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80" windowWidth="20295" windowHeight="12945" firstSheet="3" activeTab="3"/>
  </bookViews>
  <sheets>
    <sheet name="Справочники" sheetId="5" state="hidden" r:id="rId1"/>
    <sheet name="Расчёт стоимости ч_часа" sheetId="6" state="hidden" r:id="rId2"/>
    <sheet name="Расчёт стоимости 1 м-ч и 1 км-п" sheetId="7" state="hidden" r:id="rId3"/>
    <sheet name="Прейскурант услуг Пр 1 к Расп" sheetId="4" r:id="rId4"/>
    <sheet name="Пр 1 к Прейскуранту  ВОЛС ВЛ" sheetId="8" r:id="rId5"/>
    <sheet name="Пр 2 к Прейскуранту УЦН" sheetId="10" r:id="rId6"/>
    <sheet name="Пр 3 Консультации" sheetId="9" r:id="rId7"/>
  </sheets>
  <externalReferences>
    <externalReference r:id="rId8"/>
  </externalReferences>
  <definedNames>
    <definedName name="_ftn1" localSheetId="3">'Прейскурант услуг Пр 1 к Расп'!#REF!</definedName>
    <definedName name="_ftnref1" localSheetId="3">'Прейскурант услуг Пр 1 к Расп'!#REF!</definedName>
    <definedName name="_xlnm._FilterDatabase" localSheetId="3" hidden="1">'Прейскурант услуг Пр 1 к Расп'!$A$5:$D$516</definedName>
    <definedName name="_xlnm._FilterDatabase" localSheetId="2" hidden="1">'Расчёт стоимости 1 м-ч и 1 км-п'!$A$16:$X$99</definedName>
    <definedName name="A" localSheetId="0">#REF!</definedName>
    <definedName name="A">#REF!</definedName>
    <definedName name="_xlnm.Print_Titles" localSheetId="3">'Прейскурант услуг Пр 1 к Расп'!$4:$4</definedName>
    <definedName name="_xlnm.Print_Titles" localSheetId="2">'Расчёт стоимости 1 м-ч и 1 км-п'!$14:$16</definedName>
    <definedName name="материалы">[1]Материалы!$B$4:$B$965</definedName>
    <definedName name="_xlnm.Print_Area" localSheetId="3">'Прейскурант услуг Пр 1 к Расп'!$A$1:$C$12</definedName>
    <definedName name="_xlnm.Print_Area" localSheetId="2">'Расчёт стоимости 1 м-ч и 1 км-п'!$A$1:$AA$113</definedName>
  </definedNames>
  <calcPr calcId="145621" refMode="R1C1"/>
</workbook>
</file>

<file path=xl/calcChain.xml><?xml version="1.0" encoding="utf-8"?>
<calcChain xmlns="http://schemas.openxmlformats.org/spreadsheetml/2006/main">
  <c r="A82" i="4" l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286" i="4" l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A25" i="7" l="1"/>
  <c r="Z25" i="7"/>
  <c r="AA37" i="7"/>
  <c r="Y87" i="7" l="1"/>
  <c r="Y47" i="7"/>
  <c r="Y48" i="7" s="1"/>
  <c r="X25" i="7" l="1"/>
  <c r="X62" i="7" l="1"/>
  <c r="Y63" i="7" l="1"/>
  <c r="Y51" i="7"/>
  <c r="Y38" i="7" l="1"/>
  <c r="X26" i="7"/>
  <c r="Y25" i="7"/>
  <c r="AA87" i="7" l="1"/>
  <c r="AA84" i="7"/>
  <c r="Z84" i="7"/>
  <c r="AA79" i="7"/>
  <c r="AA80" i="7" s="1"/>
  <c r="Z79" i="7"/>
  <c r="Z80" i="7" s="1"/>
  <c r="Z62" i="7"/>
  <c r="Z64" i="7" s="1"/>
  <c r="Z52" i="7"/>
  <c r="AA47" i="7"/>
  <c r="AA48" i="7" s="1"/>
  <c r="AA40" i="7"/>
  <c r="AA38" i="7"/>
  <c r="AA31" i="7"/>
  <c r="AA32" i="7" s="1"/>
  <c r="Z31" i="7"/>
  <c r="Z32" i="7" s="1"/>
  <c r="AA26" i="7"/>
  <c r="AA27" i="7" s="1"/>
  <c r="Z26" i="7"/>
  <c r="Z27" i="7" s="1"/>
  <c r="AA20" i="7"/>
  <c r="AA21" i="7" s="1"/>
  <c r="Z20" i="7"/>
  <c r="Z21" i="7" s="1"/>
  <c r="Y84" i="7"/>
  <c r="X84" i="7"/>
  <c r="Y79" i="7"/>
  <c r="Y80" i="7" s="1"/>
  <c r="X79" i="7"/>
  <c r="X80" i="7" s="1"/>
  <c r="X64" i="7"/>
  <c r="X52" i="7"/>
  <c r="Y40" i="7"/>
  <c r="Y41" i="7" s="1"/>
  <c r="Y42" i="7" s="1"/>
  <c r="Y31" i="7"/>
  <c r="Y32" i="7" s="1"/>
  <c r="X31" i="7"/>
  <c r="X32" i="7" s="1"/>
  <c r="Y26" i="7"/>
  <c r="Y27" i="7" s="1"/>
  <c r="X27" i="7"/>
  <c r="X28" i="7" s="1"/>
  <c r="Y20" i="7"/>
  <c r="Y21" i="7" s="1"/>
  <c r="Y49" i="7" s="1"/>
  <c r="Y60" i="7" s="1"/>
  <c r="Y62" i="7" s="1"/>
  <c r="X20" i="7"/>
  <c r="X21" i="7" s="1"/>
  <c r="AA41" i="7" l="1"/>
  <c r="AA42" i="7" s="1"/>
  <c r="AA43" i="7" s="1"/>
  <c r="Z28" i="7"/>
  <c r="Z33" i="7"/>
  <c r="AA51" i="7"/>
  <c r="AA63" i="7"/>
  <c r="AA49" i="7"/>
  <c r="AA60" i="7" s="1"/>
  <c r="AA62" i="7" s="1"/>
  <c r="AA81" i="7"/>
  <c r="AA28" i="7"/>
  <c r="AA33" i="7"/>
  <c r="Z81" i="7"/>
  <c r="Z85" i="7"/>
  <c r="AA85" i="7"/>
  <c r="X33" i="7"/>
  <c r="Y43" i="7"/>
  <c r="Y81" i="7"/>
  <c r="Y28" i="7"/>
  <c r="Y33" i="7"/>
  <c r="X81" i="7"/>
  <c r="X85" i="7"/>
  <c r="Y85" i="7"/>
  <c r="A354" i="4" l="1"/>
  <c r="L97" i="7" l="1"/>
  <c r="K97" i="7"/>
  <c r="J97" i="7"/>
  <c r="L96" i="7"/>
  <c r="K96" i="7"/>
  <c r="J96" i="7"/>
  <c r="L95" i="7"/>
  <c r="K95" i="7"/>
  <c r="J95" i="7"/>
  <c r="L94" i="7"/>
  <c r="K94" i="7"/>
  <c r="J94" i="7"/>
  <c r="L93" i="7"/>
  <c r="K93" i="7"/>
  <c r="J93" i="7"/>
  <c r="L92" i="7"/>
  <c r="K92" i="7"/>
  <c r="J92" i="7"/>
  <c r="P87" i="7"/>
  <c r="N87" i="7"/>
  <c r="L87" i="7"/>
  <c r="K87" i="7"/>
  <c r="J87" i="7"/>
  <c r="I87" i="7"/>
  <c r="F87" i="7"/>
  <c r="P84" i="7"/>
  <c r="O84" i="7"/>
  <c r="N84" i="7"/>
  <c r="M84" i="7"/>
  <c r="L84" i="7"/>
  <c r="L85" i="7" s="1"/>
  <c r="L99" i="7" s="1"/>
  <c r="K84" i="7"/>
  <c r="K85" i="7" s="1"/>
  <c r="K99" i="7" s="1"/>
  <c r="J84" i="7"/>
  <c r="J85" i="7" s="1"/>
  <c r="J99" i="7" s="1"/>
  <c r="I84" i="7"/>
  <c r="H84" i="7"/>
  <c r="G84" i="7"/>
  <c r="F84" i="7"/>
  <c r="P79" i="7"/>
  <c r="P80" i="7" s="1"/>
  <c r="O79" i="7"/>
  <c r="O80" i="7" s="1"/>
  <c r="N79" i="7"/>
  <c r="N80" i="7" s="1"/>
  <c r="M79" i="7"/>
  <c r="M80" i="7" s="1"/>
  <c r="L79" i="7"/>
  <c r="L80" i="7" s="1"/>
  <c r="L81" i="7" s="1"/>
  <c r="L98" i="7" s="1"/>
  <c r="K79" i="7"/>
  <c r="K80" i="7" s="1"/>
  <c r="K81" i="7" s="1"/>
  <c r="K98" i="7" s="1"/>
  <c r="J79" i="7"/>
  <c r="J80" i="7" s="1"/>
  <c r="J81" i="7" s="1"/>
  <c r="J98" i="7" s="1"/>
  <c r="I79" i="7"/>
  <c r="I80" i="7" s="1"/>
  <c r="H79" i="7"/>
  <c r="H80" i="7" s="1"/>
  <c r="G79" i="7"/>
  <c r="G80" i="7" s="1"/>
  <c r="F79" i="7"/>
  <c r="F80" i="7" s="1"/>
  <c r="L63" i="7"/>
  <c r="K63" i="7"/>
  <c r="J63" i="7"/>
  <c r="O62" i="7"/>
  <c r="O64" i="7" s="1"/>
  <c r="M62" i="7"/>
  <c r="M64" i="7" s="1"/>
  <c r="H62" i="7"/>
  <c r="H64" i="7" s="1"/>
  <c r="O52" i="7"/>
  <c r="M52" i="7"/>
  <c r="H52" i="7"/>
  <c r="L51" i="7"/>
  <c r="K51" i="7"/>
  <c r="J51" i="7"/>
  <c r="L49" i="7"/>
  <c r="L60" i="7" s="1"/>
  <c r="K49" i="7"/>
  <c r="K60" i="7" s="1"/>
  <c r="J49" i="7"/>
  <c r="J60" i="7" s="1"/>
  <c r="P47" i="7"/>
  <c r="P48" i="7" s="1"/>
  <c r="N47" i="7"/>
  <c r="N48" i="7" s="1"/>
  <c r="I47" i="7"/>
  <c r="I48" i="7" s="1"/>
  <c r="I49" i="7" s="1"/>
  <c r="F47" i="7"/>
  <c r="F48" i="7" s="1"/>
  <c r="P40" i="7"/>
  <c r="N40" i="7"/>
  <c r="I40" i="7"/>
  <c r="F40" i="7"/>
  <c r="P38" i="7"/>
  <c r="P41" i="7" s="1"/>
  <c r="P42" i="7" s="1"/>
  <c r="N38" i="7"/>
  <c r="N41" i="7" s="1"/>
  <c r="N42" i="7" s="1"/>
  <c r="I38" i="7"/>
  <c r="F38" i="7"/>
  <c r="F41" i="7" s="1"/>
  <c r="F42" i="7" s="1"/>
  <c r="P31" i="7"/>
  <c r="P32" i="7" s="1"/>
  <c r="O31" i="7"/>
  <c r="O32" i="7" s="1"/>
  <c r="N31" i="7"/>
  <c r="N32" i="7" s="1"/>
  <c r="M31" i="7"/>
  <c r="M32" i="7" s="1"/>
  <c r="I31" i="7"/>
  <c r="I32" i="7" s="1"/>
  <c r="H31" i="7"/>
  <c r="H32" i="7" s="1"/>
  <c r="F31" i="7"/>
  <c r="F32" i="7" s="1"/>
  <c r="P25" i="7"/>
  <c r="P26" i="7" s="1"/>
  <c r="P27" i="7" s="1"/>
  <c r="O25" i="7"/>
  <c r="O26" i="7" s="1"/>
  <c r="O27" i="7" s="1"/>
  <c r="N25" i="7"/>
  <c r="N26" i="7" s="1"/>
  <c r="N27" i="7" s="1"/>
  <c r="M25" i="7"/>
  <c r="M26" i="7" s="1"/>
  <c r="M27" i="7" s="1"/>
  <c r="I25" i="7"/>
  <c r="I26" i="7" s="1"/>
  <c r="I27" i="7" s="1"/>
  <c r="H25" i="7"/>
  <c r="H26" i="7" s="1"/>
  <c r="H27" i="7" s="1"/>
  <c r="G25" i="7"/>
  <c r="G26" i="7" s="1"/>
  <c r="G27" i="7" s="1"/>
  <c r="F25" i="7"/>
  <c r="F26" i="7" s="1"/>
  <c r="F27" i="7" s="1"/>
  <c r="P20" i="7"/>
  <c r="P21" i="7" s="1"/>
  <c r="O20" i="7"/>
  <c r="O21" i="7" s="1"/>
  <c r="N20" i="7"/>
  <c r="N21" i="7" s="1"/>
  <c r="M20" i="7"/>
  <c r="M21" i="7" s="1"/>
  <c r="G20" i="7"/>
  <c r="G21" i="7" s="1"/>
  <c r="G85" i="7" s="1"/>
  <c r="F20" i="7"/>
  <c r="F21" i="7" s="1"/>
  <c r="H18" i="7"/>
  <c r="I20" i="7" s="1"/>
  <c r="I21" i="7" s="1"/>
  <c r="I21" i="6"/>
  <c r="N21" i="6" s="1"/>
  <c r="P21" i="6" s="1"/>
  <c r="I20" i="6"/>
  <c r="N20" i="6" s="1"/>
  <c r="P20" i="6" s="1"/>
  <c r="I19" i="6"/>
  <c r="N19" i="6" s="1"/>
  <c r="P19" i="6" s="1"/>
  <c r="I18" i="6"/>
  <c r="N18" i="6" s="1"/>
  <c r="P18" i="6" s="1"/>
  <c r="I17" i="6"/>
  <c r="N17" i="6" s="1"/>
  <c r="P17" i="6" s="1"/>
  <c r="I16" i="6"/>
  <c r="N16" i="6" s="1"/>
  <c r="P16" i="6" s="1"/>
  <c r="I15" i="6"/>
  <c r="N15" i="6" s="1"/>
  <c r="P15" i="6" s="1"/>
  <c r="I14" i="6"/>
  <c r="N14" i="6" s="1"/>
  <c r="P14" i="6" s="1"/>
  <c r="I13" i="6"/>
  <c r="N13" i="6" s="1"/>
  <c r="P13" i="6" s="1"/>
  <c r="I12" i="6"/>
  <c r="N12" i="6" s="1"/>
  <c r="P12" i="6" s="1"/>
  <c r="I11" i="6"/>
  <c r="N11" i="6" s="1"/>
  <c r="P11" i="6" s="1"/>
  <c r="I10" i="6"/>
  <c r="N10" i="6" s="1"/>
  <c r="P10" i="6" s="1"/>
  <c r="I9" i="6"/>
  <c r="N9" i="6" s="1"/>
  <c r="P9" i="6" s="1"/>
  <c r="I8" i="6"/>
  <c r="N8" i="6" s="1"/>
  <c r="I7" i="6"/>
  <c r="N7" i="6" s="1"/>
  <c r="I6" i="6"/>
  <c r="N6" i="6" s="1"/>
  <c r="I5" i="6"/>
  <c r="N5" i="6" s="1"/>
  <c r="P5" i="6" s="1"/>
  <c r="I4" i="6"/>
  <c r="N4" i="6" s="1"/>
  <c r="P4" i="6" s="1"/>
  <c r="I41" i="7" l="1"/>
  <c r="I42" i="7" s="1"/>
  <c r="P7" i="6"/>
  <c r="AA67" i="7"/>
  <c r="AA69" i="7" s="1"/>
  <c r="AA70" i="7" s="1"/>
  <c r="AA71" i="7" s="1"/>
  <c r="Z67" i="7"/>
  <c r="Z69" i="7" s="1"/>
  <c r="Z70" i="7" s="1"/>
  <c r="Z71" i="7" s="1"/>
  <c r="Y67" i="7"/>
  <c r="Y69" i="7" s="1"/>
  <c r="Y70" i="7" s="1"/>
  <c r="Y71" i="7" s="1"/>
  <c r="X67" i="7"/>
  <c r="X69" i="7" s="1"/>
  <c r="X70" i="7" s="1"/>
  <c r="X71" i="7" s="1"/>
  <c r="F33" i="7"/>
  <c r="O81" i="7"/>
  <c r="O33" i="7"/>
  <c r="O85" i="7"/>
  <c r="L86" i="7"/>
  <c r="M33" i="7"/>
  <c r="J86" i="7"/>
  <c r="F67" i="7"/>
  <c r="F69" i="7" s="1"/>
  <c r="F70" i="7" s="1"/>
  <c r="F71" i="7" s="1"/>
  <c r="P6" i="6"/>
  <c r="I28" i="7"/>
  <c r="N28" i="7"/>
  <c r="P28" i="7"/>
  <c r="N33" i="7"/>
  <c r="F43" i="7"/>
  <c r="N43" i="7"/>
  <c r="I63" i="7"/>
  <c r="I60" i="7"/>
  <c r="I62" i="7" s="1"/>
  <c r="I51" i="7"/>
  <c r="P51" i="7"/>
  <c r="P63" i="7"/>
  <c r="P49" i="7"/>
  <c r="P60" i="7" s="1"/>
  <c r="P62" i="7" s="1"/>
  <c r="G81" i="7"/>
  <c r="O67" i="7"/>
  <c r="O69" i="7" s="1"/>
  <c r="O70" i="7" s="1"/>
  <c r="O71" i="7" s="1"/>
  <c r="M67" i="7"/>
  <c r="M69" i="7" s="1"/>
  <c r="M70" i="7" s="1"/>
  <c r="M71" i="7" s="1"/>
  <c r="I67" i="7"/>
  <c r="I69" i="7" s="1"/>
  <c r="I70" i="7" s="1"/>
  <c r="I71" i="7" s="1"/>
  <c r="P67" i="7"/>
  <c r="P69" i="7" s="1"/>
  <c r="P70" i="7" s="1"/>
  <c r="P71" i="7" s="1"/>
  <c r="N67" i="7"/>
  <c r="N69" i="7" s="1"/>
  <c r="N70" i="7" s="1"/>
  <c r="N71" i="7" s="1"/>
  <c r="H67" i="7"/>
  <c r="H69" i="7" s="1"/>
  <c r="H70" i="7" s="1"/>
  <c r="H71" i="7" s="1"/>
  <c r="P8" i="6"/>
  <c r="M85" i="7"/>
  <c r="M81" i="7"/>
  <c r="F28" i="7"/>
  <c r="M28" i="7"/>
  <c r="O28" i="7"/>
  <c r="I33" i="7"/>
  <c r="P33" i="7"/>
  <c r="I43" i="7"/>
  <c r="P43" i="7"/>
  <c r="F51" i="7"/>
  <c r="F63" i="7"/>
  <c r="F49" i="7"/>
  <c r="N63" i="7"/>
  <c r="N49" i="7"/>
  <c r="N60" i="7" s="1"/>
  <c r="N62" i="7" s="1"/>
  <c r="N51" i="7"/>
  <c r="I85" i="7"/>
  <c r="I81" i="7"/>
  <c r="G28" i="7"/>
  <c r="H20" i="7"/>
  <c r="H21" i="7" s="1"/>
  <c r="H33" i="7" s="1"/>
  <c r="K86" i="7"/>
  <c r="F81" i="7"/>
  <c r="N81" i="7"/>
  <c r="H81" i="7"/>
  <c r="P81" i="7"/>
  <c r="F85" i="7"/>
  <c r="N85" i="7"/>
  <c r="P85" i="7"/>
  <c r="H85" i="7" l="1"/>
  <c r="Y86" i="7"/>
  <c r="Y97" i="7"/>
  <c r="Z89" i="7"/>
  <c r="Z97" i="7"/>
  <c r="AA86" i="7"/>
  <c r="AA97" i="7"/>
  <c r="X89" i="7"/>
  <c r="X97" i="7" s="1"/>
  <c r="N86" i="7"/>
  <c r="N93" i="7" s="1"/>
  <c r="H28" i="7"/>
  <c r="H89" i="7" s="1"/>
  <c r="H92" i="7" s="1"/>
  <c r="P86" i="7"/>
  <c r="P99" i="7" s="1"/>
  <c r="P88" i="7"/>
  <c r="P92" i="7"/>
  <c r="P94" i="7"/>
  <c r="P98" i="7"/>
  <c r="G90" i="7"/>
  <c r="G92" i="7" s="1"/>
  <c r="F60" i="7"/>
  <c r="F62" i="7" s="1"/>
  <c r="F64" i="7" s="1"/>
  <c r="F52" i="7"/>
  <c r="M89" i="7"/>
  <c r="M92" i="7" s="1"/>
  <c r="K67" i="7"/>
  <c r="L67" i="7"/>
  <c r="J67" i="7"/>
  <c r="P96" i="7"/>
  <c r="O89" i="7"/>
  <c r="O92" i="7" s="1"/>
  <c r="F86" i="7"/>
  <c r="P97" i="7"/>
  <c r="M97" i="7"/>
  <c r="P95" i="7"/>
  <c r="I86" i="7"/>
  <c r="A498" i="4"/>
  <c r="A499" i="4" s="1"/>
  <c r="A500" i="4" s="1"/>
  <c r="A501" i="4" s="1"/>
  <c r="A502" i="4" s="1"/>
  <c r="A503" i="4" s="1"/>
  <c r="A504" i="4" s="1"/>
  <c r="A426" i="4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264" i="4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98" i="4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N94" i="7" l="1"/>
  <c r="X94" i="7"/>
  <c r="X99" i="7"/>
  <c r="X96" i="7"/>
  <c r="X92" i="7"/>
  <c r="X93" i="7"/>
  <c r="F9" i="5"/>
  <c r="X95" i="7"/>
  <c r="X98" i="7"/>
  <c r="Z98" i="7"/>
  <c r="Z93" i="7"/>
  <c r="Z94" i="7"/>
  <c r="F8" i="5"/>
  <c r="Z99" i="7"/>
  <c r="Z96" i="7"/>
  <c r="Z92" i="7"/>
  <c r="Z95" i="7"/>
  <c r="Y109" i="7"/>
  <c r="Y112" i="7"/>
  <c r="Y108" i="7"/>
  <c r="Y104" i="7"/>
  <c r="Y111" i="7"/>
  <c r="Y107" i="7"/>
  <c r="Y103" i="7"/>
  <c r="Y110" i="7"/>
  <c r="Y106" i="7"/>
  <c r="Y113" i="7"/>
  <c r="Y105" i="7"/>
  <c r="AA88" i="7"/>
  <c r="G8" i="5" s="1"/>
  <c r="AA94" i="7"/>
  <c r="AA95" i="7"/>
  <c r="AA93" i="7"/>
  <c r="AA98" i="7"/>
  <c r="AA96" i="7"/>
  <c r="AA92" i="7"/>
  <c r="AA99" i="7"/>
  <c r="Y88" i="7"/>
  <c r="G9" i="5" s="1"/>
  <c r="Y93" i="7"/>
  <c r="Y95" i="7"/>
  <c r="Y99" i="7"/>
  <c r="Y92" i="7"/>
  <c r="Y96" i="7"/>
  <c r="Y98" i="7"/>
  <c r="Y94" i="7"/>
  <c r="G98" i="7"/>
  <c r="N99" i="7"/>
  <c r="N92" i="7"/>
  <c r="N97" i="7"/>
  <c r="N96" i="7"/>
  <c r="N98" i="7"/>
  <c r="N88" i="7"/>
  <c r="N113" i="7" s="1"/>
  <c r="AA113" i="7" s="1"/>
  <c r="M99" i="7"/>
  <c r="N95" i="7"/>
  <c r="P93" i="7"/>
  <c r="H97" i="7"/>
  <c r="I88" i="7"/>
  <c r="I92" i="7"/>
  <c r="I94" i="7"/>
  <c r="I98" i="7"/>
  <c r="I99" i="7"/>
  <c r="I93" i="7"/>
  <c r="F88" i="7"/>
  <c r="F94" i="7"/>
  <c r="F92" i="7"/>
  <c r="F93" i="7"/>
  <c r="F99" i="7"/>
  <c r="F98" i="7"/>
  <c r="F97" i="7"/>
  <c r="H95" i="7"/>
  <c r="H94" i="7"/>
  <c r="H96" i="7"/>
  <c r="O94" i="7"/>
  <c r="O95" i="7"/>
  <c r="O96" i="7"/>
  <c r="O98" i="7"/>
  <c r="O99" i="7"/>
  <c r="O93" i="7"/>
  <c r="F96" i="7"/>
  <c r="I96" i="7"/>
  <c r="O97" i="7"/>
  <c r="M98" i="7"/>
  <c r="G96" i="7"/>
  <c r="G94" i="7"/>
  <c r="G97" i="7"/>
  <c r="G95" i="7"/>
  <c r="G93" i="7"/>
  <c r="G99" i="7"/>
  <c r="H99" i="7"/>
  <c r="H98" i="7"/>
  <c r="P113" i="7"/>
  <c r="P112" i="7"/>
  <c r="P111" i="7"/>
  <c r="P110" i="7"/>
  <c r="P109" i="7"/>
  <c r="P108" i="7"/>
  <c r="P107" i="7"/>
  <c r="P106" i="7"/>
  <c r="P105" i="7"/>
  <c r="P104" i="7"/>
  <c r="P103" i="7"/>
  <c r="I95" i="7"/>
  <c r="I97" i="7"/>
  <c r="M94" i="7"/>
  <c r="M95" i="7"/>
  <c r="M96" i="7"/>
  <c r="M93" i="7"/>
  <c r="F95" i="7"/>
  <c r="H93" i="7"/>
  <c r="N103" i="7" l="1"/>
  <c r="AA103" i="7" s="1"/>
  <c r="N111" i="7"/>
  <c r="AA111" i="7" s="1"/>
  <c r="N104" i="7"/>
  <c r="AA104" i="7" s="1"/>
  <c r="N112" i="7"/>
  <c r="AA112" i="7" s="1"/>
  <c r="N107" i="7"/>
  <c r="AA107" i="7" s="1"/>
  <c r="N108" i="7"/>
  <c r="AA108" i="7" s="1"/>
  <c r="N105" i="7"/>
  <c r="AA105" i="7" s="1"/>
  <c r="N109" i="7"/>
  <c r="AA109" i="7" s="1"/>
  <c r="N106" i="7"/>
  <c r="AA106" i="7" s="1"/>
  <c r="N110" i="7"/>
  <c r="AA110" i="7" s="1"/>
  <c r="F113" i="7"/>
  <c r="F112" i="7"/>
  <c r="F111" i="7"/>
  <c r="F110" i="7"/>
  <c r="F109" i="7"/>
  <c r="F108" i="7"/>
  <c r="F107" i="7"/>
  <c r="F106" i="7"/>
  <c r="F105" i="7"/>
  <c r="F104" i="7"/>
  <c r="F103" i="7"/>
  <c r="I113" i="7"/>
  <c r="I112" i="7"/>
  <c r="I111" i="7"/>
  <c r="I110" i="7"/>
  <c r="I109" i="7"/>
  <c r="I108" i="7"/>
  <c r="I107" i="7"/>
  <c r="I106" i="7"/>
  <c r="I105" i="7"/>
  <c r="I104" i="7"/>
  <c r="I103" i="7"/>
</calcChain>
</file>

<file path=xl/comments1.xml><?xml version="1.0" encoding="utf-8"?>
<comments xmlns="http://schemas.openxmlformats.org/spreadsheetml/2006/main">
  <authors>
    <author>Автор</author>
  </authors>
  <commentLis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Производственный календарь 2018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Производственный календарь 2018</t>
        </r>
      </text>
    </comment>
  </commentList>
</comments>
</file>

<file path=xl/sharedStrings.xml><?xml version="1.0" encoding="utf-8"?>
<sst xmlns="http://schemas.openxmlformats.org/spreadsheetml/2006/main" count="1582" uniqueCount="1033">
  <si>
    <t xml:space="preserve">Наименование единичных услуг (работ) </t>
  </si>
  <si>
    <t>№</t>
  </si>
  <si>
    <t>Единица измерения оказываемой услуги</t>
  </si>
  <si>
    <t xml:space="preserve">  Строительство сетей наружного освещения</t>
  </si>
  <si>
    <t>Монтаж провода ВЛИ напряжением 0,38 кВ, при отсутствии переходов</t>
  </si>
  <si>
    <t>1 км</t>
  </si>
  <si>
    <t>Монтаж провода ВЛИ напряжением 0,38 кВ, с учетом  переходов (количество переходов-1)</t>
  </si>
  <si>
    <t>1 переход</t>
  </si>
  <si>
    <t>Монтаж провода ВЛИ напряжением 0,38 кВ, с учетом  переходов (количество переходов-2)</t>
  </si>
  <si>
    <t>2 перехода</t>
  </si>
  <si>
    <t>Монтаж и подключение светильника уличного освещения к ВЛ – 0,38кВ</t>
  </si>
  <si>
    <t>1 светильник</t>
  </si>
  <si>
    <t>Монтаж и подключение светильника уличного освещения к ВЛИ – 0,38кВ (c применением многозвенной лестницы)</t>
  </si>
  <si>
    <t>Замена светильника ЖКУ/РКУ с заменой кронштейна</t>
  </si>
  <si>
    <t>Монтаж кронштейна однорожкового</t>
  </si>
  <si>
    <t>1 кронштейн</t>
  </si>
  <si>
    <t>Монтаж ЖКУ/РКУ светильника с установкой кронштейна</t>
  </si>
  <si>
    <t>Монтаж ЖКУ/РКУ светильника с заменой кронштейна</t>
  </si>
  <si>
    <t>Монтаж ЖКУ/РКУ светильника без установки/замены кронштейна</t>
  </si>
  <si>
    <t>Демонтаж светильника ЖКУ/РКУ (ЖСУ, РСУ) с демонтажом кронштейна</t>
  </si>
  <si>
    <t>Демонтаж светильника ЖКУ/РКУ (ЖСУ, РСУ) без кронштейна</t>
  </si>
  <si>
    <t xml:space="preserve">Демонтаж опоры 0,4 кВ </t>
  </si>
  <si>
    <t>1 опора</t>
  </si>
  <si>
    <t>1 шт.</t>
  </si>
  <si>
    <t>1 реле</t>
  </si>
  <si>
    <t>Настройка реле времени</t>
  </si>
  <si>
    <t>Замена контактора</t>
  </si>
  <si>
    <t>1 контактор</t>
  </si>
  <si>
    <t>Замена магнитного пускателя  в щите низкого напряжения на КТП – 6-10/0,4 кВ со снятием напряжения.</t>
  </si>
  <si>
    <t>1 пускатель</t>
  </si>
  <si>
    <t>Замена предохранителей НПН-2-60</t>
  </si>
  <si>
    <t>1 предохранитель</t>
  </si>
  <si>
    <t>Замена предохранителя ПН-2</t>
  </si>
  <si>
    <t>Замена предохранителя ПР-2</t>
  </si>
  <si>
    <t>Замена автоматического выключателя</t>
  </si>
  <si>
    <t>1 выключатель</t>
  </si>
  <si>
    <t>Замена патрона в светильнике ЖТУ, РТУ</t>
  </si>
  <si>
    <t>1 патрон</t>
  </si>
  <si>
    <t>Замена патрона в светильнике ЖКУ, РКУ, ЖСУ, РСУ</t>
  </si>
  <si>
    <t xml:space="preserve">Перетяжка провода на ВЛ-0,4 кВ опор на 1 километр линии </t>
  </si>
  <si>
    <t>Перетяжка отдельных проводов в пролетах ВЛ-0,4 кВ с применением спецмеханизмов</t>
  </si>
  <si>
    <t>Замена кронштейна светильника ЖКУ, РКУ (однорожкового)</t>
  </si>
  <si>
    <t>Замена кронштейна светильника ЖКУ, РКУ (двухрожкового)</t>
  </si>
  <si>
    <t>Замена кронштейна светильника ЖКУ, РКУ (трехрожкового)</t>
  </si>
  <si>
    <t>Замена светильника ЖКУ/РКУ/ЖСУ/РСУ</t>
  </si>
  <si>
    <t xml:space="preserve">Замена ламп в свет. ЖКУ/РКУ/ЖСУ/РСУ </t>
  </si>
  <si>
    <t>1 лампа</t>
  </si>
  <si>
    <t>Замена светильника ЖТУ, РТУ</t>
  </si>
  <si>
    <t>Замена лампы в светильнике ЖТУ, РТУ</t>
  </si>
  <si>
    <t>Замена фотореле</t>
  </si>
  <si>
    <t>1 изолятор</t>
  </si>
  <si>
    <t>Ревизия светильника ЖКУ, РКУ, ЖСУ, РСУ</t>
  </si>
  <si>
    <t>Ревизия светильника ЖТУ, РТУ</t>
  </si>
  <si>
    <t>Демонтаж  одностоечной промежуточной ж/б опоры до 1 кВ (без учета материала)</t>
  </si>
  <si>
    <t>Демонтаж  одностоечной промежуточной ж/б опоры 6/10 кВ (без учета материала)</t>
  </si>
  <si>
    <t>Техническое  обслуживание ВЛ 0,4 кВ </t>
  </si>
  <si>
    <t>Проверка заземляющих устройств  ВЛ 0.4 кВ</t>
  </si>
  <si>
    <t>1 заземлитель</t>
  </si>
  <si>
    <t>Обрезка кроны дерева в охранной зоне ВЛ 0.4 кВ (до 25см)</t>
  </si>
  <si>
    <t>1 дерево</t>
  </si>
  <si>
    <t>Обрезка кроны дерева в охранной зоне ВЛ 0.4 кВ (более 25см)</t>
  </si>
  <si>
    <t>Техническое обслуживание ВЛ 6 - 20 кВ </t>
  </si>
  <si>
    <t>Проверка состояния промежуточной ж/б опоры со вскрытием грунта ВЛ 6-20 кВ</t>
  </si>
  <si>
    <t>Верховой осмотр промежуточной опоры ВЛ 6-20 кВ</t>
  </si>
  <si>
    <t>Проверка заземляющих устройств  6-20 кВ</t>
  </si>
  <si>
    <t>Обрезка кроны дерева в охранной зоне ВЛ 6-20 кВ (до 25см)</t>
  </si>
  <si>
    <t>Обрезка кроны дерева в охранной зоне ВЛ 6-20 кВ (более 25см)</t>
  </si>
  <si>
    <t>Техническое обслуживание ТО ТП6-10/0,4 кВ  до 250 кВА (включительно) 1Т</t>
  </si>
  <si>
    <t>1 ТП</t>
  </si>
  <si>
    <t>Техническое обслуживание ТО ТП6-10/0,4 кВ 400-1000 кВА  1Т</t>
  </si>
  <si>
    <t>Техническое обслуживание ТО ТП6-10/0,4 кВ  до 250 кВА (включительно) 2Т</t>
  </si>
  <si>
    <t>Техническое обслуживание ТО ТП6-10/0,4 кВ 400-1000 кВА  2Т</t>
  </si>
  <si>
    <t xml:space="preserve">Осмотр КТП </t>
  </si>
  <si>
    <t>1 КТП</t>
  </si>
  <si>
    <t>Единоразовое техническое обслуживание КТП типа "сендвич" (однотрансформаторная)</t>
  </si>
  <si>
    <t>Годовое техническое обслуживание КТП типа "сендвич" (однотрансформаторная)</t>
  </si>
  <si>
    <t>Техническое обслуживание (осмотр) ВЛ 0,4 кВ без подъема на опору</t>
  </si>
  <si>
    <t>Техническое обслуживание (осмотр) ВЛ 6-10 кВ без подъема на опору</t>
  </si>
  <si>
    <t>1 кабель</t>
  </si>
  <si>
    <t>Техническое обслуживание (осмотр) КЛ 6 - 20 кВ </t>
  </si>
  <si>
    <t>1 шлейф</t>
  </si>
  <si>
    <t>1 гирлянда</t>
  </si>
  <si>
    <t>1 тонна</t>
  </si>
  <si>
    <t>Замена трансформаторного масла (в силовой трансформатор 6-10кВ) за 1 тонну с использованием материала заказчика</t>
  </si>
  <si>
    <t>Замена трансформаторного масла (в силовой трансформатор 35 кВ) за 1 тонну с использованием материала заказчика</t>
  </si>
  <si>
    <t>Замена трансформаторного масла (в силовой трансформатор 110кВ) за 1 тонну с использованием материала заказчика</t>
  </si>
  <si>
    <t>ЕР № 1-И на испытание трехфазных двухобмоточных трансформаторов 6-10 кВ</t>
  </si>
  <si>
    <t>ЕР № 2-И на испытание трехфазных двухобмоточных трансформаторов 35 кВ</t>
  </si>
  <si>
    <t>ЕР № 3-И на испытание трехфазных двухобмоточных трансформаторов 110 кВ</t>
  </si>
  <si>
    <t>ЕР № 4-И на испытание трехфазных трехобмоточных трансформаторов 110 кВ</t>
  </si>
  <si>
    <t>ЕР № 7-И на испытание трансформаторов напряжения 6-10 кВ</t>
  </si>
  <si>
    <t>ЕР № 8-И на испытание трансформаторов напряжения 35 кВ</t>
  </si>
  <si>
    <t>ЕР № 9-И на испытание трансформаторов напряжения 110 кВ</t>
  </si>
  <si>
    <t>ЕР № 11-И на испытание трансформаторов тока 6-10 кВ</t>
  </si>
  <si>
    <t>ЕР № 12-И на испытание трансформаторов тока 35 кВ</t>
  </si>
  <si>
    <t>ЕР № 13-И на испытание трансформаторов тока 110 кВ</t>
  </si>
  <si>
    <t>ЕР № 15-И на испытание масляного выключателя 6-10 кВ</t>
  </si>
  <si>
    <t>ЕР № 16-И на испытание масляного выключателя 35 кВ</t>
  </si>
  <si>
    <t>ЕР № 17-И на испытание масляного выключателя 110 кВ</t>
  </si>
  <si>
    <t>ЕР № 21-И на испытание вводов МВ 35 кВ</t>
  </si>
  <si>
    <t>ЕР № 22-И на испытание вводов МВ 110 кВ</t>
  </si>
  <si>
    <t>ЕР № 23-И на испытание вводов силового трансформатора 110 кВ</t>
  </si>
  <si>
    <t>ЕР № 26-И на испытание вакуумных выключателей 6-10 кВ</t>
  </si>
  <si>
    <t>ЕР № 27-И на испытание вакуумных выключателей 35 кВ</t>
  </si>
  <si>
    <t>ЕР № 28-И на испытание разъединителей 6-10 кВ</t>
  </si>
  <si>
    <t>ЕР № 29-И на испытание разъединителей (ОД, КЗ) 35 кВ</t>
  </si>
  <si>
    <t>ЕР № 30-И на испытание разъединителей (ОД, КЗ) 110 кВ</t>
  </si>
  <si>
    <t>ЕР № 32-И на испытание вентильного разрядника 10 кВ</t>
  </si>
  <si>
    <t>ЕР № 33-И на испытание вентильного разрядника 35 кВ</t>
  </si>
  <si>
    <t>ЕР № 34-И на испытание вентильного разрядника 110 кВ</t>
  </si>
  <si>
    <t>ЕР № 36-И на испытание ограничителей перенапряжения 6-10 кВ</t>
  </si>
  <si>
    <t>ЕР № 37-И на испытание ограничителей перенапряжения 35 кВ</t>
  </si>
  <si>
    <t>ЕР № 38-И на испытание ограничителей перенапряжения 110 кВ</t>
  </si>
  <si>
    <t>ЕР № 39-И на определение плотности трансформаторного масла</t>
  </si>
  <si>
    <t>ЕР № 40-И на проведение АЭК разъединителей 110 кВ</t>
  </si>
  <si>
    <t>ЕР № 42-И на испытания конденсаторов связи 35-110 кВ (на фазу)</t>
  </si>
  <si>
    <t>ЕР № 44-И на испытания сборных шин РУ 6-10 кВ</t>
  </si>
  <si>
    <t>ЕР № 45-И на испытания сборных шин, шинных мостов 35 кВ</t>
  </si>
  <si>
    <t>ЕР № 46-И на испытания ТП</t>
  </si>
  <si>
    <t>ЕР № 47-И на испытания БСК (10 конд.)</t>
  </si>
  <si>
    <t>ЕР № 49-И на испытания заземляющих устройств</t>
  </si>
  <si>
    <t>ЕР № 51/2-И на испытание защитных средств (оперативня штанга) в стац. Лаборатории</t>
  </si>
  <si>
    <t>ЕР № 56-И на испытание переключающего устройства сил. трансформаторов (9-12 ступ.)</t>
  </si>
  <si>
    <t>ЕР № 57-И на испытание переключающего устройства сил. трансформаторов (16-18 ступ.)</t>
  </si>
  <si>
    <t>ЕР № 58-И на испытание одинарных сухих реакторов 6-10 кВ</t>
  </si>
  <si>
    <t>ЕР № 63-И на испытание КРУ и КРУН (без оборудования)</t>
  </si>
  <si>
    <t>ЕР № 18-И на проведение тепловизионного контроля ПС 35 кВ</t>
  </si>
  <si>
    <t>ЕР № 41-И на проведение тепловизионного контроля ПС 110/3/10 кВ</t>
  </si>
  <si>
    <t>ЕР № 24-И на испытание ЭВ 35 кВ</t>
  </si>
  <si>
    <t>ЕР № 25-И на испытание ЭВ 110 кВ</t>
  </si>
  <si>
    <t>ЕР № 13-1-И на комплексное испытание трансформаторов 110 кВ с применением приборов</t>
  </si>
  <si>
    <t>ЕР № 13-2-И      на комплексное испытание з/у подстанции 110 кВ</t>
  </si>
  <si>
    <t>ЕР № 14-И на проведение тепловизионного контроля ВЛ 35-110 кВ</t>
  </si>
  <si>
    <t>Измерение сопротивления изоляции силовой электроустановки 3-х фазный участок до 1000В (одно измерение)</t>
  </si>
  <si>
    <t xml:space="preserve">Измерение сопротивления изоляции распределительных устройств, щитов и токопроводов  до 1000В </t>
  </si>
  <si>
    <t>Измерение сопротивления изоляции осветительной сети до 1000В (при вывенченных лампах) на один провод</t>
  </si>
  <si>
    <t xml:space="preserve">Измерение полного сопротивления петли фаза-нуль до 1000В (одно измерение) </t>
  </si>
  <si>
    <t>Проверка соединений заземлителей до 1000В с заземляемыми элементами (связь) на 100 точек</t>
  </si>
  <si>
    <t>Измерение сопротивления заземления опор до 1000В (одно измерение)</t>
  </si>
  <si>
    <t>Измерение сопротивления контура заземления до 1000В (точечного)</t>
  </si>
  <si>
    <t>Проверка заземления электрооборудования до 1000В (осмотр, простукивание, проверка сечений проводников-определение на соответствие ПУИ)</t>
  </si>
  <si>
    <t>Осмотр концевой разделки кабеля до 1000В (на один кабель)</t>
  </si>
  <si>
    <t>Измерение сопротивления изоляции до 1000В</t>
  </si>
  <si>
    <t>Испытание повышенным выпрямленным напряжением  до 1000В</t>
  </si>
  <si>
    <t>Фазировка ВЛ  до 1000В</t>
  </si>
  <si>
    <t>1.1.</t>
  </si>
  <si>
    <t>1.2.</t>
  </si>
  <si>
    <t>2.</t>
  </si>
  <si>
    <t>2.1.</t>
  </si>
  <si>
    <t>2.2.</t>
  </si>
  <si>
    <t xml:space="preserve"> Организация систем наружного освещения </t>
  </si>
  <si>
    <t>Монтаж КТП 25 кВа</t>
  </si>
  <si>
    <t>Монтаж КТП 63 кВа</t>
  </si>
  <si>
    <t>Монтаж КТП 100 кВа</t>
  </si>
  <si>
    <t>Монтаж КТП 160 кВа</t>
  </si>
  <si>
    <t>Монтаж КТП 250 кВа</t>
  </si>
  <si>
    <t>Монтаж КТП 400 кВа</t>
  </si>
  <si>
    <t>Монтаж КТП 630 кВа</t>
  </si>
  <si>
    <t>Монтаж КТП 1000 кВа</t>
  </si>
  <si>
    <t>Монтаж РЛК</t>
  </si>
  <si>
    <t>Монтаж РЛНД</t>
  </si>
  <si>
    <t>Монтаж реклоузера</t>
  </si>
  <si>
    <t>Монтаж ячейки 6/10 кВ с маслянным выключателем нагрузки</t>
  </si>
  <si>
    <t xml:space="preserve">Монтаж ячейки с BB/TEL </t>
  </si>
  <si>
    <t>Монтаж провода ВЛ 0.4 при отсутствии переходов</t>
  </si>
  <si>
    <t>Монтаж шлейфа отпайки ВЛ 0.4 кВ</t>
  </si>
  <si>
    <t>Монтаж поддерживающей гирлянды изоляторов на ВЛ 6-20 кВ</t>
  </si>
  <si>
    <t>Монтаж провода ВЛ 6-20 кВ при отсутствии переходов</t>
  </si>
  <si>
    <t>Монтаж шлейфа отпайки ВЛ 6-20 кВ</t>
  </si>
  <si>
    <t>Монтаж изолятора опорного</t>
  </si>
  <si>
    <t>Монтаж изолятора проходного</t>
  </si>
  <si>
    <t>Строительство ВЛ-0,23 кВ</t>
  </si>
  <si>
    <t>Строительство ВЛ-0,4 кВ</t>
  </si>
  <si>
    <t>Строительство ВЛ-6/20 кВ</t>
  </si>
  <si>
    <t>Строительство ВЛ-35 кВ</t>
  </si>
  <si>
    <t>Строительство ВЛ-110 кВ</t>
  </si>
  <si>
    <t>Строительство КЛ-0,23 кВ</t>
  </si>
  <si>
    <t>Строительство КЛ-0,4 кВ</t>
  </si>
  <si>
    <t>Строительство КЛ-6/20 кВ</t>
  </si>
  <si>
    <t>Строительство КЛ-35 кВ</t>
  </si>
  <si>
    <t>Строительство КЛ-110 кВ</t>
  </si>
  <si>
    <t>Монтаж деревянной одностоечной опоры 0.38 кВ (без материала)</t>
  </si>
  <si>
    <t>Монтаж анкерной деревянной опоры 0.38 кВ (без материала)</t>
  </si>
  <si>
    <t>Монтаж  железобетонной опоры  0.38 кВ (без материала)</t>
  </si>
  <si>
    <t>Монтаж концевой железобетонной опоры 0.38 кВ (без материала)</t>
  </si>
  <si>
    <t>Монтаж деревянной одностоечной опоры  6/20 кВ (без материала)</t>
  </si>
  <si>
    <t>Монтаж анкерной деревянной опоры 6/20 кВ (без материала)</t>
  </si>
  <si>
    <t>Монтаж  железобетонной опоры   6/20 кВ (без материала)</t>
  </si>
  <si>
    <t>Монтаж концевой железобетонной опоры  6/20 кВ (без материала)</t>
  </si>
  <si>
    <t>Демонтаж одностоечной промежуточной деревянной опоры до 1 кВ (без учета материала)</t>
  </si>
  <si>
    <t>Демонтаж одностоечной анкерной деревянной опоры до 1 кВ (без учета материала)</t>
  </si>
  <si>
    <t>Демонтаж  одностоечной анкерной ж/б опоры до 1 кВ (без учета материала)</t>
  </si>
  <si>
    <t>Демонтаж  одностоечной анкерной ж/б опоры 6/10 кВ (без учета материала)</t>
  </si>
  <si>
    <t xml:space="preserve">Строительство  электрических сетей </t>
  </si>
  <si>
    <t>Техническое обслуживание и ремонт электрических сетей</t>
  </si>
  <si>
    <t>Техническое обслуживание ВЛ 35 кВ </t>
  </si>
  <si>
    <t>Техническое обслуживание ВЛ 110 кВ </t>
  </si>
  <si>
    <t>Техническое обслуживание КЛ 0,23/0,4 кВ </t>
  </si>
  <si>
    <t>Техническое обслуживание КЛ 6/20 кВ </t>
  </si>
  <si>
    <t>Техническое обслуживание КЛ 35 кВ </t>
  </si>
  <si>
    <t>Техническое обслуживание КЛ 110 кВ </t>
  </si>
  <si>
    <t>Техническое обслуживание и ремонт сетей наружного освещения</t>
  </si>
  <si>
    <t>2.3.</t>
  </si>
  <si>
    <t>ТО и ремонт электрооборудования</t>
  </si>
  <si>
    <t xml:space="preserve"> Монтаж  электрооборудования</t>
  </si>
  <si>
    <t>Строительство, техобслуживание  и ремонт эл. сетей и электрооборудования</t>
  </si>
  <si>
    <t>Замена реле (приминительно)</t>
  </si>
  <si>
    <t>Замена наружного ввода в два провода без подставной опоры</t>
  </si>
  <si>
    <t>Замена светильника наружного освещения люминесцентных  лампам</t>
  </si>
  <si>
    <t>1 ввод</t>
  </si>
  <si>
    <t>1 фотореле</t>
  </si>
  <si>
    <t>2.4.</t>
  </si>
  <si>
    <t>Проверка схем приборов учета</t>
  </si>
  <si>
    <t>Проверка схем включения прибора учета для физических лиц (трехфазный прямого включения)</t>
  </si>
  <si>
    <t>Проверка схем включения прибора учета для физических лиц (трехфазный трансформаторного включения)</t>
  </si>
  <si>
    <t>Проверка схем включения прибора учета для физических лиц  (однофазный)</t>
  </si>
  <si>
    <t>Проверка схем включения прибора учета для юридических лиц (однофазный)</t>
  </si>
  <si>
    <t>Проверка схем включения прибора учета для юридических лиц (трехфазный трансформаторного включения)</t>
  </si>
  <si>
    <t>Проверка схем включения прибора учета для юридических лиц (трехфазный прямого включения)</t>
  </si>
  <si>
    <t>Скачивание профиля мощности с прибора учета электрической энергии в электроустановке выше 1000В</t>
  </si>
  <si>
    <t>3.</t>
  </si>
  <si>
    <t xml:space="preserve"> Переустройство электросетевых объектов в интересах клиентов</t>
  </si>
  <si>
    <t>Перенос промежуточной железобетонной опоры ЛЭП 6/10 кВ без замены на новую.</t>
  </si>
  <si>
    <t>Перенос промежуточной железобетонной опоры ЛЭП 6/10 кВ с заменой на новую.</t>
  </si>
  <si>
    <t>Перенос анкерной двухстоечной опоры ЛЭП 6/10 кВ без замены на новую.</t>
  </si>
  <si>
    <t>Перенос анкерной двухстоечной опоры ЛЭП 6/10 кВ с заменой на новую.</t>
  </si>
  <si>
    <t>Перенос анкерной сложной трехстоечной опоры ЛЭП 6/10 кВ без замены на новую.</t>
  </si>
  <si>
    <t>Перенос анкерной сложной трехстоечной опоры ЛЭП 6/10 кВ с заменой на новую.</t>
  </si>
  <si>
    <t>Установка дополнительной промежуточной  ж/б опоры ЛЭП 6/10 кВ</t>
  </si>
  <si>
    <t>Демонтаж 1 пролета провода АС/А на ЛЭП 0,4/6/10 кВ.</t>
  </si>
  <si>
    <t>1 пролет</t>
  </si>
  <si>
    <t>Замена провода АС/А на СИП в одном пролете ЛЭП 6/10 кВ.</t>
  </si>
  <si>
    <t>Переустройство 100м ЛЭП 6/10 кВ на КЛ 6/10 кВ</t>
  </si>
  <si>
    <t>100 м ЛЭП</t>
  </si>
  <si>
    <t>Перенос промежуточной деревянной опоры ЛЭП 0,4 кВ с заменой на ж/б опору</t>
  </si>
  <si>
    <t>Перенос  деревянной анкерной опоры ЛЭП 0,4 кВ с заменой на ж/б анкерную опору</t>
  </si>
  <si>
    <t>Перенос промежуточной железобетонной опоры ЛЭП 0,4 кВ без замены на новую.</t>
  </si>
  <si>
    <t>Перенос промежуточной железобетонной опоры ЛЭП 0,4 кВ с заменой на новую.</t>
  </si>
  <si>
    <t>Перенос ж/б анкерной двухстоечной опоры ЛЭП 0,4 кВ без замены на новую.</t>
  </si>
  <si>
    <t>Перенос анкерной двухстоечной опоры ЛЭП 0,4 кВ с заменой на новую.</t>
  </si>
  <si>
    <t>Перенос анкерной сложной трехстоечной опоры ЛЭП 0,4 кВ без замены на новую.</t>
  </si>
  <si>
    <t>Перенос анкерной сложной трехстоечной опоры ЛЭП 0,4 кВ с заменой на новую.</t>
  </si>
  <si>
    <t>Установка дополнительной промежуточной ж/б опоры ЛЭП 0,4 кВ</t>
  </si>
  <si>
    <t>Монтаж 1 пролета провода АС/А на ЛЭП 0,4 кВ.</t>
  </si>
  <si>
    <t>Замена провода АС/А на СИП в одном пролете ЛЭП 0,4 кВ.</t>
  </si>
  <si>
    <t>Замена штыревого изолятора ВЛ-0,38кВ</t>
  </si>
  <si>
    <t>Замена дефектного штыревого изолятора ВЛ-10кВ</t>
  </si>
  <si>
    <t>Замена промежуточной железобетонной опоры ВЛ- 10кВ</t>
  </si>
  <si>
    <t>Замена промежуточной железобетонной опоры  ВЛ-0,38кВ</t>
  </si>
  <si>
    <t>Перенос железобетонной опоры ВЛ-0,38кВ.</t>
  </si>
  <si>
    <t>Замена линейного разъединителя</t>
  </si>
  <si>
    <t>1 разъединитель</t>
  </si>
  <si>
    <t>Перенос железобетонной опоры ВЛ- 10кВ.</t>
  </si>
  <si>
    <t>4.</t>
  </si>
  <si>
    <t>Подготовка, согласование документации</t>
  </si>
  <si>
    <t>4.1.</t>
  </si>
  <si>
    <t>Консультации, подготовка, переоформление, согласование документов</t>
  </si>
  <si>
    <t>Консультация по техническим вопросам с выездом на объект</t>
  </si>
  <si>
    <t>1 консультация</t>
  </si>
  <si>
    <t>Подготовка и выдача технических условий на пересечение ВЛ до 20 кВ</t>
  </si>
  <si>
    <t>1 ТУ до 20 кВ</t>
  </si>
  <si>
    <t>Подготовка и выдача технических условий на пересечение ВЛ свыше 20 кВ</t>
  </si>
  <si>
    <t>1 ТУ свыше 20 кВ</t>
  </si>
  <si>
    <t>Подготовка и выдача технических условий на пересечение ВЛ 0,4-110 кВ</t>
  </si>
  <si>
    <t>1 Ту на пересечение ВЛ 0,4-110 кВ</t>
  </si>
  <si>
    <t>Подготовка и выдача технических условий на размещение сети наружного освещения</t>
  </si>
  <si>
    <t>1 ТУ</t>
  </si>
  <si>
    <t>Подготовка и выдача технических условий на размещение ВОЛС</t>
  </si>
  <si>
    <t>Подготовка и выдача технических условий на размещение  оборудования видеонаблюдения</t>
  </si>
  <si>
    <t>Подготовка и выдача  технических условий  на предоставление на антенной опоре (башне) места для установки  антенны</t>
  </si>
  <si>
    <t>Отключение (подключение) линий и другого электрооборудования по заявке сбытовой организации</t>
  </si>
  <si>
    <t>Согласование проекта на размещение  оборудования связи</t>
  </si>
  <si>
    <t>1 согласование</t>
  </si>
  <si>
    <t xml:space="preserve">Предварительный расчет мощности </t>
  </si>
  <si>
    <t>1 расчет</t>
  </si>
  <si>
    <t>Согласование проекта на размещение линии проводного вещания</t>
  </si>
  <si>
    <t>Согласование проекта на размещение ВОЛС</t>
  </si>
  <si>
    <t>Выдача дубликатов документов о технологическом присоединении:дубликат акта о выполнении заявителем технических условий;дубликат акта осмотра (обследования) электроустановки.</t>
  </si>
  <si>
    <t>1 дубликат</t>
  </si>
  <si>
    <t>Выдача дубликата акта о выполнении заявителем технических условий;</t>
  </si>
  <si>
    <t>Выдача дубликата акта осмотра (обследования) электроустановки.</t>
  </si>
  <si>
    <t>5.</t>
  </si>
  <si>
    <t>Аренда для размещений ВОЛС, связи, освещения</t>
  </si>
  <si>
    <t>Предоставление места на опоре для размещения линии наружного освещения  (ВЛ-0,4 кВ; 25 опор)  на 1 опору в месяц -  при подвеске 1 светильника Пользователя  с ипользованием провода Собственника (К=0,3525)</t>
  </si>
  <si>
    <t>1 опора/месяц</t>
  </si>
  <si>
    <t xml:space="preserve"> Предоставление места на опоре для размещения линии наружного освещения  (ВЛ-0, кВ; 25 опор)  - на 1 опору в месяц -   при подвеске 1 светильника Пользователя и 1 провода Пользователя (К=0,47)</t>
  </si>
  <si>
    <t>Предоставление места на опоре для размещения линии наружного освещения  (ВЛ-0,4 кВ; 25 опор)  - на 1 опору в месяц-  при подвеске  1 провода Пользователя (К=0,235)</t>
  </si>
  <si>
    <t>Предоставление участка ЛЭП для размещения оборудования связи и других нужд (ежемесячные платежи,1 км)- ВЛ-0,4 кВ</t>
  </si>
  <si>
    <t>1 км/месяц</t>
  </si>
  <si>
    <t xml:space="preserve">Предоставление участка ЛЭП для размещения оборудования связи и других нужд (ежемесячные платежи)-ВЛ-10 кВ </t>
  </si>
  <si>
    <t>Предоставление места на опоре ВЛ-0,4 кВ для размещения  оптического кабеля связи -1 опора за 1 месяц (без материалов и работ)</t>
  </si>
  <si>
    <t>Предоставление места на опоре ВЛ-10 кВ для размещения  оптического кабеля связи -1 опора за 1 месяц (без материалов и работ)</t>
  </si>
  <si>
    <t>Предоставление места на опоре ВЛ-35 кВ для размещения  оптического кабеля связи -1 опора за 1 месяц (без материалов и работ)</t>
  </si>
  <si>
    <t>Предоставление места на опоре ВЛ-110 кВ для размещения  оптического кабеля связи -1 опора за 1 месяц (без материалов и работ)</t>
  </si>
  <si>
    <t xml:space="preserve">Допуск персонала сторонних организаций для проведения работ в электроустановках и в охранных зонах объектов </t>
  </si>
  <si>
    <t>1 допуск</t>
  </si>
  <si>
    <t>Техническое обслуживание (обход, осмотр) линий связи</t>
  </si>
  <si>
    <t>Техническое обслуживание линий наружного освещения</t>
  </si>
  <si>
    <t>Наблюдение за производством работ по подвесу линий связи</t>
  </si>
  <si>
    <t>1 выезд</t>
  </si>
  <si>
    <t>6.</t>
  </si>
  <si>
    <t>Испытания и диагностика электрооборудования</t>
  </si>
  <si>
    <t>Определение трассы кабельной линии 6-10 кВ</t>
  </si>
  <si>
    <t>Испытание силового трансформатора 6-10 кВ</t>
  </si>
  <si>
    <t>1 трансформатор</t>
  </si>
  <si>
    <t>Испытание силовой кабельной линии до 1 кВ (1 кабель)</t>
  </si>
  <si>
    <t>Испытание силовой кабельной линии 6-10 кВ (1 кабель)</t>
  </si>
  <si>
    <t>Испытание диэлектрических перчаток, бот, калош повышенным напряжением</t>
  </si>
  <si>
    <t>1 пара</t>
  </si>
  <si>
    <t>Испытание слесарного инструмента с изолирующими рукоятками повышенным напряжением</t>
  </si>
  <si>
    <t>1 изделие</t>
  </si>
  <si>
    <t>Испытание Клещей изолирующих до 1000 В</t>
  </si>
  <si>
    <t>1 клещи</t>
  </si>
  <si>
    <t>Испытание Клещей изолирующих свыше 1000 В</t>
  </si>
  <si>
    <t>Испытание Клещей электроизмерительных до 1000 В</t>
  </si>
  <si>
    <t>Испытание Клещей электроизмерительных свыше 1000 В</t>
  </si>
  <si>
    <t>Испытание покрытий и накладок изолирующих гибких</t>
  </si>
  <si>
    <t>Испытание Указателей напряжения до 1000 В</t>
  </si>
  <si>
    <t>1 указатель</t>
  </si>
  <si>
    <t>Испытание Указателей  напряжения выше 1000 В</t>
  </si>
  <si>
    <t>Испытание Указателей высокого напряжения 110, 220 кВ</t>
  </si>
  <si>
    <t>Испытание изолирующей штанги  до 1 кВ</t>
  </si>
  <si>
    <t>1 штанга</t>
  </si>
  <si>
    <t>Испытание изолирующей штанги  до 35 кВ</t>
  </si>
  <si>
    <t>Испытание изолирующей штанги до 110 кВ</t>
  </si>
  <si>
    <t>Испытание электрифицированного инструмента.</t>
  </si>
  <si>
    <t xml:space="preserve">Определение стабильности против окисления  в соответствии с ГОСТ 981-75 «Масла нефтяные. Метод определения стабильности против окисления» (с Изменениями N 1, 2, 3, 4) с продолжительностью для разных марок масел: 14, 16, 24, 30 часов.  </t>
  </si>
  <si>
    <t>1 измерение</t>
  </si>
  <si>
    <t>Хроматографический анализ газов, растворенных в трансформаторном масле силовых трансформаторов напряжением 35-110кВ в соответствии с РД 34.46.303-98.</t>
  </si>
  <si>
    <t>1 анализ</t>
  </si>
  <si>
    <t>7.</t>
  </si>
  <si>
    <t>Установка и замена приборов учета</t>
  </si>
  <si>
    <t>7.1.</t>
  </si>
  <si>
    <t xml:space="preserve"> Установка/Замена ПУ</t>
  </si>
  <si>
    <t>Замена/демонтаж автом. выкл. 1 ф без материалов</t>
  </si>
  <si>
    <t>Замена/демонтаж автом. выкл. 3 ф  без материала</t>
  </si>
  <si>
    <t>Замена однофазных электросчетчиков заведомо неисправных или признанных непригодными без учета материалов</t>
  </si>
  <si>
    <t>Замена однофазных электросчетчиков, с проведением инструментальной проверки демонтируемого прибора учета,  без учета материалов</t>
  </si>
  <si>
    <t>Замена  трехфазных  электросчетчиков  прямого включения заведомо неисправных  или признанных  непригодными без учета материалов</t>
  </si>
  <si>
    <t>Замена трехфазных электросчетчиков прямого включения, с проведением инструментальной проверки демонтируемого прибора учета,  без учета материалов</t>
  </si>
  <si>
    <t>Замена трехфазных  электросчетчиков, подключенных к измерительным    трансформаторам  тока  в сети до 1000В,  заведомо неисправных  или  признанных  непригодными без учета материалов</t>
  </si>
  <si>
    <t>Замена трехфазных электросчетчиков, подключенных к измерительным    трансформаторам тока в сети до 1000В, с проведением инструментальной проверки демонтируемого прибора учета,  без учета материалов</t>
  </si>
  <si>
    <t>Установка выносного пластикового шкафа учета (БИЗ) с однофазным электросчетчиком, на фасаде здания, без монтажа перекидки,  без учета материалов</t>
  </si>
  <si>
    <t>Установка выносного пластикового шкафа учета (БИЗ) с трехфазным электросчетчиком прямого включения, на фасаде здания, без монтажа перекидки, без учета материалов</t>
  </si>
  <si>
    <t>Установка выносного пластикового шкафа учета (БИЗ) с трехфазным электросчетчиком, подключенного к измерительным трансформаторам  тока  в сети до 1000В, на фасаде здания, без монтажа перекидки, без учета материалов</t>
  </si>
  <si>
    <t>Установка выносного металлического шкафа учета (БИЗ) с трехфазным электросчетчиком, подключенного к измерительным трансформаторам  тока  в сети до 1000В, на фасаде здания, без монтажа перекидки, без учета материалов, без подключения к заземляющему устройству</t>
  </si>
  <si>
    <t>Замена выносного пластикового шкафа учета (БИЗ) с однофазным электросчетчиком, на фасаде здания, без монтажа перекидки,  заведомо неисправных или признанных непригодными без учета материалов</t>
  </si>
  <si>
    <t>Замена выносного пластикового шкафа учета (БИЗ) с однофазным  электросчетчиком, на фасаде здания, без монтажа перекидки, с проведением инструментальной проверки демонтируемого прибора учета,  без учета материалов</t>
  </si>
  <si>
    <t>Замена выносного пластикового шкафа учета (БИЗ) c трехфазным электросчетчиком, на фасаде здания, без монтажа перекидки, заведомо неисправных или признанных непригодными  без учета материалов</t>
  </si>
  <si>
    <t>Замена выносного пластикового шкафа учета (БИЗ) c трехфазным электросчетчиком, на фасаде здания, без монтажа перекидки, с проведением инструментальной проверки демонтируемого прибора учета,  без учета материалов</t>
  </si>
  <si>
    <t>Замена выносного пластикового шкафа учета (БИЗ) c трехфазным электросчетчиком, подключенного к измерительным трансформаторам  тока  в сети до 1000В, на фасаде здания, без монтажа перекидки, заведомо неисправных или признанных непригодными без учета материалов</t>
  </si>
  <si>
    <t>Замена выносного пластикового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без учета материалов</t>
  </si>
  <si>
    <t>Замена выносного металлического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без учета материалов, без подключения к заземляющему устройству</t>
  </si>
  <si>
    <t>Установка однофазных электросчетчиков, без учета материалов</t>
  </si>
  <si>
    <t>Установка  трехфазных  электросчетчиков  прямого включения, без учета материалов</t>
  </si>
  <si>
    <t>Установка измерительных трансформаторов тока в электроустановках  до 1000В без учета материалов</t>
  </si>
  <si>
    <t>1 комплект</t>
  </si>
  <si>
    <t>Замена измерительных трансформаторов тока в электроустановках  до 1000В без учета материалов</t>
  </si>
  <si>
    <t>Замена измерительных трансформаторов тока в электроустановках  напряжением от 1 кВ до 20 кВ, без учета материалов</t>
  </si>
  <si>
    <t>Демонтаж прибора учета</t>
  </si>
  <si>
    <t>Демонтаж шкафа учета</t>
  </si>
  <si>
    <t>25 м.</t>
  </si>
  <si>
    <t>Замена воздушного ввода 220 В (без материала)</t>
  </si>
  <si>
    <t>Замена воздушного ввода 380 В (без материала)</t>
  </si>
  <si>
    <t>Прокладка 2-х 3-х жильного провода (кабеля) сечением до 6 кв.м. по готовому основанию</t>
  </si>
  <si>
    <t>1 м.</t>
  </si>
  <si>
    <t>Замена розетки без материала</t>
  </si>
  <si>
    <t>Замена щита трехфазного счетчика прямого включения</t>
  </si>
  <si>
    <t>Перенос трехфазного счетчика косвенного  включения</t>
  </si>
  <si>
    <t>Перенос трехфазного счетчика прямого включения</t>
  </si>
  <si>
    <t>Вынос автомата отдельно из щита учета однофазного электрического счетчика</t>
  </si>
  <si>
    <t>Замена автоматических выключателей в 1-фазных системах учета 0,22кВ</t>
  </si>
  <si>
    <t>Замена автоматических выключателей в 3-фазных системах учета 0,4кВ</t>
  </si>
  <si>
    <t>7.2.</t>
  </si>
  <si>
    <t xml:space="preserve"> Обслуживание ПУ</t>
  </si>
  <si>
    <t>Наладка и устранение нарушений в схеме подкл. 1-ф</t>
  </si>
  <si>
    <t>1 схема</t>
  </si>
  <si>
    <t>Наладка и устранение нарушений в схеме подкл. 3-ф</t>
  </si>
  <si>
    <t xml:space="preserve">Инструментальная проверка 1-но фазных приборов учета </t>
  </si>
  <si>
    <t>Инструментальная проверка 3-х фазных приборов учета прямого включения</t>
  </si>
  <si>
    <t>Инструментальная проверка 3-х фазных приборов учета трансформаторного включения</t>
  </si>
  <si>
    <t xml:space="preserve">Инструментальная проверка работы 3-фазного учета  с измерительными трансформаторами в сети до 1000В </t>
  </si>
  <si>
    <t xml:space="preserve">Инструментальная проверка работы 3-фазного учета  с измерительными трансформаторами в сети свыше 1000В </t>
  </si>
  <si>
    <t>Проверка схемы подключения энергопринимающих устройств заявителя</t>
  </si>
  <si>
    <t>8.</t>
  </si>
  <si>
    <t>Выполнение работ, относящихся к компетенции клиентов, при осуществлении процедуры технологического присоединения</t>
  </si>
  <si>
    <t>8.1.</t>
  </si>
  <si>
    <t xml:space="preserve"> Приборы учета для ТП</t>
  </si>
  <si>
    <t>Замена однофазных электросчетчиков, заведомо неудовлетворяющего требованиям НПА  без учета материалов</t>
  </si>
  <si>
    <t>Замена  трехфазных  электросчетчиков  прямого включения,  заведомо неудовлетворяющего требованиям НПА  без учета материалов</t>
  </si>
  <si>
    <t>Замена трехфазных  электросчетчиков, подключенных к измерительным   трансформаторам  тока  в сети до 1000В,   заведомо неудовлетворяющего требованиям НПА  без учета материалов</t>
  </si>
  <si>
    <t>1 шт. (Провод СИП на фасаде здания 35 м., на опоре 40 м., на трубостойке 50 м.)</t>
  </si>
  <si>
    <t>Установка выносного пластикового шкафа учета (БИЗ) с трехфазным электросчетчиком прямого включения,  без учета материалов (указать место установки - на фасаде здания, на опоре, на трубостойке)</t>
  </si>
  <si>
    <t>Установка выносного пластикового шкафа учета (БИЗ) с трехфазным электросчетчиком, подключенного к измерительным трансформаторам  тока  в сети до 1000В,   без учета материалов (указать место установки - на фасаде здания, на опоре, на трубостойке)</t>
  </si>
  <si>
    <t xml:space="preserve">Замена выносного пластикового шкафа учета (БИЗ) с однофазным электросчетчиком, на фасаде здания, без монтажа перекидки, </t>
  </si>
  <si>
    <t>8.2.</t>
  </si>
  <si>
    <t>Комплекс работ ТУ на ТП</t>
  </si>
  <si>
    <t>8.2.1.</t>
  </si>
  <si>
    <t xml:space="preserve"> Строительно-монтажные работы по ТП до 15 кВт</t>
  </si>
  <si>
    <t>км</t>
  </si>
  <si>
    <t xml:space="preserve">Строительство КЛ   в соответствии проектной документации при  1ф. вводе </t>
  </si>
  <si>
    <t>Строительство КЛ   в соответствии с  проектной документации при  3ф. вводе</t>
  </si>
  <si>
    <t>Строительство ЛЭП от выносного щита учета (ВЩУ) до ВРУ -0.4 кВ присоединяемого объекта</t>
  </si>
  <si>
    <t>8.2.2.</t>
  </si>
  <si>
    <t xml:space="preserve"> Строительно-монтажные работы по ТП свыше 15 кВт</t>
  </si>
  <si>
    <t>1 проект</t>
  </si>
  <si>
    <t>Строительство ВЛ 0,4 кВ L=1 км проводом марки СИП-2 3x95+1x54.6+1x16</t>
  </si>
  <si>
    <t>Строительство ВЛ 0,4 кВ L=1 км проводом марки СИП-2 3x120+1x54.6+1x16</t>
  </si>
  <si>
    <t>Строительство ВЛ 6- 10 кВ L=1 км проводом марки СИП-3 1x95 (при 23 жб опорах)</t>
  </si>
  <si>
    <t>Строительство ВЛ 6- 10 кВ L=1 км проводом марки АС-50 (при 22 жб опорах)</t>
  </si>
  <si>
    <t>Строительство КТП 0,4; 6-10 кВ киоскового (тупикового) типа с одним трансформатором ТМ, мощностью 100 кВА</t>
  </si>
  <si>
    <t>Строительство КТП 0,4; 6-10 кВ киоскового (тупикового) типа с одним трансформатором ТМ, мощностью 250 кВА</t>
  </si>
  <si>
    <t>Строительство КТП 0,4; 6-10 кВ киоскового (тупикового) типа с одним трансформатором ТМ, мощностью 630 кВА</t>
  </si>
  <si>
    <t>Строительство ВЛ 0,4 кВ L=1 км проводом марки СИП-2 3х70+1х54.6+1х16 (при 33 ж/б опорах)</t>
  </si>
  <si>
    <t>Строительство ВЛ 0,4 кВ L=1 км проводом марки СИП-2 3х95+1х54.6+1х16 (при 33 ж/б опорах)</t>
  </si>
  <si>
    <t>Строительство ВЛ 0,4 кВ L=1 км проводом марки СИП-2 3х120+1х54.6+1х16 (при 33 ж/б опорах)</t>
  </si>
  <si>
    <t>Строительство ВЛ 6-10 кВ L=1 км проводом марки СИП-3 1х95 (при 23 жб опорах)</t>
  </si>
  <si>
    <t>Строительство ВЛ 6-10 кВ L=1 км проводом марки АС-70  (при 22 жб опорах)</t>
  </si>
  <si>
    <t>Строительство ВЛ 6-10 кВ L=1 км проводом марки АС-50  (при 22 жб опорах)</t>
  </si>
  <si>
    <t>Установка железобетонной опоры  ВЛ 0,38 кВ одностоечной (стойка СВ-95)</t>
  </si>
  <si>
    <t>Установка железобетонной анкерной опоры  ВЛ 0,38 кВ  одностоечной с одним подкосом (стойка СВ-95)</t>
  </si>
  <si>
    <t>Установка железобетонной анкерной опоры  ВЛ 0,38 кВ  одностоечной с двумя подкосами (стойка СВ-95)</t>
  </si>
  <si>
    <t>Установка железобетонной опоры  ВЛ 6-10 кВ с траверсами без приставок одностоечной для подвески неизолированного провода (стойка СВ-110)</t>
  </si>
  <si>
    <t>Установка железобетонной опоры  ВЛ 6-10 кВ с траверсами без приставок с одним подкосом для подвески неизолированного провода (стойка СВ-110)</t>
  </si>
  <si>
    <t>Установка железобетонной опоры ВЛ 6-10 кВ с траверсами без приставок с двумя подкосами для подвески неизолированного провода (стойка СВ-110)</t>
  </si>
  <si>
    <t>Установка железобетонной опоры В Л 6-10 кВ с траверсами без приставок одностоечной для подвески изолированного провода (СИП, стойка СВ-110)</t>
  </si>
  <si>
    <t>Установка железобетонной опоры ВЛ 6-10 кВ с траверсами без приставок с одним подкосом для подвески изолированного провода (СИП, стойка СВ-110)</t>
  </si>
  <si>
    <t>Установка железобетонной опоры ВЛ 6-10 кВ с траверсами без приставок с двумя подкосами для подвески изолированного провода (СИП, стойка СВ-110)</t>
  </si>
  <si>
    <t>Строительство КТП 0,4; 6-10 кВ киоскового (тупикового) типа с одним трансформатором ТМ, мощностью 400 кВА</t>
  </si>
  <si>
    <t>Подвеска провода BJI 0,4 кВ марки А-16 (один провод при 20 ж/б опорах)</t>
  </si>
  <si>
    <t>Подвеска провода BJI 0,4 кВ марки А-16 (четыре провода при 20 ж/б опорах)</t>
  </si>
  <si>
    <t>Подвеска провода BJI 0,4 кВ марки А-35 (один провод при 20 ж/б опорах)</t>
  </si>
  <si>
    <t>Подвеска провода BJI 0,4 кВ марки А-35 (четыре провода при 20 ж/б опорах)</t>
  </si>
  <si>
    <t>8.2.3.</t>
  </si>
  <si>
    <t>Монтаж внутренней электропроводки (без стоимости материалов)</t>
  </si>
  <si>
    <t xml:space="preserve">Устройство проводки открытой, укладка в короб, лоток с фиксацией стяжками, укладка в штрабу с фиксацией алебастром </t>
  </si>
  <si>
    <t>п.м.</t>
  </si>
  <si>
    <t xml:space="preserve">Затяжка в гофру </t>
  </si>
  <si>
    <t>Монтаж кабель-канала</t>
  </si>
  <si>
    <t xml:space="preserve">Устройство распаечной коробки с расключением и маркировкой </t>
  </si>
  <si>
    <t xml:space="preserve">Штрабление </t>
  </si>
  <si>
    <t>Монтаж светильника (встраиваемого, подвесного) (шт.)</t>
  </si>
  <si>
    <t>Монтаж розетки, выключателя в имеющийся подрозетник, кабель-канал</t>
  </si>
  <si>
    <t xml:space="preserve">Устройство подрозетника в гипсокартоне </t>
  </si>
  <si>
    <t xml:space="preserve">Устройство подрозетника в пеноблоке, кирпиче </t>
  </si>
  <si>
    <t xml:space="preserve">Устройство подрозетника в бетоне </t>
  </si>
  <si>
    <t>Установка однополюсного автоматического выключателя</t>
  </si>
  <si>
    <t>Установка двухполюсного автоматического выключателя</t>
  </si>
  <si>
    <t>Установка трехполюсного автоматического выключателя</t>
  </si>
  <si>
    <t>Установка четырехполюсного автоматического выключателя</t>
  </si>
  <si>
    <t>Установка однополюсного УЗО</t>
  </si>
  <si>
    <t>Установка двухполюсного УЗО</t>
  </si>
  <si>
    <t>Установка трехполюсного УЗО</t>
  </si>
  <si>
    <t>Установка четырехполюсного УЗО</t>
  </si>
  <si>
    <t xml:space="preserve">Монтаж щита навесного до 36 модулей </t>
  </si>
  <si>
    <t xml:space="preserve">Монтаж щита навесного до 36-54 модулей </t>
  </si>
  <si>
    <t>Монтаж щита встраиваемого 24 модулей, бетон</t>
  </si>
  <si>
    <t xml:space="preserve">Монтаж щита встраиваемого 24 модулей, кирпич </t>
  </si>
  <si>
    <t xml:space="preserve">Монтаж щита встраиваемого 36 модулей, бетон </t>
  </si>
  <si>
    <t xml:space="preserve">Монтаж щита встраиваемого 36 модулей, кирпич </t>
  </si>
  <si>
    <t xml:space="preserve">Разводка кабеля в розетке одиночная </t>
  </si>
  <si>
    <t xml:space="preserve">Разводка кабеля в розетке двойная </t>
  </si>
  <si>
    <t xml:space="preserve">Монтаж электрической розетки </t>
  </si>
  <si>
    <t xml:space="preserve">Пробивка бетонных и кирпичных стен </t>
  </si>
  <si>
    <t>10 см</t>
  </si>
  <si>
    <t xml:space="preserve">Пробивка стен из легких материалов </t>
  </si>
  <si>
    <t xml:space="preserve">Пробивка перекрытий </t>
  </si>
  <si>
    <t xml:space="preserve">Демонтаж короба </t>
  </si>
  <si>
    <t xml:space="preserve">Демонтаж коробки распаечной </t>
  </si>
  <si>
    <t xml:space="preserve">Демонтаж проводки электрической в коробе </t>
  </si>
  <si>
    <t xml:space="preserve">Демонтаж проводки электрической открытой </t>
  </si>
  <si>
    <t xml:space="preserve">Демонтаж точки электрической </t>
  </si>
  <si>
    <t>Монтаж трубной разводки</t>
  </si>
  <si>
    <t>Расчёт потерь по одной линии электропитания</t>
  </si>
  <si>
    <t> 1 расчет</t>
  </si>
  <si>
    <t>8.2.4.</t>
  </si>
  <si>
    <t xml:space="preserve"> Проектирование</t>
  </si>
  <si>
    <t xml:space="preserve">Проектирование внешнего 1 ф электроснабжения </t>
  </si>
  <si>
    <t>Проектирование внешнего 3 ф электроснабжения</t>
  </si>
  <si>
    <t>Проектирование внешнего 1 ф электроснабжения  с установкой промежуточной опоры</t>
  </si>
  <si>
    <t>Проектирование внешнего 3 ф электроснабжения с установкой промежуточной опоры</t>
  </si>
  <si>
    <t>Проектирование ВЛ - 0,23/0,4 кВ</t>
  </si>
  <si>
    <t>Проектирование ВЛ - 6/20 кВ</t>
  </si>
  <si>
    <t>Проектирование ВЛ - 35 кВ</t>
  </si>
  <si>
    <t>Проектирование ВЛ - 110 кВ</t>
  </si>
  <si>
    <t>Проектирование КЛ - 0,23/0,4 кВ</t>
  </si>
  <si>
    <t>Проектирование КЛ -6/20 кВ</t>
  </si>
  <si>
    <t>Проектирование КЛ - 35 кВ</t>
  </si>
  <si>
    <t>Проектирование КЛ - 110 кВ</t>
  </si>
  <si>
    <t>Проектирование КТП 25-100 кВА</t>
  </si>
  <si>
    <t>Проектирование КТП 160-630 кВА</t>
  </si>
  <si>
    <t>Проектировение свыше 630 кВа (в т.ч. БКТП, РП)</t>
  </si>
  <si>
    <t>9.</t>
  </si>
  <si>
    <t>Обслуживание электроустановок (без стоимости материалов)</t>
  </si>
  <si>
    <t>Покраска щита, распред пункта</t>
  </si>
  <si>
    <t>Замена замков на ЩУ, ЩО, ЩР</t>
  </si>
  <si>
    <t>Замена автоматических выключателей, рубильников, автоматов освещения, пускателей (одно присоединение)</t>
  </si>
  <si>
    <t>Обтяжка токоведущих зажимов (одно присоединение)</t>
  </si>
  <si>
    <t>Подключение ввода у бытового абонента</t>
  </si>
  <si>
    <t>Техническое обслуживание  систем АСКУЭ</t>
  </si>
  <si>
    <t>Монтаж электропроводки (с учетом стоимости материалов)</t>
  </si>
  <si>
    <t>Монтаж электропроводки проводом ПУГНП 3x2,5</t>
  </si>
  <si>
    <t>Монтаж электропроводки проводом ПУГН 3x4</t>
  </si>
  <si>
    <t>Монтаж электропроводки проводом ВВГ 3x6</t>
  </si>
  <si>
    <t>Монтаж электропроводки проводом СИП-4  2x16</t>
  </si>
  <si>
    <t>Монтаж трансформаторов тока (с учетом стоимости материалов)</t>
  </si>
  <si>
    <t>Монтаж трансформатора тока ТТ-0,66/ТТИ-А 50/5</t>
  </si>
  <si>
    <t>Монтаж трансформатора тока ТТ-0,66/ТТИ-А 75/5</t>
  </si>
  <si>
    <t>Монтаж трансформатора тока ТТ-0,66/ТТИ-А 100/5</t>
  </si>
  <si>
    <t>Монтаж трансформатора тока ТТ-0,66/ТТИ-А 150/5</t>
  </si>
  <si>
    <t>Монтаж трансформатора тока ТТ-0,66/ТТИ-А 200/5</t>
  </si>
  <si>
    <t>Монтаж трансформатора тока ТТ-0,66/ТТИ-А 300/5</t>
  </si>
  <si>
    <t>Монтаж трансформатора тока ТТ-0,66/ТТИ-А 400/5</t>
  </si>
  <si>
    <t>10.</t>
  </si>
  <si>
    <t>Аренда зданий, сооружений</t>
  </si>
  <si>
    <t>Аренда зданий, помещений, сооружений, кроме объектов электросетевого хозяйства</t>
  </si>
  <si>
    <t>ед.</t>
  </si>
  <si>
    <t xml:space="preserve">Аренда объектов электросетевого хозяйства </t>
  </si>
  <si>
    <t>Аренда земли</t>
  </si>
  <si>
    <t>Аренда транспортных средств</t>
  </si>
  <si>
    <t>Услуги по размещению оборудования на электросетевых объектах</t>
  </si>
  <si>
    <t>Услуги по размещению наружного освещения</t>
  </si>
  <si>
    <t>Услуги по размещению на электросетевых объектах прочих конструкций и оборудования</t>
  </si>
  <si>
    <t>Услуги по размещению наружной рекламы и информации</t>
  </si>
  <si>
    <t>Аренда прочего имущества</t>
  </si>
  <si>
    <t>11.</t>
  </si>
  <si>
    <t>Пакетные услуги</t>
  </si>
  <si>
    <t>Переустройство электросетевых объектов Общества по инициативе третьих лиц (пакетная услуга)</t>
  </si>
  <si>
    <t>Строительно-монтажные работы по устройству электрических сетей наружного освещения («Организация сетей наружного освещения», пакетная услуга)</t>
  </si>
  <si>
    <t>Организация учета электрической энергии (установка/замена, ремонт приборов учета, установка комплекса АИИС КУЭ и пр.)</t>
  </si>
  <si>
    <t>Технический надзор за производством строительно-монтажных работ</t>
  </si>
  <si>
    <t>12.</t>
  </si>
  <si>
    <t>Консультационные  услуги, энергоаудит</t>
  </si>
  <si>
    <t>Проведение энергетических обследований (энергоаудит), разработка и реализация мероприятий по энергосбережению и повышению энергетической эффективности.</t>
  </si>
  <si>
    <t>Консультационные услуги по направлениям деятельности («Энергоконсультант», и др.)</t>
  </si>
  <si>
    <t>Прочие консультационные и организационно-технические услуги</t>
  </si>
  <si>
    <t>13.</t>
  </si>
  <si>
    <t>Агентские услуги</t>
  </si>
  <si>
    <t xml:space="preserve">Услуги связи и информационных технологий </t>
  </si>
  <si>
    <t>Услуги в сфере информационных технологий</t>
  </si>
  <si>
    <t>Услуги центра обработки телефонных вызовов (Контакт-центров, горячих линий и пр.)</t>
  </si>
  <si>
    <t>Прочие услуги связи и информационных технологий</t>
  </si>
  <si>
    <t>Другие услуги по прочей операционной деятельности</t>
  </si>
  <si>
    <t xml:space="preserve">Услуги по зарядке электротранспорта </t>
  </si>
  <si>
    <t>Прочие другие услуги по прочей операционной деятельности</t>
  </si>
  <si>
    <t>Консалтинговые услуги</t>
  </si>
  <si>
    <t>14.</t>
  </si>
  <si>
    <t>Другие прочие услуги</t>
  </si>
  <si>
    <t>Подключение абонента выключателем 10кВ на подстанции оперативно-выездной бригадой</t>
  </si>
  <si>
    <t>Отключение абонента выключателем 10кВ на подстанции оперативно-выездной бригадой</t>
  </si>
  <si>
    <t>* Дополняются по факту возникновения спроса, а также развития услуг и сервисов</t>
  </si>
  <si>
    <t>15.</t>
  </si>
  <si>
    <t>Аренда автотранспорта и техники</t>
  </si>
  <si>
    <t>Аренда специализированной техники</t>
  </si>
  <si>
    <t>Аренда транспорта</t>
  </si>
  <si>
    <t>16.</t>
  </si>
  <si>
    <t>Юридические услуги</t>
  </si>
  <si>
    <t>Подготовка гражданско-правовых договоров</t>
  </si>
  <si>
    <t>Консультационные услуги по правовым вопросам</t>
  </si>
  <si>
    <t>Экскаватор ЭТЦ</t>
  </si>
  <si>
    <t>1.</t>
  </si>
  <si>
    <t>Машины и механизмы</t>
  </si>
  <si>
    <t>Стоимость, рублей</t>
  </si>
  <si>
    <t>Специальности рабочих</t>
  </si>
  <si>
    <t>ФИЛИАЛЫ/УО</t>
  </si>
  <si>
    <t>Работа
(за 1 маш/ч)</t>
  </si>
  <si>
    <t>Пробег
(за 1 км)</t>
  </si>
  <si>
    <t>Простой
(за 1 час)</t>
  </si>
  <si>
    <t>Электромонтер по эксплуатации распредсетей производитель работ (допускающий)</t>
  </si>
  <si>
    <t>филиал "Каббалкэнерго"</t>
  </si>
  <si>
    <t>Автомобиль УАЗ-3909 (3962)</t>
  </si>
  <si>
    <t>Электромонтер по эксплуатации распредсетей</t>
  </si>
  <si>
    <t>филиал "Карачаево-Черкесскэнерго"</t>
  </si>
  <si>
    <t>Автогидроподъёмник АГП-18Т</t>
  </si>
  <si>
    <t>Электромонтер по эксплуатации электросчётчиков</t>
  </si>
  <si>
    <t>филиал "Севкавказэнерго"</t>
  </si>
  <si>
    <t>Бурильно-крановая машина</t>
  </si>
  <si>
    <t>Электромонтер</t>
  </si>
  <si>
    <t>филиал "Ингушэнерго"</t>
  </si>
  <si>
    <t>Автокран</t>
  </si>
  <si>
    <t>Инженер (производитель работ)</t>
  </si>
  <si>
    <t>филиал "Ставропольэнерго"</t>
  </si>
  <si>
    <t>Слесарь КИП и А</t>
  </si>
  <si>
    <t>АО "Дагестанская сетевая компания"</t>
  </si>
  <si>
    <t>Инженер</t>
  </si>
  <si>
    <t>АО "Чеченэнерго"</t>
  </si>
  <si>
    <t>Грузовой автомобиль</t>
  </si>
  <si>
    <t>Мастер УЭС - ответственный руководитель работ. Ответственный за безопасное пр-во работ ПС</t>
  </si>
  <si>
    <t>Трактор с телегой</t>
  </si>
  <si>
    <t>Должности ИТР</t>
  </si>
  <si>
    <t>Мастер РЭС - ответственный руководитель работ</t>
  </si>
  <si>
    <t>Мастер УЭС - ответственный руководитель работ</t>
  </si>
  <si>
    <t>Ступень оплаты труда</t>
  </si>
  <si>
    <t>Филиал "Каббалкэнерго"</t>
  </si>
  <si>
    <t>Филиал 
"Карачаево-Черкесскэнерго"</t>
  </si>
  <si>
    <t>Филиал "Севкавказэнерго"</t>
  </si>
  <si>
    <t>Филиал "Ставропольэнерго"</t>
  </si>
  <si>
    <t>Филиал "Ингушэнерго"</t>
  </si>
  <si>
    <t>Средее значение тарифной ставки, рублей</t>
  </si>
  <si>
    <t>Расмер доплат, %</t>
  </si>
  <si>
    <t>Расмер премии, %</t>
  </si>
  <si>
    <t>Расмер вознаграждения за выслугу лет, %</t>
  </si>
  <si>
    <t>Расмер вознаграждения по итогам работы за год, %</t>
  </si>
  <si>
    <t>Часовая зарплата зарплата, рублей</t>
  </si>
  <si>
    <t>Расмер ЕСН, %</t>
  </si>
  <si>
    <t>Часовая ФОТ, рублей</t>
  </si>
  <si>
    <t>УТВЕРЖДАЮ</t>
  </si>
  <si>
    <t>Первый заместитель</t>
  </si>
  <si>
    <t>генерального директора -</t>
  </si>
  <si>
    <t>главный инженер</t>
  </si>
  <si>
    <t>ОАО "Ставропольэнерго"</t>
  </si>
  <si>
    <t>В.А.Махорин</t>
  </si>
  <si>
    <t>" ___ "  декабря 2005 г.</t>
  </si>
  <si>
    <t>КАЛЬКУЛЯЦИЯ</t>
  </si>
  <si>
    <t>стоимости 1 машино-часа работы (простоя) и 1 км пробега автомобилей и спецтехники</t>
  </si>
  <si>
    <t>Восст. Стоимость</t>
  </si>
  <si>
    <t>налог на имущество</t>
  </si>
  <si>
    <t>лс</t>
  </si>
  <si>
    <t>ОСАГО</t>
  </si>
  <si>
    <t>№№ п/п</t>
  </si>
  <si>
    <t>Наименование затрат</t>
  </si>
  <si>
    <t>Ед.
изм.</t>
  </si>
  <si>
    <t>Обоснование,
порядок расчёта</t>
  </si>
  <si>
    <t>Цена без НДС</t>
  </si>
  <si>
    <t>ЗИЛ-433362</t>
  </si>
  <si>
    <t>5052,96</t>
  </si>
  <si>
    <t>Пробег</t>
  </si>
  <si>
    <t>Простой</t>
  </si>
  <si>
    <t xml:space="preserve">Работа </t>
  </si>
  <si>
    <t>УАЗ-3962</t>
  </si>
  <si>
    <t>5557,68</t>
  </si>
  <si>
    <t>1</t>
  </si>
  <si>
    <t>3</t>
  </si>
  <si>
    <t>БКМ</t>
  </si>
  <si>
    <t>5805,78</t>
  </si>
  <si>
    <t>РАСЧЁТ РЕЖИМА РАБОТЫ</t>
  </si>
  <si>
    <t>1.1</t>
  </si>
  <si>
    <t>Годовой фонд рабочего времени</t>
  </si>
  <si>
    <t>час</t>
  </si>
  <si>
    <t>Производственный календарь</t>
  </si>
  <si>
    <t>1.2</t>
  </si>
  <si>
    <t>Коэффициент использования рабочего времени</t>
  </si>
  <si>
    <t>1.3</t>
  </si>
  <si>
    <t>Годовой режим работы</t>
  </si>
  <si>
    <t>п.1.1 х п.1.2</t>
  </si>
  <si>
    <t>1.4</t>
  </si>
  <si>
    <t>Месячный режим работы</t>
  </si>
  <si>
    <t>п.1.3 : 12</t>
  </si>
  <si>
    <t>РАСЧЁТ ЗАТРАТ</t>
  </si>
  <si>
    <t>2.1</t>
  </si>
  <si>
    <t>Амортизация</t>
  </si>
  <si>
    <t>МДС 81-35.2004</t>
  </si>
  <si>
    <t>МДС 81-3.99 утратил силу, указать актуальный НПА</t>
  </si>
  <si>
    <t>2.1.1</t>
  </si>
  <si>
    <t>Балансовая стоимость</t>
  </si>
  <si>
    <t>руб.</t>
  </si>
  <si>
    <t>Рыночная цена</t>
  </si>
  <si>
    <t>Методика или рынгочная цена?</t>
  </si>
  <si>
    <t>2.1.2</t>
  </si>
  <si>
    <t>Годовая норма амортизации</t>
  </si>
  <si>
    <t>%</t>
  </si>
  <si>
    <t>Постановление Правительства РФ от 01.01.2002 N1</t>
  </si>
  <si>
    <t>2.1.3</t>
  </si>
  <si>
    <t>Годовая амортизация</t>
  </si>
  <si>
    <t>п.2.1.1 х п.2.1.2</t>
  </si>
  <si>
    <t>2.1.4</t>
  </si>
  <si>
    <t>Месячная амортизация</t>
  </si>
  <si>
    <t>п.2.1.3 : 12</t>
  </si>
  <si>
    <t>2.1.5</t>
  </si>
  <si>
    <t>Часовая амортизация</t>
  </si>
  <si>
    <t>п.2.1.4 : п.1.4.</t>
  </si>
  <si>
    <t>Откор. Формулу в столбце 4</t>
  </si>
  <si>
    <t>2.2</t>
  </si>
  <si>
    <t>Затраты на выполнение ремонта, диагностирования и техобслуживания</t>
  </si>
  <si>
    <t>2.2.1</t>
  </si>
  <si>
    <t>Годовая норма</t>
  </si>
  <si>
    <t>2.2.2</t>
  </si>
  <si>
    <t>Годовые затраты</t>
  </si>
  <si>
    <t>п.2.1.1 * п.2.2.1</t>
  </si>
  <si>
    <t>2.2.3</t>
  </si>
  <si>
    <t>Месячные затраты</t>
  </si>
  <si>
    <t>п.2.2.2 : 12</t>
  </si>
  <si>
    <t>2.2.4</t>
  </si>
  <si>
    <t>Часовые затраты</t>
  </si>
  <si>
    <t>п.2.2.3 : п.1.4</t>
  </si>
  <si>
    <t>2.3</t>
  </si>
  <si>
    <t>Затраты на замену шин</t>
  </si>
  <si>
    <t>2.3.1</t>
  </si>
  <si>
    <t>Годовой пробег</t>
  </si>
  <si>
    <t>Среднегодовой пробег</t>
  </si>
  <si>
    <t>2.3.2</t>
  </si>
  <si>
    <t>Кол-во шин на автомашину</t>
  </si>
  <si>
    <t>шт</t>
  </si>
  <si>
    <t>ПТС</t>
  </si>
  <si>
    <t>2.3.3</t>
  </si>
  <si>
    <t>Стоимость 1 шины</t>
  </si>
  <si>
    <t>руб./шт</t>
  </si>
  <si>
    <t>2.3.4</t>
  </si>
  <si>
    <t>Стоимость комплекта шин</t>
  </si>
  <si>
    <t>п.2.3.2 * п.2.3.3</t>
  </si>
  <si>
    <t>2.3.5</t>
  </si>
  <si>
    <t>Пробег шин до износа</t>
  </si>
  <si>
    <t>РД 3112199-1085-02</t>
  </si>
  <si>
    <t>2.3.6</t>
  </si>
  <si>
    <t>Коэффициент использования комплекта шин за год</t>
  </si>
  <si>
    <t>п.2.3.1 : п.2.3.5</t>
  </si>
  <si>
    <t>2.3.7</t>
  </si>
  <si>
    <t>Годовая стоимость шин</t>
  </si>
  <si>
    <t>п.2.3.4 * п.2.3.6</t>
  </si>
  <si>
    <t>2.3.8</t>
  </si>
  <si>
    <t>Месячная стоимость шин</t>
  </si>
  <si>
    <t>п.2.3.7 : 12</t>
  </si>
  <si>
    <t>2.3.9</t>
  </si>
  <si>
    <t>Часовая стоимость шин</t>
  </si>
  <si>
    <t xml:space="preserve">п.2.3.8 : п.1.4 </t>
  </si>
  <si>
    <t>2.4</t>
  </si>
  <si>
    <t>Затраты на топливо</t>
  </si>
  <si>
    <t>2.4.1</t>
  </si>
  <si>
    <t>Вид топлива</t>
  </si>
  <si>
    <t>АИ-92</t>
  </si>
  <si>
    <t>ДТ</t>
  </si>
  <si>
    <t>2.4.2</t>
  </si>
  <si>
    <t>Норма расхода топлива на 100 км пробега</t>
  </si>
  <si>
    <t>л/100км</t>
  </si>
  <si>
    <t>Указать НПА и ЛНА</t>
  </si>
  <si>
    <t>2.4.3</t>
  </si>
  <si>
    <t>Годовой расход топлива</t>
  </si>
  <si>
    <t>л</t>
  </si>
  <si>
    <t>п.2.3.1 : 100 * п.2.4.2</t>
  </si>
  <si>
    <t>2.4.4</t>
  </si>
  <si>
    <t>Месячный расход топлива</t>
  </si>
  <si>
    <t>п.2.4.3 : 12</t>
  </si>
  <si>
    <t>2.4.5</t>
  </si>
  <si>
    <t>Часовой расход топлива</t>
  </si>
  <si>
    <t>п.2.4.4 : п.1.4/ПТС</t>
  </si>
  <si>
    <t>2.4.6</t>
  </si>
  <si>
    <t>Стоимость 1 л топлива</t>
  </si>
  <si>
    <t>руб./л</t>
  </si>
  <si>
    <t>2.4.7</t>
  </si>
  <si>
    <t>Месячная стоимость топлива</t>
  </si>
  <si>
    <t>руб</t>
  </si>
  <si>
    <t>п.2.4.4 * п.2.4.6</t>
  </si>
  <si>
    <t>Причина для третьего уровня нумерации?</t>
  </si>
  <si>
    <t>2.4.8</t>
  </si>
  <si>
    <t>Часовая стоимость топлива</t>
  </si>
  <si>
    <t>руб./маш.-ч</t>
  </si>
  <si>
    <t>п.2.4.5 * п.2.4.6</t>
  </si>
  <si>
    <t>2.5</t>
  </si>
  <si>
    <t>Затраты на смазочные материалы</t>
  </si>
  <si>
    <t>2.5.1</t>
  </si>
  <si>
    <t>Коэффициент расхода моторного масла</t>
  </si>
  <si>
    <t>2.5.2</t>
  </si>
  <si>
    <t>Коэффициент расхода пластичных смазок</t>
  </si>
  <si>
    <t>2.5.3</t>
  </si>
  <si>
    <t>Коэффициент расхода трансмиссионного масла</t>
  </si>
  <si>
    <t>2.5.4</t>
  </si>
  <si>
    <t>Стоимость моторного масла</t>
  </si>
  <si>
    <t>руб./кг</t>
  </si>
  <si>
    <t>2.5.5</t>
  </si>
  <si>
    <t>Стоимость пластичных смазок</t>
  </si>
  <si>
    <t>2.5.6</t>
  </si>
  <si>
    <t>Стоимость трансмиссионного масла</t>
  </si>
  <si>
    <t>2.5.7</t>
  </si>
  <si>
    <t>2.5.8</t>
  </si>
  <si>
    <t>Плотность топлива</t>
  </si>
  <si>
    <t>кг/л</t>
  </si>
  <si>
    <t>2.5.9</t>
  </si>
  <si>
    <t>кг/маш.-ч</t>
  </si>
  <si>
    <t>п.2.5.7 * п.2.5.8</t>
  </si>
  <si>
    <t>Буква "х" указана вместо "*"? Заменить</t>
  </si>
  <si>
    <t>2.5.10</t>
  </si>
  <si>
    <t>Месячные затраты на смазочные материалы</t>
  </si>
  <si>
    <t>(п.2.5.1 * п.2.5.4 + п.2.5.2 * п.2.5.5 + п.2.5.3 * п.2.5.6) * п.2.4.4</t>
  </si>
  <si>
    <t>2.5.11</t>
  </si>
  <si>
    <t>Часовые затраты на смазочные материалы</t>
  </si>
  <si>
    <t>(п.2.5.1 * п.2.5.4 + п.2.5.2 * п.2.5.5 + п.2.5.3 * п.2.5.6) * п.2.5.9</t>
  </si>
  <si>
    <t>2.6</t>
  </si>
  <si>
    <t>Оплата труда рабочих</t>
  </si>
  <si>
    <t>2.6.1</t>
  </si>
  <si>
    <t>Разряд</t>
  </si>
  <si>
    <t>ГКТС</t>
  </si>
  <si>
    <t>2.6.2</t>
  </si>
  <si>
    <t>Стоимость чел/час</t>
  </si>
  <si>
    <t>Лист ФОТ</t>
  </si>
  <si>
    <t>2.6.3</t>
  </si>
  <si>
    <t>Доплата за совмещение водителя</t>
  </si>
  <si>
    <t>за совмещение ставки электромонтера 3р и водителя бригадной машины</t>
  </si>
  <si>
    <t>2.6.4</t>
  </si>
  <si>
    <t>ФОТ</t>
  </si>
  <si>
    <t xml:space="preserve">Расчёт </t>
  </si>
  <si>
    <t>2.6.5</t>
  </si>
  <si>
    <t>Страховые взносы</t>
  </si>
  <si>
    <t>30,4% от п.2.6.2.</t>
  </si>
  <si>
    <t>2.6.6</t>
  </si>
  <si>
    <t>Итого</t>
  </si>
  <si>
    <t>п.2.6.2 + п.2.6.3</t>
  </si>
  <si>
    <t>2.7</t>
  </si>
  <si>
    <t>Налог на имущество</t>
  </si>
  <si>
    <t>Отменён с 01.01.2019</t>
  </si>
  <si>
    <t>2.7.1</t>
  </si>
  <si>
    <t>Годовой</t>
  </si>
  <si>
    <t>данные ОБУ</t>
  </si>
  <si>
    <t>2.7.2</t>
  </si>
  <si>
    <t>Месячная стоимость налога</t>
  </si>
  <si>
    <t>п.2.7.1 : 12</t>
  </si>
  <si>
    <t>2.7.3</t>
  </si>
  <si>
    <t>Часовая стоимость налога</t>
  </si>
  <si>
    <t>п.2.7.1 : п.1.4</t>
  </si>
  <si>
    <t>2.8</t>
  </si>
  <si>
    <t>Транспортный налог</t>
  </si>
  <si>
    <t>2.8.1</t>
  </si>
  <si>
    <t>Лошадинные силы</t>
  </si>
  <si>
    <t>л.с.</t>
  </si>
  <si>
    <t>2.8.2</t>
  </si>
  <si>
    <t>Ставка налога</t>
  </si>
  <si>
    <t>руб./л.с.</t>
  </si>
  <si>
    <t>2.8.3</t>
  </si>
  <si>
    <t>Годовой расчет</t>
  </si>
  <si>
    <t>п.2.8.1 * п.2.8.2</t>
  </si>
  <si>
    <t>2.8.4</t>
  </si>
  <si>
    <t>п.2.8.3 : 12</t>
  </si>
  <si>
    <t>2.8.5</t>
  </si>
  <si>
    <t>п.2.8.4 : п.1.4</t>
  </si>
  <si>
    <t>2.9</t>
  </si>
  <si>
    <t>Страхование (ОСАГО)</t>
  </si>
  <si>
    <t>2.9.1</t>
  </si>
  <si>
    <t>2.9.2</t>
  </si>
  <si>
    <t>Месячная стоимость страхования</t>
  </si>
  <si>
    <t>п.2.9.1 : 12</t>
  </si>
  <si>
    <t>2.9.3</t>
  </si>
  <si>
    <t>Часовая стоимость страхования</t>
  </si>
  <si>
    <t>п.2.9.2 : п.1.4</t>
  </si>
  <si>
    <t>2.10</t>
  </si>
  <si>
    <t>п.2.1.4 + п.2.3.8 + п.2.4.7 + п.2.5.10 + п.2.7.2 + п.2.8.4. + п.2.9.2</t>
  </si>
  <si>
    <t>2.11</t>
  </si>
  <si>
    <t>Месячный пробег</t>
  </si>
  <si>
    <t>п.2.3.1 : 12</t>
  </si>
  <si>
    <t>2.12</t>
  </si>
  <si>
    <t>Стоимость  1 км пробега</t>
  </si>
  <si>
    <t>руб./км</t>
  </si>
  <si>
    <t>п.2.10 : п.2.11</t>
  </si>
  <si>
    <t>2.13</t>
  </si>
  <si>
    <t>Стоимость  1 маш.-ч</t>
  </si>
  <si>
    <t>п.2.1.5 + п.2.2.4 + п.2.3.9 + п.2.4.8 + п.2.5.11 + п.2.6.4. + п.2.7.3 + п.2.8.5 + п.2.9.3</t>
  </si>
  <si>
    <t>2.14</t>
  </si>
  <si>
    <t>Стоимость 1 ч. простоя</t>
  </si>
  <si>
    <t>в том числе в процентах:</t>
  </si>
  <si>
    <t>Доля Амортизации</t>
  </si>
  <si>
    <t>2</t>
  </si>
  <si>
    <t>Доля Затрат на ремонт, диагност. ТО</t>
  </si>
  <si>
    <t>Доля Затрат на замену шин</t>
  </si>
  <si>
    <t>4</t>
  </si>
  <si>
    <t>Доля Затрат на топливо</t>
  </si>
  <si>
    <t>5</t>
  </si>
  <si>
    <t>Доля Затрат на смазочные материалы</t>
  </si>
  <si>
    <t>6</t>
  </si>
  <si>
    <t>Доля Затрат на оплату труда</t>
  </si>
  <si>
    <t>Доля Затрат на налоги</t>
  </si>
  <si>
    <t>Доля Затрат на страхование</t>
  </si>
  <si>
    <t>Диапазоны удаленности объекта от РЭС</t>
  </si>
  <si>
    <t>Удельный пробег Р для расчета ТР, км</t>
  </si>
  <si>
    <t>Стоимость  (без НДС), руб.</t>
  </si>
  <si>
    <t>До 5 км</t>
  </si>
  <si>
    <t>От 5 до 10 км</t>
  </si>
  <si>
    <t>От 10 до 20 км</t>
  </si>
  <si>
    <t>От 20 до 30 км</t>
  </si>
  <si>
    <t>От 30 до 40 км</t>
  </si>
  <si>
    <t>От 40 до 50 км</t>
  </si>
  <si>
    <t>От 50 до 60 км</t>
  </si>
  <si>
    <t>От 60 до 70 км</t>
  </si>
  <si>
    <t>От 70 до 80 км</t>
  </si>
  <si>
    <t>От 80 до 90 км</t>
  </si>
  <si>
    <t>От 90 до 100 км</t>
  </si>
  <si>
    <t>Электротехническая лаборатория (Газ-33081)</t>
  </si>
  <si>
    <t>100 м</t>
  </si>
  <si>
    <t>от 50 000 *</t>
  </si>
  <si>
    <t>Восстановление и переоформление документов о технологическом присоединении</t>
  </si>
  <si>
    <t>комплект (АТП, АРБП)</t>
  </si>
  <si>
    <t>Подготовка и выдача технических условий на размещение  линии проводного вещания (радио)</t>
  </si>
  <si>
    <t>Подготовка и выдача технических условий на размещение  оборудования связи (базовые станции. Антенны и прочее)</t>
  </si>
  <si>
    <t>1 точка/месяц</t>
  </si>
  <si>
    <t xml:space="preserve">Строительство BJI 0,4 кВ L=1 км проводом марки СИП-2 3x70+1x54.6+1x16 </t>
  </si>
  <si>
    <t>от 10 000 *</t>
  </si>
  <si>
    <t>от 30 000 *</t>
  </si>
  <si>
    <t>договорная по индивидуальному расчету *</t>
  </si>
  <si>
    <t>от 5000 *</t>
  </si>
  <si>
    <t>1 подключение</t>
  </si>
  <si>
    <t>1 отключение</t>
  </si>
  <si>
    <t>1 час</t>
  </si>
  <si>
    <t>от 1 000 *</t>
  </si>
  <si>
    <t>от 3 250 *</t>
  </si>
  <si>
    <t>от 1 250 *</t>
  </si>
  <si>
    <t>1 договор</t>
  </si>
  <si>
    <t xml:space="preserve">Установка железобетонной опоры  ВЛ 0,38 кВ  одностоечной (стойка СВ-95)  </t>
  </si>
  <si>
    <t>Строительство ВЛ 6- 10 кВ L=1 км проводом марки АС-70 (при 22 жб опорах)</t>
  </si>
  <si>
    <t>от 50 *</t>
  </si>
  <si>
    <t>Установка выносного пластикового шкафа учета (БИЗ) с однофазным электросчетчиком, без учета материалов (указать место установки - на фасаде здания, на опоре, на трубостойке)</t>
  </si>
  <si>
    <t>Установка выносного пластикового шкафа учета (БИЗ) с однофазным электросчетчиком, подключенного к измерительным трансформаторам  тока  в сети до 1000В,   без учета материалов (указать место установки - на фасаде здания, на опоре, на трубостойке)</t>
  </si>
  <si>
    <t>Выполнение работ, отнесенных к компетенции заявителя, при осуществлении технологического присоединения («ТП под ключ», пакетная услуга для юридических лиц)</t>
  </si>
  <si>
    <t>По расчистке охранной зоны трассы вл-0,4-10 кв от древесно-кустарниковой растительности с применением автовышки (на вырубку 1 дерева)</t>
  </si>
  <si>
    <t>По расчистке охранной зоны трассы вл-0,4-10 кв от древесно-кустарниковой растительности с применением автовышки (на вырубку 1 дерева в летний период)</t>
  </si>
  <si>
    <t>По расчистке охранной зоны трассы вл-0,4-10 кв от древесно-кустарниковой растительности с применением автовышки (на расчистку  1 га густого кустарника)</t>
  </si>
  <si>
    <t>По расчистке охранной зоны трассы вл-0,4-10 кв от древесно-кустарниковой растительности с применением автовышки (на расчистку  1 га густого кустарника в летний период)</t>
  </si>
  <si>
    <t>По расчистке охранной зоны трассы вл-0,4-10 кв от древесно-кустарниковой растительности с применением автовышки (на расчистку  1 га среднего кустарника)</t>
  </si>
  <si>
    <t>По расчистке охранной зоны трассы вл-0,4-10 кв от древесно-кустарниковой растительности с применением автовышки (на расчистку  1 га среднего кустарника в летний период)</t>
  </si>
  <si>
    <t>По расчистке охранной зоны трассы вл-0,4-10 кв от древесно-кустарниковой растительности с применением автовышки (на расчистку  1 га редкого кустарника)</t>
  </si>
  <si>
    <t>По расчистке охранной зоны трассы вл-0,4-10 кв от древесно-кустарниковой растительности с применением автовышки (на расчистку  1 га редкого кустарника в летний период)</t>
  </si>
  <si>
    <t>1 га</t>
  </si>
  <si>
    <t>ВЛ-0,4 кВ</t>
  </si>
  <si>
    <t>Прейскурант стоимости права временного ограниченного пользования воздушными линиями электропередачи для строительства, размещения и эксплуатации волоконно-оптических линий связи</t>
  </si>
  <si>
    <t>* Стоимость услуги определеяется индивидуально</t>
  </si>
  <si>
    <t>2.5.</t>
  </si>
  <si>
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</t>
  </si>
  <si>
    <t>3.1.</t>
  </si>
  <si>
    <t>3.2.</t>
  </si>
  <si>
    <t>3.3.</t>
  </si>
  <si>
    <t>3.4.</t>
  </si>
  <si>
    <t>3.5.</t>
  </si>
  <si>
    <t>3.6.</t>
  </si>
  <si>
    <t>3.7.</t>
  </si>
  <si>
    <t>3.8.</t>
  </si>
  <si>
    <t>*</t>
  </si>
  <si>
    <t>Прейскурант стоимости дополнительных (нетарифных) платных услуг ПАО "МРСК Северного Кавказа" на период 2019-2020 гг.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</si>
  <si>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проводом СИП</t>
    </r>
    <r>
      <rPr>
        <b/>
        <sz val="10"/>
        <rFont val="Arial Narrow"/>
        <family val="2"/>
        <charset val="204"/>
      </rPr>
      <t xml:space="preserve"> (ввод  от опоры к зданию с монтажем шкаф учета (пластик) на фасаде здания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№1.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</si>
  <si>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проводом СИП</t>
    </r>
    <r>
      <rPr>
        <b/>
        <sz val="10"/>
        <rFont val="Arial Narrow"/>
        <family val="2"/>
        <charset val="204"/>
      </rPr>
      <t xml:space="preserve"> (ввод  от опоры к зданию с монтажем шкаф учета (металл) на фасаде здания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№2.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</si>
  <si>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проводом СИП</t>
    </r>
    <r>
      <rPr>
        <b/>
        <sz val="10"/>
        <rFont val="Arial Narrow"/>
        <family val="2"/>
        <charset val="204"/>
      </rPr>
      <t xml:space="preserve"> (шкаф учета в металлическом исполнении, без перекидки к зданию, монтаж ЩУ-0,23 кВ на опоре)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 </t>
    </r>
    <r>
      <rPr>
        <b/>
        <sz val="10"/>
        <rFont val="Arial Narrow"/>
        <family val="2"/>
        <charset val="204"/>
      </rPr>
      <t>Калькуляция №3.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</si>
  <si>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проводом СИП</t>
    </r>
    <r>
      <rPr>
        <b/>
        <sz val="10"/>
        <rFont val="Arial Narrow"/>
        <family val="2"/>
        <charset val="204"/>
      </rPr>
      <t xml:space="preserve"> (ввод  от опоры к зданию с монтажем ЩУ пластик на опоре и монтажем ВРУ-0,23 кВ  (пластик) на фасаде здания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 </t>
    </r>
    <r>
      <rPr>
        <b/>
        <sz val="10"/>
        <rFont val="Arial Narrow"/>
        <family val="2"/>
        <charset val="204"/>
      </rPr>
      <t>Калькуляция №4.</t>
    </r>
  </si>
  <si>
    <r>
      <t xml:space="preserve"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</t>
    </r>
    <r>
      <rPr>
        <b/>
        <sz val="10"/>
        <rFont val="Arial Narrow"/>
        <family val="2"/>
        <charset val="204"/>
      </rPr>
      <t>(шкаф учета на опоре металл с вводом к зданию кабелем (под землей) с установкой ВРУ-0,23 кВ на фасаде пластик)</t>
    </r>
    <r>
      <rPr>
        <sz val="10"/>
        <rFont val="Arial Narrow"/>
        <family val="2"/>
        <charset val="204"/>
      </rPr>
      <t xml:space="preserve">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№5.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</si>
  <si>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проводом СИП</t>
    </r>
    <r>
      <rPr>
        <b/>
        <sz val="10"/>
        <rFont val="Arial Narrow"/>
        <family val="2"/>
        <charset val="204"/>
      </rPr>
      <t xml:space="preserve"> (ввод к зданию с монтажем ЩУ (металл) на опоре и монтажем ВРУ-0,23 кВ фасаде здания (пластик)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№6.</t>
    </r>
  </si>
  <si>
    <r>
      <t xml:space="preserve"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1 фазный ввод </t>
    </r>
    <r>
      <rPr>
        <b/>
        <sz val="10"/>
        <rFont val="Arial Narrow"/>
        <family val="2"/>
        <charset val="204"/>
      </rPr>
      <t xml:space="preserve"> (шкаф учета пластик с вводом к зданию кабелем (под землей) и установкой ВРУ-0,4 кВ на фасаде (пластик))</t>
    </r>
    <r>
      <rPr>
        <sz val="10"/>
        <rFont val="Arial Narrow"/>
        <family val="2"/>
        <charset val="204"/>
      </rPr>
      <t xml:space="preserve"> с учетом материалов в соответствии с счетом договором (размещен на сайте). </t>
    </r>
    <r>
      <rPr>
        <b/>
        <sz val="10"/>
        <rFont val="Arial Narrow"/>
        <family val="2"/>
        <charset val="204"/>
      </rPr>
      <t>Калькуляция № 14.</t>
    </r>
  </si>
  <si>
    <r>
      <t xml:space="preserve"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проводом СИП </t>
    </r>
    <r>
      <rPr>
        <b/>
        <sz val="10"/>
        <rFont val="Arial Narrow"/>
        <family val="2"/>
        <charset val="204"/>
      </rPr>
      <t>(шкаф учета в металлическом исполнении, без перекидки к зданию)</t>
    </r>
    <r>
      <rPr>
        <sz val="10"/>
        <rFont val="Arial Narrow"/>
        <family val="2"/>
        <charset val="204"/>
      </rPr>
      <t xml:space="preserve">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№7.</t>
    </r>
  </si>
  <si>
    <t>3.9.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</si>
  <si>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проводом СИП</t>
    </r>
    <r>
      <rPr>
        <b/>
        <sz val="10"/>
        <rFont val="Arial Narrow"/>
        <family val="2"/>
        <charset val="204"/>
      </rPr>
      <t xml:space="preserve"> (шкаф учета в металлическом исполнении, с перекидкой к зданию и монтажем ВРУ-0,4 кВ на фасаде здания пластик)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№8.</t>
    </r>
  </si>
  <si>
    <t>3.10.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</si>
  <si>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проводом СИП</t>
    </r>
    <r>
      <rPr>
        <b/>
        <sz val="10"/>
        <rFont val="Arial Narrow"/>
        <family val="2"/>
        <charset val="204"/>
      </rPr>
      <t xml:space="preserve"> ( шкаф учет пластик с установкой на опоре и перекидка к зданию с установкой ВРУ-0,4 кВ на фасаде)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№9.</t>
    </r>
  </si>
  <si>
    <t>3.11.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</si>
  <si>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проводом СИП</t>
    </r>
    <r>
      <rPr>
        <b/>
        <sz val="10"/>
        <rFont val="Arial Narrow"/>
        <family val="2"/>
        <charset val="204"/>
      </rPr>
      <t xml:space="preserve"> (ввод  от опоры к зданию с монтажем шкаф учета (пластик) на фасаде здания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№10.</t>
    </r>
  </si>
  <si>
    <t>3.12.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</si>
  <si>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проводом СИП</t>
    </r>
    <r>
      <rPr>
        <b/>
        <sz val="10"/>
        <rFont val="Arial Narrow"/>
        <family val="2"/>
        <charset val="204"/>
      </rPr>
      <t xml:space="preserve"> (ввод  от опоры к зданию с монтажем шкаф учета (металл) на фасаде здания</t>
    </r>
    <r>
      <rPr>
        <sz val="10"/>
        <rFont val="Arial Narrow"/>
        <family val="2"/>
        <charset val="204"/>
      </rPr>
      <t xml:space="preserve">,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№11.</t>
    </r>
  </si>
  <si>
    <t>3.13.</t>
  </si>
  <si>
    <r>
      <t xml:space="preserve"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</t>
    </r>
    <r>
      <rPr>
        <b/>
        <sz val="10"/>
        <rFont val="Arial Narrow"/>
        <family val="2"/>
        <charset val="204"/>
      </rPr>
      <t>(шкаф учета на опоре металл с вводом к зданию кабелем (под землей) с установкой ВРУ-0,23 кВ на фасаде пластик)</t>
    </r>
    <r>
      <rPr>
        <sz val="10"/>
        <rFont val="Arial Narrow"/>
        <family val="2"/>
        <charset val="204"/>
      </rPr>
      <t xml:space="preserve"> с учетом материалов в соответствии с счетом договором (размещен на сайте) </t>
    </r>
    <r>
      <rPr>
        <b/>
        <sz val="10"/>
        <rFont val="Arial Narrow"/>
        <family val="2"/>
        <charset val="204"/>
      </rPr>
      <t>Калькуляция №12.</t>
    </r>
  </si>
  <si>
    <t>3.14.</t>
  </si>
  <si>
    <r>
      <t xml:space="preserve">Выполнение работ, отнесенных к компетенции заявителя, при осуществлении технологического присоединения («ТП под ключ», пакетная услуга для физических лиц) 3 фазный ввод </t>
    </r>
    <r>
      <rPr>
        <b/>
        <sz val="10"/>
        <rFont val="Arial Narrow"/>
        <family val="2"/>
        <charset val="204"/>
      </rPr>
      <t xml:space="preserve"> (шкаф учета пластик с вводом к зданию кабелем (под землей) и установкой ВРУ-0,4 кВ на фасаде (пластик))</t>
    </r>
    <r>
      <rPr>
        <sz val="10"/>
        <rFont val="Arial Narrow"/>
        <family val="2"/>
        <charset val="204"/>
      </rPr>
      <t xml:space="preserve"> с учетом материалов в соответствии с счетом договором (размещен на сайте). </t>
    </r>
    <r>
      <rPr>
        <b/>
        <sz val="10"/>
        <rFont val="Arial Narrow"/>
        <family val="2"/>
        <charset val="204"/>
      </rPr>
      <t>Калькуляция № 13.</t>
    </r>
  </si>
  <si>
    <t>13 392,82 (цена с учетом материалов и ГСМ)</t>
  </si>
  <si>
    <t>16 240,11 (цена с учетом материалов и ГСМ)</t>
  </si>
  <si>
    <t>45 543,72 (цена с учетом материалов и ГСМ)</t>
  </si>
  <si>
    <t>48 178,61 (цена с учетом материалов и ГСМ)</t>
  </si>
  <si>
    <t>22 879,13 (цена с учетом материалов и ГСМ)</t>
  </si>
  <si>
    <t>19 767,58 (цена с учетом материалов и ГСМ)</t>
  </si>
  <si>
    <t>24 574,74 (цена с учетом материалов и ГСМ)</t>
  </si>
  <si>
    <t>27 346,61 (цена с учетом материалов и ГСМ)</t>
  </si>
  <si>
    <t>18 809,4 (цена с учетом материалов и ГСМ)</t>
  </si>
  <si>
    <t>37 470,08 (цена с учетом материалов и ГСМ)</t>
  </si>
  <si>
    <t>22 795,59 (цена с учетом материалов и ГСМ)</t>
  </si>
  <si>
    <t>39 563,42 (цена с учетом материалов и ГСМ)</t>
  </si>
  <si>
    <t>20 702,25 (цена с учетом материалов и ГСМ)</t>
  </si>
  <si>
    <t>15 224,32 (цена с учетом материалов и ГСМ)</t>
  </si>
  <si>
    <t>Согласно Приложению 3 к Прейскуранту</t>
  </si>
  <si>
    <t>тариф указан по филиалам в Приложении № 1 к Прейскуранту * (данные тарифы применяются за исключением указанных в УЦН (Приложение №2 к Прейскуранту))</t>
  </si>
  <si>
    <t xml:space="preserve">Минимальная цена для заказчика (бюджетная оценка) ВОК </t>
  </si>
  <si>
    <t>ВЛ-6 (10) кВ</t>
  </si>
  <si>
    <t>ВЛ 35 кВ</t>
  </si>
  <si>
    <t>ВЛ 110 кВ</t>
  </si>
  <si>
    <t>в год на км без НДС</t>
  </si>
  <si>
    <t>ВЛ-0,4 кВ, ВЛ-6 (10) кВ, ВЛ 35 кВ ,ВЛ 110 кВ</t>
  </si>
  <si>
    <t>Минимальная цена для заказчика по программе Устранения Цифрового Неравенстваа</t>
  </si>
  <si>
    <t>«Консультационные услуги»</t>
  </si>
  <si>
    <t>Наименование услуги</t>
  </si>
  <si>
    <t>Цена, руб.</t>
  </si>
  <si>
    <t>Результат услуги</t>
  </si>
  <si>
    <t>По вопросам технологического присоединения</t>
  </si>
  <si>
    <t>Наличие технической возможности присоединения</t>
  </si>
  <si>
    <t>Справка о наличии тех. возможности с указанием параметров (центр питания)</t>
  </si>
  <si>
    <t>Расчет мощности энергопринимающих устройств</t>
  </si>
  <si>
    <t>Справка с определением суммарной мощности</t>
  </si>
  <si>
    <t xml:space="preserve">Консультации по ПП 861 </t>
  </si>
  <si>
    <t>Справка, определяющая пункты Правил, в соответствии с которыми следует выполнять те или иные действия</t>
  </si>
  <si>
    <t xml:space="preserve">Предварительный, укрупненный расчет стоимости затрат заявителя по ТП </t>
  </si>
  <si>
    <t>Справка с расчетом</t>
  </si>
  <si>
    <t>Заполнение заявки на ТП</t>
  </si>
  <si>
    <t>Заявка на ТП</t>
  </si>
  <si>
    <t>Оформление плана расположения энергопринимающих устройств</t>
  </si>
  <si>
    <t>Схема расположения на местности (гугл, яндекс)</t>
  </si>
  <si>
    <t>Консультация по подбору средств учета электроэнергии</t>
  </si>
  <si>
    <t>Справка с указанием рекомендуемого типа прибора учета</t>
  </si>
  <si>
    <t>Консультация по разработке мероприятий по повышению энергоэффективного потребления электроэнергии</t>
  </si>
  <si>
    <t>Консультация по выбору оборудования/материалов для подключения вновь вводимого объекта</t>
  </si>
  <si>
    <t>Перечень материалов и комплектующих для производства работ согласно заявке /договору</t>
  </si>
  <si>
    <t>По вопросам переустройства ВЛ, КЛ</t>
  </si>
  <si>
    <t>Консультация о порядке подачи заявки на вынос или переустройство ВЛ, КЛ</t>
  </si>
  <si>
    <t>Справка о выносе или переустройстве ВЛ,КЛ</t>
  </si>
  <si>
    <t>Подготовка и выдача ТУ</t>
  </si>
  <si>
    <t xml:space="preserve">Выдача ТУ </t>
  </si>
  <si>
    <t>Расчет предварительной стоимости</t>
  </si>
  <si>
    <t xml:space="preserve">2.4. </t>
  </si>
  <si>
    <t>Консультация по заключению соглашения о компенсации</t>
  </si>
  <si>
    <t>По вопросам пересечения и параллельного следования с ВЛ, КЛ</t>
  </si>
  <si>
    <t>Консультация о порядке подачи заявки на пересечение и параллельное следование с ВЛ, КЛ</t>
  </si>
  <si>
    <t>Справка о возможности пересечения и параллельного следования с ВЛ, КЛ</t>
  </si>
  <si>
    <t>Выдача ТУ</t>
  </si>
  <si>
    <t>По вопросам согласования рабочей документации</t>
  </si>
  <si>
    <t xml:space="preserve"> (проекты, топосъемки и т.д.)</t>
  </si>
  <si>
    <t xml:space="preserve">Консультация по устранению замечаний при их наличии </t>
  </si>
  <si>
    <t>По вопросам переоформления в связи со сменой собственника (наименований)</t>
  </si>
  <si>
    <t>Заполнение заявки</t>
  </si>
  <si>
    <t>По прочим вопросам</t>
  </si>
  <si>
    <t>По вышеуказанным вопросам, с выездом на место</t>
  </si>
  <si>
    <t>За срочное оформление документов</t>
  </si>
  <si>
    <t xml:space="preserve">Применение коэффициента 30% к сумме договора </t>
  </si>
  <si>
    <t>1.3.</t>
  </si>
  <si>
    <t>1.4.</t>
  </si>
  <si>
    <t>1.5.</t>
  </si>
  <si>
    <t>1.6.</t>
  </si>
  <si>
    <t>1.7.</t>
  </si>
  <si>
    <t>1.8.</t>
  </si>
  <si>
    <t>1.9.</t>
  </si>
  <si>
    <t>5.1.</t>
  </si>
  <si>
    <t>1 кВт</t>
  </si>
  <si>
    <t>Строительство ВЛ    в соответствии с проектной документацией  при  1ф. вводе, расстояние до объекта электроснабжения до 25 м.</t>
  </si>
  <si>
    <t>Строительство ВЛ   в соответствии с проектной документацией  при  1ф. вводе, расстояние до объекта электроснабжения до 50 м.</t>
  </si>
  <si>
    <t>Строительство ВЛ   в соответствии с проектной документацией  при  3ф. вводе, расстояние до объекта электроснабжения до 25 м.</t>
  </si>
  <si>
    <t>Строительство ВЛ   в соответствии с проектной документацией  при 3 ф. вводе, расстояние до объекта электроснабжения до 50 м</t>
  </si>
  <si>
    <t>Справка с замечаниями и мероприятиями по устранению</t>
  </si>
  <si>
    <t>Заявка на ТП в соответствии с ПП РФ 861</t>
  </si>
  <si>
    <t>Справка</t>
  </si>
  <si>
    <t xml:space="preserve">Приложение 1 к распоряжению
ПАО «МРСК Северного Кавказа» 
от 27.12.2019 № 320р
</t>
  </si>
  <si>
    <t>в год на км без НДС*</t>
  </si>
  <si>
    <t>в год на  опору без НДС*</t>
  </si>
  <si>
    <t>в мес на  км без НДС*</t>
  </si>
  <si>
    <t>в мес на  опору без НДС*</t>
  </si>
  <si>
    <t>в мес на км без НДС*</t>
  </si>
  <si>
    <t>* В случае нахождения ВЛ в труднодоступных местностях  (горная местность, болотистая местность и тд.) стоимость рассчитывается индивидуально.</t>
  </si>
  <si>
    <t>ИТОГО стоимость работ, без учета материалов и   ГСМ, с НДС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</si>
</sst>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0.0%"/>
    <numFmt numFmtId="166" formatCode="#,##0.0"/>
    <numFmt numFmtId="167" formatCode="#,##0.000"/>
    <numFmt numFmtId="168" formatCode="#,##0.0000"/>
    <numFmt numFmtId="169" formatCode="#,##0.00\ &quot;₽&quot;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5"/>
      <name val="Arial Cyr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sz val="11"/>
      <color rgb="FFCC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EFF8"/>
        <bgColor indexed="64"/>
      </patternFill>
    </fill>
    <fill>
      <patternFill patternType="solid">
        <fgColor rgb="FFECFAF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6" fillId="0" borderId="0"/>
    <xf numFmtId="164" fontId="11" fillId="0" borderId="0" applyFont="0" applyFill="0" applyBorder="0" applyAlignment="0" applyProtection="0"/>
    <xf numFmtId="0" fontId="14" fillId="0" borderId="0"/>
    <xf numFmtId="0" fontId="1" fillId="0" borderId="0" applyBorder="0" applyAlignment="0">
      <alignment vertical="top" wrapText="1" shrinkToFit="1"/>
    </xf>
    <xf numFmtId="0" fontId="1" fillId="0" borderId="0"/>
    <xf numFmtId="0" fontId="2" fillId="0" borderId="0"/>
    <xf numFmtId="0" fontId="1" fillId="0" borderId="0"/>
    <xf numFmtId="0" fontId="11" fillId="0" borderId="0"/>
    <xf numFmtId="9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7" fillId="0" borderId="0"/>
  </cellStyleXfs>
  <cellXfs count="37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10" fillId="0" borderId="0" xfId="0" applyFont="1" applyFill="1"/>
    <xf numFmtId="0" fontId="14" fillId="3" borderId="0" xfId="8" applyFill="1" applyAlignment="1">
      <alignment vertical="center"/>
    </xf>
    <xf numFmtId="0" fontId="12" fillId="3" borderId="1" xfId="8" applyFont="1" applyFill="1" applyBorder="1" applyAlignment="1">
      <alignment horizontal="center" vertical="center"/>
    </xf>
    <xf numFmtId="0" fontId="12" fillId="3" borderId="1" xfId="8" applyFont="1" applyFill="1" applyBorder="1" applyAlignment="1">
      <alignment horizontal="center" vertical="center" wrapText="1"/>
    </xf>
    <xf numFmtId="0" fontId="14" fillId="0" borderId="1" xfId="8" applyFill="1" applyBorder="1"/>
    <xf numFmtId="0" fontId="14" fillId="3" borderId="0" xfId="8" applyFill="1"/>
    <xf numFmtId="49" fontId="14" fillId="0" borderId="1" xfId="8" applyNumberFormat="1" applyFill="1" applyBorder="1"/>
    <xf numFmtId="4" fontId="14" fillId="0" borderId="1" xfId="8" applyNumberFormat="1" applyFill="1" applyBorder="1"/>
    <xf numFmtId="4" fontId="4" fillId="0" borderId="1" xfId="8" applyNumberFormat="1" applyFont="1" applyFill="1" applyBorder="1" applyAlignment="1">
      <alignment vertical="center" wrapText="1"/>
    </xf>
    <xf numFmtId="0" fontId="4" fillId="0" borderId="1" xfId="8" applyFont="1" applyFill="1" applyBorder="1" applyAlignment="1">
      <alignment vertical="center" wrapText="1"/>
    </xf>
    <xf numFmtId="0" fontId="4" fillId="3" borderId="0" xfId="8" applyFont="1" applyFill="1" applyAlignment="1">
      <alignment vertical="center" wrapText="1"/>
    </xf>
    <xf numFmtId="0" fontId="12" fillId="0" borderId="0" xfId="8" applyFont="1" applyFill="1"/>
    <xf numFmtId="0" fontId="14" fillId="0" borderId="0" xfId="8" applyFill="1"/>
    <xf numFmtId="0" fontId="12" fillId="3" borderId="1" xfId="8" applyFont="1" applyFill="1" applyBorder="1" applyAlignment="1">
      <alignment horizontal="center" vertical="center" textRotation="90"/>
    </xf>
    <xf numFmtId="0" fontId="12" fillId="3" borderId="1" xfId="8" applyFont="1" applyFill="1" applyBorder="1" applyAlignment="1">
      <alignment horizontal="center" vertical="center" textRotation="90" wrapText="1"/>
    </xf>
    <xf numFmtId="0" fontId="14" fillId="0" borderId="0" xfId="8"/>
    <xf numFmtId="1" fontId="7" fillId="3" borderId="1" xfId="9" applyNumberFormat="1" applyFont="1" applyFill="1" applyBorder="1" applyAlignment="1">
      <alignment horizontal="center" vertical="center"/>
    </xf>
    <xf numFmtId="4" fontId="13" fillId="0" borderId="1" xfId="9" applyNumberFormat="1" applyFont="1" applyBorder="1" applyAlignment="1">
      <alignment horizontal="center"/>
    </xf>
    <xf numFmtId="2" fontId="14" fillId="3" borderId="1" xfId="8" applyNumberFormat="1" applyFill="1" applyBorder="1" applyAlignment="1">
      <alignment horizontal="center"/>
    </xf>
    <xf numFmtId="0" fontId="4" fillId="0" borderId="0" xfId="8" applyFont="1" applyAlignment="1">
      <alignment vertical="center" wrapText="1"/>
    </xf>
    <xf numFmtId="49" fontId="14" fillId="0" borderId="0" xfId="8" applyNumberFormat="1"/>
    <xf numFmtId="4" fontId="15" fillId="0" borderId="1" xfId="9" applyNumberFormat="1" applyFont="1" applyBorder="1" applyAlignment="1">
      <alignment horizontal="center"/>
    </xf>
    <xf numFmtId="0" fontId="1" fillId="0" borderId="0" xfId="10" applyFont="1" applyFill="1"/>
    <xf numFmtId="0" fontId="16" fillId="0" borderId="0" xfId="11" applyFont="1" applyFill="1" applyAlignment="1">
      <alignment vertical="center"/>
    </xf>
    <xf numFmtId="0" fontId="2" fillId="0" borderId="0" xfId="11" applyFont="1" applyFill="1" applyAlignment="1">
      <alignment vertical="center"/>
    </xf>
    <xf numFmtId="0" fontId="1" fillId="0" borderId="0" xfId="12" applyFont="1" applyFill="1" applyAlignment="1">
      <alignment horizontal="center" vertical="center"/>
    </xf>
    <xf numFmtId="0" fontId="1" fillId="0" borderId="0" xfId="12" applyFont="1" applyFill="1" applyAlignment="1">
      <alignment vertical="center" wrapText="1"/>
    </xf>
    <xf numFmtId="0" fontId="1" fillId="0" borderId="0" xfId="12" applyFont="1" applyFill="1" applyAlignment="1">
      <alignment vertical="center"/>
    </xf>
    <xf numFmtId="0" fontId="1" fillId="0" borderId="0" xfId="12" applyFont="1" applyFill="1" applyBorder="1" applyAlignment="1">
      <alignment vertical="center"/>
    </xf>
    <xf numFmtId="2" fontId="1" fillId="0" borderId="0" xfId="12" applyNumberFormat="1" applyFont="1" applyFill="1" applyBorder="1" applyAlignment="1">
      <alignment vertical="center"/>
    </xf>
    <xf numFmtId="0" fontId="17" fillId="0" borderId="0" xfId="12" applyFont="1" applyFill="1" applyAlignment="1">
      <alignment horizontal="right" vertical="center"/>
    </xf>
    <xf numFmtId="0" fontId="17" fillId="0" borderId="0" xfId="10" applyFont="1" applyFill="1" applyAlignment="1">
      <alignment horizontal="right"/>
    </xf>
    <xf numFmtId="0" fontId="1" fillId="0" borderId="0" xfId="10" applyFont="1" applyFill="1" applyAlignment="1">
      <alignment horizontal="right"/>
    </xf>
    <xf numFmtId="0" fontId="1" fillId="0" borderId="0" xfId="12" applyFont="1" applyFill="1" applyAlignment="1">
      <alignment horizontal="right" vertical="center"/>
    </xf>
    <xf numFmtId="0" fontId="1" fillId="0" borderId="0" xfId="10" applyFont="1" applyFill="1" applyAlignment="1">
      <alignment wrapText="1"/>
    </xf>
    <xf numFmtId="0" fontId="1" fillId="0" borderId="0" xfId="10" applyFont="1" applyFill="1" applyAlignment="1">
      <alignment horizontal="center"/>
    </xf>
    <xf numFmtId="0" fontId="1" fillId="3" borderId="0" xfId="12" applyFont="1" applyFill="1" applyAlignment="1">
      <alignment horizontal="center" vertical="center"/>
    </xf>
    <xf numFmtId="0" fontId="1" fillId="3" borderId="0" xfId="12" applyFont="1" applyFill="1" applyAlignment="1">
      <alignment vertical="center" wrapText="1"/>
    </xf>
    <xf numFmtId="49" fontId="1" fillId="3" borderId="0" xfId="12" applyNumberFormat="1" applyFont="1" applyFill="1" applyAlignment="1">
      <alignment vertical="center"/>
    </xf>
    <xf numFmtId="0" fontId="1" fillId="3" borderId="0" xfId="12" applyNumberFormat="1" applyFont="1" applyFill="1" applyBorder="1" applyAlignment="1">
      <alignment vertical="center"/>
    </xf>
    <xf numFmtId="49" fontId="1" fillId="3" borderId="0" xfId="12" applyNumberFormat="1" applyFont="1" applyFill="1" applyBorder="1" applyAlignment="1">
      <alignment vertical="center"/>
    </xf>
    <xf numFmtId="49" fontId="21" fillId="3" borderId="13" xfId="12" applyNumberFormat="1" applyFont="1" applyFill="1" applyBorder="1" applyAlignment="1">
      <alignment horizontal="center" vertical="center" wrapText="1"/>
    </xf>
    <xf numFmtId="49" fontId="22" fillId="0" borderId="0" xfId="12" applyNumberFormat="1" applyFont="1" applyFill="1" applyBorder="1" applyAlignment="1">
      <alignment horizontal="center" vertical="center" wrapText="1"/>
    </xf>
    <xf numFmtId="4" fontId="23" fillId="2" borderId="1" xfId="8" applyNumberFormat="1" applyFont="1" applyFill="1" applyBorder="1" applyAlignment="1">
      <alignment horizontal="center"/>
    </xf>
    <xf numFmtId="166" fontId="23" fillId="2" borderId="1" xfId="8" applyNumberFormat="1" applyFont="1" applyFill="1" applyBorder="1" applyAlignment="1">
      <alignment horizontal="center"/>
    </xf>
    <xf numFmtId="0" fontId="21" fillId="3" borderId="1" xfId="12" applyFont="1" applyFill="1" applyBorder="1" applyAlignment="1">
      <alignment horizontal="center" vertical="center" wrapText="1"/>
    </xf>
    <xf numFmtId="49" fontId="21" fillId="3" borderId="1" xfId="12" applyNumberFormat="1" applyFont="1" applyFill="1" applyBorder="1" applyAlignment="1">
      <alignment horizontal="center" vertical="center" wrapText="1"/>
    </xf>
    <xf numFmtId="49" fontId="21" fillId="3" borderId="0" xfId="12" applyNumberFormat="1" applyFont="1" applyFill="1" applyBorder="1" applyAlignment="1">
      <alignment horizontal="center" vertical="center" wrapText="1"/>
    </xf>
    <xf numFmtId="4" fontId="24" fillId="3" borderId="1" xfId="8" applyNumberFormat="1" applyFont="1" applyFill="1" applyBorder="1" applyAlignment="1">
      <alignment horizontal="center"/>
    </xf>
    <xf numFmtId="49" fontId="21" fillId="3" borderId="18" xfId="12" applyNumberFormat="1" applyFont="1" applyFill="1" applyBorder="1" applyAlignment="1">
      <alignment horizontal="center" vertical="center" wrapText="1"/>
    </xf>
    <xf numFmtId="49" fontId="6" fillId="0" borderId="0" xfId="12" applyNumberFormat="1" applyFont="1" applyFill="1" applyBorder="1" applyAlignment="1">
      <alignment horizontal="center" vertical="center" wrapText="1"/>
    </xf>
    <xf numFmtId="3" fontId="25" fillId="0" borderId="1" xfId="12" applyNumberFormat="1" applyFont="1" applyFill="1" applyBorder="1" applyAlignment="1">
      <alignment horizontal="center" vertical="center"/>
    </xf>
    <xf numFmtId="2" fontId="22" fillId="0" borderId="0" xfId="12" applyNumberFormat="1" applyFont="1" applyFill="1" applyBorder="1" applyAlignment="1">
      <alignment horizontal="center" vertical="center" wrapText="1"/>
    </xf>
    <xf numFmtId="49" fontId="21" fillId="3" borderId="19" xfId="12" applyNumberFormat="1" applyFont="1" applyFill="1" applyBorder="1" applyAlignment="1">
      <alignment horizontal="center" vertical="center" wrapText="1"/>
    </xf>
    <xf numFmtId="1" fontId="21" fillId="3" borderId="20" xfId="12" applyNumberFormat="1" applyFont="1" applyFill="1" applyBorder="1" applyAlignment="1">
      <alignment horizontal="center" vertical="center" wrapText="1"/>
    </xf>
    <xf numFmtId="49" fontId="21" fillId="3" borderId="20" xfId="12" applyNumberFormat="1" applyFont="1" applyFill="1" applyBorder="1" applyAlignment="1">
      <alignment horizontal="center" vertical="center" wrapText="1"/>
    </xf>
    <xf numFmtId="49" fontId="21" fillId="3" borderId="23" xfId="12" applyNumberFormat="1" applyFont="1" applyFill="1" applyBorder="1" applyAlignment="1">
      <alignment horizontal="center" vertical="center" wrapText="1"/>
    </xf>
    <xf numFmtId="3" fontId="26" fillId="3" borderId="20" xfId="12" applyNumberFormat="1" applyFont="1" applyFill="1" applyBorder="1" applyAlignment="1">
      <alignment horizontal="center" vertical="center"/>
    </xf>
    <xf numFmtId="1" fontId="21" fillId="3" borderId="24" xfId="12" applyNumberFormat="1" applyFont="1" applyFill="1" applyBorder="1" applyAlignment="1">
      <alignment horizontal="center" vertical="center" wrapText="1"/>
    </xf>
    <xf numFmtId="0" fontId="20" fillId="4" borderId="16" xfId="12" applyFont="1" applyFill="1" applyBorder="1" applyAlignment="1">
      <alignment horizontal="center" vertical="center"/>
    </xf>
    <xf numFmtId="0" fontId="20" fillId="4" borderId="25" xfId="12" applyFont="1" applyFill="1" applyBorder="1" applyAlignment="1">
      <alignment vertical="center" wrapText="1"/>
    </xf>
    <xf numFmtId="0" fontId="17" fillId="4" borderId="25" xfId="12" applyFont="1" applyFill="1" applyBorder="1" applyAlignment="1">
      <alignment vertical="center"/>
    </xf>
    <xf numFmtId="0" fontId="17" fillId="4" borderId="0" xfId="12" applyFont="1" applyFill="1" applyBorder="1" applyAlignment="1">
      <alignment vertical="center"/>
    </xf>
    <xf numFmtId="0" fontId="17" fillId="4" borderId="17" xfId="12" applyFont="1" applyFill="1" applyBorder="1" applyAlignment="1">
      <alignment vertical="center"/>
    </xf>
    <xf numFmtId="0" fontId="17" fillId="0" borderId="0" xfId="12" applyFont="1" applyFill="1" applyBorder="1" applyAlignment="1">
      <alignment vertical="center"/>
    </xf>
    <xf numFmtId="49" fontId="1" fillId="3" borderId="1" xfId="12" applyNumberFormat="1" applyFont="1" applyFill="1" applyBorder="1" applyAlignment="1">
      <alignment horizontal="center" vertical="center" wrapText="1"/>
    </xf>
    <xf numFmtId="49" fontId="1" fillId="3" borderId="1" xfId="12" applyNumberFormat="1" applyFont="1" applyFill="1" applyBorder="1" applyAlignment="1">
      <alignment horizontal="left" vertical="center" wrapText="1"/>
    </xf>
    <xf numFmtId="3" fontId="1" fillId="0" borderId="1" xfId="12" applyNumberFormat="1" applyFont="1" applyFill="1" applyBorder="1" applyAlignment="1">
      <alignment horizontal="center" vertical="center"/>
    </xf>
    <xf numFmtId="2" fontId="1" fillId="0" borderId="0" xfId="12" applyNumberFormat="1" applyFont="1" applyFill="1" applyBorder="1" applyAlignment="1">
      <alignment horizontal="center" vertical="center" wrapText="1"/>
    </xf>
    <xf numFmtId="166" fontId="1" fillId="0" borderId="1" xfId="12" applyNumberFormat="1" applyFont="1" applyFill="1" applyBorder="1" applyAlignment="1">
      <alignment horizontal="center" vertical="center"/>
    </xf>
    <xf numFmtId="3" fontId="1" fillId="3" borderId="1" xfId="12" applyNumberFormat="1" applyFont="1" applyFill="1" applyBorder="1" applyAlignment="1">
      <alignment horizontal="center" vertical="center"/>
    </xf>
    <xf numFmtId="2" fontId="1" fillId="3" borderId="0" xfId="12" applyNumberFormat="1" applyFont="1" applyFill="1" applyBorder="1" applyAlignment="1">
      <alignment horizontal="center" vertical="center" wrapText="1"/>
    </xf>
    <xf numFmtId="0" fontId="20" fillId="4" borderId="2" xfId="12" applyFont="1" applyFill="1" applyBorder="1" applyAlignment="1">
      <alignment horizontal="center" vertical="center"/>
    </xf>
    <xf numFmtId="0" fontId="20" fillId="4" borderId="27" xfId="12" applyFont="1" applyFill="1" applyBorder="1" applyAlignment="1">
      <alignment vertical="center" wrapText="1"/>
    </xf>
    <xf numFmtId="0" fontId="20" fillId="4" borderId="27" xfId="12" applyFont="1" applyFill="1" applyBorder="1" applyAlignment="1">
      <alignment vertical="center"/>
    </xf>
    <xf numFmtId="2" fontId="27" fillId="4" borderId="0" xfId="12" applyNumberFormat="1" applyFont="1" applyFill="1" applyBorder="1" applyAlignment="1">
      <alignment horizontal="center" vertical="center" wrapText="1"/>
    </xf>
    <xf numFmtId="0" fontId="20" fillId="4" borderId="26" xfId="12" applyFont="1" applyFill="1" applyBorder="1" applyAlignment="1">
      <alignment vertical="center"/>
    </xf>
    <xf numFmtId="0" fontId="20" fillId="0" borderId="0" xfId="12" applyFont="1" applyFill="1" applyBorder="1" applyAlignment="1">
      <alignment vertical="center"/>
    </xf>
    <xf numFmtId="49" fontId="17" fillId="5" borderId="1" xfId="12" applyNumberFormat="1" applyFont="1" applyFill="1" applyBorder="1" applyAlignment="1">
      <alignment horizontal="center" vertical="center"/>
    </xf>
    <xf numFmtId="0" fontId="17" fillId="5" borderId="1" xfId="12" applyFont="1" applyFill="1" applyBorder="1" applyAlignment="1">
      <alignment vertical="center" wrapText="1"/>
    </xf>
    <xf numFmtId="0" fontId="22" fillId="5" borderId="1" xfId="12" applyFont="1" applyFill="1" applyBorder="1" applyAlignment="1">
      <alignment vertical="center"/>
    </xf>
    <xf numFmtId="0" fontId="17" fillId="5" borderId="1" xfId="12" applyFont="1" applyFill="1" applyBorder="1" applyAlignment="1">
      <alignment vertical="center"/>
    </xf>
    <xf numFmtId="2" fontId="22" fillId="5" borderId="0" xfId="12" applyNumberFormat="1" applyFont="1" applyFill="1" applyBorder="1" applyAlignment="1">
      <alignment horizontal="center" vertical="center" wrapText="1"/>
    </xf>
    <xf numFmtId="0" fontId="28" fillId="0" borderId="28" xfId="13" applyFont="1" applyFill="1" applyBorder="1" applyAlignment="1">
      <alignment vertical="center"/>
    </xf>
    <xf numFmtId="49" fontId="1" fillId="3" borderId="1" xfId="12" applyNumberFormat="1" applyFont="1" applyFill="1" applyBorder="1" applyAlignment="1">
      <alignment horizontal="center" vertical="center"/>
    </xf>
    <xf numFmtId="49" fontId="6" fillId="3" borderId="1" xfId="12" applyNumberFormat="1" applyFont="1" applyFill="1" applyBorder="1" applyAlignment="1">
      <alignment horizontal="center" vertical="center"/>
    </xf>
    <xf numFmtId="49" fontId="1" fillId="0" borderId="0" xfId="12" applyNumberFormat="1" applyFont="1" applyFill="1" applyBorder="1" applyAlignment="1">
      <alignment horizontal="center" vertical="center"/>
    </xf>
    <xf numFmtId="4" fontId="1" fillId="0" borderId="1" xfId="12" applyNumberFormat="1" applyFont="1" applyFill="1" applyBorder="1" applyAlignment="1">
      <alignment horizontal="center" vertical="center"/>
    </xf>
    <xf numFmtId="4" fontId="1" fillId="3" borderId="1" xfId="12" applyNumberFormat="1" applyFont="1" applyFill="1" applyBorder="1" applyAlignment="1">
      <alignment horizontal="center" vertical="center"/>
    </xf>
    <xf numFmtId="2" fontId="17" fillId="5" borderId="0" xfId="12" applyNumberFormat="1" applyFont="1" applyFill="1" applyBorder="1" applyAlignment="1">
      <alignment horizontal="center" vertical="center" wrapText="1"/>
    </xf>
    <xf numFmtId="0" fontId="1" fillId="3" borderId="1" xfId="12" applyNumberFormat="1" applyFont="1" applyFill="1" applyBorder="1" applyAlignment="1">
      <alignment horizontal="left" vertical="center" wrapText="1"/>
    </xf>
    <xf numFmtId="0" fontId="1" fillId="0" borderId="1" xfId="12" applyNumberFormat="1" applyFont="1" applyFill="1" applyBorder="1" applyAlignment="1">
      <alignment horizontal="center" vertical="center"/>
    </xf>
    <xf numFmtId="0" fontId="17" fillId="5" borderId="1" xfId="12" applyFont="1" applyFill="1" applyBorder="1" applyAlignment="1">
      <alignment horizontal="center" vertical="center"/>
    </xf>
    <xf numFmtId="2" fontId="1" fillId="6" borderId="0" xfId="12" applyNumberFormat="1" applyFont="1" applyFill="1" applyBorder="1" applyAlignment="1">
      <alignment horizontal="center" vertical="center" wrapText="1"/>
    </xf>
    <xf numFmtId="2" fontId="1" fillId="0" borderId="0" xfId="12" applyNumberFormat="1" applyFont="1" applyFill="1" applyBorder="1" applyAlignment="1">
      <alignment horizontal="center" vertical="center"/>
    </xf>
    <xf numFmtId="0" fontId="1" fillId="0" borderId="0" xfId="12" applyNumberFormat="1" applyFont="1" applyFill="1" applyBorder="1" applyAlignment="1">
      <alignment horizontal="center" vertical="center"/>
    </xf>
    <xf numFmtId="167" fontId="1" fillId="3" borderId="1" xfId="12" applyNumberFormat="1" applyFont="1" applyFill="1" applyBorder="1" applyAlignment="1">
      <alignment horizontal="center" vertical="center"/>
    </xf>
    <xf numFmtId="166" fontId="1" fillId="3" borderId="1" xfId="12" applyNumberFormat="1" applyFont="1" applyFill="1" applyBorder="1" applyAlignment="1">
      <alignment horizontal="center" vertical="center"/>
    </xf>
    <xf numFmtId="0" fontId="28" fillId="0" borderId="0" xfId="13" applyFont="1" applyFill="1" applyBorder="1" applyAlignment="1">
      <alignment vertical="center"/>
    </xf>
    <xf numFmtId="49" fontId="6" fillId="3" borderId="1" xfId="12" applyNumberFormat="1" applyFont="1" applyFill="1" applyBorder="1" applyAlignment="1">
      <alignment horizontal="center" vertical="center" wrapText="1"/>
    </xf>
    <xf numFmtId="167" fontId="1" fillId="0" borderId="1" xfId="12" applyNumberFormat="1" applyFont="1" applyFill="1" applyBorder="1" applyAlignment="1">
      <alignment horizontal="center" vertical="center"/>
    </xf>
    <xf numFmtId="168" fontId="1" fillId="0" borderId="1" xfId="12" applyNumberFormat="1" applyFont="1" applyFill="1" applyBorder="1" applyAlignment="1">
      <alignment horizontal="center" vertical="center"/>
    </xf>
    <xf numFmtId="168" fontId="1" fillId="3" borderId="1" xfId="12" applyNumberFormat="1" applyFont="1" applyFill="1" applyBorder="1" applyAlignment="1">
      <alignment horizontal="center" vertical="center"/>
    </xf>
    <xf numFmtId="49" fontId="17" fillId="5" borderId="1" xfId="12" applyNumberFormat="1" applyFont="1" applyFill="1" applyBorder="1" applyAlignment="1">
      <alignment horizontal="left" vertical="center" wrapText="1"/>
    </xf>
    <xf numFmtId="49" fontId="22" fillId="5" borderId="1" xfId="12" applyNumberFormat="1" applyFont="1" applyFill="1" applyBorder="1" applyAlignment="1">
      <alignment horizontal="center" vertical="center"/>
    </xf>
    <xf numFmtId="4" fontId="17" fillId="5" borderId="1" xfId="12" applyNumberFormat="1" applyFont="1" applyFill="1" applyBorder="1" applyAlignment="1">
      <alignment horizontal="center" vertical="center"/>
    </xf>
    <xf numFmtId="1" fontId="1" fillId="3" borderId="1" xfId="12" applyNumberFormat="1" applyFont="1" applyFill="1" applyBorder="1" applyAlignment="1">
      <alignment horizontal="right" vertical="center" wrapText="1"/>
    </xf>
    <xf numFmtId="3" fontId="1" fillId="0" borderId="0" xfId="12" applyNumberFormat="1" applyFont="1" applyFill="1" applyBorder="1" applyAlignment="1">
      <alignment horizontal="center" vertical="center" wrapText="1"/>
    </xf>
    <xf numFmtId="0" fontId="1" fillId="3" borderId="1" xfId="12" applyNumberFormat="1" applyFont="1" applyFill="1" applyBorder="1" applyAlignment="1">
      <alignment horizontal="center" vertical="center"/>
    </xf>
    <xf numFmtId="9" fontId="1" fillId="0" borderId="1" xfId="14" applyFont="1" applyFill="1" applyBorder="1" applyAlignment="1">
      <alignment horizontal="center" vertical="center" wrapText="1"/>
    </xf>
    <xf numFmtId="2" fontId="1" fillId="3" borderId="1" xfId="12" applyNumberFormat="1" applyFont="1" applyFill="1" applyBorder="1" applyAlignment="1">
      <alignment horizontal="right" vertical="center" wrapText="1"/>
    </xf>
    <xf numFmtId="4" fontId="1" fillId="3" borderId="1" xfId="12" applyNumberFormat="1" applyFont="1" applyFill="1" applyBorder="1" applyAlignment="1">
      <alignment horizontal="right" vertical="center" wrapText="1"/>
    </xf>
    <xf numFmtId="4" fontId="1" fillId="3" borderId="1" xfId="12" applyNumberFormat="1" applyFont="1" applyFill="1" applyBorder="1" applyAlignment="1">
      <alignment vertical="center"/>
    </xf>
    <xf numFmtId="4" fontId="1" fillId="3" borderId="0" xfId="12" applyNumberFormat="1" applyFont="1" applyFill="1" applyBorder="1" applyAlignment="1">
      <alignment horizontal="center" vertical="center" wrapText="1"/>
    </xf>
    <xf numFmtId="4" fontId="1" fillId="0" borderId="1" xfId="12" applyNumberFormat="1" applyFont="1" applyFill="1" applyBorder="1" applyAlignment="1">
      <alignment horizontal="right" vertical="center" wrapText="1"/>
    </xf>
    <xf numFmtId="4" fontId="1" fillId="0" borderId="1" xfId="12" applyNumberFormat="1" applyFont="1" applyFill="1" applyBorder="1" applyAlignment="1">
      <alignment horizontal="left" vertical="center" wrapText="1"/>
    </xf>
    <xf numFmtId="4" fontId="1" fillId="0" borderId="1" xfId="12" applyNumberFormat="1" applyFont="1" applyFill="1" applyBorder="1" applyAlignment="1">
      <alignment vertical="center"/>
    </xf>
    <xf numFmtId="4" fontId="1" fillId="0" borderId="1" xfId="12" applyNumberFormat="1" applyFont="1" applyFill="1" applyBorder="1" applyAlignment="1">
      <alignment horizontal="right" vertical="center"/>
    </xf>
    <xf numFmtId="4" fontId="1" fillId="0" borderId="1" xfId="12" applyNumberFormat="1" applyFont="1" applyFill="1" applyBorder="1" applyAlignment="1">
      <alignment horizontal="center" vertical="center" wrapText="1"/>
    </xf>
    <xf numFmtId="4" fontId="1" fillId="0" borderId="0" xfId="12" applyNumberFormat="1" applyFont="1" applyFill="1" applyBorder="1" applyAlignment="1">
      <alignment horizontal="center" vertical="center"/>
    </xf>
    <xf numFmtId="49" fontId="1" fillId="5" borderId="1" xfId="12" applyNumberFormat="1" applyFont="1" applyFill="1" applyBorder="1" applyAlignment="1">
      <alignment horizontal="center" vertical="center"/>
    </xf>
    <xf numFmtId="49" fontId="6" fillId="5" borderId="1" xfId="12" applyNumberFormat="1" applyFont="1" applyFill="1" applyBorder="1" applyAlignment="1">
      <alignment horizontal="center" vertical="center"/>
    </xf>
    <xf numFmtId="4" fontId="1" fillId="5" borderId="1" xfId="12" applyNumberFormat="1" applyFont="1" applyFill="1" applyBorder="1" applyAlignment="1">
      <alignment horizontal="right" vertical="center" wrapText="1"/>
    </xf>
    <xf numFmtId="49" fontId="17" fillId="4" borderId="1" xfId="12" applyNumberFormat="1" applyFont="1" applyFill="1" applyBorder="1" applyAlignment="1">
      <alignment horizontal="center" vertical="center"/>
    </xf>
    <xf numFmtId="0" fontId="17" fillId="4" borderId="1" xfId="12" applyFont="1" applyFill="1" applyBorder="1" applyAlignment="1">
      <alignment vertical="center"/>
    </xf>
    <xf numFmtId="49" fontId="6" fillId="4" borderId="1" xfId="12" applyNumberFormat="1" applyFont="1" applyFill="1" applyBorder="1" applyAlignment="1">
      <alignment horizontal="center" vertical="center"/>
    </xf>
    <xf numFmtId="4" fontId="17" fillId="4" borderId="1" xfId="12" applyNumberFormat="1" applyFont="1" applyFill="1" applyBorder="1" applyAlignment="1">
      <alignment horizontal="center" vertical="center"/>
    </xf>
    <xf numFmtId="4" fontId="1" fillId="4" borderId="1" xfId="12" applyNumberFormat="1" applyFont="1" applyFill="1" applyBorder="1" applyAlignment="1">
      <alignment horizontal="center" vertical="center"/>
    </xf>
    <xf numFmtId="4" fontId="1" fillId="4" borderId="0" xfId="12" applyNumberFormat="1" applyFont="1" applyFill="1" applyBorder="1" applyAlignment="1">
      <alignment horizontal="center" vertical="center" wrapText="1"/>
    </xf>
    <xf numFmtId="49" fontId="6" fillId="4" borderId="1" xfId="12" applyNumberFormat="1" applyFont="1" applyFill="1" applyBorder="1" applyAlignment="1">
      <alignment horizontal="center" vertical="center" wrapText="1"/>
    </xf>
    <xf numFmtId="49" fontId="6" fillId="4" borderId="2" xfId="12" applyNumberFormat="1" applyFont="1" applyFill="1" applyBorder="1" applyAlignment="1">
      <alignment horizontal="center" vertical="center" wrapText="1"/>
    </xf>
    <xf numFmtId="4" fontId="6" fillId="4" borderId="27" xfId="12" applyNumberFormat="1" applyFont="1" applyFill="1" applyBorder="1" applyAlignment="1">
      <alignment horizontal="left" vertical="center" wrapText="1"/>
    </xf>
    <xf numFmtId="4" fontId="6" fillId="4" borderId="26" xfId="12" applyNumberFormat="1" applyFont="1" applyFill="1" applyBorder="1" applyAlignment="1">
      <alignment horizontal="left" vertical="center" wrapText="1"/>
    </xf>
    <xf numFmtId="49" fontId="6" fillId="0" borderId="1" xfId="12" applyNumberFormat="1" applyFont="1" applyFill="1" applyBorder="1" applyAlignment="1">
      <alignment horizontal="center" vertical="center"/>
    </xf>
    <xf numFmtId="49" fontId="6" fillId="0" borderId="1" xfId="12" applyNumberFormat="1" applyFont="1" applyFill="1" applyBorder="1" applyAlignment="1">
      <alignment horizontal="left" vertical="center" wrapText="1"/>
    </xf>
    <xf numFmtId="4" fontId="6" fillId="0" borderId="1" xfId="12" applyNumberFormat="1" applyFont="1" applyFill="1" applyBorder="1" applyAlignment="1">
      <alignment horizontal="center" vertical="center"/>
    </xf>
    <xf numFmtId="4" fontId="29" fillId="0" borderId="1" xfId="12" applyNumberFormat="1" applyFont="1" applyFill="1" applyBorder="1" applyAlignment="1">
      <alignment horizontal="center" vertical="center"/>
    </xf>
    <xf numFmtId="2" fontId="6" fillId="0" borderId="0" xfId="12" applyNumberFormat="1" applyFont="1" applyFill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/>
    </xf>
    <xf numFmtId="0" fontId="17" fillId="0" borderId="2" xfId="12" applyFont="1" applyFill="1" applyBorder="1" applyAlignment="1">
      <alignment horizontal="left" vertical="center"/>
    </xf>
    <xf numFmtId="0" fontId="8" fillId="0" borderId="1" xfId="8" applyFont="1" applyBorder="1" applyAlignment="1">
      <alignment horizontal="center" vertical="center" wrapText="1"/>
    </xf>
    <xf numFmtId="0" fontId="25" fillId="0" borderId="1" xfId="8" applyFont="1" applyBorder="1" applyAlignment="1">
      <alignment horizontal="center" vertical="center" wrapText="1"/>
    </xf>
    <xf numFmtId="2" fontId="1" fillId="0" borderId="1" xfId="12" applyNumberFormat="1" applyFont="1" applyFill="1" applyBorder="1" applyAlignment="1">
      <alignment vertical="center"/>
    </xf>
    <xf numFmtId="2" fontId="1" fillId="3" borderId="0" xfId="10" applyNumberFormat="1" applyFont="1" applyFill="1"/>
    <xf numFmtId="0" fontId="1" fillId="3" borderId="0" xfId="10" applyFont="1" applyFill="1"/>
    <xf numFmtId="3" fontId="1" fillId="7" borderId="1" xfId="12" applyNumberFormat="1" applyFont="1" applyFill="1" applyBorder="1" applyAlignment="1">
      <alignment horizontal="center" vertical="center"/>
    </xf>
    <xf numFmtId="0" fontId="1" fillId="7" borderId="1" xfId="12" applyNumberFormat="1" applyFont="1" applyFill="1" applyBorder="1" applyAlignment="1">
      <alignment horizontal="center" vertical="center"/>
    </xf>
    <xf numFmtId="4" fontId="1" fillId="7" borderId="1" xfId="12" applyNumberFormat="1" applyFont="1" applyFill="1" applyBorder="1" applyAlignment="1">
      <alignment horizontal="center" vertical="center"/>
    </xf>
    <xf numFmtId="166" fontId="1" fillId="7" borderId="1" xfId="12" applyNumberFormat="1" applyFont="1" applyFill="1" applyBorder="1" applyAlignment="1">
      <alignment horizontal="center" vertical="center"/>
    </xf>
    <xf numFmtId="4" fontId="1" fillId="7" borderId="1" xfId="12" applyNumberFormat="1" applyFont="1" applyFill="1" applyBorder="1" applyAlignment="1">
      <alignment horizontal="right" vertical="center" wrapText="1"/>
    </xf>
    <xf numFmtId="4" fontId="1" fillId="7" borderId="1" xfId="12" applyNumberFormat="1" applyFont="1" applyFill="1" applyBorder="1" applyAlignment="1">
      <alignment vertical="center"/>
    </xf>
    <xf numFmtId="0" fontId="14" fillId="0" borderId="1" xfId="8" applyFill="1" applyBorder="1" applyAlignment="1">
      <alignment wrapText="1"/>
    </xf>
    <xf numFmtId="3" fontId="1" fillId="7" borderId="1" xfId="12" applyNumberFormat="1" applyFont="1" applyFill="1" applyBorder="1" applyAlignment="1">
      <alignment vertical="center"/>
    </xf>
    <xf numFmtId="168" fontId="14" fillId="0" borderId="1" xfId="8" applyNumberFormat="1" applyFill="1" applyBorder="1" applyAlignment="1">
      <alignment vertical="center"/>
    </xf>
    <xf numFmtId="168" fontId="4" fillId="0" borderId="1" xfId="8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6" fillId="8" borderId="1" xfId="0" applyFont="1" applyFill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top" wrapText="1"/>
    </xf>
    <xf numFmtId="4" fontId="36" fillId="0" borderId="1" xfId="0" applyNumberFormat="1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center" vertical="top" wrapText="1"/>
    </xf>
    <xf numFmtId="164" fontId="36" fillId="0" borderId="1" xfId="7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4" fontId="36" fillId="0" borderId="1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wrapText="1"/>
    </xf>
    <xf numFmtId="0" fontId="36" fillId="2" borderId="0" xfId="0" applyFon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0" xfId="0" applyFont="1" applyFill="1"/>
    <xf numFmtId="0" fontId="35" fillId="9" borderId="1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top" wrapText="1"/>
    </xf>
    <xf numFmtId="0" fontId="36" fillId="9" borderId="1" xfId="0" applyFont="1" applyFill="1" applyBorder="1"/>
    <xf numFmtId="0" fontId="35" fillId="9" borderId="30" xfId="0" applyFont="1" applyFill="1" applyBorder="1" applyAlignment="1">
      <alignment horizontal="center" vertical="center" wrapText="1"/>
    </xf>
    <xf numFmtId="0" fontId="35" fillId="9" borderId="31" xfId="0" applyFont="1" applyFill="1" applyBorder="1" applyAlignment="1">
      <alignment horizontal="center" vertical="center" wrapText="1"/>
    </xf>
    <xf numFmtId="0" fontId="36" fillId="9" borderId="32" xfId="0" applyFont="1" applyFill="1" applyBorder="1"/>
    <xf numFmtId="3" fontId="35" fillId="8" borderId="4" xfId="5" applyNumberFormat="1" applyFont="1" applyFill="1" applyBorder="1" applyAlignment="1">
      <alignment horizontal="center" vertical="center" wrapText="1"/>
    </xf>
    <xf numFmtId="0" fontId="35" fillId="8" borderId="4" xfId="5" applyFont="1" applyFill="1" applyBorder="1" applyAlignment="1">
      <alignment horizontal="center" vertical="center" wrapText="1"/>
    </xf>
    <xf numFmtId="0" fontId="36" fillId="8" borderId="16" xfId="5" applyFont="1" applyFill="1" applyBorder="1" applyAlignment="1">
      <alignment horizontal="center" vertical="center" wrapText="1"/>
    </xf>
    <xf numFmtId="0" fontId="36" fillId="8" borderId="4" xfId="0" applyFont="1" applyFill="1" applyBorder="1"/>
    <xf numFmtId="3" fontId="35" fillId="8" borderId="1" xfId="5" applyNumberFormat="1" applyFont="1" applyFill="1" applyBorder="1" applyAlignment="1">
      <alignment horizontal="center" vertical="center" wrapText="1"/>
    </xf>
    <xf numFmtId="0" fontId="35" fillId="8" borderId="1" xfId="5" applyFont="1" applyFill="1" applyBorder="1" applyAlignment="1">
      <alignment horizontal="center" vertical="center" wrapText="1"/>
    </xf>
    <xf numFmtId="0" fontId="36" fillId="8" borderId="2" xfId="5" applyFont="1" applyFill="1" applyBorder="1" applyAlignment="1">
      <alignment horizontal="center" vertical="center" wrapText="1"/>
    </xf>
    <xf numFmtId="4" fontId="35" fillId="9" borderId="1" xfId="5" applyNumberFormat="1" applyFont="1" applyFill="1" applyBorder="1" applyAlignment="1">
      <alignment horizontal="center" vertical="center" wrapText="1"/>
    </xf>
    <xf numFmtId="0" fontId="35" fillId="9" borderId="1" xfId="5" applyFont="1" applyFill="1" applyBorder="1" applyAlignment="1">
      <alignment horizontal="center" vertical="center" wrapText="1"/>
    </xf>
    <xf numFmtId="0" fontId="35" fillId="9" borderId="2" xfId="5" applyFont="1" applyFill="1" applyBorder="1" applyAlignment="1">
      <alignment horizontal="center" vertical="center" wrapText="1"/>
    </xf>
    <xf numFmtId="4" fontId="35" fillId="8" borderId="1" xfId="5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top" wrapText="1"/>
    </xf>
    <xf numFmtId="4" fontId="35" fillId="8" borderId="1" xfId="0" applyNumberFormat="1" applyFont="1" applyFill="1" applyBorder="1" applyAlignment="1">
      <alignment horizontal="center" vertical="top" wrapText="1"/>
    </xf>
    <xf numFmtId="4" fontId="35" fillId="8" borderId="2" xfId="0" applyNumberFormat="1" applyFont="1" applyFill="1" applyBorder="1" applyAlignment="1">
      <alignment horizontal="center" vertical="top" wrapText="1"/>
    </xf>
    <xf numFmtId="4" fontId="36" fillId="8" borderId="1" xfId="0" applyNumberFormat="1" applyFont="1" applyFill="1" applyBorder="1" applyAlignment="1">
      <alignment horizontal="center" vertical="center"/>
    </xf>
    <xf numFmtId="4" fontId="36" fillId="9" borderId="1" xfId="0" applyNumberFormat="1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vertical="center" wrapText="1"/>
    </xf>
    <xf numFmtId="4" fontId="35" fillId="8" borderId="2" xfId="5" applyNumberFormat="1" applyFont="1" applyFill="1" applyBorder="1" applyAlignment="1">
      <alignment horizontal="center" vertical="center" wrapText="1"/>
    </xf>
    <xf numFmtId="4" fontId="35" fillId="10" borderId="1" xfId="5" applyNumberFormat="1" applyFont="1" applyFill="1" applyBorder="1" applyAlignment="1">
      <alignment horizontal="center" vertical="center" wrapText="1"/>
    </xf>
    <xf numFmtId="0" fontId="35" fillId="10" borderId="1" xfId="5" applyFont="1" applyFill="1" applyBorder="1" applyAlignment="1">
      <alignment horizontal="center" vertical="center" wrapText="1"/>
    </xf>
    <xf numFmtId="0" fontId="36" fillId="10" borderId="2" xfId="5" applyFont="1" applyFill="1" applyBorder="1" applyAlignment="1">
      <alignment horizontal="center" vertical="center" wrapText="1"/>
    </xf>
    <xf numFmtId="4" fontId="36" fillId="10" borderId="1" xfId="0" applyNumberFormat="1" applyFont="1" applyFill="1" applyBorder="1" applyAlignment="1">
      <alignment horizontal="center" vertical="center"/>
    </xf>
    <xf numFmtId="16" fontId="35" fillId="10" borderId="1" xfId="0" applyNumberFormat="1" applyFont="1" applyFill="1" applyBorder="1" applyAlignment="1">
      <alignment horizontal="center" vertical="top" wrapText="1"/>
    </xf>
    <xf numFmtId="164" fontId="35" fillId="10" borderId="1" xfId="7" applyFont="1" applyFill="1" applyBorder="1" applyAlignment="1">
      <alignment horizontal="center" vertical="top" wrapText="1"/>
    </xf>
    <xf numFmtId="164" fontId="35" fillId="10" borderId="2" xfId="7" applyFont="1" applyFill="1" applyBorder="1" applyAlignment="1">
      <alignment horizontal="center" vertical="top" wrapText="1"/>
    </xf>
    <xf numFmtId="16" fontId="35" fillId="9" borderId="1" xfId="0" applyNumberFormat="1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vertical="center" wrapText="1"/>
    </xf>
    <xf numFmtId="0" fontId="35" fillId="9" borderId="1" xfId="0" applyFont="1" applyFill="1" applyBorder="1" applyAlignment="1">
      <alignment horizontal="center" wrapText="1"/>
    </xf>
    <xf numFmtId="0" fontId="36" fillId="9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6" fillId="8" borderId="1" xfId="0" applyFont="1" applyFill="1" applyBorder="1" applyAlignment="1">
      <alignment horizontal="center" wrapText="1"/>
    </xf>
    <xf numFmtId="0" fontId="36" fillId="8" borderId="1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wrapText="1"/>
    </xf>
    <xf numFmtId="0" fontId="40" fillId="0" borderId="0" xfId="0" applyFont="1" applyAlignment="1">
      <alignment horizontal="center"/>
    </xf>
    <xf numFmtId="0" fontId="39" fillId="11" borderId="37" xfId="1" applyFont="1" applyFill="1" applyBorder="1" applyAlignment="1">
      <alignment horizontal="left" vertical="center" wrapText="1"/>
    </xf>
    <xf numFmtId="0" fontId="0" fillId="0" borderId="0" xfId="0"/>
    <xf numFmtId="0" fontId="38" fillId="0" borderId="0" xfId="1" applyFont="1" applyAlignment="1">
      <alignment horizontal="center" vertical="center"/>
    </xf>
    <xf numFmtId="169" fontId="36" fillId="0" borderId="0" xfId="1" applyNumberFormat="1" applyFont="1"/>
    <xf numFmtId="0" fontId="36" fillId="0" borderId="34" xfId="1" applyFont="1" applyBorder="1" applyAlignment="1">
      <alignment vertic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36" xfId="1" applyFont="1" applyFill="1" applyBorder="1" applyAlignment="1">
      <alignment horizontal="center" vertical="center" wrapText="1"/>
    </xf>
    <xf numFmtId="0" fontId="39" fillId="11" borderId="37" xfId="1" applyFont="1" applyFill="1" applyBorder="1" applyAlignment="1">
      <alignment horizontal="left" vertical="center"/>
    </xf>
    <xf numFmtId="169" fontId="39" fillId="11" borderId="38" xfId="1" applyNumberFormat="1" applyFont="1" applyFill="1" applyBorder="1" applyAlignment="1">
      <alignment horizontal="right" vertical="center"/>
    </xf>
    <xf numFmtId="169" fontId="39" fillId="11" borderId="33" xfId="1" applyNumberFormat="1" applyFont="1" applyFill="1" applyBorder="1" applyAlignment="1">
      <alignment horizontal="right" vertical="center"/>
    </xf>
    <xf numFmtId="169" fontId="39" fillId="11" borderId="38" xfId="1" applyNumberFormat="1" applyFont="1" applyFill="1" applyBorder="1" applyAlignment="1">
      <alignment vertical="center"/>
    </xf>
    <xf numFmtId="169" fontId="39" fillId="11" borderId="33" xfId="1" applyNumberFormat="1" applyFont="1" applyFill="1" applyBorder="1" applyAlignment="1">
      <alignment vertical="center"/>
    </xf>
    <xf numFmtId="169" fontId="0" fillId="0" borderId="0" xfId="0" applyNumberFormat="1"/>
    <xf numFmtId="0" fontId="0" fillId="0" borderId="0" xfId="0"/>
    <xf numFmtId="0" fontId="38" fillId="0" borderId="0" xfId="1" applyFont="1" applyAlignment="1">
      <alignment horizontal="center" vertical="center"/>
    </xf>
    <xf numFmtId="169" fontId="36" fillId="0" borderId="0" xfId="1" applyNumberFormat="1" applyFont="1"/>
    <xf numFmtId="0" fontId="36" fillId="0" borderId="34" xfId="1" applyFont="1" applyBorder="1" applyAlignment="1">
      <alignment vertic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36" xfId="1" applyFont="1" applyFill="1" applyBorder="1" applyAlignment="1">
      <alignment horizontal="center" vertical="center" wrapText="1"/>
    </xf>
    <xf numFmtId="0" fontId="39" fillId="11" borderId="37" xfId="1" applyFont="1" applyFill="1" applyBorder="1" applyAlignment="1">
      <alignment horizontal="left" vertical="center"/>
    </xf>
    <xf numFmtId="169" fontId="39" fillId="11" borderId="38" xfId="1" applyNumberFormat="1" applyFont="1" applyFill="1" applyBorder="1" applyAlignment="1">
      <alignment horizontal="right" vertical="center"/>
    </xf>
    <xf numFmtId="169" fontId="39" fillId="11" borderId="33" xfId="1" applyNumberFormat="1" applyFont="1" applyFill="1" applyBorder="1" applyAlignment="1">
      <alignment horizontal="right" vertical="center"/>
    </xf>
    <xf numFmtId="169" fontId="39" fillId="11" borderId="38" xfId="1" applyNumberFormat="1" applyFont="1" applyFill="1" applyBorder="1" applyAlignment="1">
      <alignment vertical="center"/>
    </xf>
    <xf numFmtId="169" fontId="39" fillId="11" borderId="33" xfId="1" applyNumberFormat="1" applyFont="1" applyFill="1" applyBorder="1" applyAlignment="1">
      <alignment vertical="center"/>
    </xf>
    <xf numFmtId="0" fontId="0" fillId="0" borderId="0" xfId="0"/>
    <xf numFmtId="0" fontId="38" fillId="0" borderId="0" xfId="1" applyFont="1" applyAlignment="1">
      <alignment horizontal="center" vertical="center"/>
    </xf>
    <xf numFmtId="169" fontId="36" fillId="0" borderId="0" xfId="1" applyNumberFormat="1" applyFont="1"/>
    <xf numFmtId="0" fontId="36" fillId="0" borderId="34" xfId="1" applyFont="1" applyBorder="1" applyAlignment="1">
      <alignment vertic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36" xfId="1" applyFont="1" applyFill="1" applyBorder="1" applyAlignment="1">
      <alignment horizontal="center" vertical="center" wrapText="1"/>
    </xf>
    <xf numFmtId="0" fontId="39" fillId="11" borderId="37" xfId="1" applyFont="1" applyFill="1" applyBorder="1" applyAlignment="1">
      <alignment horizontal="left" vertical="center"/>
    </xf>
    <xf numFmtId="169" fontId="39" fillId="11" borderId="38" xfId="1" applyNumberFormat="1" applyFont="1" applyFill="1" applyBorder="1" applyAlignment="1">
      <alignment horizontal="right" vertical="center"/>
    </xf>
    <xf numFmtId="169" fontId="39" fillId="11" borderId="33" xfId="1" applyNumberFormat="1" applyFont="1" applyFill="1" applyBorder="1" applyAlignment="1">
      <alignment horizontal="right" vertical="center"/>
    </xf>
    <xf numFmtId="169" fontId="39" fillId="11" borderId="38" xfId="1" applyNumberFormat="1" applyFont="1" applyFill="1" applyBorder="1" applyAlignment="1">
      <alignment vertical="center"/>
    </xf>
    <xf numFmtId="169" fontId="39" fillId="11" borderId="33" xfId="1" applyNumberFormat="1" applyFont="1" applyFill="1" applyBorder="1" applyAlignment="1">
      <alignment vertical="center"/>
    </xf>
    <xf numFmtId="0" fontId="0" fillId="0" borderId="0" xfId="0"/>
    <xf numFmtId="0" fontId="38" fillId="0" borderId="0" xfId="1" applyFont="1" applyAlignment="1">
      <alignment horizontal="center" vertical="center"/>
    </xf>
    <xf numFmtId="169" fontId="36" fillId="0" borderId="0" xfId="1" applyNumberFormat="1" applyFont="1"/>
    <xf numFmtId="0" fontId="36" fillId="0" borderId="34" xfId="1" applyFont="1" applyBorder="1" applyAlignment="1">
      <alignment vertic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36" xfId="1" applyFont="1" applyFill="1" applyBorder="1" applyAlignment="1">
      <alignment horizontal="center" vertical="center" wrapText="1"/>
    </xf>
    <xf numFmtId="0" fontId="39" fillId="11" borderId="37" xfId="1" applyFont="1" applyFill="1" applyBorder="1" applyAlignment="1">
      <alignment horizontal="left" vertical="center"/>
    </xf>
    <xf numFmtId="169" fontId="39" fillId="11" borderId="38" xfId="1" applyNumberFormat="1" applyFont="1" applyFill="1" applyBorder="1" applyAlignment="1">
      <alignment horizontal="right" vertical="center"/>
    </xf>
    <xf numFmtId="169" fontId="39" fillId="11" borderId="38" xfId="1" applyNumberFormat="1" applyFont="1" applyFill="1" applyBorder="1" applyAlignment="1">
      <alignment vertical="center"/>
    </xf>
    <xf numFmtId="169" fontId="39" fillId="11" borderId="33" xfId="1" applyNumberFormat="1" applyFont="1" applyFill="1" applyBorder="1" applyAlignment="1">
      <alignment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16" fontId="43" fillId="0" borderId="41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41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0" fontId="44" fillId="0" borderId="0" xfId="0" applyFont="1"/>
    <xf numFmtId="0" fontId="39" fillId="11" borderId="52" xfId="1" applyFont="1" applyFill="1" applyBorder="1" applyAlignment="1">
      <alignment horizontal="left" vertical="center"/>
    </xf>
    <xf numFmtId="169" fontId="39" fillId="11" borderId="53" xfId="1" applyNumberFormat="1" applyFont="1" applyFill="1" applyBorder="1" applyAlignment="1">
      <alignment horizontal="right" vertical="center"/>
    </xf>
    <xf numFmtId="169" fontId="39" fillId="11" borderId="54" xfId="1" applyNumberFormat="1" applyFont="1" applyFill="1" applyBorder="1" applyAlignment="1">
      <alignment horizontal="right" vertical="center"/>
    </xf>
    <xf numFmtId="0" fontId="38" fillId="0" borderId="1" xfId="1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12" fillId="3" borderId="1" xfId="8" applyFont="1" applyFill="1" applyBorder="1" applyAlignment="1">
      <alignment horizontal="center" vertical="center"/>
    </xf>
    <xf numFmtId="165" fontId="13" fillId="0" borderId="3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/>
    </xf>
    <xf numFmtId="165" fontId="13" fillId="0" borderId="4" xfId="9" applyNumberFormat="1" applyFont="1" applyFill="1" applyBorder="1" applyAlignment="1">
      <alignment horizontal="center" vertical="center"/>
    </xf>
    <xf numFmtId="0" fontId="30" fillId="0" borderId="1" xfId="8" applyFont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17" fillId="0" borderId="2" xfId="12" applyFont="1" applyFill="1" applyBorder="1" applyAlignment="1">
      <alignment horizontal="left" vertical="center"/>
    </xf>
    <xf numFmtId="0" fontId="17" fillId="0" borderId="27" xfId="12" applyFont="1" applyFill="1" applyBorder="1" applyAlignment="1">
      <alignment horizontal="left" vertical="center"/>
    </xf>
    <xf numFmtId="0" fontId="17" fillId="0" borderId="26" xfId="12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center" vertical="center" wrapText="1"/>
    </xf>
    <xf numFmtId="4" fontId="6" fillId="4" borderId="2" xfId="12" applyNumberFormat="1" applyFont="1" applyFill="1" applyBorder="1" applyAlignment="1">
      <alignment horizontal="left" vertical="center" wrapText="1"/>
    </xf>
    <xf numFmtId="4" fontId="6" fillId="4" borderId="26" xfId="12" applyNumberFormat="1" applyFont="1" applyFill="1" applyBorder="1" applyAlignment="1">
      <alignment horizontal="left" vertical="center" wrapText="1"/>
    </xf>
    <xf numFmtId="49" fontId="22" fillId="5" borderId="2" xfId="12" applyNumberFormat="1" applyFont="1" applyFill="1" applyBorder="1" applyAlignment="1">
      <alignment horizontal="left" vertical="center" wrapText="1"/>
    </xf>
    <xf numFmtId="49" fontId="22" fillId="5" borderId="26" xfId="12" applyNumberFormat="1" applyFont="1" applyFill="1" applyBorder="1" applyAlignment="1">
      <alignment horizontal="left" vertical="center" wrapText="1"/>
    </xf>
    <xf numFmtId="49" fontId="6" fillId="3" borderId="2" xfId="12" applyNumberFormat="1" applyFont="1" applyFill="1" applyBorder="1" applyAlignment="1">
      <alignment horizontal="left" vertical="center" wrapText="1"/>
    </xf>
    <xf numFmtId="49" fontId="6" fillId="3" borderId="26" xfId="12" applyNumberFormat="1" applyFont="1" applyFill="1" applyBorder="1" applyAlignment="1">
      <alignment horizontal="left" vertical="center" wrapText="1"/>
    </xf>
    <xf numFmtId="49" fontId="6" fillId="5" borderId="2" xfId="12" applyNumberFormat="1" applyFont="1" applyFill="1" applyBorder="1" applyAlignment="1">
      <alignment horizontal="left" vertical="center" wrapText="1"/>
    </xf>
    <xf numFmtId="49" fontId="6" fillId="5" borderId="26" xfId="12" applyNumberFormat="1" applyFont="1" applyFill="1" applyBorder="1" applyAlignment="1">
      <alignment horizontal="left" vertical="center" wrapText="1"/>
    </xf>
    <xf numFmtId="0" fontId="6" fillId="3" borderId="2" xfId="12" applyNumberFormat="1" applyFont="1" applyFill="1" applyBorder="1" applyAlignment="1">
      <alignment horizontal="left" vertical="center" wrapText="1"/>
    </xf>
    <xf numFmtId="0" fontId="6" fillId="3" borderId="26" xfId="12" applyNumberFormat="1" applyFont="1" applyFill="1" applyBorder="1" applyAlignment="1">
      <alignment horizontal="left" vertical="center" wrapText="1"/>
    </xf>
    <xf numFmtId="0" fontId="22" fillId="5" borderId="2" xfId="12" applyFont="1" applyFill="1" applyBorder="1" applyAlignment="1">
      <alignment horizontal="left" vertical="center"/>
    </xf>
    <xf numFmtId="0" fontId="22" fillId="5" borderId="26" xfId="12" applyFont="1" applyFill="1" applyBorder="1" applyAlignment="1">
      <alignment horizontal="left" vertical="center"/>
    </xf>
    <xf numFmtId="0" fontId="6" fillId="3" borderId="2" xfId="12" applyFont="1" applyFill="1" applyBorder="1" applyAlignment="1">
      <alignment horizontal="left" vertical="center" wrapText="1"/>
    </xf>
    <xf numFmtId="0" fontId="6" fillId="3" borderId="26" xfId="12" applyFont="1" applyFill="1" applyBorder="1" applyAlignment="1">
      <alignment horizontal="left" vertical="center" wrapText="1"/>
    </xf>
    <xf numFmtId="0" fontId="22" fillId="5" borderId="2" xfId="12" applyFont="1" applyFill="1" applyBorder="1" applyAlignment="1">
      <alignment horizontal="left" vertical="center" wrapText="1"/>
    </xf>
    <xf numFmtId="0" fontId="22" fillId="5" borderId="26" xfId="12" applyFont="1" applyFill="1" applyBorder="1" applyAlignment="1">
      <alignment horizontal="left" vertical="center" wrapText="1"/>
    </xf>
    <xf numFmtId="49" fontId="6" fillId="3" borderId="2" xfId="12" applyNumberFormat="1" applyFont="1" applyFill="1" applyBorder="1" applyAlignment="1">
      <alignment horizontal="left" vertical="center"/>
    </xf>
    <xf numFmtId="0" fontId="6" fillId="3" borderId="26" xfId="12" applyNumberFormat="1" applyFont="1" applyFill="1" applyBorder="1" applyAlignment="1">
      <alignment horizontal="left" vertical="center"/>
    </xf>
    <xf numFmtId="49" fontId="1" fillId="3" borderId="2" xfId="12" applyNumberFormat="1" applyFont="1" applyFill="1" applyBorder="1" applyAlignment="1">
      <alignment horizontal="center" vertical="center" wrapText="1"/>
    </xf>
    <xf numFmtId="49" fontId="1" fillId="3" borderId="26" xfId="12" applyNumberFormat="1" applyFont="1" applyFill="1" applyBorder="1" applyAlignment="1">
      <alignment horizontal="center" vertical="center" wrapText="1"/>
    </xf>
    <xf numFmtId="166" fontId="1" fillId="0" borderId="2" xfId="12" applyNumberFormat="1" applyFont="1" applyFill="1" applyBorder="1" applyAlignment="1">
      <alignment horizontal="center" vertical="center"/>
    </xf>
    <xf numFmtId="166" fontId="1" fillId="0" borderId="26" xfId="12" applyNumberFormat="1" applyFont="1" applyFill="1" applyBorder="1" applyAlignment="1">
      <alignment horizontal="center" vertical="center"/>
    </xf>
    <xf numFmtId="0" fontId="6" fillId="4" borderId="27" xfId="12" applyFont="1" applyFill="1" applyBorder="1" applyAlignment="1">
      <alignment horizontal="left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49" fontId="21" fillId="0" borderId="14" xfId="12" applyNumberFormat="1" applyFont="1" applyFill="1" applyBorder="1" applyAlignment="1">
      <alignment horizontal="center" vertical="center" wrapText="1"/>
    </xf>
    <xf numFmtId="3" fontId="1" fillId="0" borderId="2" xfId="12" applyNumberFormat="1" applyFont="1" applyFill="1" applyBorder="1" applyAlignment="1">
      <alignment horizontal="center" vertical="center"/>
    </xf>
    <xf numFmtId="3" fontId="1" fillId="0" borderId="26" xfId="12" applyNumberFormat="1" applyFont="1" applyFill="1" applyBorder="1" applyAlignment="1">
      <alignment horizontal="center" vertical="center"/>
    </xf>
    <xf numFmtId="0" fontId="18" fillId="3" borderId="0" xfId="11" applyFont="1" applyFill="1" applyAlignment="1">
      <alignment horizontal="center" vertical="center"/>
    </xf>
    <xf numFmtId="0" fontId="19" fillId="3" borderId="0" xfId="11" applyFont="1" applyFill="1" applyAlignment="1">
      <alignment horizontal="center" vertical="top"/>
    </xf>
    <xf numFmtId="49" fontId="20" fillId="3" borderId="6" xfId="12" applyNumberFormat="1" applyFont="1" applyFill="1" applyBorder="1" applyAlignment="1">
      <alignment horizontal="center" vertical="center" wrapText="1"/>
    </xf>
    <xf numFmtId="49" fontId="20" fillId="3" borderId="15" xfId="12" applyNumberFormat="1" applyFont="1" applyFill="1" applyBorder="1" applyAlignment="1">
      <alignment horizontal="center" vertical="center" wrapText="1"/>
    </xf>
    <xf numFmtId="49" fontId="20" fillId="3" borderId="7" xfId="12" applyNumberFormat="1" applyFont="1" applyFill="1" applyBorder="1" applyAlignment="1">
      <alignment horizontal="center" vertical="center" wrapText="1"/>
    </xf>
    <xf numFmtId="49" fontId="20" fillId="3" borderId="4" xfId="12" applyNumberFormat="1" applyFont="1" applyFill="1" applyBorder="1" applyAlignment="1">
      <alignment horizontal="center" vertical="center" wrapText="1"/>
    </xf>
    <xf numFmtId="49" fontId="20" fillId="3" borderId="8" xfId="12" applyNumberFormat="1" applyFont="1" applyFill="1" applyBorder="1" applyAlignment="1">
      <alignment horizontal="center" vertical="center" wrapText="1"/>
    </xf>
    <xf numFmtId="49" fontId="20" fillId="3" borderId="1" xfId="12" applyNumberFormat="1" applyFont="1" applyFill="1" applyBorder="1" applyAlignment="1">
      <alignment horizontal="center" vertical="center" wrapText="1"/>
    </xf>
    <xf numFmtId="49" fontId="20" fillId="3" borderId="9" xfId="12" applyNumberFormat="1" applyFont="1" applyFill="1" applyBorder="1" applyAlignment="1">
      <alignment horizontal="center" vertical="center" wrapText="1"/>
    </xf>
    <xf numFmtId="49" fontId="20" fillId="3" borderId="10" xfId="12" applyNumberFormat="1" applyFont="1" applyFill="1" applyBorder="1" applyAlignment="1">
      <alignment horizontal="center" vertical="center" wrapText="1"/>
    </xf>
    <xf numFmtId="49" fontId="20" fillId="3" borderId="16" xfId="12" applyNumberFormat="1" applyFont="1" applyFill="1" applyBorder="1" applyAlignment="1">
      <alignment horizontal="center" vertical="center" wrapText="1"/>
    </xf>
    <xf numFmtId="49" fontId="20" fillId="3" borderId="17" xfId="12" applyNumberFormat="1" applyFont="1" applyFill="1" applyBorder="1" applyAlignment="1">
      <alignment horizontal="center" vertical="center" wrapText="1"/>
    </xf>
    <xf numFmtId="49" fontId="21" fillId="0" borderId="9" xfId="12" applyNumberFormat="1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2" xfId="12" applyNumberFormat="1" applyFont="1" applyFill="1" applyBorder="1" applyAlignment="1">
      <alignment horizontal="center" vertical="center" wrapText="1"/>
    </xf>
    <xf numFmtId="1" fontId="21" fillId="3" borderId="21" xfId="12" applyNumberFormat="1" applyFont="1" applyFill="1" applyBorder="1" applyAlignment="1">
      <alignment horizontal="center" vertical="center" wrapText="1"/>
    </xf>
    <xf numFmtId="1" fontId="21" fillId="3" borderId="22" xfId="12" applyNumberFormat="1" applyFont="1" applyFill="1" applyBorder="1" applyAlignment="1">
      <alignment horizontal="center" vertical="center" wrapText="1"/>
    </xf>
    <xf numFmtId="0" fontId="6" fillId="4" borderId="25" xfId="12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left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>
      <alignment horizontal="center" vertical="center" wrapText="1"/>
    </xf>
    <xf numFmtId="4" fontId="35" fillId="0" borderId="4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42" fillId="0" borderId="46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" fontId="43" fillId="0" borderId="46" xfId="0" applyNumberFormat="1" applyFont="1" applyBorder="1" applyAlignment="1">
      <alignment horizontal="center" vertical="center" wrapText="1"/>
    </xf>
    <xf numFmtId="0" fontId="43" fillId="0" borderId="41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2" fillId="0" borderId="46" xfId="0" applyNumberFormat="1" applyFont="1" applyBorder="1" applyAlignment="1">
      <alignment horizontal="center" vertical="center" wrapText="1"/>
    </xf>
    <xf numFmtId="0" fontId="42" fillId="0" borderId="41" xfId="0" applyNumberFormat="1" applyFont="1" applyBorder="1" applyAlignment="1">
      <alignment horizontal="center" vertical="center" wrapText="1"/>
    </xf>
  </cellXfs>
  <cellStyles count="20">
    <cellStyle name="%" xfId="3"/>
    <cellStyle name="Excel Built-in Normal" xfId="19"/>
    <cellStyle name="Обычный" xfId="0" builtinId="0"/>
    <cellStyle name="Обычный 2" xfId="1"/>
    <cellStyle name="Обычный 2 2" xfId="4"/>
    <cellStyle name="Обычный 2 3" xfId="6"/>
    <cellStyle name="Обычный 2 4" xfId="15"/>
    <cellStyle name="Обычный 3" xfId="2"/>
    <cellStyle name="Обычный 3 2" xfId="13"/>
    <cellStyle name="Обычный 4" xfId="5"/>
    <cellStyle name="Обычный 5" xfId="8"/>
    <cellStyle name="Обычный 8" xfId="17"/>
    <cellStyle name="Обычный_Расценки на ремонт ВЛ 0,4-6-10 кВ_НР_ВУЕР-2000" xfId="11"/>
    <cellStyle name="Обычный_Расчет зарплаты КР" xfId="10"/>
    <cellStyle name="Обычный_Расчёт стоимости машиночаса УАЗ и АПТ" xfId="12"/>
    <cellStyle name="Обычный_Расчет стоимости челчас 2009год ОТИЗ" xfId="9"/>
    <cellStyle name="Процентный 2" xfId="14"/>
    <cellStyle name="Процентный 4" xfId="18"/>
    <cellStyle name="Финансовый" xfId="7" builtinId="3"/>
    <cellStyle name="Финансовый 2" xfId="16"/>
  </cellStyles>
  <dxfs count="0"/>
  <tableStyles count="0" defaultTableStyle="TableStyleMedium2" defaultPivotStyle="PivotStyleLight16"/>
  <colors>
    <mruColors>
      <color rgb="FFFF9999"/>
      <color rgb="FF00FFFF"/>
      <color rgb="FFFF99FF"/>
      <color rgb="FFCC0000"/>
      <color rgb="FF99FF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72;&#1088;&#1090;&#1072;&#1084;&#1077;&#1085;&#1090;%20&#1101;&#1082;&#1086;&#1085;&#1086;&#1084;&#1080;&#1082;&#1080;\&#1050;&#1072;&#1083;&#1100;&#1082;&#1091;&#1083;&#1103;&#1094;&#1080;&#1080;%20&#1044;&#1054;&#1055;.&#1059;&#1089;&#1083;&#1091;&#1075;&#1080;\2019%202&#1055;&#1043;\&#1050;&#1072;&#1083;&#1100;&#1082;&#1091;&#1083;&#1103;&#1090;&#1086;&#1088;\&#1057;%20&#1091;&#1095;&#1105;&#1090;&#1086;&#1084;%20&#1079;&#1072;&#1084;&#1077;&#1095;&#1072;&#1085;&#1080;&#1081;\&#1050;&#1072;&#1083;&#1100;&#1082;&#1091;&#1083;&#1103;&#1090;&#1086;&#108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Километровка"/>
      <sheetName val="Материалы"/>
      <sheetName val="Справочники"/>
      <sheetName val="Расчёт стоимости ч_часа"/>
      <sheetName val="Расчёт стоимости 1 м-ч и 1 км-п"/>
      <sheetName val="Калькулятор ст-ти услуги"/>
      <sheetName val="Калькулятор ст-ти АТ"/>
    </sheetNames>
    <sheetDataSet>
      <sheetData sheetId="0"/>
      <sheetData sheetId="1"/>
      <sheetData sheetId="2">
        <row r="4">
          <cell r="B4" t="str">
            <v>Автоматический выключатель</v>
          </cell>
        </row>
        <row r="5">
          <cell r="B5" t="str">
            <v xml:space="preserve">Бандажная стальная лента СОТ 37 </v>
          </cell>
        </row>
        <row r="6">
          <cell r="B6" t="str">
            <v>Бандажная стальная лента СОТ 37 для крепления шкафа учета на опоре</v>
          </cell>
        </row>
        <row r="7">
          <cell r="B7" t="str">
            <v xml:space="preserve">Бандажный универсальный крюк SOT 76 </v>
          </cell>
        </row>
        <row r="8">
          <cell r="B8" t="str">
            <v>Бензин</v>
          </cell>
        </row>
        <row r="9">
          <cell r="B9" t="str">
            <v>Блок монтажный</v>
          </cell>
        </row>
        <row r="10">
          <cell r="B10" t="str">
            <v>Болт М8 х 30</v>
          </cell>
        </row>
        <row r="11">
          <cell r="B11" t="str">
            <v>Бумага наждачная</v>
          </cell>
        </row>
        <row r="12">
          <cell r="B12" t="str">
            <v>Вазелин технический</v>
          </cell>
        </row>
        <row r="13">
          <cell r="B13" t="str">
            <v>Ветошь</v>
          </cell>
        </row>
        <row r="14">
          <cell r="B14" t="str">
            <v xml:space="preserve">Герметичный изолированный прокалывающий зажим SLIW 11.1 </v>
          </cell>
        </row>
        <row r="15">
          <cell r="B15" t="str">
            <v>Гильза медная соединительная</v>
          </cell>
        </row>
        <row r="16">
          <cell r="B16" t="str">
            <v>Гофра (пластик. рукав) CTG10-25-K41-050</v>
          </cell>
        </row>
        <row r="17">
          <cell r="B17" t="str">
            <v>Гофра (пластик. рукав) CTG10-32-K41-025</v>
          </cell>
        </row>
        <row r="18">
          <cell r="B18" t="str">
            <v xml:space="preserve">Дистанционный фиксатор для крепления СИП на стенах зданий SF50 </v>
          </cell>
        </row>
        <row r="19">
          <cell r="B19" t="str">
            <v>Ж/б приставка ВЛ-0,4 кВ</v>
          </cell>
        </row>
        <row r="20">
          <cell r="B20" t="str">
            <v>Ж/б приставка ВЛ-10 кВ</v>
          </cell>
        </row>
        <row r="21">
          <cell r="B21" t="str">
            <v>Зажим анкерный DN123</v>
          </cell>
        </row>
        <row r="22">
          <cell r="B22" t="str">
            <v xml:space="preserve">Зажим анкерный клиновой РА 1500 </v>
          </cell>
        </row>
        <row r="23">
          <cell r="B23" t="str">
            <v>Зажим монтажный клиновой - НКК-1</v>
          </cell>
        </row>
        <row r="24">
          <cell r="B24" t="str">
            <v>Зажим ответвительный прокалывающий  R71</v>
          </cell>
        </row>
        <row r="25">
          <cell r="B25" t="str">
            <v>Зажим плашечный болтовой (ПАБ)</v>
          </cell>
        </row>
        <row r="26">
          <cell r="B26" t="str">
            <v>Зажим соединительный плашечный SL 37.1 (CD 35)</v>
          </cell>
        </row>
        <row r="27">
          <cell r="B27" t="str">
            <v>Зажим соединительный плашечный SL 37.1 (CD 35)</v>
          </cell>
        </row>
        <row r="28">
          <cell r="B28" t="str">
            <v>Замки стационарные</v>
          </cell>
        </row>
        <row r="29">
          <cell r="B29" t="str">
            <v>Изолятор ОНС-10-500 армированный, в сборе с новой губкой и клеммой планкой</v>
          </cell>
        </row>
        <row r="30">
          <cell r="B30" t="str">
            <v>Изолятор ШФ-10 Г</v>
          </cell>
        </row>
        <row r="31">
          <cell r="B31" t="str">
            <v>Изолятор ШФ-20</v>
          </cell>
        </row>
        <row r="32">
          <cell r="B32" t="str">
            <v>Изоляторы ТФ-20</v>
          </cell>
        </row>
        <row r="33">
          <cell r="B33" t="str">
            <v>Испытательная клеммная коробка</v>
          </cell>
        </row>
        <row r="34">
          <cell r="B34" t="str">
            <v>Кабель АВВГ-2х10</v>
          </cell>
        </row>
        <row r="35">
          <cell r="B35" t="str">
            <v>Кабель АВВГ-4х10</v>
          </cell>
        </row>
        <row r="36">
          <cell r="B36" t="str">
            <v xml:space="preserve">Канат капроновый (оттяжка) д.16мм (50 м)
</v>
          </cell>
        </row>
        <row r="37">
          <cell r="B37" t="str">
            <v xml:space="preserve">Катанка диаметром 6 мм </v>
          </cell>
        </row>
        <row r="38">
          <cell r="B38" t="str">
            <v>Колпачки полиэтиленовые (каболка)</v>
          </cell>
        </row>
        <row r="39">
          <cell r="B39" t="str">
            <v>Комплект металлоконструкций для сложной опоры</v>
          </cell>
        </row>
        <row r="40">
          <cell r="B40" t="str">
            <v xml:space="preserve">Комплект промежуточной подвески ES 54-1 </v>
          </cell>
        </row>
        <row r="41">
          <cell r="B41" t="str">
            <v>Комплект траверс ВЛ-0,4 кВ</v>
          </cell>
        </row>
        <row r="42">
          <cell r="B42" t="str">
            <v>Комплект траверс ВЛ-10 кВ</v>
          </cell>
        </row>
        <row r="43">
          <cell r="B43" t="str">
            <v>Краска</v>
          </cell>
        </row>
        <row r="44">
          <cell r="B44" t="str">
            <v xml:space="preserve">Кронштейн анкерный СА 1500 </v>
          </cell>
        </row>
        <row r="45">
          <cell r="B45" t="str">
            <v>Кронштейн У-1</v>
          </cell>
        </row>
        <row r="46">
          <cell r="B46" t="str">
            <v>Лак БТ - 577</v>
          </cell>
        </row>
        <row r="47">
          <cell r="B47" t="str">
            <v>Масло трансформаторное</v>
          </cell>
        </row>
        <row r="48">
          <cell r="B48" t="str">
            <v xml:space="preserve">Металлическая лента F 20.7 </v>
          </cell>
        </row>
        <row r="49">
          <cell r="B49" t="str">
            <v>Металлорукав в ПВХ, Dу = 50 мм</v>
          </cell>
        </row>
        <row r="50">
          <cell r="B50" t="str">
            <v>Наконечник ТА 16-8</v>
          </cell>
        </row>
        <row r="51">
          <cell r="B51" t="str">
            <v xml:space="preserve">Наконечники под опрессовку </v>
          </cell>
        </row>
        <row r="52">
          <cell r="B52" t="str">
            <v>Наконечники под опрессовку 10 мм2</v>
          </cell>
        </row>
        <row r="53">
          <cell r="B53" t="str">
            <v>Настенный крюк SOT 28.2 в комплекте с шурупами, дюбелями</v>
          </cell>
        </row>
        <row r="54">
          <cell r="B54" t="str">
            <v>Настенный крюк в комплекте с шурупами, дюбелями</v>
          </cell>
        </row>
        <row r="55">
          <cell r="B55" t="str">
            <v>Однофазный прибор учета СЕ 208 С2.849.2.OPR1.QD</v>
          </cell>
        </row>
        <row r="56">
          <cell r="B56" t="str">
            <v>Опора деревянная в сборе</v>
          </cell>
        </row>
        <row r="57">
          <cell r="B57" t="str">
            <v>Плашечный зажим болтовой ПС-1-1</v>
          </cell>
        </row>
        <row r="58">
          <cell r="B58" t="str">
            <v>Пломбировочный материал</v>
          </cell>
        </row>
        <row r="59">
          <cell r="B59" t="str">
            <v>Подкос железобетонный ВЛ-0,4 кВ</v>
          </cell>
        </row>
        <row r="60">
          <cell r="B60" t="str">
            <v>Подкос железобетонный ВЛ-10 кВ</v>
          </cell>
        </row>
        <row r="61">
          <cell r="B61" t="str">
            <v>Предохранители ПК-10</v>
          </cell>
        </row>
        <row r="62">
          <cell r="B62" t="str">
            <v>Предохранители ПН-2</v>
          </cell>
        </row>
        <row r="63">
          <cell r="B63" t="str">
            <v>Провод  СИП - 2 (2х16)</v>
          </cell>
        </row>
        <row r="64">
          <cell r="B64" t="str">
            <v>Провод  СИП - 2 (4х16)</v>
          </cell>
        </row>
        <row r="65">
          <cell r="B65" t="str">
            <v xml:space="preserve">Провод АС-35 </v>
          </cell>
        </row>
        <row r="66">
          <cell r="B66" t="str">
            <v xml:space="preserve">Провод АС-50                                          </v>
          </cell>
        </row>
        <row r="67">
          <cell r="B67" t="str">
            <v>Провод с медной жилой 1х120 мм2</v>
          </cell>
        </row>
        <row r="68">
          <cell r="B68" t="str">
            <v>Провод с медной жилой сечением 1х10мм2</v>
          </cell>
        </row>
        <row r="69">
          <cell r="B69" t="str">
            <v>Провод с медной жилой сечением 1х2,5 мм2</v>
          </cell>
        </row>
        <row r="70">
          <cell r="B70" t="str">
            <v xml:space="preserve">Провод СИП ВЛ-0,4кВ                                                     </v>
          </cell>
        </row>
        <row r="71">
          <cell r="B71" t="str">
            <v>Проволока алюминиевая для вязок</v>
          </cell>
        </row>
        <row r="72">
          <cell r="B72" t="str">
            <v>Разрядник РВН-0,5</v>
          </cell>
        </row>
        <row r="73">
          <cell r="B73" t="str">
            <v>Разрядник РВО</v>
          </cell>
        </row>
        <row r="74">
          <cell r="B74" t="str">
            <v>Разъединитель РЛНД-10</v>
          </cell>
        </row>
        <row r="75">
          <cell r="B75" t="str">
            <v>Ремешок монтажный Е 778</v>
          </cell>
        </row>
        <row r="76">
          <cell r="B76" t="str">
            <v xml:space="preserve">Рубильник 0,4 кВ                                        </v>
          </cell>
        </row>
        <row r="77">
          <cell r="B77" t="str">
            <v>Салфетки технические</v>
          </cell>
        </row>
        <row r="78">
          <cell r="B78" t="str">
            <v>Сальник IP68</v>
          </cell>
        </row>
        <row r="79">
          <cell r="B79" t="str">
            <v>Скрепа  NC20</v>
          </cell>
        </row>
        <row r="80">
          <cell r="B80" t="str">
            <v>Скрепа NC20</v>
          </cell>
        </row>
        <row r="81">
          <cell r="B81" t="str">
            <v xml:space="preserve">Скрепа С 20                 </v>
          </cell>
        </row>
        <row r="82">
          <cell r="B82" t="str">
            <v>Смазка "Циатим 201"</v>
          </cell>
        </row>
        <row r="83">
          <cell r="B83" t="str">
            <v>Смазка ЗЭС</v>
          </cell>
        </row>
        <row r="84">
          <cell r="B84" t="str">
            <v>Соединитель СОАС</v>
          </cell>
        </row>
        <row r="85">
          <cell r="B85" t="str">
            <v>Сталь полосовая</v>
          </cell>
        </row>
        <row r="86">
          <cell r="B86" t="str">
            <v>Сталь полосовая</v>
          </cell>
        </row>
        <row r="87">
          <cell r="B87" t="str">
            <v>Стальной канат д. 11 мм (70 м)</v>
          </cell>
        </row>
        <row r="88">
          <cell r="B88" t="str">
            <v>Стальной канат д. 11 мм (70 м)</v>
          </cell>
        </row>
        <row r="89">
          <cell r="B89" t="str">
            <v>Стойка опоры ж/б СНВС</v>
          </cell>
        </row>
        <row r="90">
          <cell r="B90" t="str">
            <v>Стойка опоры ж/б СНВС</v>
          </cell>
        </row>
        <row r="91">
          <cell r="B91" t="str">
            <v>Стойка СВ-105-3,5</v>
          </cell>
        </row>
        <row r="92">
          <cell r="B92" t="str">
            <v>Стойка СВ-105-3,5</v>
          </cell>
        </row>
        <row r="93">
          <cell r="B93" t="str">
            <v>Стойка СВ-9,5-2,0</v>
          </cell>
        </row>
        <row r="94">
          <cell r="B94" t="str">
            <v>Стойка СВ-9,5-2,0</v>
          </cell>
        </row>
        <row r="95">
          <cell r="B95" t="str">
            <v>Строп (1,5м)</v>
          </cell>
        </row>
        <row r="96">
          <cell r="B96" t="str">
            <v>Строп (1,5м)</v>
          </cell>
        </row>
        <row r="97">
          <cell r="B97" t="str">
            <v>Траверса 0,4кВ  В комплекте</v>
          </cell>
        </row>
        <row r="98">
          <cell r="B98" t="str">
            <v>Траверса 0,4кВ  В комплекте</v>
          </cell>
        </row>
        <row r="99">
          <cell r="B99" t="str">
            <v>Траверса ТМ-9</v>
          </cell>
        </row>
        <row r="100">
          <cell r="B100" t="str">
            <v>Траверса ТМ-9</v>
          </cell>
        </row>
        <row r="101">
          <cell r="B101" t="str">
            <v>Траверсы (ТН-8,ТН-9) в комплекте</v>
          </cell>
        </row>
        <row r="102">
          <cell r="B102" t="str">
            <v>Траверсы (ТН-8,ТН-9) в комплекте</v>
          </cell>
        </row>
        <row r="103">
          <cell r="B103" t="str">
            <v>Трансформатор тока *ТокТТ/5А</v>
          </cell>
        </row>
        <row r="104">
          <cell r="B104" t="str">
            <v>Трехфазный прибор учета (с модемом)</v>
          </cell>
        </row>
        <row r="105">
          <cell r="B105" t="str">
            <v>Трехфазный прибор учета СЕ 308 С36.746.OPR1.QYVF RP03 DLP</v>
          </cell>
        </row>
        <row r="106">
          <cell r="B106" t="str">
            <v>Трос d-13,5</v>
          </cell>
        </row>
        <row r="107">
          <cell r="B107" t="str">
            <v>Трос d-13,5</v>
          </cell>
        </row>
        <row r="108">
          <cell r="B108" t="str">
            <v>Хомут кабельный 9х1020</v>
          </cell>
        </row>
        <row r="109">
          <cell r="B109" t="str">
            <v>Хомут кабельный 9х1020</v>
          </cell>
        </row>
        <row r="110">
          <cell r="B110" t="str">
            <v>Хомут с гайками М-18</v>
          </cell>
        </row>
        <row r="111">
          <cell r="B111" t="str">
            <v>Хомут с гайками М-18</v>
          </cell>
        </row>
        <row r="112">
          <cell r="B112" t="str">
            <v>Хомут с гайками Х-10</v>
          </cell>
        </row>
        <row r="113">
          <cell r="B113" t="str">
            <v>Хомут с гайками Х-10</v>
          </cell>
        </row>
        <row r="114">
          <cell r="B114" t="str">
            <v>Шайба - гровер</v>
          </cell>
        </row>
        <row r="115">
          <cell r="B115" t="str">
            <v>Шайбы металлические ф18</v>
          </cell>
        </row>
        <row r="116">
          <cell r="B116" t="str">
            <v>Шайбы металлические ф18</v>
          </cell>
        </row>
        <row r="117">
          <cell r="B117" t="str">
            <v>Шкаф пластиковый в комплекте с автоматическим выключателем марки ВА 47-29 2Р и размыкателем нагрузки ВН63 2Р</v>
          </cell>
        </row>
        <row r="118">
          <cell r="B118" t="str">
            <v>Шкаф пластиковый в комплекте с автоматическим выключателем марки ВА 47-29 2Р и размыкателем нагрузки ВН63 2Р</v>
          </cell>
        </row>
        <row r="119">
          <cell r="B119" t="str">
            <v>Шкаф пластиковый в комплекте с и размыкателем нагрузки ВН63 3Р</v>
          </cell>
        </row>
        <row r="120">
          <cell r="B120" t="str">
            <v>Шкаф пластиковый в комплекте с размыкателем нагрузки ВН63 2Р</v>
          </cell>
        </row>
        <row r="121">
          <cell r="B121" t="str">
            <v>Шкаф пластиковый в комплекте с размыкателем нагрузки ВН63 2Р</v>
          </cell>
        </row>
        <row r="122">
          <cell r="B122" t="str">
            <v>Шкаф пластиковый в комплекте с размыкателем нагрузки ВН63 3Р</v>
          </cell>
        </row>
        <row r="123">
          <cell r="B123" t="str">
            <v>Шкаф пластиковый в комплекте с размыкателем нагрузки ВН63 3Р</v>
          </cell>
        </row>
        <row r="124">
          <cell r="B124" t="str">
            <v>Шкаф учета в комплекте металлический IP54 800*400*165 мм</v>
          </cell>
        </row>
        <row r="125">
          <cell r="B125" t="str">
            <v>Шкаф учета ШЭУ в комплекте металлический IP54 800*400*165 мм</v>
          </cell>
        </row>
        <row r="126">
          <cell r="B126" t="str">
            <v>Шпильки с гайками 14-18</v>
          </cell>
        </row>
        <row r="127">
          <cell r="B127" t="str">
            <v>Шпильки с гайками 14-18</v>
          </cell>
        </row>
        <row r="128">
          <cell r="B128" t="str">
            <v>Электроды</v>
          </cell>
        </row>
        <row r="129">
          <cell r="B129" t="str">
            <v>Электроды</v>
          </cell>
        </row>
        <row r="130">
          <cell r="B130" t="str">
            <v>Электроды для заземления</v>
          </cell>
        </row>
        <row r="131">
          <cell r="B131" t="str">
            <v>Электроды для заземления</v>
          </cell>
        </row>
        <row r="132">
          <cell r="B132" t="str">
            <v>Элемент крепления подкоса к стойке ж/б опоры</v>
          </cell>
        </row>
        <row r="133">
          <cell r="B133" t="str">
            <v>Элемент крепления подкоса к стойке ж/б опоры</v>
          </cell>
        </row>
        <row r="134">
          <cell r="B134" t="str">
            <v>Элемент крепления траверсы к стойке</v>
          </cell>
        </row>
        <row r="135">
          <cell r="B135" t="str">
            <v>Элемент крепления траверсы к стойке</v>
          </cell>
        </row>
      </sheetData>
      <sheetData sheetId="3" refreshError="1"/>
      <sheetData sheetId="4"/>
      <sheetData sheetId="5">
        <row r="88">
          <cell r="F88">
            <v>13.006483242946926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3"/>
  <sheetViews>
    <sheetView workbookViewId="0">
      <selection activeCell="G15" sqref="G15"/>
    </sheetView>
  </sheetViews>
  <sheetFormatPr defaultRowHeight="15" x14ac:dyDescent="0.25"/>
  <cols>
    <col min="1" max="1" width="88.7109375" style="9" customWidth="1"/>
    <col min="2" max="2" width="8.85546875" style="9" customWidth="1"/>
    <col min="3" max="3" width="42.42578125" style="9" customWidth="1"/>
    <col min="4" max="4" width="8.85546875" style="9" customWidth="1"/>
    <col min="5" max="5" width="32.42578125" style="9" customWidth="1"/>
    <col min="6" max="8" width="12.7109375" style="9" customWidth="1"/>
    <col min="9" max="16384" width="9.140625" style="9"/>
  </cols>
  <sheetData>
    <row r="2" spans="1:8" s="5" customFormat="1" ht="18.75" customHeight="1" x14ac:dyDescent="0.25">
      <c r="E2" s="290" t="s">
        <v>561</v>
      </c>
      <c r="F2" s="290" t="s">
        <v>562</v>
      </c>
      <c r="G2" s="290"/>
      <c r="H2" s="290"/>
    </row>
    <row r="3" spans="1:8" s="5" customFormat="1" ht="30" x14ac:dyDescent="0.25">
      <c r="A3" s="6" t="s">
        <v>563</v>
      </c>
      <c r="C3" s="6" t="s">
        <v>564</v>
      </c>
      <c r="E3" s="290"/>
      <c r="F3" s="7" t="s">
        <v>565</v>
      </c>
      <c r="G3" s="7" t="s">
        <v>566</v>
      </c>
      <c r="H3" s="7" t="s">
        <v>567</v>
      </c>
    </row>
    <row r="4" spans="1:8" x14ac:dyDescent="0.25">
      <c r="A4" s="8" t="s">
        <v>568</v>
      </c>
      <c r="C4" s="8" t="s">
        <v>569</v>
      </c>
      <c r="E4" s="10" t="s">
        <v>570</v>
      </c>
      <c r="F4" s="8"/>
      <c r="G4" s="11">
        <v>13.006483242946926</v>
      </c>
      <c r="H4" s="11">
        <v>85.403356598984757</v>
      </c>
    </row>
    <row r="5" spans="1:8" s="14" customFormat="1" x14ac:dyDescent="0.25">
      <c r="A5" s="8" t="s">
        <v>571</v>
      </c>
      <c r="B5" s="9"/>
      <c r="C5" s="8" t="s">
        <v>572</v>
      </c>
      <c r="D5" s="9"/>
      <c r="E5" s="10" t="s">
        <v>573</v>
      </c>
      <c r="F5" s="11">
        <v>985.68657275578812</v>
      </c>
      <c r="G5" s="12">
        <v>54.535830768326285</v>
      </c>
      <c r="H5" s="13"/>
    </row>
    <row r="6" spans="1:8" s="14" customFormat="1" x14ac:dyDescent="0.25">
      <c r="A6" s="8" t="s">
        <v>574</v>
      </c>
      <c r="B6" s="9"/>
      <c r="C6" s="8" t="s">
        <v>575</v>
      </c>
      <c r="D6" s="9"/>
      <c r="E6" s="10" t="s">
        <v>576</v>
      </c>
      <c r="F6" s="11">
        <v>972.21670791462293</v>
      </c>
      <c r="G6" s="12">
        <v>66.149540309632286</v>
      </c>
      <c r="H6" s="13"/>
    </row>
    <row r="7" spans="1:8" s="14" customFormat="1" x14ac:dyDescent="0.25">
      <c r="A7" s="8" t="s">
        <v>577</v>
      </c>
      <c r="B7" s="9"/>
      <c r="C7" s="8" t="s">
        <v>578</v>
      </c>
      <c r="D7" s="9"/>
      <c r="E7" s="8" t="s">
        <v>579</v>
      </c>
      <c r="F7" s="11">
        <v>1560.9867869739774</v>
      </c>
      <c r="G7" s="12">
        <v>115.74044105885307</v>
      </c>
      <c r="H7" s="13"/>
    </row>
    <row r="8" spans="1:8" s="14" customFormat="1" x14ac:dyDescent="0.25">
      <c r="A8" s="8" t="s">
        <v>580</v>
      </c>
      <c r="B8" s="9"/>
      <c r="C8" s="8" t="s">
        <v>581</v>
      </c>
      <c r="D8" s="9"/>
      <c r="E8" s="13" t="s">
        <v>559</v>
      </c>
      <c r="F8" s="11">
        <f>'Расчёт стоимости 1 м-ч и 1 км-п'!$Z$89</f>
        <v>813.86395494620751</v>
      </c>
      <c r="G8" s="12">
        <f>'Расчёт стоимости 1 м-ч и 1 км-п'!$AA$88</f>
        <v>38.40261176644114</v>
      </c>
      <c r="H8" s="13"/>
    </row>
    <row r="9" spans="1:8" s="14" customFormat="1" ht="30" x14ac:dyDescent="0.25">
      <c r="A9" s="8" t="s">
        <v>582</v>
      </c>
      <c r="B9" s="9"/>
      <c r="C9" s="8" t="s">
        <v>583</v>
      </c>
      <c r="D9" s="9"/>
      <c r="E9" s="155" t="s">
        <v>873</v>
      </c>
      <c r="F9" s="157">
        <f>'Расчёт стоимости 1 м-ч и 1 км-п'!$X$89</f>
        <v>1204.6277446464976</v>
      </c>
      <c r="G9" s="158">
        <f>'Расчёт стоимости 1 м-ч и 1 км-п'!$Y$88</f>
        <v>52.136414962389338</v>
      </c>
      <c r="H9" s="13"/>
    </row>
    <row r="10" spans="1:8" x14ac:dyDescent="0.25">
      <c r="A10" s="8" t="s">
        <v>584</v>
      </c>
      <c r="C10" s="8" t="s">
        <v>585</v>
      </c>
      <c r="E10" s="8" t="s">
        <v>586</v>
      </c>
      <c r="F10" s="8"/>
      <c r="G10" s="8"/>
      <c r="H10" s="8"/>
    </row>
    <row r="11" spans="1:8" x14ac:dyDescent="0.25">
      <c r="A11" s="8" t="s">
        <v>587</v>
      </c>
      <c r="C11" s="8"/>
      <c r="E11" s="8" t="s">
        <v>588</v>
      </c>
      <c r="F11" s="8"/>
      <c r="G11" s="8"/>
      <c r="H11" s="8"/>
    </row>
    <row r="12" spans="1:8" x14ac:dyDescent="0.25">
      <c r="A12" s="8"/>
      <c r="C12" s="8"/>
      <c r="E12" s="8"/>
      <c r="F12" s="8"/>
      <c r="G12" s="8"/>
      <c r="H12" s="8"/>
    </row>
    <row r="14" spans="1:8" ht="30.75" customHeight="1" x14ac:dyDescent="0.25">
      <c r="A14" s="6" t="s">
        <v>589</v>
      </c>
    </row>
    <row r="15" spans="1:8" x14ac:dyDescent="0.25">
      <c r="A15" s="8" t="s">
        <v>590</v>
      </c>
    </row>
    <row r="16" spans="1:8" x14ac:dyDescent="0.25">
      <c r="A16" s="8" t="s">
        <v>591</v>
      </c>
    </row>
    <row r="17" spans="1:1" x14ac:dyDescent="0.25">
      <c r="A17" s="8" t="s">
        <v>580</v>
      </c>
    </row>
    <row r="18" spans="1:1" x14ac:dyDescent="0.25">
      <c r="A18" s="8" t="s">
        <v>584</v>
      </c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</sheetData>
  <mergeCells count="2">
    <mergeCell ref="E2:E3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6"/>
  <sheetViews>
    <sheetView workbookViewId="0">
      <selection activeCell="G15" sqref="G15"/>
    </sheetView>
  </sheetViews>
  <sheetFormatPr defaultRowHeight="15" x14ac:dyDescent="0.25"/>
  <cols>
    <col min="1" max="1" width="7.5703125" style="19" customWidth="1"/>
    <col min="2" max="10" width="9.5703125" style="19" customWidth="1"/>
    <col min="11" max="16384" width="9.140625" style="19"/>
  </cols>
  <sheetData>
    <row r="1" spans="1:16" s="16" customFormat="1" x14ac:dyDescent="0.25">
      <c r="A1" s="15"/>
      <c r="C1" s="15"/>
      <c r="E1" s="15"/>
      <c r="G1" s="15"/>
      <c r="I1" s="15"/>
      <c r="K1" s="15"/>
      <c r="M1" s="15"/>
      <c r="O1" s="15"/>
    </row>
    <row r="2" spans="1:16" s="16" customFormat="1" x14ac:dyDescent="0.25">
      <c r="A2" s="15"/>
    </row>
    <row r="3" spans="1:16" ht="149.25" customHeight="1" x14ac:dyDescent="0.25">
      <c r="A3" s="17" t="s">
        <v>592</v>
      </c>
      <c r="B3" s="18" t="s">
        <v>593</v>
      </c>
      <c r="C3" s="18" t="s">
        <v>594</v>
      </c>
      <c r="D3" s="18" t="s">
        <v>595</v>
      </c>
      <c r="E3" s="18" t="s">
        <v>596</v>
      </c>
      <c r="F3" s="18" t="s">
        <v>597</v>
      </c>
      <c r="G3" s="18" t="s">
        <v>583</v>
      </c>
      <c r="H3" s="18" t="s">
        <v>585</v>
      </c>
      <c r="I3" s="18" t="s">
        <v>598</v>
      </c>
      <c r="J3" s="18" t="s">
        <v>599</v>
      </c>
      <c r="K3" s="18" t="s">
        <v>600</v>
      </c>
      <c r="L3" s="18" t="s">
        <v>601</v>
      </c>
      <c r="M3" s="18" t="s">
        <v>602</v>
      </c>
      <c r="N3" s="18" t="s">
        <v>603</v>
      </c>
      <c r="O3" s="18" t="s">
        <v>604</v>
      </c>
      <c r="P3" s="18" t="s">
        <v>605</v>
      </c>
    </row>
    <row r="4" spans="1:16" ht="16.5" x14ac:dyDescent="0.25">
      <c r="A4" s="20">
        <v>1</v>
      </c>
      <c r="B4" s="21">
        <v>50.780710659898482</v>
      </c>
      <c r="C4" s="21">
        <v>50.780710659898482</v>
      </c>
      <c r="D4" s="21">
        <v>50.780710659898482</v>
      </c>
      <c r="E4" s="21">
        <v>50.780710659898482</v>
      </c>
      <c r="F4" s="21">
        <v>49.376649746192896</v>
      </c>
      <c r="G4" s="21">
        <v>45.494162436548223</v>
      </c>
      <c r="H4" s="21">
        <v>46.854822335025382</v>
      </c>
      <c r="I4" s="22">
        <f>(B4+C4+D4+E4+F4+G4+H4)/7</f>
        <v>49.264068165337207</v>
      </c>
      <c r="J4" s="291">
        <v>0.125</v>
      </c>
      <c r="K4" s="291">
        <v>0.75</v>
      </c>
      <c r="L4" s="291">
        <v>0.15</v>
      </c>
      <c r="M4" s="291">
        <v>0.33</v>
      </c>
      <c r="N4" s="22">
        <f>I4+I4*$J$4+(I4+I4*$J$4)*$K$4+I4*$L$4+I4*$M$4</f>
        <v>120.63538691986949</v>
      </c>
      <c r="O4" s="291">
        <v>0.30399999999999999</v>
      </c>
      <c r="P4" s="22">
        <f>N4+N4*$O$4</f>
        <v>157.30854454350981</v>
      </c>
    </row>
    <row r="5" spans="1:16" s="23" customFormat="1" ht="16.5" x14ac:dyDescent="0.25">
      <c r="A5" s="20">
        <v>2</v>
      </c>
      <c r="B5" s="21">
        <v>57.382203045685273</v>
      </c>
      <c r="C5" s="21">
        <v>57.382203045685273</v>
      </c>
      <c r="D5" s="21">
        <v>57.382203045685273</v>
      </c>
      <c r="E5" s="21">
        <v>57.382203045685273</v>
      </c>
      <c r="F5" s="21">
        <v>55.795614213197965</v>
      </c>
      <c r="G5" s="21">
        <v>51.408403553299493</v>
      </c>
      <c r="H5" s="21">
        <v>52.945949238578677</v>
      </c>
      <c r="I5" s="22">
        <f t="shared" ref="I5:I21" si="0">(B5+C5+D5+E5+F5+G5+H5)/7</f>
        <v>55.66839702683103</v>
      </c>
      <c r="J5" s="292"/>
      <c r="K5" s="292"/>
      <c r="L5" s="292"/>
      <c r="M5" s="292"/>
      <c r="N5" s="22">
        <f t="shared" ref="N5:N21" si="1">I5+I5*$J$4+(I5+I5*$J$4)*$K$4+I5*$L$4+I5*$M$4</f>
        <v>136.3179872194525</v>
      </c>
      <c r="O5" s="292"/>
      <c r="P5" s="22">
        <f t="shared" ref="P5:P21" si="2">N5+N5*$O$4</f>
        <v>177.75865533416606</v>
      </c>
    </row>
    <row r="6" spans="1:16" s="23" customFormat="1" ht="16.5" x14ac:dyDescent="0.25">
      <c r="A6" s="20">
        <v>3</v>
      </c>
      <c r="B6" s="21">
        <v>64.999309644670049</v>
      </c>
      <c r="C6" s="21">
        <v>64.999309644670049</v>
      </c>
      <c r="D6" s="21">
        <v>64.999309644670049</v>
      </c>
      <c r="E6" s="21">
        <v>64.999309644670049</v>
      </c>
      <c r="F6" s="21">
        <v>63.202111675126908</v>
      </c>
      <c r="G6" s="21">
        <v>58.232527918781727</v>
      </c>
      <c r="H6" s="21">
        <v>59.974172588832495</v>
      </c>
      <c r="I6" s="22">
        <f t="shared" si="0"/>
        <v>63.058007251631622</v>
      </c>
      <c r="J6" s="292"/>
      <c r="K6" s="292"/>
      <c r="L6" s="292"/>
      <c r="M6" s="292"/>
      <c r="N6" s="22">
        <f t="shared" si="1"/>
        <v>154.41329525743294</v>
      </c>
      <c r="O6" s="292"/>
      <c r="P6" s="22">
        <f t="shared" si="2"/>
        <v>201.35493701569254</v>
      </c>
    </row>
    <row r="7" spans="1:16" s="23" customFormat="1" ht="16.5" x14ac:dyDescent="0.25">
      <c r="A7" s="20">
        <v>4</v>
      </c>
      <c r="B7" s="21">
        <v>73.124223350253814</v>
      </c>
      <c r="C7" s="21">
        <v>73.124223350253814</v>
      </c>
      <c r="D7" s="21">
        <v>73.124223350253814</v>
      </c>
      <c r="E7" s="21">
        <v>73.124223350253814</v>
      </c>
      <c r="F7" s="21">
        <v>71.10237563451777</v>
      </c>
      <c r="G7" s="21">
        <v>65.51159390862945</v>
      </c>
      <c r="H7" s="21">
        <v>67.470944162436552</v>
      </c>
      <c r="I7" s="22">
        <f t="shared" si="0"/>
        <v>70.940258158085584</v>
      </c>
      <c r="J7" s="292"/>
      <c r="K7" s="292"/>
      <c r="L7" s="292"/>
      <c r="M7" s="292"/>
      <c r="N7" s="22">
        <f t="shared" si="1"/>
        <v>173.71495716461206</v>
      </c>
      <c r="O7" s="292"/>
      <c r="P7" s="22">
        <f t="shared" si="2"/>
        <v>226.52430414265413</v>
      </c>
    </row>
    <row r="8" spans="1:16" s="23" customFormat="1" ht="16.5" x14ac:dyDescent="0.25">
      <c r="A8" s="20">
        <v>5</v>
      </c>
      <c r="B8" s="21">
        <v>82.772558375634517</v>
      </c>
      <c r="C8" s="21">
        <v>82.772558375634517</v>
      </c>
      <c r="D8" s="21">
        <v>82.772558375634517</v>
      </c>
      <c r="E8" s="21">
        <v>82.772558375634517</v>
      </c>
      <c r="F8" s="21">
        <v>80.483939086294413</v>
      </c>
      <c r="G8" s="21">
        <v>74.155484771573612</v>
      </c>
      <c r="H8" s="21">
        <v>76.373360406091365</v>
      </c>
      <c r="I8" s="22">
        <f t="shared" si="0"/>
        <v>80.300431109499641</v>
      </c>
      <c r="J8" s="292"/>
      <c r="K8" s="292"/>
      <c r="L8" s="292"/>
      <c r="M8" s="292"/>
      <c r="N8" s="22">
        <f t="shared" si="1"/>
        <v>196.63568067938724</v>
      </c>
      <c r="O8" s="292"/>
      <c r="P8" s="22">
        <f t="shared" si="2"/>
        <v>256.41292760592097</v>
      </c>
    </row>
    <row r="9" spans="1:16" s="23" customFormat="1" ht="16.5" x14ac:dyDescent="0.25">
      <c r="A9" s="20">
        <v>6</v>
      </c>
      <c r="B9" s="21">
        <v>93.436507614213198</v>
      </c>
      <c r="C9" s="21">
        <v>93.436507614213198</v>
      </c>
      <c r="D9" s="21">
        <v>93.436507614213198</v>
      </c>
      <c r="E9" s="21">
        <v>93.436507614213198</v>
      </c>
      <c r="F9" s="21">
        <v>90.853035532994937</v>
      </c>
      <c r="G9" s="21">
        <v>83.709258883248737</v>
      </c>
      <c r="H9" s="21">
        <v>86.212873096446714</v>
      </c>
      <c r="I9" s="22">
        <f t="shared" si="0"/>
        <v>90.645885424220452</v>
      </c>
      <c r="J9" s="292"/>
      <c r="K9" s="292"/>
      <c r="L9" s="292"/>
      <c r="M9" s="292"/>
      <c r="N9" s="22">
        <f t="shared" si="1"/>
        <v>221.96911193255983</v>
      </c>
      <c r="O9" s="292"/>
      <c r="P9" s="22">
        <f t="shared" si="2"/>
        <v>289.447721960058</v>
      </c>
    </row>
    <row r="10" spans="1:16" ht="16.5" x14ac:dyDescent="0.25">
      <c r="A10" s="20">
        <v>7</v>
      </c>
      <c r="B10" s="21">
        <v>105.62387817258885</v>
      </c>
      <c r="C10" s="21">
        <v>105.62387817258885</v>
      </c>
      <c r="D10" s="21">
        <v>105.62387817258885</v>
      </c>
      <c r="E10" s="21">
        <v>105.62387817258885</v>
      </c>
      <c r="F10" s="21">
        <v>102.70343147208122</v>
      </c>
      <c r="G10" s="21">
        <v>94.627857868020314</v>
      </c>
      <c r="H10" s="21">
        <v>97.458030456852796</v>
      </c>
      <c r="I10" s="22">
        <f t="shared" si="0"/>
        <v>102.4692617839014</v>
      </c>
      <c r="J10" s="292"/>
      <c r="K10" s="292"/>
      <c r="L10" s="292"/>
      <c r="M10" s="292"/>
      <c r="N10" s="22">
        <f t="shared" si="1"/>
        <v>250.92160479332858</v>
      </c>
      <c r="O10" s="292"/>
      <c r="P10" s="22">
        <f t="shared" si="2"/>
        <v>327.20177265050046</v>
      </c>
    </row>
    <row r="11" spans="1:16" ht="16.5" x14ac:dyDescent="0.25">
      <c r="A11" s="20">
        <v>8</v>
      </c>
      <c r="B11" s="21">
        <v>119.33467005076143</v>
      </c>
      <c r="C11" s="21">
        <v>119.33467005076143</v>
      </c>
      <c r="D11" s="21">
        <v>119.33467005076143</v>
      </c>
      <c r="E11" s="21">
        <v>119.33467005076143</v>
      </c>
      <c r="F11" s="21">
        <v>116.03512690355332</v>
      </c>
      <c r="G11" s="21">
        <v>106.91128172588833</v>
      </c>
      <c r="H11" s="21">
        <v>110.10883248730966</v>
      </c>
      <c r="I11" s="22">
        <f t="shared" si="0"/>
        <v>115.77056018854243</v>
      </c>
      <c r="J11" s="292"/>
      <c r="K11" s="292"/>
      <c r="L11" s="292"/>
      <c r="M11" s="292"/>
      <c r="N11" s="22">
        <f t="shared" si="1"/>
        <v>283.49315926169328</v>
      </c>
      <c r="O11" s="292"/>
      <c r="P11" s="22">
        <f t="shared" si="2"/>
        <v>369.67507967724805</v>
      </c>
    </row>
    <row r="12" spans="1:16" ht="16.5" x14ac:dyDescent="0.25">
      <c r="A12" s="20">
        <v>9</v>
      </c>
      <c r="B12" s="21">
        <v>135.07669035532996</v>
      </c>
      <c r="C12" s="21">
        <v>135.07669035532996</v>
      </c>
      <c r="D12" s="21">
        <v>135.07669035532996</v>
      </c>
      <c r="E12" s="21">
        <v>135.07669035532996</v>
      </c>
      <c r="F12" s="21">
        <v>131.34188832487311</v>
      </c>
      <c r="G12" s="21">
        <v>121.01447208121827</v>
      </c>
      <c r="H12" s="21">
        <v>124.63382741116753</v>
      </c>
      <c r="I12" s="22">
        <f t="shared" si="0"/>
        <v>131.04242131979697</v>
      </c>
      <c r="J12" s="292"/>
      <c r="K12" s="292"/>
      <c r="L12" s="292"/>
      <c r="M12" s="292"/>
      <c r="N12" s="22">
        <f t="shared" si="1"/>
        <v>320.89012920685286</v>
      </c>
      <c r="O12" s="292"/>
      <c r="P12" s="22">
        <f t="shared" si="2"/>
        <v>418.44072848573614</v>
      </c>
    </row>
    <row r="13" spans="1:16" ht="16.5" x14ac:dyDescent="0.25">
      <c r="A13" s="20">
        <v>10</v>
      </c>
      <c r="B13" s="21">
        <v>141.17037563451777</v>
      </c>
      <c r="C13" s="21">
        <v>141.17037563451777</v>
      </c>
      <c r="D13" s="21">
        <v>141.17037563451777</v>
      </c>
      <c r="E13" s="21">
        <v>141.17037563451777</v>
      </c>
      <c r="F13" s="21">
        <v>137.26708629441623</v>
      </c>
      <c r="G13" s="21">
        <v>126.47377157360407</v>
      </c>
      <c r="H13" s="21">
        <v>130.25640609137056</v>
      </c>
      <c r="I13" s="22">
        <f t="shared" si="0"/>
        <v>136.95410949963741</v>
      </c>
      <c r="J13" s="292"/>
      <c r="K13" s="292"/>
      <c r="L13" s="292"/>
      <c r="M13" s="292"/>
      <c r="N13" s="22">
        <f t="shared" si="1"/>
        <v>335.36637563723713</v>
      </c>
      <c r="O13" s="292"/>
      <c r="P13" s="22">
        <f t="shared" si="2"/>
        <v>437.3177538309572</v>
      </c>
    </row>
    <row r="14" spans="1:16" ht="16.5" x14ac:dyDescent="0.25">
      <c r="A14" s="20">
        <v>11</v>
      </c>
      <c r="B14" s="21">
        <v>157.92801015228426</v>
      </c>
      <c r="C14" s="21">
        <v>157.92801015228426</v>
      </c>
      <c r="D14" s="21">
        <v>157.92801015228426</v>
      </c>
      <c r="E14" s="21">
        <v>157.92801015228426</v>
      </c>
      <c r="F14" s="21">
        <v>153.5613807106599</v>
      </c>
      <c r="G14" s="21">
        <v>141.48684517766497</v>
      </c>
      <c r="H14" s="21">
        <v>145.71849746192893</v>
      </c>
      <c r="I14" s="22">
        <f t="shared" si="0"/>
        <v>153.2112519941987</v>
      </c>
      <c r="J14" s="292"/>
      <c r="K14" s="292"/>
      <c r="L14" s="292"/>
      <c r="M14" s="292"/>
      <c r="N14" s="22">
        <f t="shared" si="1"/>
        <v>375.17605332079404</v>
      </c>
      <c r="O14" s="292"/>
      <c r="P14" s="22">
        <f t="shared" si="2"/>
        <v>489.22957353031541</v>
      </c>
    </row>
    <row r="15" spans="1:16" ht="16.5" x14ac:dyDescent="0.25">
      <c r="A15" s="20">
        <v>12</v>
      </c>
      <c r="B15" s="21">
        <v>176.7168730964467</v>
      </c>
      <c r="C15" s="21">
        <v>176.7168730964467</v>
      </c>
      <c r="D15" s="21">
        <v>176.7168730964467</v>
      </c>
      <c r="E15" s="21">
        <v>176.7168730964467</v>
      </c>
      <c r="F15" s="21">
        <v>171.83074111675128</v>
      </c>
      <c r="G15" s="21">
        <v>158.31968527918781</v>
      </c>
      <c r="H15" s="21">
        <v>163.05478172588835</v>
      </c>
      <c r="I15" s="22">
        <f t="shared" si="0"/>
        <v>171.43895721537345</v>
      </c>
      <c r="J15" s="292"/>
      <c r="K15" s="292"/>
      <c r="L15" s="292"/>
      <c r="M15" s="292"/>
      <c r="N15" s="22">
        <f t="shared" si="1"/>
        <v>419.81114648114573</v>
      </c>
      <c r="O15" s="292"/>
      <c r="P15" s="22">
        <f t="shared" si="2"/>
        <v>547.433735011414</v>
      </c>
    </row>
    <row r="16" spans="1:16" ht="16.5" x14ac:dyDescent="0.25">
      <c r="A16" s="20">
        <v>13</v>
      </c>
      <c r="B16" s="21">
        <v>198.04477157360407</v>
      </c>
      <c r="C16" s="21">
        <v>198.04477157360407</v>
      </c>
      <c r="D16" s="21">
        <v>198.04477157360407</v>
      </c>
      <c r="E16" s="21">
        <v>198.04477157360407</v>
      </c>
      <c r="F16" s="21">
        <v>192.56893401015228</v>
      </c>
      <c r="G16" s="21">
        <v>177.42723350253809</v>
      </c>
      <c r="H16" s="21">
        <v>182.73380710659899</v>
      </c>
      <c r="I16" s="22">
        <f t="shared" si="0"/>
        <v>192.1298658448151</v>
      </c>
      <c r="J16" s="292"/>
      <c r="K16" s="292"/>
      <c r="L16" s="292"/>
      <c r="M16" s="292"/>
      <c r="N16" s="22">
        <f t="shared" si="1"/>
        <v>470.47800898749102</v>
      </c>
      <c r="O16" s="292"/>
      <c r="P16" s="22">
        <f t="shared" si="2"/>
        <v>613.5033237196883</v>
      </c>
    </row>
    <row r="17" spans="1:16" ht="16.5" x14ac:dyDescent="0.25">
      <c r="A17" s="20">
        <v>14</v>
      </c>
      <c r="B17" s="21">
        <v>221.91170558375634</v>
      </c>
      <c r="C17" s="21">
        <v>221.91170558375634</v>
      </c>
      <c r="D17" s="21">
        <v>221.91170558375634</v>
      </c>
      <c r="E17" s="21">
        <v>221.91170558375634</v>
      </c>
      <c r="F17" s="21">
        <v>215.77595939086297</v>
      </c>
      <c r="G17" s="21">
        <v>198.80948984771575</v>
      </c>
      <c r="H17" s="21">
        <v>204.75557360406094</v>
      </c>
      <c r="I17" s="22">
        <f t="shared" si="0"/>
        <v>215.28397788252354</v>
      </c>
      <c r="J17" s="292"/>
      <c r="K17" s="292"/>
      <c r="L17" s="292"/>
      <c r="M17" s="292"/>
      <c r="N17" s="22">
        <f t="shared" si="1"/>
        <v>527.17664083982959</v>
      </c>
      <c r="O17" s="292"/>
      <c r="P17" s="22">
        <f t="shared" si="2"/>
        <v>687.43833965513772</v>
      </c>
    </row>
    <row r="18" spans="1:16" ht="16.5" x14ac:dyDescent="0.25">
      <c r="A18" s="20">
        <v>15</v>
      </c>
      <c r="B18" s="21">
        <v>248.31767512690357</v>
      </c>
      <c r="C18" s="21">
        <v>248.31767512690357</v>
      </c>
      <c r="D18" s="21">
        <v>248.31767512690357</v>
      </c>
      <c r="E18" s="21">
        <v>248.31767512690357</v>
      </c>
      <c r="F18" s="21">
        <v>241.45181725888324</v>
      </c>
      <c r="G18" s="21">
        <v>222.46645431472081</v>
      </c>
      <c r="H18" s="21">
        <v>229.12008121827412</v>
      </c>
      <c r="I18" s="22">
        <f t="shared" si="0"/>
        <v>240.90129332849892</v>
      </c>
      <c r="J18" s="292"/>
      <c r="K18" s="292"/>
      <c r="L18" s="292"/>
      <c r="M18" s="292"/>
      <c r="N18" s="22">
        <f t="shared" si="1"/>
        <v>589.90704203816176</v>
      </c>
      <c r="O18" s="292"/>
      <c r="P18" s="22">
        <f t="shared" si="2"/>
        <v>769.23878281776297</v>
      </c>
    </row>
    <row r="19" spans="1:16" ht="16.5" x14ac:dyDescent="0.25">
      <c r="A19" s="20">
        <v>16</v>
      </c>
      <c r="B19" s="21">
        <v>277.77048730964469</v>
      </c>
      <c r="C19" s="21">
        <v>277.77048730964469</v>
      </c>
      <c r="D19" s="21">
        <v>277.77048730964469</v>
      </c>
      <c r="E19" s="21">
        <v>277.77048730964469</v>
      </c>
      <c r="F19" s="21">
        <v>270.09027411167511</v>
      </c>
      <c r="G19" s="21">
        <v>248.85306852791877</v>
      </c>
      <c r="H19" s="21">
        <v>256.29587817258886</v>
      </c>
      <c r="I19" s="22">
        <f t="shared" si="0"/>
        <v>269.47445286439449</v>
      </c>
      <c r="J19" s="292"/>
      <c r="K19" s="292"/>
      <c r="L19" s="292"/>
      <c r="M19" s="292"/>
      <c r="N19" s="22">
        <f t="shared" si="1"/>
        <v>659.87556645168604</v>
      </c>
      <c r="O19" s="292"/>
      <c r="P19" s="22">
        <f t="shared" si="2"/>
        <v>860.4777386529986</v>
      </c>
    </row>
    <row r="20" spans="1:16" ht="16.5" x14ac:dyDescent="0.25">
      <c r="A20" s="20">
        <v>17</v>
      </c>
      <c r="B20" s="21">
        <v>311.28575634517767</v>
      </c>
      <c r="C20" s="21">
        <v>311.28575634517767</v>
      </c>
      <c r="D20" s="21">
        <v>311.28575634517767</v>
      </c>
      <c r="E20" s="21">
        <v>311.28575634517767</v>
      </c>
      <c r="F20" s="21">
        <v>302.67886294416246</v>
      </c>
      <c r="G20" s="21">
        <v>278.87921573604063</v>
      </c>
      <c r="H20" s="21">
        <v>287.22006091370559</v>
      </c>
      <c r="I20" s="22">
        <f t="shared" si="0"/>
        <v>301.98873785351708</v>
      </c>
      <c r="J20" s="292"/>
      <c r="K20" s="292"/>
      <c r="L20" s="292"/>
      <c r="M20" s="292"/>
      <c r="N20" s="22">
        <f t="shared" si="1"/>
        <v>739.49492181879987</v>
      </c>
      <c r="O20" s="292"/>
      <c r="P20" s="22">
        <f t="shared" si="2"/>
        <v>964.30137805171501</v>
      </c>
    </row>
    <row r="21" spans="1:16" ht="16.5" x14ac:dyDescent="0.25">
      <c r="A21" s="20">
        <v>18</v>
      </c>
      <c r="B21" s="21">
        <v>348.86348223350257</v>
      </c>
      <c r="C21" s="21">
        <v>348.86348223350257</v>
      </c>
      <c r="D21" s="21">
        <v>348.86348223350257</v>
      </c>
      <c r="E21" s="21">
        <v>348.86348223350257</v>
      </c>
      <c r="F21" s="21">
        <v>339.21758375634522</v>
      </c>
      <c r="G21" s="21">
        <v>312.5448959390863</v>
      </c>
      <c r="H21" s="21">
        <v>321.89262944162436</v>
      </c>
      <c r="I21" s="22">
        <f t="shared" si="0"/>
        <v>338.44414829586657</v>
      </c>
      <c r="J21" s="293"/>
      <c r="K21" s="293"/>
      <c r="L21" s="293"/>
      <c r="M21" s="293"/>
      <c r="N21" s="22">
        <f t="shared" si="1"/>
        <v>828.76510813950313</v>
      </c>
      <c r="O21" s="293"/>
      <c r="P21" s="22">
        <f t="shared" si="2"/>
        <v>1080.7097010139121</v>
      </c>
    </row>
    <row r="23" spans="1:16" ht="16.5" x14ac:dyDescent="0.25">
      <c r="A23" s="24"/>
      <c r="E23" s="25"/>
    </row>
    <row r="24" spans="1:16" x14ac:dyDescent="0.25">
      <c r="A24" s="24"/>
    </row>
    <row r="25" spans="1:16" x14ac:dyDescent="0.25">
      <c r="A25" s="24"/>
    </row>
    <row r="26" spans="1:16" x14ac:dyDescent="0.25">
      <c r="A26" s="24"/>
    </row>
  </sheetData>
  <mergeCells count="5">
    <mergeCell ref="J4:J21"/>
    <mergeCell ref="K4:K21"/>
    <mergeCell ref="L4:L21"/>
    <mergeCell ref="M4:M21"/>
    <mergeCell ref="O4:O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AE114"/>
  <sheetViews>
    <sheetView view="pageBreakPreview" topLeftCell="A11" zoomScaleNormal="100" zoomScaleSheetLayoutView="100" workbookViewId="0">
      <pane xSplit="3" ySplit="6" topLeftCell="D44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140625" defaultRowHeight="15" outlineLevelRow="2" x14ac:dyDescent="0.25"/>
  <cols>
    <col min="1" max="1" width="7" customWidth="1"/>
    <col min="2" max="2" width="43" customWidth="1"/>
    <col min="3" max="3" width="9.28515625" customWidth="1"/>
    <col min="4" max="4" width="12.5703125" customWidth="1"/>
    <col min="5" max="5" width="10.7109375" customWidth="1"/>
    <col min="6" max="7" width="13.7109375" customWidth="1"/>
    <col min="8" max="8" width="12.42578125" customWidth="1"/>
    <col min="9" max="9" width="12.5703125" customWidth="1"/>
    <col min="10" max="11" width="15" hidden="1" customWidth="1"/>
    <col min="12" max="12" width="9.140625" hidden="1" customWidth="1"/>
    <col min="13" max="13" width="13.28515625" customWidth="1"/>
    <col min="14" max="14" width="12" customWidth="1"/>
    <col min="15" max="15" width="13.28515625" customWidth="1"/>
    <col min="16" max="16" width="12" customWidth="1"/>
    <col min="17" max="17" width="11.28515625" hidden="1" customWidth="1"/>
    <col min="18" max="18" width="10.5703125" hidden="1" customWidth="1"/>
    <col min="19" max="19" width="13.42578125" hidden="1" customWidth="1"/>
    <col min="20" max="20" width="19.140625" hidden="1" customWidth="1"/>
    <col min="21" max="21" width="9" hidden="1" customWidth="1"/>
    <col min="22" max="23" width="0" hidden="1" customWidth="1"/>
    <col min="24" max="24" width="13.28515625" customWidth="1"/>
    <col min="25" max="25" width="12" customWidth="1"/>
    <col min="26" max="26" width="13.28515625" customWidth="1"/>
    <col min="27" max="27" width="12" customWidth="1"/>
  </cols>
  <sheetData>
    <row r="1" spans="1:27" s="26" customFormat="1" ht="12.75" hidden="1" customHeight="1" x14ac:dyDescent="0.2">
      <c r="E1" s="27" t="s">
        <v>606</v>
      </c>
    </row>
    <row r="2" spans="1:27" s="26" customFormat="1" ht="12.75" hidden="1" customHeight="1" x14ac:dyDescent="0.2">
      <c r="E2" s="28" t="s">
        <v>607</v>
      </c>
    </row>
    <row r="3" spans="1:27" ht="12.75" hidden="1" customHeight="1" x14ac:dyDescent="0.25">
      <c r="A3" s="29"/>
      <c r="B3" s="30"/>
      <c r="C3" s="30"/>
      <c r="D3" s="30"/>
      <c r="E3" s="31" t="s">
        <v>608</v>
      </c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2.75" hidden="1" customHeight="1" x14ac:dyDescent="0.25">
      <c r="A4" s="29"/>
      <c r="B4" s="30"/>
      <c r="C4" s="30"/>
      <c r="D4" s="30"/>
      <c r="E4" s="31" t="s">
        <v>609</v>
      </c>
      <c r="F4" s="31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s="26" customFormat="1" ht="12.75" hidden="1" customHeight="1" x14ac:dyDescent="0.2">
      <c r="E5" s="28" t="s">
        <v>610</v>
      </c>
    </row>
    <row r="6" spans="1:27" s="26" customFormat="1" ht="12.75" hidden="1" customHeight="1" x14ac:dyDescent="0.2">
      <c r="A6" s="28"/>
    </row>
    <row r="7" spans="1:27" s="26" customFormat="1" ht="12.75" hidden="1" customHeight="1" x14ac:dyDescent="0.2">
      <c r="A7" s="28"/>
      <c r="H7" s="34"/>
      <c r="I7" s="34" t="s">
        <v>611</v>
      </c>
    </row>
    <row r="8" spans="1:27" s="26" customFormat="1" ht="12.75" hidden="1" customHeight="1" x14ac:dyDescent="0.2">
      <c r="A8" s="28"/>
      <c r="D8" s="35"/>
      <c r="E8" s="35"/>
      <c r="H8" s="35"/>
      <c r="I8" s="35"/>
    </row>
    <row r="9" spans="1:27" s="26" customFormat="1" ht="12.75" hidden="1" customHeight="1" x14ac:dyDescent="0.2">
      <c r="A9" s="28"/>
      <c r="H9" s="36"/>
      <c r="I9" s="36" t="s">
        <v>612</v>
      </c>
    </row>
    <row r="10" spans="1:27" s="26" customFormat="1" ht="12.75" hidden="1" customHeight="1" x14ac:dyDescent="0.2">
      <c r="A10" s="28"/>
      <c r="D10" s="37"/>
      <c r="E10" s="37"/>
    </row>
    <row r="11" spans="1:27" s="26" customFormat="1" ht="19.5" x14ac:dyDescent="0.2">
      <c r="A11" s="327" t="s">
        <v>613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X11" s="147"/>
      <c r="Y11" s="148"/>
      <c r="Z11" s="148"/>
      <c r="AA11" s="148"/>
    </row>
    <row r="12" spans="1:27" s="26" customFormat="1" ht="25.5" x14ac:dyDescent="0.2">
      <c r="A12" s="328" t="s">
        <v>614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S12" s="38" t="s">
        <v>615</v>
      </c>
      <c r="T12" s="26" t="s">
        <v>616</v>
      </c>
      <c r="U12" s="39" t="s">
        <v>617</v>
      </c>
      <c r="V12" s="26" t="s">
        <v>618</v>
      </c>
      <c r="X12" s="147"/>
      <c r="Y12" s="148"/>
      <c r="Z12" s="148"/>
      <c r="AA12" s="148"/>
    </row>
    <row r="13" spans="1:27" ht="7.5" customHeight="1" thickBot="1" x14ac:dyDescent="0.3">
      <c r="A13" s="40">
        <v>1</v>
      </c>
      <c r="B13" s="41"/>
      <c r="C13" s="41"/>
      <c r="D13" s="41"/>
      <c r="E13" s="41"/>
      <c r="F13" s="42"/>
      <c r="G13" s="42"/>
      <c r="H13" s="42"/>
      <c r="I13" s="42"/>
      <c r="J13" s="43"/>
      <c r="K13" s="43"/>
      <c r="L13" s="43"/>
      <c r="M13" s="44"/>
      <c r="N13" s="44"/>
      <c r="O13" s="44"/>
      <c r="P13" s="44"/>
      <c r="Q13" s="32"/>
      <c r="R13" s="32"/>
      <c r="S13" s="32"/>
      <c r="T13" s="32"/>
      <c r="U13" s="32"/>
      <c r="V13" s="32"/>
      <c r="W13" s="32"/>
      <c r="X13" s="44"/>
      <c r="Y13" s="44"/>
      <c r="Z13" s="44"/>
      <c r="AA13" s="44"/>
    </row>
    <row r="14" spans="1:27" s="46" customFormat="1" ht="30.75" customHeight="1" thickTop="1" x14ac:dyDescent="0.2">
      <c r="A14" s="329" t="s">
        <v>619</v>
      </c>
      <c r="B14" s="331" t="s">
        <v>620</v>
      </c>
      <c r="C14" s="333" t="s">
        <v>621</v>
      </c>
      <c r="D14" s="335" t="s">
        <v>622</v>
      </c>
      <c r="E14" s="336"/>
      <c r="F14" s="339" t="s">
        <v>570</v>
      </c>
      <c r="G14" s="340"/>
      <c r="H14" s="323" t="s">
        <v>573</v>
      </c>
      <c r="I14" s="341"/>
      <c r="J14" s="45">
        <v>0</v>
      </c>
      <c r="K14" s="45" t="s">
        <v>623</v>
      </c>
      <c r="L14" s="45">
        <v>0</v>
      </c>
      <c r="M14" s="323" t="s">
        <v>576</v>
      </c>
      <c r="N14" s="341"/>
      <c r="O14" s="323" t="s">
        <v>579</v>
      </c>
      <c r="P14" s="324"/>
      <c r="R14" s="46" t="s">
        <v>624</v>
      </c>
      <c r="S14" s="47">
        <v>2036000</v>
      </c>
      <c r="T14" s="47">
        <v>50303.24948000002</v>
      </c>
      <c r="U14" s="48">
        <v>119</v>
      </c>
      <c r="V14" s="46" t="s">
        <v>625</v>
      </c>
      <c r="X14" s="323" t="s">
        <v>873</v>
      </c>
      <c r="Y14" s="324"/>
      <c r="Z14" s="323" t="s">
        <v>559</v>
      </c>
      <c r="AA14" s="324"/>
    </row>
    <row r="15" spans="1:27" s="46" customFormat="1" ht="15.75" customHeight="1" x14ac:dyDescent="0.2">
      <c r="A15" s="330"/>
      <c r="B15" s="332"/>
      <c r="C15" s="334"/>
      <c r="D15" s="337"/>
      <c r="E15" s="338"/>
      <c r="F15" s="49" t="s">
        <v>626</v>
      </c>
      <c r="G15" s="49" t="s">
        <v>627</v>
      </c>
      <c r="H15" s="50" t="s">
        <v>628</v>
      </c>
      <c r="I15" s="50" t="s">
        <v>626</v>
      </c>
      <c r="J15" s="51" t="s">
        <v>624</v>
      </c>
      <c r="K15" s="52">
        <v>2036000</v>
      </c>
      <c r="L15" s="51">
        <v>0</v>
      </c>
      <c r="M15" s="50" t="s">
        <v>628</v>
      </c>
      <c r="N15" s="50" t="s">
        <v>626</v>
      </c>
      <c r="O15" s="50" t="s">
        <v>628</v>
      </c>
      <c r="P15" s="53" t="s">
        <v>626</v>
      </c>
      <c r="Q15" s="54"/>
      <c r="R15" s="46" t="s">
        <v>629</v>
      </c>
      <c r="S15" s="55">
        <v>414000</v>
      </c>
      <c r="T15" s="47">
        <v>11608.123001538461</v>
      </c>
      <c r="U15" s="48">
        <v>112</v>
      </c>
      <c r="V15" s="46" t="s">
        <v>630</v>
      </c>
      <c r="W15" s="56"/>
      <c r="X15" s="50" t="s">
        <v>628</v>
      </c>
      <c r="Y15" s="53" t="s">
        <v>626</v>
      </c>
      <c r="Z15" s="50" t="s">
        <v>628</v>
      </c>
      <c r="AA15" s="53" t="s">
        <v>626</v>
      </c>
    </row>
    <row r="16" spans="1:27" s="46" customFormat="1" ht="16.5" customHeight="1" thickBot="1" x14ac:dyDescent="0.25">
      <c r="A16" s="57" t="s">
        <v>631</v>
      </c>
      <c r="B16" s="58">
        <v>2</v>
      </c>
      <c r="C16" s="59" t="s">
        <v>632</v>
      </c>
      <c r="D16" s="342">
        <v>4</v>
      </c>
      <c r="E16" s="343"/>
      <c r="F16" s="58">
        <v>5</v>
      </c>
      <c r="G16" s="58">
        <v>6</v>
      </c>
      <c r="H16" s="58">
        <v>7</v>
      </c>
      <c r="I16" s="58">
        <v>8</v>
      </c>
      <c r="J16" s="60" t="s">
        <v>629</v>
      </c>
      <c r="K16" s="61">
        <v>414000</v>
      </c>
      <c r="L16" s="60">
        <v>0</v>
      </c>
      <c r="M16" s="58">
        <v>9</v>
      </c>
      <c r="N16" s="58">
        <v>10</v>
      </c>
      <c r="O16" s="58">
        <v>11</v>
      </c>
      <c r="P16" s="62">
        <v>12</v>
      </c>
      <c r="R16" s="46" t="s">
        <v>633</v>
      </c>
      <c r="S16" s="47">
        <v>2950000</v>
      </c>
      <c r="T16" s="47">
        <v>60264.292000000001</v>
      </c>
      <c r="U16" s="48">
        <v>117</v>
      </c>
      <c r="V16" s="46" t="s">
        <v>634</v>
      </c>
      <c r="X16" s="58">
        <v>13</v>
      </c>
      <c r="Y16" s="62">
        <v>14</v>
      </c>
      <c r="Z16" s="58">
        <v>15</v>
      </c>
      <c r="AA16" s="62">
        <v>16</v>
      </c>
    </row>
    <row r="17" spans="1:27" s="68" customFormat="1" ht="20.25" customHeight="1" thickTop="1" x14ac:dyDescent="0.2">
      <c r="A17" s="63">
        <v>1</v>
      </c>
      <c r="B17" s="64" t="s">
        <v>635</v>
      </c>
      <c r="C17" s="65"/>
      <c r="D17" s="344"/>
      <c r="E17" s="344"/>
      <c r="F17" s="66"/>
      <c r="G17" s="66"/>
      <c r="H17" s="65"/>
      <c r="I17" s="65"/>
      <c r="J17" s="66"/>
      <c r="K17" s="66"/>
      <c r="L17" s="66"/>
      <c r="M17" s="65"/>
      <c r="N17" s="65"/>
      <c r="O17" s="65"/>
      <c r="P17" s="67"/>
      <c r="R17" s="46" t="s">
        <v>579</v>
      </c>
      <c r="S17" s="47">
        <v>4242380.6100000003</v>
      </c>
      <c r="T17" s="47">
        <v>90132.966000000015</v>
      </c>
      <c r="U17" s="48">
        <v>230</v>
      </c>
      <c r="V17" s="46">
        <v>6182.58</v>
      </c>
      <c r="X17" s="65"/>
      <c r="Y17" s="67"/>
      <c r="Z17" s="65"/>
      <c r="AA17" s="67"/>
    </row>
    <row r="18" spans="1:27" s="46" customFormat="1" ht="27.75" customHeight="1" outlineLevel="2" x14ac:dyDescent="0.25">
      <c r="A18" s="69" t="s">
        <v>636</v>
      </c>
      <c r="B18" s="70" t="s">
        <v>637</v>
      </c>
      <c r="C18" s="69" t="s">
        <v>638</v>
      </c>
      <c r="D18" s="318" t="s">
        <v>639</v>
      </c>
      <c r="E18" s="319"/>
      <c r="F18" s="71">
        <v>1970</v>
      </c>
      <c r="G18" s="71">
        <v>1970</v>
      </c>
      <c r="H18" s="325">
        <f>F18</f>
        <v>1970</v>
      </c>
      <c r="I18" s="326"/>
      <c r="J18" s="72">
        <v>-3</v>
      </c>
      <c r="K18" s="72">
        <v>-3</v>
      </c>
      <c r="L18" s="72" t="e">
        <v>#REF!</v>
      </c>
      <c r="M18" s="325">
        <v>1970</v>
      </c>
      <c r="N18" s="326"/>
      <c r="O18" s="325">
        <v>1970</v>
      </c>
      <c r="P18" s="326"/>
      <c r="X18" s="325">
        <v>1970</v>
      </c>
      <c r="Y18" s="326"/>
      <c r="Z18" s="325">
        <v>1970</v>
      </c>
      <c r="AA18" s="326"/>
    </row>
    <row r="19" spans="1:27" s="46" customFormat="1" ht="15.75" customHeight="1" outlineLevel="2" x14ac:dyDescent="0.25">
      <c r="A19" s="69" t="s">
        <v>640</v>
      </c>
      <c r="B19" s="70" t="s">
        <v>641</v>
      </c>
      <c r="C19" s="69"/>
      <c r="D19" s="318"/>
      <c r="E19" s="319"/>
      <c r="F19" s="73">
        <v>0.8</v>
      </c>
      <c r="G19" s="73">
        <v>0.8</v>
      </c>
      <c r="H19" s="320">
        <v>0.8</v>
      </c>
      <c r="I19" s="321"/>
      <c r="J19" s="72">
        <v>0</v>
      </c>
      <c r="K19" s="72">
        <v>0</v>
      </c>
      <c r="L19" s="72" t="e">
        <v>#REF!</v>
      </c>
      <c r="M19" s="320">
        <v>0.8</v>
      </c>
      <c r="N19" s="321"/>
      <c r="O19" s="320">
        <v>0.8</v>
      </c>
      <c r="P19" s="321"/>
      <c r="X19" s="320">
        <v>0.8</v>
      </c>
      <c r="Y19" s="321"/>
      <c r="Z19" s="320">
        <v>0.8</v>
      </c>
      <c r="AA19" s="321"/>
    </row>
    <row r="20" spans="1:27" s="46" customFormat="1" ht="15.75" customHeight="1" outlineLevel="2" x14ac:dyDescent="0.25">
      <c r="A20" s="69" t="s">
        <v>642</v>
      </c>
      <c r="B20" s="70" t="s">
        <v>643</v>
      </c>
      <c r="C20" s="69" t="s">
        <v>638</v>
      </c>
      <c r="D20" s="304" t="s">
        <v>644</v>
      </c>
      <c r="E20" s="305"/>
      <c r="F20" s="74">
        <f>SUM(F18*F19)</f>
        <v>1576</v>
      </c>
      <c r="G20" s="74">
        <f>SUM(G18*G19)</f>
        <v>1576</v>
      </c>
      <c r="H20" s="74">
        <f>SUM(H18*H19)</f>
        <v>1576</v>
      </c>
      <c r="I20" s="74">
        <f>SUM(H18*H19)</f>
        <v>1576</v>
      </c>
      <c r="J20" s="75">
        <v>-2.4000000000000909</v>
      </c>
      <c r="K20" s="75">
        <v>1050.3928000000001</v>
      </c>
      <c r="L20" s="75">
        <v>523.20719999999983</v>
      </c>
      <c r="M20" s="74">
        <f>SUM(M18*M19)</f>
        <v>1576</v>
      </c>
      <c r="N20" s="74">
        <f>SUM(M18*M19)</f>
        <v>1576</v>
      </c>
      <c r="O20" s="74">
        <f>SUM(O18*O19)</f>
        <v>1576</v>
      </c>
      <c r="P20" s="74">
        <f>SUM(O18*O19)</f>
        <v>1576</v>
      </c>
      <c r="X20" s="74">
        <f>SUM(X18*X19)</f>
        <v>1576</v>
      </c>
      <c r="Y20" s="74">
        <f>SUM(X18*X19)</f>
        <v>1576</v>
      </c>
      <c r="Z20" s="74">
        <f>SUM(Z18*Z19)</f>
        <v>1576</v>
      </c>
      <c r="AA20" s="74">
        <f>SUM(Z18*Z19)</f>
        <v>1576</v>
      </c>
    </row>
    <row r="21" spans="1:27" s="46" customFormat="1" ht="15.75" customHeight="1" outlineLevel="2" x14ac:dyDescent="0.25">
      <c r="A21" s="69" t="s">
        <v>645</v>
      </c>
      <c r="B21" s="70" t="s">
        <v>646</v>
      </c>
      <c r="C21" s="69" t="s">
        <v>638</v>
      </c>
      <c r="D21" s="304" t="s">
        <v>647</v>
      </c>
      <c r="E21" s="305"/>
      <c r="F21" s="74">
        <f>SUM(F20/12)</f>
        <v>131.33333333333334</v>
      </c>
      <c r="G21" s="74">
        <f>SUM(G20/12)</f>
        <v>131.33333333333334</v>
      </c>
      <c r="H21" s="74">
        <f>SUM(H20/12)</f>
        <v>131.33333333333334</v>
      </c>
      <c r="I21" s="74">
        <f>SUM(I20/12)</f>
        <v>131.33333333333334</v>
      </c>
      <c r="J21" s="75">
        <v>-0.19999999999998863</v>
      </c>
      <c r="K21" s="75">
        <v>87.53273333333334</v>
      </c>
      <c r="L21" s="75">
        <v>43.6006</v>
      </c>
      <c r="M21" s="74">
        <f>SUM(M20/12)</f>
        <v>131.33333333333334</v>
      </c>
      <c r="N21" s="74">
        <f>SUM(N20/12)</f>
        <v>131.33333333333334</v>
      </c>
      <c r="O21" s="74">
        <f>SUM(O20/12)</f>
        <v>131.33333333333334</v>
      </c>
      <c r="P21" s="74">
        <f>SUM(P20/12)</f>
        <v>131.33333333333334</v>
      </c>
      <c r="X21" s="74">
        <f>SUM(X20/12)</f>
        <v>131.33333333333334</v>
      </c>
      <c r="Y21" s="74">
        <f>SUM(Y20/12)</f>
        <v>131.33333333333334</v>
      </c>
      <c r="Z21" s="74">
        <f>SUM(Z20/12)</f>
        <v>131.33333333333334</v>
      </c>
      <c r="AA21" s="74">
        <f>SUM(AA20/12)</f>
        <v>131.33333333333334</v>
      </c>
    </row>
    <row r="22" spans="1:27" s="81" customFormat="1" ht="20.25" customHeight="1" x14ac:dyDescent="0.25">
      <c r="A22" s="76">
        <v>2</v>
      </c>
      <c r="B22" s="77" t="s">
        <v>648</v>
      </c>
      <c r="C22" s="78"/>
      <c r="D22" s="322"/>
      <c r="E22" s="322"/>
      <c r="F22" s="78"/>
      <c r="G22" s="78"/>
      <c r="H22" s="78"/>
      <c r="I22" s="78"/>
      <c r="J22" s="79" t="e">
        <v>#REF!</v>
      </c>
      <c r="K22" s="79" t="e">
        <v>#REF!</v>
      </c>
      <c r="L22" s="79" t="e">
        <v>#REF!</v>
      </c>
      <c r="M22" s="78"/>
      <c r="N22" s="78"/>
      <c r="O22" s="78"/>
      <c r="P22" s="80"/>
      <c r="X22" s="78"/>
      <c r="Y22" s="80"/>
      <c r="Z22" s="78"/>
      <c r="AA22" s="80"/>
    </row>
    <row r="23" spans="1:27" s="68" customFormat="1" ht="18" customHeight="1" outlineLevel="1" x14ac:dyDescent="0.25">
      <c r="A23" s="82" t="s">
        <v>649</v>
      </c>
      <c r="B23" s="83" t="s">
        <v>650</v>
      </c>
      <c r="C23" s="84"/>
      <c r="D23" s="314" t="s">
        <v>651</v>
      </c>
      <c r="E23" s="315"/>
      <c r="F23" s="85"/>
      <c r="G23" s="85"/>
      <c r="H23" s="85"/>
      <c r="I23" s="85"/>
      <c r="J23" s="86" t="e">
        <v>#REF!</v>
      </c>
      <c r="K23" s="86" t="e">
        <v>#REF!</v>
      </c>
      <c r="L23" s="86" t="e">
        <v>#REF!</v>
      </c>
      <c r="M23" s="85"/>
      <c r="N23" s="85"/>
      <c r="O23" s="85"/>
      <c r="P23" s="85"/>
      <c r="Q23" s="87" t="s">
        <v>652</v>
      </c>
      <c r="X23" s="85"/>
      <c r="Y23" s="85"/>
      <c r="Z23" s="85"/>
      <c r="AA23" s="85"/>
    </row>
    <row r="24" spans="1:27" s="90" customFormat="1" ht="15.75" customHeight="1" outlineLevel="2" x14ac:dyDescent="0.25">
      <c r="A24" s="88" t="s">
        <v>653</v>
      </c>
      <c r="B24" s="70" t="s">
        <v>654</v>
      </c>
      <c r="C24" s="89" t="s">
        <v>655</v>
      </c>
      <c r="D24" s="316" t="s">
        <v>656</v>
      </c>
      <c r="E24" s="317"/>
      <c r="F24" s="71">
        <v>633990</v>
      </c>
      <c r="G24" s="71">
        <v>633990</v>
      </c>
      <c r="H24" s="71">
        <v>4237288</v>
      </c>
      <c r="I24" s="71">
        <v>4237288</v>
      </c>
      <c r="J24" s="72">
        <v>219990</v>
      </c>
      <c r="K24" s="72">
        <v>3321088</v>
      </c>
      <c r="L24" s="72">
        <v>3117488</v>
      </c>
      <c r="M24" s="71">
        <v>3262712</v>
      </c>
      <c r="N24" s="71">
        <v>3262712</v>
      </c>
      <c r="O24" s="71">
        <v>6610169</v>
      </c>
      <c r="P24" s="71">
        <v>6610169</v>
      </c>
      <c r="Q24" s="87" t="s">
        <v>657</v>
      </c>
      <c r="X24" s="149">
        <v>4267754.24</v>
      </c>
      <c r="Y24" s="149">
        <v>4267754.24</v>
      </c>
      <c r="Z24" s="149">
        <v>1159745.76</v>
      </c>
      <c r="AA24" s="149">
        <v>1159745.76</v>
      </c>
    </row>
    <row r="25" spans="1:27" s="90" customFormat="1" ht="36.75" customHeight="1" outlineLevel="2" x14ac:dyDescent="0.25">
      <c r="A25" s="88" t="s">
        <v>658</v>
      </c>
      <c r="B25" s="70" t="s">
        <v>659</v>
      </c>
      <c r="C25" s="89" t="s">
        <v>660</v>
      </c>
      <c r="D25" s="304" t="s">
        <v>661</v>
      </c>
      <c r="E25" s="309"/>
      <c r="F25" s="91">
        <f>100/5</f>
        <v>20</v>
      </c>
      <c r="G25" s="91">
        <f>100/5</f>
        <v>20</v>
      </c>
      <c r="H25" s="91">
        <f>100/7</f>
        <v>14.285714285714286</v>
      </c>
      <c r="I25" s="91">
        <f>100/7</f>
        <v>14.285714285714286</v>
      </c>
      <c r="J25" s="72">
        <v>0</v>
      </c>
      <c r="K25" s="72">
        <v>0</v>
      </c>
      <c r="L25" s="72">
        <v>0</v>
      </c>
      <c r="M25" s="91">
        <f>100/7</f>
        <v>14.285714285714286</v>
      </c>
      <c r="N25" s="91">
        <f>100/7</f>
        <v>14.285714285714286</v>
      </c>
      <c r="O25" s="91">
        <f>100/7</f>
        <v>14.285714285714286</v>
      </c>
      <c r="P25" s="91">
        <f>100/7</f>
        <v>14.285714285714286</v>
      </c>
      <c r="X25" s="151">
        <f>100/7</f>
        <v>14.285714285714286</v>
      </c>
      <c r="Y25" s="151">
        <f>100/7</f>
        <v>14.285714285714286</v>
      </c>
      <c r="Z25" s="151">
        <f>100/5</f>
        <v>20</v>
      </c>
      <c r="AA25" s="151">
        <f>100/5</f>
        <v>20</v>
      </c>
    </row>
    <row r="26" spans="1:27" s="90" customFormat="1" ht="15.75" customHeight="1" outlineLevel="2" x14ac:dyDescent="0.25">
      <c r="A26" s="88" t="s">
        <v>662</v>
      </c>
      <c r="B26" s="70" t="s">
        <v>663</v>
      </c>
      <c r="C26" s="89" t="s">
        <v>655</v>
      </c>
      <c r="D26" s="304" t="s">
        <v>664</v>
      </c>
      <c r="E26" s="305"/>
      <c r="F26" s="92">
        <f>SUM(F24*F25/100)</f>
        <v>126798</v>
      </c>
      <c r="G26" s="92">
        <f>SUM(G24*G25/100)</f>
        <v>126798</v>
      </c>
      <c r="H26" s="92">
        <f>SUM(H24*H25/100)</f>
        <v>605326.85714285716</v>
      </c>
      <c r="I26" s="92">
        <f>SUM(I24*I25/100)</f>
        <v>605326.85714285716</v>
      </c>
      <c r="J26" s="75">
        <v>43998</v>
      </c>
      <c r="K26" s="75">
        <v>474441.14285714284</v>
      </c>
      <c r="L26" s="75">
        <v>445355.42857142858</v>
      </c>
      <c r="M26" s="92">
        <f>SUM(M24*M25/100)</f>
        <v>466101.71428571432</v>
      </c>
      <c r="N26" s="92">
        <f>SUM(N24*N25/100)</f>
        <v>466101.71428571432</v>
      </c>
      <c r="O26" s="92">
        <f>SUM(O24*O25/100)</f>
        <v>944309.85714285716</v>
      </c>
      <c r="P26" s="92">
        <f>SUM(P24*P25/100)</f>
        <v>944309.85714285716</v>
      </c>
      <c r="R26" s="90" t="s">
        <v>651</v>
      </c>
      <c r="X26" s="92">
        <f>SUM(X24*X25/100)</f>
        <v>609679.17714285722</v>
      </c>
      <c r="Y26" s="92">
        <f>SUM(Y24*Y25/100)</f>
        <v>609679.17714285722</v>
      </c>
      <c r="Z26" s="92">
        <f>SUM(Z24*Z25/100)</f>
        <v>231949.152</v>
      </c>
      <c r="AA26" s="92">
        <f>SUM(AA24*AA25/100)</f>
        <v>231949.152</v>
      </c>
    </row>
    <row r="27" spans="1:27" s="90" customFormat="1" ht="15.75" customHeight="1" outlineLevel="2" x14ac:dyDescent="0.25">
      <c r="A27" s="88" t="s">
        <v>665</v>
      </c>
      <c r="B27" s="70" t="s">
        <v>666</v>
      </c>
      <c r="C27" s="89" t="s">
        <v>655</v>
      </c>
      <c r="D27" s="304" t="s">
        <v>667</v>
      </c>
      <c r="E27" s="305"/>
      <c r="F27" s="92">
        <f>F26/12</f>
        <v>10566.5</v>
      </c>
      <c r="G27" s="92">
        <f>G26/12</f>
        <v>10566.5</v>
      </c>
      <c r="H27" s="92">
        <f>SUM(H26/12)</f>
        <v>50443.904761904763</v>
      </c>
      <c r="I27" s="92">
        <f>SUM(I26/12)</f>
        <v>50443.904761904763</v>
      </c>
      <c r="J27" s="75">
        <v>3666.5</v>
      </c>
      <c r="K27" s="75">
        <v>39536.761904761908</v>
      </c>
      <c r="L27" s="75">
        <v>37112.952380952382</v>
      </c>
      <c r="M27" s="92">
        <f>SUM(M26/12)</f>
        <v>38841.809523809527</v>
      </c>
      <c r="N27" s="92">
        <f>SUM(N26/12)</f>
        <v>38841.809523809527</v>
      </c>
      <c r="O27" s="92">
        <f>SUM(O26/12)</f>
        <v>78692.488095238092</v>
      </c>
      <c r="P27" s="92">
        <f>SUM(P26/12)</f>
        <v>78692.488095238092</v>
      </c>
      <c r="X27" s="92">
        <f>SUM(X26/12)</f>
        <v>50806.5980952381</v>
      </c>
      <c r="Y27" s="92">
        <f>SUM(Y26/12)</f>
        <v>50806.5980952381</v>
      </c>
      <c r="Z27" s="92">
        <f>SUM(Z26/12)</f>
        <v>19329.096000000001</v>
      </c>
      <c r="AA27" s="92">
        <f>SUM(AA26/12)</f>
        <v>19329.096000000001</v>
      </c>
    </row>
    <row r="28" spans="1:27" s="90" customFormat="1" ht="15.75" customHeight="1" outlineLevel="2" x14ac:dyDescent="0.25">
      <c r="A28" s="88" t="s">
        <v>668</v>
      </c>
      <c r="B28" s="70" t="s">
        <v>669</v>
      </c>
      <c r="C28" s="89" t="s">
        <v>655</v>
      </c>
      <c r="D28" s="304" t="s">
        <v>670</v>
      </c>
      <c r="E28" s="305"/>
      <c r="F28" s="92">
        <f>F27/F21</f>
        <v>80.455583756345177</v>
      </c>
      <c r="G28" s="92">
        <f>G27/G21</f>
        <v>80.455583756345177</v>
      </c>
      <c r="H28" s="92">
        <f>H27/H21</f>
        <v>384.09064539521393</v>
      </c>
      <c r="I28" s="92">
        <f>I27/I21</f>
        <v>384.09064539521393</v>
      </c>
      <c r="J28" s="75">
        <v>38.489035352898647</v>
      </c>
      <c r="K28" s="75">
        <v>317.75221950280934</v>
      </c>
      <c r="L28" s="75">
        <v>303.01034708227496</v>
      </c>
      <c r="M28" s="92">
        <f>M27/M21</f>
        <v>295.74981870920959</v>
      </c>
      <c r="N28" s="92">
        <f>N27/N21</f>
        <v>295.74981870920959</v>
      </c>
      <c r="O28" s="92">
        <f>O27/O21</f>
        <v>599.18138143582303</v>
      </c>
      <c r="P28" s="92">
        <f>P27/P21</f>
        <v>599.18138143582303</v>
      </c>
      <c r="Q28" s="87" t="s">
        <v>671</v>
      </c>
      <c r="X28" s="92">
        <f>X27/X21</f>
        <v>386.85226976069617</v>
      </c>
      <c r="Y28" s="92">
        <f>Y27/Y21</f>
        <v>386.85226976069617</v>
      </c>
      <c r="Z28" s="92">
        <f>Z27/Z21</f>
        <v>147.1758578680203</v>
      </c>
      <c r="AA28" s="92">
        <f>AA27/AA21</f>
        <v>147.1758578680203</v>
      </c>
    </row>
    <row r="29" spans="1:27" s="68" customFormat="1" ht="25.5" outlineLevel="1" x14ac:dyDescent="0.25">
      <c r="A29" s="82" t="s">
        <v>672</v>
      </c>
      <c r="B29" s="83" t="s">
        <v>673</v>
      </c>
      <c r="C29" s="84"/>
      <c r="D29" s="310"/>
      <c r="E29" s="311"/>
      <c r="F29" s="85"/>
      <c r="G29" s="85"/>
      <c r="H29" s="85"/>
      <c r="I29" s="85"/>
      <c r="J29" s="93" t="e">
        <v>#REF!</v>
      </c>
      <c r="K29" s="93" t="e">
        <v>#REF!</v>
      </c>
      <c r="L29" s="93" t="e">
        <v>#REF!</v>
      </c>
      <c r="M29" s="85"/>
      <c r="N29" s="85"/>
      <c r="O29" s="85"/>
      <c r="P29" s="85"/>
      <c r="X29" s="85"/>
      <c r="Y29" s="85"/>
      <c r="Z29" s="85"/>
      <c r="AA29" s="85"/>
    </row>
    <row r="30" spans="1:27" s="90" customFormat="1" ht="15.75" customHeight="1" outlineLevel="2" x14ac:dyDescent="0.25">
      <c r="A30" s="88" t="s">
        <v>674</v>
      </c>
      <c r="B30" s="94" t="s">
        <v>675</v>
      </c>
      <c r="C30" s="89" t="s">
        <v>660</v>
      </c>
      <c r="D30" s="312" t="s">
        <v>651</v>
      </c>
      <c r="E30" s="313"/>
      <c r="F30" s="95">
        <v>7</v>
      </c>
      <c r="G30" s="95"/>
      <c r="H30" s="95">
        <v>7</v>
      </c>
      <c r="I30" s="95">
        <v>7</v>
      </c>
      <c r="J30" s="72">
        <v>0</v>
      </c>
      <c r="K30" s="72">
        <v>0</v>
      </c>
      <c r="L30" s="72">
        <v>0</v>
      </c>
      <c r="M30" s="95">
        <v>7</v>
      </c>
      <c r="N30" s="95">
        <v>7</v>
      </c>
      <c r="O30" s="95">
        <v>7</v>
      </c>
      <c r="P30" s="95">
        <v>7</v>
      </c>
      <c r="Q30" s="87" t="s">
        <v>652</v>
      </c>
      <c r="X30" s="150">
        <v>7</v>
      </c>
      <c r="Y30" s="150">
        <v>7</v>
      </c>
      <c r="Z30" s="150">
        <v>7</v>
      </c>
      <c r="AA30" s="150">
        <v>7</v>
      </c>
    </row>
    <row r="31" spans="1:27" s="90" customFormat="1" ht="15.75" customHeight="1" outlineLevel="2" x14ac:dyDescent="0.25">
      <c r="A31" s="88" t="s">
        <v>676</v>
      </c>
      <c r="B31" s="70" t="s">
        <v>677</v>
      </c>
      <c r="C31" s="89" t="s">
        <v>655</v>
      </c>
      <c r="D31" s="304" t="s">
        <v>678</v>
      </c>
      <c r="E31" s="305"/>
      <c r="F31" s="92">
        <f>SUM(F24*F30/100)</f>
        <v>44379.3</v>
      </c>
      <c r="G31" s="92"/>
      <c r="H31" s="92">
        <f>SUM(H24*H30/100)</f>
        <v>296610.15999999997</v>
      </c>
      <c r="I31" s="92">
        <f>SUM(I24*I30/100)</f>
        <v>296610.15999999997</v>
      </c>
      <c r="J31" s="75">
        <v>15399.300000000003</v>
      </c>
      <c r="K31" s="75">
        <v>232476.15999999997</v>
      </c>
      <c r="L31" s="75">
        <v>218224.15999999997</v>
      </c>
      <c r="M31" s="92">
        <f>SUM(M24*M30/100)</f>
        <v>228389.84</v>
      </c>
      <c r="N31" s="92">
        <f>SUM(N24*N30/100)</f>
        <v>228389.84</v>
      </c>
      <c r="O31" s="92">
        <f>SUM(O24*O30/100)</f>
        <v>462711.83</v>
      </c>
      <c r="P31" s="92">
        <f>SUM(P24*P30/100)</f>
        <v>462711.83</v>
      </c>
      <c r="X31" s="92">
        <f>SUM(X24*X30/100)</f>
        <v>298742.79680000001</v>
      </c>
      <c r="Y31" s="92">
        <f>SUM(Y24*Y30/100)</f>
        <v>298742.79680000001</v>
      </c>
      <c r="Z31" s="92">
        <f>SUM(Z24*Z30/100)</f>
        <v>81182.203200000004</v>
      </c>
      <c r="AA31" s="92">
        <f>SUM(AA24*AA30/100)</f>
        <v>81182.203200000004</v>
      </c>
    </row>
    <row r="32" spans="1:27" s="90" customFormat="1" ht="15.75" customHeight="1" outlineLevel="2" x14ac:dyDescent="0.25">
      <c r="A32" s="88" t="s">
        <v>679</v>
      </c>
      <c r="B32" s="70" t="s">
        <v>680</v>
      </c>
      <c r="C32" s="89" t="s">
        <v>655</v>
      </c>
      <c r="D32" s="304" t="s">
        <v>681</v>
      </c>
      <c r="E32" s="305"/>
      <c r="F32" s="92">
        <f>SUM(F31/12)</f>
        <v>3698.2750000000001</v>
      </c>
      <c r="G32" s="92"/>
      <c r="H32" s="92">
        <f>SUM(H31/12)</f>
        <v>24717.513333333332</v>
      </c>
      <c r="I32" s="92">
        <f>SUM(I31/12)</f>
        <v>24717.513333333332</v>
      </c>
      <c r="J32" s="75">
        <v>1283.2750000000001</v>
      </c>
      <c r="K32" s="75">
        <v>19373.013333333332</v>
      </c>
      <c r="L32" s="75">
        <v>18185.346666666665</v>
      </c>
      <c r="M32" s="92">
        <f>SUM(M31/12)</f>
        <v>19032.486666666668</v>
      </c>
      <c r="N32" s="92">
        <f>SUM(N31/12)</f>
        <v>19032.486666666668</v>
      </c>
      <c r="O32" s="92">
        <f>SUM(O31/12)</f>
        <v>38559.319166666668</v>
      </c>
      <c r="P32" s="92">
        <f>SUM(P31/12)</f>
        <v>38559.319166666668</v>
      </c>
      <c r="X32" s="92">
        <f>SUM(X31/12)</f>
        <v>24895.233066666668</v>
      </c>
      <c r="Y32" s="92">
        <f>SUM(Y31/12)</f>
        <v>24895.233066666668</v>
      </c>
      <c r="Z32" s="92">
        <f>SUM(Z31/12)</f>
        <v>6765.1836000000003</v>
      </c>
      <c r="AA32" s="92">
        <f>SUM(AA31/12)</f>
        <v>6765.1836000000003</v>
      </c>
    </row>
    <row r="33" spans="1:31" s="90" customFormat="1" ht="15.75" customHeight="1" outlineLevel="2" x14ac:dyDescent="0.25">
      <c r="A33" s="88" t="s">
        <v>682</v>
      </c>
      <c r="B33" s="70" t="s">
        <v>683</v>
      </c>
      <c r="C33" s="89" t="s">
        <v>655</v>
      </c>
      <c r="D33" s="304" t="s">
        <v>684</v>
      </c>
      <c r="E33" s="305"/>
      <c r="F33" s="92">
        <f>SUM(F32/F21)</f>
        <v>28.159454314720811</v>
      </c>
      <c r="G33" s="92"/>
      <c r="H33" s="92">
        <f>SUM(H32/H21)</f>
        <v>188.2044162436548</v>
      </c>
      <c r="I33" s="92">
        <f>SUM(I32/I21)</f>
        <v>188.2044162436548</v>
      </c>
      <c r="J33" s="75">
        <v>9.7990893882129555</v>
      </c>
      <c r="K33" s="75">
        <v>66.185539789907608</v>
      </c>
      <c r="L33" s="75">
        <v>113.74911981685554</v>
      </c>
      <c r="M33" s="92">
        <f>SUM(M32/M21)</f>
        <v>144.91741116751268</v>
      </c>
      <c r="N33" s="92">
        <f>SUM(N32/N21)</f>
        <v>144.91741116751268</v>
      </c>
      <c r="O33" s="92">
        <f>SUM(O32/O21)</f>
        <v>293.59887690355328</v>
      </c>
      <c r="P33" s="92">
        <f>SUM(P32/P21)</f>
        <v>293.59887690355328</v>
      </c>
      <c r="X33" s="92">
        <f>SUM(X32/X21)</f>
        <v>189.55761218274111</v>
      </c>
      <c r="Y33" s="92">
        <f>SUM(Y32/Y21)</f>
        <v>189.55761218274111</v>
      </c>
      <c r="Z33" s="92">
        <f>SUM(Z32/Z21)</f>
        <v>51.511550253807108</v>
      </c>
      <c r="AA33" s="92">
        <f>SUM(AA32/AA21)</f>
        <v>51.511550253807108</v>
      </c>
    </row>
    <row r="34" spans="1:31" s="68" customFormat="1" ht="18" customHeight="1" outlineLevel="1" x14ac:dyDescent="0.25">
      <c r="A34" s="82" t="s">
        <v>685</v>
      </c>
      <c r="B34" s="85" t="s">
        <v>686</v>
      </c>
      <c r="C34" s="84"/>
      <c r="D34" s="314" t="s">
        <v>651</v>
      </c>
      <c r="E34" s="315"/>
      <c r="F34" s="96"/>
      <c r="G34" s="96"/>
      <c r="H34" s="96"/>
      <c r="I34" s="96"/>
      <c r="J34" s="93" t="e">
        <v>#REF!</v>
      </c>
      <c r="K34" s="93" t="e">
        <v>#REF!</v>
      </c>
      <c r="L34" s="93" t="e">
        <v>#REF!</v>
      </c>
      <c r="M34" s="96"/>
      <c r="N34" s="96"/>
      <c r="O34" s="96"/>
      <c r="P34" s="96"/>
      <c r="Q34" s="87" t="s">
        <v>652</v>
      </c>
      <c r="X34" s="96"/>
      <c r="Y34" s="96"/>
      <c r="Z34" s="96"/>
      <c r="AA34" s="96"/>
    </row>
    <row r="35" spans="1:31" s="90" customFormat="1" ht="15.75" customHeight="1" outlineLevel="2" x14ac:dyDescent="0.25">
      <c r="A35" s="88" t="s">
        <v>687</v>
      </c>
      <c r="B35" s="70" t="s">
        <v>688</v>
      </c>
      <c r="C35" s="89" t="s">
        <v>399</v>
      </c>
      <c r="D35" s="304" t="s">
        <v>689</v>
      </c>
      <c r="E35" s="305"/>
      <c r="F35" s="71">
        <v>50000</v>
      </c>
      <c r="G35" s="74"/>
      <c r="H35" s="74"/>
      <c r="I35" s="71">
        <v>30000</v>
      </c>
      <c r="J35" s="97">
        <v>7796</v>
      </c>
      <c r="K35" s="97" t="e">
        <v>#REF!</v>
      </c>
      <c r="L35" s="97">
        <v>26192.251999999993</v>
      </c>
      <c r="M35" s="74"/>
      <c r="N35" s="71">
        <v>20000</v>
      </c>
      <c r="O35" s="74"/>
      <c r="P35" s="71">
        <v>20000</v>
      </c>
      <c r="Q35" s="98"/>
      <c r="X35" s="74"/>
      <c r="Y35" s="149">
        <v>30000</v>
      </c>
      <c r="Z35" s="74"/>
      <c r="AA35" s="149">
        <v>20000</v>
      </c>
      <c r="AB35" s="99"/>
      <c r="AC35" s="99"/>
      <c r="AD35" s="99"/>
      <c r="AE35" s="99"/>
    </row>
    <row r="36" spans="1:31" s="90" customFormat="1" ht="15.75" customHeight="1" outlineLevel="2" x14ac:dyDescent="0.25">
      <c r="A36" s="88" t="s">
        <v>690</v>
      </c>
      <c r="B36" s="70" t="s">
        <v>691</v>
      </c>
      <c r="C36" s="89" t="s">
        <v>692</v>
      </c>
      <c r="D36" s="304" t="s">
        <v>693</v>
      </c>
      <c r="E36" s="305"/>
      <c r="F36" s="71">
        <v>4</v>
      </c>
      <c r="G36" s="74"/>
      <c r="H36" s="74"/>
      <c r="I36" s="71">
        <v>4</v>
      </c>
      <c r="J36" s="72">
        <v>0</v>
      </c>
      <c r="K36" s="72" t="e">
        <v>#REF!</v>
      </c>
      <c r="L36" s="72">
        <v>-2</v>
      </c>
      <c r="M36" s="74"/>
      <c r="N36" s="71">
        <v>4</v>
      </c>
      <c r="O36" s="74"/>
      <c r="P36" s="71">
        <v>6</v>
      </c>
      <c r="X36" s="74"/>
      <c r="Y36" s="149">
        <v>4</v>
      </c>
      <c r="Z36" s="74"/>
      <c r="AA36" s="149">
        <v>4</v>
      </c>
    </row>
    <row r="37" spans="1:31" s="90" customFormat="1" ht="15.75" customHeight="1" outlineLevel="2" x14ac:dyDescent="0.25">
      <c r="A37" s="88" t="s">
        <v>694</v>
      </c>
      <c r="B37" s="70" t="s">
        <v>695</v>
      </c>
      <c r="C37" s="89" t="s">
        <v>696</v>
      </c>
      <c r="D37" s="304" t="s">
        <v>656</v>
      </c>
      <c r="E37" s="305"/>
      <c r="F37" s="71">
        <v>2966</v>
      </c>
      <c r="G37" s="74"/>
      <c r="H37" s="74"/>
      <c r="I37" s="71">
        <v>14237</v>
      </c>
      <c r="J37" s="72">
        <v>452.4406779661017</v>
      </c>
      <c r="K37" s="72" t="e">
        <v>#REF!</v>
      </c>
      <c r="L37" s="72">
        <v>8778.5254237288136</v>
      </c>
      <c r="M37" s="74"/>
      <c r="N37" s="71">
        <v>14237</v>
      </c>
      <c r="O37" s="74"/>
      <c r="P37" s="71">
        <v>26187</v>
      </c>
      <c r="X37" s="74"/>
      <c r="Y37" s="149">
        <v>12625</v>
      </c>
      <c r="Z37" s="74"/>
      <c r="AA37" s="149">
        <f>(15800+4800)/2</f>
        <v>10300</v>
      </c>
    </row>
    <row r="38" spans="1:31" s="90" customFormat="1" ht="15.75" customHeight="1" outlineLevel="2" x14ac:dyDescent="0.25">
      <c r="A38" s="88" t="s">
        <v>697</v>
      </c>
      <c r="B38" s="70" t="s">
        <v>698</v>
      </c>
      <c r="C38" s="89" t="s">
        <v>655</v>
      </c>
      <c r="D38" s="304" t="s">
        <v>699</v>
      </c>
      <c r="E38" s="305"/>
      <c r="F38" s="74">
        <f>SUM(F36*F37)</f>
        <v>11864</v>
      </c>
      <c r="G38" s="74"/>
      <c r="H38" s="74"/>
      <c r="I38" s="74">
        <f>SUM(I36*I37)</f>
        <v>56948</v>
      </c>
      <c r="J38" s="75">
        <v>1809.7627118644068</v>
      </c>
      <c r="K38" s="75" t="e">
        <v>#REF!</v>
      </c>
      <c r="L38" s="75">
        <v>24197.152542372882</v>
      </c>
      <c r="M38" s="74"/>
      <c r="N38" s="74">
        <f>SUM(N36*N37)</f>
        <v>56948</v>
      </c>
      <c r="O38" s="74"/>
      <c r="P38" s="74">
        <f>SUM(P36*P37)</f>
        <v>157122</v>
      </c>
      <c r="X38" s="74"/>
      <c r="Y38" s="74">
        <f>SUM(Y36*Y37)</f>
        <v>50500</v>
      </c>
      <c r="Z38" s="74"/>
      <c r="AA38" s="74">
        <f>SUM(AA36*AA37)</f>
        <v>41200</v>
      </c>
    </row>
    <row r="39" spans="1:31" s="90" customFormat="1" ht="15.75" customHeight="1" outlineLevel="2" x14ac:dyDescent="0.25">
      <c r="A39" s="88" t="s">
        <v>700</v>
      </c>
      <c r="B39" s="70" t="s">
        <v>701</v>
      </c>
      <c r="C39" s="89" t="s">
        <v>399</v>
      </c>
      <c r="D39" s="304" t="s">
        <v>702</v>
      </c>
      <c r="E39" s="305"/>
      <c r="F39" s="71">
        <v>50000</v>
      </c>
      <c r="G39" s="74"/>
      <c r="H39" s="74"/>
      <c r="I39" s="71">
        <v>50000</v>
      </c>
      <c r="J39" s="72">
        <v>-15000</v>
      </c>
      <c r="K39" s="72" t="e">
        <v>#REF!</v>
      </c>
      <c r="L39" s="72">
        <v>-30000</v>
      </c>
      <c r="M39" s="74"/>
      <c r="N39" s="71">
        <v>50000</v>
      </c>
      <c r="O39" s="74"/>
      <c r="P39" s="71">
        <v>55000</v>
      </c>
      <c r="X39" s="74"/>
      <c r="Y39" s="149">
        <v>50000</v>
      </c>
      <c r="Z39" s="74"/>
      <c r="AA39" s="149">
        <v>50000</v>
      </c>
    </row>
    <row r="40" spans="1:31" s="90" customFormat="1" ht="25.5" customHeight="1" outlineLevel="2" x14ac:dyDescent="0.25">
      <c r="A40" s="88" t="s">
        <v>703</v>
      </c>
      <c r="B40" s="70" t="s">
        <v>704</v>
      </c>
      <c r="C40" s="89">
        <v>0</v>
      </c>
      <c r="D40" s="304" t="s">
        <v>705</v>
      </c>
      <c r="E40" s="305"/>
      <c r="F40" s="100">
        <f>SUM(F35/F39)</f>
        <v>1</v>
      </c>
      <c r="G40" s="100"/>
      <c r="H40" s="100"/>
      <c r="I40" s="100">
        <f>SUM(I35/I39)</f>
        <v>0.6</v>
      </c>
      <c r="J40" s="75">
        <v>0.15009230769230775</v>
      </c>
      <c r="K40" s="75" t="e">
        <v>#REF!</v>
      </c>
      <c r="L40" s="75">
        <v>0.13940314999999986</v>
      </c>
      <c r="M40" s="100"/>
      <c r="N40" s="100">
        <f>SUM(N35/N39)</f>
        <v>0.4</v>
      </c>
      <c r="O40" s="100"/>
      <c r="P40" s="100">
        <f>SUM(P35/P39)</f>
        <v>0.36363636363636365</v>
      </c>
      <c r="X40" s="100"/>
      <c r="Y40" s="100">
        <f>SUM(Y35/Y39)</f>
        <v>0.6</v>
      </c>
      <c r="Z40" s="100"/>
      <c r="AA40" s="100">
        <f>SUM(AA35/AA39)</f>
        <v>0.4</v>
      </c>
    </row>
    <row r="41" spans="1:31" s="90" customFormat="1" ht="15.75" customHeight="1" outlineLevel="2" x14ac:dyDescent="0.25">
      <c r="A41" s="88" t="s">
        <v>706</v>
      </c>
      <c r="B41" s="70" t="s">
        <v>707</v>
      </c>
      <c r="C41" s="89" t="s">
        <v>655</v>
      </c>
      <c r="D41" s="304" t="s">
        <v>708</v>
      </c>
      <c r="E41" s="305"/>
      <c r="F41" s="92">
        <f>SUM(F38*F40)</f>
        <v>11864</v>
      </c>
      <c r="G41" s="92"/>
      <c r="H41" s="92"/>
      <c r="I41" s="92">
        <f>SUM(I38*I40)</f>
        <v>34168.799999999996</v>
      </c>
      <c r="J41" s="75">
        <v>3318.8263885267279</v>
      </c>
      <c r="K41" s="75" t="e">
        <v>#REF!</v>
      </c>
      <c r="L41" s="75">
        <v>19083.862826186432</v>
      </c>
      <c r="M41" s="92"/>
      <c r="N41" s="92">
        <f>SUM(N38*N40)</f>
        <v>22779.200000000001</v>
      </c>
      <c r="O41" s="92"/>
      <c r="P41" s="92">
        <f>SUM(P38*P40)</f>
        <v>57135.272727272728</v>
      </c>
      <c r="X41" s="92"/>
      <c r="Y41" s="92">
        <f>SUM(Y38*Y40)</f>
        <v>30300</v>
      </c>
      <c r="Z41" s="92"/>
      <c r="AA41" s="92">
        <f>SUM(AA38*AA40)</f>
        <v>16480</v>
      </c>
    </row>
    <row r="42" spans="1:31" s="90" customFormat="1" ht="15.75" customHeight="1" outlineLevel="2" x14ac:dyDescent="0.25">
      <c r="A42" s="88" t="s">
        <v>709</v>
      </c>
      <c r="B42" s="70" t="s">
        <v>710</v>
      </c>
      <c r="C42" s="89" t="s">
        <v>655</v>
      </c>
      <c r="D42" s="304" t="s">
        <v>711</v>
      </c>
      <c r="E42" s="305"/>
      <c r="F42" s="92">
        <f>SUM(F41/12)</f>
        <v>988.66666666666663</v>
      </c>
      <c r="G42" s="92"/>
      <c r="H42" s="92"/>
      <c r="I42" s="92">
        <f>SUM(I41/12)</f>
        <v>2847.3999999999996</v>
      </c>
      <c r="J42" s="75">
        <v>276.56886571056066</v>
      </c>
      <c r="K42" s="75" t="e">
        <v>#REF!</v>
      </c>
      <c r="L42" s="75">
        <v>1590.3219021822026</v>
      </c>
      <c r="M42" s="92"/>
      <c r="N42" s="92">
        <f>SUM(N41/12)</f>
        <v>1898.2666666666667</v>
      </c>
      <c r="O42" s="92"/>
      <c r="P42" s="92">
        <f>SUM(P41/12)</f>
        <v>4761.272727272727</v>
      </c>
      <c r="X42" s="92"/>
      <c r="Y42" s="92">
        <f>SUM(Y41/12)</f>
        <v>2525</v>
      </c>
      <c r="Z42" s="92"/>
      <c r="AA42" s="92">
        <f>SUM(AA41/12)</f>
        <v>1373.3333333333333</v>
      </c>
    </row>
    <row r="43" spans="1:31" s="90" customFormat="1" ht="15.75" customHeight="1" outlineLevel="2" x14ac:dyDescent="0.25">
      <c r="A43" s="88" t="s">
        <v>712</v>
      </c>
      <c r="B43" s="70" t="s">
        <v>713</v>
      </c>
      <c r="C43" s="89" t="s">
        <v>655</v>
      </c>
      <c r="D43" s="304" t="s">
        <v>714</v>
      </c>
      <c r="E43" s="305"/>
      <c r="F43" s="92">
        <f>SUM(F42/F21)</f>
        <v>7.5279187817258872</v>
      </c>
      <c r="G43" s="92"/>
      <c r="H43" s="92"/>
      <c r="I43" s="92">
        <f>SUM(I42/I21)</f>
        <v>21.680710659898473</v>
      </c>
      <c r="J43" s="75">
        <v>2.11409870349903</v>
      </c>
      <c r="K43" s="75" t="e">
        <v>#REF!</v>
      </c>
      <c r="L43" s="75">
        <v>7.3522148971866059</v>
      </c>
      <c r="M43" s="92"/>
      <c r="N43" s="92">
        <f>SUM(N42/N21)</f>
        <v>14.453807106598983</v>
      </c>
      <c r="O43" s="92"/>
      <c r="P43" s="92">
        <f>SUM(P42/P21)</f>
        <v>36.253345639132434</v>
      </c>
      <c r="X43" s="92"/>
      <c r="Y43" s="92">
        <f>SUM(Y42/Y21)</f>
        <v>19.225888324873097</v>
      </c>
      <c r="Z43" s="92"/>
      <c r="AA43" s="92">
        <f>SUM(AA42/AA21)</f>
        <v>10.456852791878172</v>
      </c>
    </row>
    <row r="44" spans="1:31" s="68" customFormat="1" ht="18" customHeight="1" outlineLevel="1" x14ac:dyDescent="0.25">
      <c r="A44" s="82" t="s">
        <v>715</v>
      </c>
      <c r="B44" s="85" t="s">
        <v>716</v>
      </c>
      <c r="C44" s="84"/>
      <c r="D44" s="302"/>
      <c r="E44" s="303"/>
      <c r="F44" s="96"/>
      <c r="G44" s="96"/>
      <c r="H44" s="96"/>
      <c r="I44" s="96"/>
      <c r="J44" s="93" t="e">
        <v>#REF!</v>
      </c>
      <c r="K44" s="93" t="e">
        <v>#REF!</v>
      </c>
      <c r="L44" s="93" t="e">
        <v>#REF!</v>
      </c>
      <c r="M44" s="96"/>
      <c r="N44" s="96"/>
      <c r="O44" s="96"/>
      <c r="P44" s="96"/>
      <c r="X44" s="96"/>
      <c r="Y44" s="96"/>
      <c r="Z44" s="96"/>
      <c r="AA44" s="96"/>
    </row>
    <row r="45" spans="1:31" s="90" customFormat="1" ht="15.75" customHeight="1" outlineLevel="2" x14ac:dyDescent="0.25">
      <c r="A45" s="88" t="s">
        <v>717</v>
      </c>
      <c r="B45" s="70" t="s">
        <v>718</v>
      </c>
      <c r="C45" s="89"/>
      <c r="D45" s="304"/>
      <c r="E45" s="305"/>
      <c r="F45" s="71" t="s">
        <v>719</v>
      </c>
      <c r="G45" s="74"/>
      <c r="H45" s="71" t="s">
        <v>719</v>
      </c>
      <c r="I45" s="71" t="s">
        <v>719</v>
      </c>
      <c r="J45" s="72" t="e">
        <v>#VALUE!</v>
      </c>
      <c r="K45" s="72" t="e">
        <v>#VALUE!</v>
      </c>
      <c r="L45" s="72" t="e">
        <v>#VALUE!</v>
      </c>
      <c r="M45" s="71" t="s">
        <v>720</v>
      </c>
      <c r="N45" s="71" t="s">
        <v>720</v>
      </c>
      <c r="O45" s="71" t="s">
        <v>720</v>
      </c>
      <c r="P45" s="71" t="s">
        <v>720</v>
      </c>
      <c r="X45" s="149" t="s">
        <v>720</v>
      </c>
      <c r="Y45" s="149" t="s">
        <v>720</v>
      </c>
      <c r="Z45" s="149" t="s">
        <v>720</v>
      </c>
      <c r="AA45" s="149" t="s">
        <v>720</v>
      </c>
    </row>
    <row r="46" spans="1:31" s="90" customFormat="1" ht="25.5" customHeight="1" outlineLevel="2" x14ac:dyDescent="0.25">
      <c r="A46" s="88" t="s">
        <v>721</v>
      </c>
      <c r="B46" s="70" t="s">
        <v>722</v>
      </c>
      <c r="C46" s="89" t="s">
        <v>723</v>
      </c>
      <c r="D46" s="304" t="s">
        <v>693</v>
      </c>
      <c r="E46" s="305"/>
      <c r="F46" s="73">
        <v>17.3</v>
      </c>
      <c r="G46" s="101"/>
      <c r="H46" s="101"/>
      <c r="I46" s="73">
        <v>21</v>
      </c>
      <c r="J46" s="75">
        <v>-0.69999999999999929</v>
      </c>
      <c r="K46" s="75" t="e">
        <v>#REF!</v>
      </c>
      <c r="L46" s="75">
        <v>-17.5</v>
      </c>
      <c r="M46" s="101"/>
      <c r="N46" s="73">
        <v>21</v>
      </c>
      <c r="O46" s="101"/>
      <c r="P46" s="73">
        <v>47.3</v>
      </c>
      <c r="Q46" s="87" t="s">
        <v>724</v>
      </c>
      <c r="R46" s="102"/>
      <c r="S46" s="102"/>
      <c r="T46" s="102"/>
      <c r="U46" s="102"/>
      <c r="V46" s="102"/>
      <c r="W46" s="102"/>
      <c r="X46" s="101"/>
      <c r="Y46" s="152">
        <v>18.8</v>
      </c>
      <c r="Z46" s="101"/>
      <c r="AA46" s="152">
        <v>8.6</v>
      </c>
    </row>
    <row r="47" spans="1:31" s="90" customFormat="1" ht="15.75" customHeight="1" outlineLevel="2" x14ac:dyDescent="0.25">
      <c r="A47" s="88" t="s">
        <v>725</v>
      </c>
      <c r="B47" s="70" t="s">
        <v>726</v>
      </c>
      <c r="C47" s="89" t="s">
        <v>727</v>
      </c>
      <c r="D47" s="304" t="s">
        <v>728</v>
      </c>
      <c r="E47" s="305"/>
      <c r="F47" s="74">
        <f>SUM(F35/100*F46)</f>
        <v>8650</v>
      </c>
      <c r="G47" s="74"/>
      <c r="H47" s="74"/>
      <c r="I47" s="74">
        <f>SUM(I35/100*I46)</f>
        <v>6300</v>
      </c>
      <c r="J47" s="75">
        <v>-1293.9200000000019</v>
      </c>
      <c r="K47" s="75" t="e">
        <v>#REF!</v>
      </c>
      <c r="L47" s="75">
        <v>-7886.3829800000021</v>
      </c>
      <c r="M47" s="74"/>
      <c r="N47" s="74">
        <f>SUM(N35/100*N46)</f>
        <v>4200</v>
      </c>
      <c r="O47" s="74"/>
      <c r="P47" s="74">
        <f>SUM(P35/100*P46)</f>
        <v>9460</v>
      </c>
      <c r="X47" s="74"/>
      <c r="Y47" s="74">
        <f>SUM(Y35/100*Y46)</f>
        <v>5640</v>
      </c>
      <c r="Z47" s="74"/>
      <c r="AA47" s="74">
        <f>SUM(AA35/100*AA46)</f>
        <v>1720</v>
      </c>
    </row>
    <row r="48" spans="1:31" s="90" customFormat="1" ht="15.75" customHeight="1" outlineLevel="2" x14ac:dyDescent="0.25">
      <c r="A48" s="88" t="s">
        <v>729</v>
      </c>
      <c r="B48" s="70" t="s">
        <v>730</v>
      </c>
      <c r="C48" s="89" t="s">
        <v>727</v>
      </c>
      <c r="D48" s="304" t="s">
        <v>731</v>
      </c>
      <c r="E48" s="305"/>
      <c r="F48" s="74">
        <f>SUM(F47/12)</f>
        <v>720.83333333333337</v>
      </c>
      <c r="G48" s="74"/>
      <c r="H48" s="74"/>
      <c r="I48" s="74">
        <f>SUM(I47/12)</f>
        <v>525</v>
      </c>
      <c r="J48" s="75">
        <v>-107.82666666666682</v>
      </c>
      <c r="K48" s="75" t="e">
        <v>#REF!</v>
      </c>
      <c r="L48" s="75">
        <v>-657.19858166666677</v>
      </c>
      <c r="M48" s="74"/>
      <c r="N48" s="74">
        <f>SUM(N47/12)</f>
        <v>350</v>
      </c>
      <c r="O48" s="74"/>
      <c r="P48" s="74">
        <f>SUM(P47/12)</f>
        <v>788.33333333333337</v>
      </c>
      <c r="X48" s="74"/>
      <c r="Y48" s="74">
        <f>SUM(Y47/12)</f>
        <v>470</v>
      </c>
      <c r="Z48" s="74"/>
      <c r="AA48" s="74">
        <f>SUM(AA47/12)</f>
        <v>143.33333333333334</v>
      </c>
    </row>
    <row r="49" spans="1:27" s="90" customFormat="1" ht="15.75" customHeight="1" outlineLevel="2" x14ac:dyDescent="0.25">
      <c r="A49" s="88" t="s">
        <v>732</v>
      </c>
      <c r="B49" s="70" t="s">
        <v>733</v>
      </c>
      <c r="C49" s="89" t="s">
        <v>727</v>
      </c>
      <c r="D49" s="308" t="s">
        <v>734</v>
      </c>
      <c r="E49" s="309"/>
      <c r="F49" s="92">
        <f>SUM(F48/F21)</f>
        <v>5.4885786802030454</v>
      </c>
      <c r="G49" s="92"/>
      <c r="H49" s="91">
        <v>3.5</v>
      </c>
      <c r="I49" s="92">
        <f>SUM(I48/I21)</f>
        <v>3.9974619289340096</v>
      </c>
      <c r="J49" s="92">
        <f>SUM(J48/J21)</f>
        <v>539.13333333336482</v>
      </c>
      <c r="K49" s="92" t="e">
        <f>SUM(K48/K21)</f>
        <v>#REF!</v>
      </c>
      <c r="L49" s="92">
        <f>SUM(L48/L21)</f>
        <v>-15.073154536099658</v>
      </c>
      <c r="M49" s="91">
        <v>6</v>
      </c>
      <c r="N49" s="92">
        <f>SUM(N48/N21)</f>
        <v>2.6649746192893398</v>
      </c>
      <c r="O49" s="91">
        <v>9</v>
      </c>
      <c r="P49" s="92">
        <f>SUM(P48/P21)</f>
        <v>6.0025380710659899</v>
      </c>
      <c r="X49" s="151">
        <v>8.8000000000000007</v>
      </c>
      <c r="Y49" s="92">
        <f>SUM(Y48/Y21)</f>
        <v>3.578680203045685</v>
      </c>
      <c r="Z49" s="151">
        <v>8.6</v>
      </c>
      <c r="AA49" s="92">
        <f>SUM(AA48/AA21)</f>
        <v>1.0913705583756346</v>
      </c>
    </row>
    <row r="50" spans="1:27" s="90" customFormat="1" ht="15.75" customHeight="1" outlineLevel="2" x14ac:dyDescent="0.25">
      <c r="A50" s="88" t="s">
        <v>735</v>
      </c>
      <c r="B50" s="70" t="s">
        <v>736</v>
      </c>
      <c r="C50" s="89" t="s">
        <v>737</v>
      </c>
      <c r="D50" s="304" t="s">
        <v>656</v>
      </c>
      <c r="E50" s="305"/>
      <c r="F50" s="91">
        <v>36.666666666666671</v>
      </c>
      <c r="G50" s="92"/>
      <c r="H50" s="91">
        <v>36.666666666666671</v>
      </c>
      <c r="I50" s="91">
        <v>36.666666666666671</v>
      </c>
      <c r="J50" s="72">
        <v>4.9666666666666721</v>
      </c>
      <c r="K50" s="72">
        <v>4.9666666666666721</v>
      </c>
      <c r="L50" s="72">
        <v>4.9666666666666721</v>
      </c>
      <c r="M50" s="91">
        <v>39.166666666666671</v>
      </c>
      <c r="N50" s="91">
        <v>39.166666666666671</v>
      </c>
      <c r="O50" s="91">
        <v>39.166666666666671</v>
      </c>
      <c r="P50" s="91">
        <v>39.166666666666671</v>
      </c>
      <c r="X50" s="91">
        <v>39.166666666666671</v>
      </c>
      <c r="Y50" s="91">
        <v>39.166666666666671</v>
      </c>
      <c r="Z50" s="91">
        <v>39.166666666666671</v>
      </c>
      <c r="AA50" s="91">
        <v>39.166666666666671</v>
      </c>
    </row>
    <row r="51" spans="1:27" s="90" customFormat="1" ht="15.75" customHeight="1" outlineLevel="2" x14ac:dyDescent="0.25">
      <c r="A51" s="88" t="s">
        <v>738</v>
      </c>
      <c r="B51" s="70" t="s">
        <v>739</v>
      </c>
      <c r="C51" s="89" t="s">
        <v>740</v>
      </c>
      <c r="D51" s="304" t="s">
        <v>741</v>
      </c>
      <c r="E51" s="305"/>
      <c r="F51" s="92">
        <f>F48*F50</f>
        <v>26430.555555555562</v>
      </c>
      <c r="G51" s="92"/>
      <c r="H51" s="92"/>
      <c r="I51" s="92">
        <f t="shared" ref="I51:P51" si="0">I48*I50</f>
        <v>19250.000000000004</v>
      </c>
      <c r="J51" s="92">
        <f t="shared" si="0"/>
        <v>-535.53911111111245</v>
      </c>
      <c r="K51" s="92" t="e">
        <f t="shared" si="0"/>
        <v>#REF!</v>
      </c>
      <c r="L51" s="92">
        <f t="shared" si="0"/>
        <v>-3264.0862889444484</v>
      </c>
      <c r="M51" s="92"/>
      <c r="N51" s="92">
        <f t="shared" si="0"/>
        <v>13708.333333333336</v>
      </c>
      <c r="O51" s="92"/>
      <c r="P51" s="92">
        <f t="shared" si="0"/>
        <v>30876.388888888894</v>
      </c>
      <c r="Q51" s="87" t="s">
        <v>742</v>
      </c>
      <c r="X51" s="92"/>
      <c r="Y51" s="92">
        <f>Y48*Y50</f>
        <v>18408.333333333336</v>
      </c>
      <c r="Z51" s="92"/>
      <c r="AA51" s="92">
        <f>AA48*AA50</f>
        <v>5613.8888888888896</v>
      </c>
    </row>
    <row r="52" spans="1:27" s="90" customFormat="1" ht="26.25" customHeight="1" outlineLevel="1" x14ac:dyDescent="0.25">
      <c r="A52" s="88" t="s">
        <v>743</v>
      </c>
      <c r="B52" s="70" t="s">
        <v>744</v>
      </c>
      <c r="C52" s="103" t="s">
        <v>745</v>
      </c>
      <c r="D52" s="304" t="s">
        <v>746</v>
      </c>
      <c r="E52" s="305"/>
      <c r="F52" s="92">
        <f>SUM(F49*F50)</f>
        <v>201.24788494077836</v>
      </c>
      <c r="G52" s="92"/>
      <c r="H52" s="92">
        <f>SUM(H49*H50)</f>
        <v>128.33333333333334</v>
      </c>
      <c r="I52" s="92"/>
      <c r="J52" s="75">
        <v>1.5378849407783264</v>
      </c>
      <c r="K52" s="75">
        <v>17.38333333333334</v>
      </c>
      <c r="L52" s="75">
        <v>-427.15749999999997</v>
      </c>
      <c r="M52" s="92">
        <f>SUM(M49*M50)</f>
        <v>235.00000000000003</v>
      </c>
      <c r="N52" s="92"/>
      <c r="O52" s="92">
        <f>SUM(O49*O50)</f>
        <v>352.50000000000006</v>
      </c>
      <c r="P52" s="92"/>
      <c r="X52" s="92">
        <f>SUM(X49*X50)</f>
        <v>344.66666666666674</v>
      </c>
      <c r="Y52" s="92"/>
      <c r="Z52" s="92">
        <f>SUM(Z49*Z50)</f>
        <v>336.83333333333337</v>
      </c>
      <c r="AA52" s="92"/>
    </row>
    <row r="53" spans="1:27" s="68" customFormat="1" ht="18" customHeight="1" outlineLevel="1" x14ac:dyDescent="0.25">
      <c r="A53" s="82" t="s">
        <v>747</v>
      </c>
      <c r="B53" s="85" t="s">
        <v>748</v>
      </c>
      <c r="C53" s="84"/>
      <c r="D53" s="302"/>
      <c r="E53" s="303"/>
      <c r="F53" s="96"/>
      <c r="G53" s="96"/>
      <c r="H53" s="96"/>
      <c r="I53" s="96"/>
      <c r="J53" s="93" t="e">
        <v>#REF!</v>
      </c>
      <c r="K53" s="93" t="e">
        <v>#REF!</v>
      </c>
      <c r="L53" s="93" t="e">
        <v>#REF!</v>
      </c>
      <c r="M53" s="96"/>
      <c r="N53" s="96"/>
      <c r="O53" s="96"/>
      <c r="P53" s="96"/>
      <c r="X53" s="96"/>
      <c r="Y53" s="96"/>
      <c r="Z53" s="96"/>
      <c r="AA53" s="96"/>
    </row>
    <row r="54" spans="1:27" s="90" customFormat="1" ht="15.75" customHeight="1" outlineLevel="2" x14ac:dyDescent="0.25">
      <c r="A54" s="88" t="s">
        <v>749</v>
      </c>
      <c r="B54" s="70" t="s">
        <v>750</v>
      </c>
      <c r="C54" s="89">
        <v>0</v>
      </c>
      <c r="D54" s="304" t="s">
        <v>651</v>
      </c>
      <c r="E54" s="305"/>
      <c r="F54" s="104">
        <v>3.5000000000000003E-2</v>
      </c>
      <c r="G54" s="100"/>
      <c r="H54" s="104">
        <v>3.5000000000000003E-2</v>
      </c>
      <c r="I54" s="104">
        <v>3.5000000000000003E-2</v>
      </c>
      <c r="J54" s="72">
        <v>0</v>
      </c>
      <c r="K54" s="72">
        <v>0</v>
      </c>
      <c r="L54" s="72">
        <v>0</v>
      </c>
      <c r="M54" s="104">
        <v>0.02</v>
      </c>
      <c r="N54" s="104">
        <v>0.02</v>
      </c>
      <c r="O54" s="104">
        <v>0.02</v>
      </c>
      <c r="P54" s="104">
        <v>0.02</v>
      </c>
      <c r="Q54" s="87" t="s">
        <v>652</v>
      </c>
      <c r="X54" s="104">
        <v>0.02</v>
      </c>
      <c r="Y54" s="104">
        <v>0.02</v>
      </c>
      <c r="Z54" s="104">
        <v>0.02</v>
      </c>
      <c r="AA54" s="104">
        <v>0.02</v>
      </c>
    </row>
    <row r="55" spans="1:27" s="90" customFormat="1" ht="15.75" customHeight="1" outlineLevel="2" x14ac:dyDescent="0.25">
      <c r="A55" s="88" t="s">
        <v>751</v>
      </c>
      <c r="B55" s="70" t="s">
        <v>752</v>
      </c>
      <c r="C55" s="89">
        <v>0</v>
      </c>
      <c r="D55" s="304" t="s">
        <v>651</v>
      </c>
      <c r="E55" s="305"/>
      <c r="F55" s="105">
        <v>4.0000000000000002E-4</v>
      </c>
      <c r="G55" s="106"/>
      <c r="H55" s="105">
        <v>4.0000000000000002E-4</v>
      </c>
      <c r="I55" s="105">
        <v>4.0000000000000002E-4</v>
      </c>
      <c r="J55" s="72">
        <v>0</v>
      </c>
      <c r="K55" s="72">
        <v>0</v>
      </c>
      <c r="L55" s="72">
        <v>0</v>
      </c>
      <c r="M55" s="105">
        <v>4.0000000000000002E-4</v>
      </c>
      <c r="N55" s="105">
        <v>4.0000000000000002E-4</v>
      </c>
      <c r="O55" s="105">
        <v>4.0000000000000002E-4</v>
      </c>
      <c r="P55" s="105">
        <v>4.0000000000000002E-4</v>
      </c>
      <c r="Q55" s="87" t="s">
        <v>652</v>
      </c>
      <c r="X55" s="105">
        <v>4.0000000000000002E-4</v>
      </c>
      <c r="Y55" s="105">
        <v>4.0000000000000002E-4</v>
      </c>
      <c r="Z55" s="105">
        <v>4.0000000000000002E-4</v>
      </c>
      <c r="AA55" s="105">
        <v>4.0000000000000002E-4</v>
      </c>
    </row>
    <row r="56" spans="1:27" s="90" customFormat="1" ht="15.75" customHeight="1" outlineLevel="2" x14ac:dyDescent="0.25">
      <c r="A56" s="88" t="s">
        <v>753</v>
      </c>
      <c r="B56" s="70" t="s">
        <v>754</v>
      </c>
      <c r="C56" s="89">
        <v>0</v>
      </c>
      <c r="D56" s="304" t="s">
        <v>651</v>
      </c>
      <c r="E56" s="305"/>
      <c r="F56" s="104">
        <v>1.4999999999999999E-2</v>
      </c>
      <c r="G56" s="100"/>
      <c r="H56" s="104">
        <v>1.4999999999999999E-2</v>
      </c>
      <c r="I56" s="104">
        <v>1.4999999999999999E-2</v>
      </c>
      <c r="J56" s="72">
        <v>0</v>
      </c>
      <c r="K56" s="72">
        <v>0</v>
      </c>
      <c r="L56" s="72">
        <v>0</v>
      </c>
      <c r="M56" s="104">
        <v>1.4999999999999999E-2</v>
      </c>
      <c r="N56" s="104">
        <v>1.4999999999999999E-2</v>
      </c>
      <c r="O56" s="104">
        <v>1.4999999999999999E-2</v>
      </c>
      <c r="P56" s="104">
        <v>1.4999999999999999E-2</v>
      </c>
      <c r="Q56" s="87" t="s">
        <v>652</v>
      </c>
      <c r="X56" s="104">
        <v>1.4999999999999999E-2</v>
      </c>
      <c r="Y56" s="104">
        <v>1.4999999999999999E-2</v>
      </c>
      <c r="Z56" s="104">
        <v>1.4999999999999999E-2</v>
      </c>
      <c r="AA56" s="104">
        <v>1.4999999999999999E-2</v>
      </c>
    </row>
    <row r="57" spans="1:27" s="90" customFormat="1" ht="15.75" customHeight="1" outlineLevel="2" x14ac:dyDescent="0.25">
      <c r="A57" s="88" t="s">
        <v>755</v>
      </c>
      <c r="B57" s="70" t="s">
        <v>756</v>
      </c>
      <c r="C57" s="89" t="s">
        <v>757</v>
      </c>
      <c r="D57" s="304"/>
      <c r="E57" s="305"/>
      <c r="F57" s="91">
        <v>147.91666666666669</v>
      </c>
      <c r="G57" s="92"/>
      <c r="H57" s="91">
        <v>147.91666666666669</v>
      </c>
      <c r="I57" s="91">
        <v>147.91666666666669</v>
      </c>
      <c r="J57" s="72">
        <v>59.32</v>
      </c>
      <c r="K57" s="72">
        <v>59.32</v>
      </c>
      <c r="L57" s="72">
        <v>59.32</v>
      </c>
      <c r="M57" s="91">
        <v>147.91666666666669</v>
      </c>
      <c r="N57" s="91">
        <v>147.91666666666669</v>
      </c>
      <c r="O57" s="91">
        <v>147.91666666666669</v>
      </c>
      <c r="P57" s="91">
        <v>147.91666666666669</v>
      </c>
      <c r="X57" s="91">
        <v>147.91666666666669</v>
      </c>
      <c r="Y57" s="91">
        <v>147.91666666666669</v>
      </c>
      <c r="Z57" s="91">
        <v>147.91666666666669</v>
      </c>
      <c r="AA57" s="91">
        <v>147.91666666666669</v>
      </c>
    </row>
    <row r="58" spans="1:27" s="90" customFormat="1" ht="15.75" customHeight="1" outlineLevel="2" x14ac:dyDescent="0.25">
      <c r="A58" s="88" t="s">
        <v>758</v>
      </c>
      <c r="B58" s="70" t="s">
        <v>759</v>
      </c>
      <c r="C58" s="89" t="s">
        <v>757</v>
      </c>
      <c r="D58" s="304"/>
      <c r="E58" s="305"/>
      <c r="F58" s="91">
        <v>127.97499999999999</v>
      </c>
      <c r="G58" s="92"/>
      <c r="H58" s="91">
        <v>127.97499999999999</v>
      </c>
      <c r="I58" s="91">
        <v>127.97499999999999</v>
      </c>
      <c r="J58" s="91">
        <v>99.16</v>
      </c>
      <c r="K58" s="91">
        <v>99.16</v>
      </c>
      <c r="L58" s="91">
        <v>99.16</v>
      </c>
      <c r="M58" s="91">
        <v>127.97499999999999</v>
      </c>
      <c r="N58" s="91">
        <v>127.97499999999999</v>
      </c>
      <c r="O58" s="91">
        <v>127.97499999999999</v>
      </c>
      <c r="P58" s="91">
        <v>127.97499999999999</v>
      </c>
      <c r="X58" s="91">
        <v>127.97499999999999</v>
      </c>
      <c r="Y58" s="91">
        <v>127.97499999999999</v>
      </c>
      <c r="Z58" s="91">
        <v>127.97499999999999</v>
      </c>
      <c r="AA58" s="91">
        <v>127.97499999999999</v>
      </c>
    </row>
    <row r="59" spans="1:27" s="90" customFormat="1" ht="15.75" customHeight="1" outlineLevel="2" x14ac:dyDescent="0.25">
      <c r="A59" s="88" t="s">
        <v>760</v>
      </c>
      <c r="B59" s="70" t="s">
        <v>761</v>
      </c>
      <c r="C59" s="89" t="s">
        <v>757</v>
      </c>
      <c r="D59" s="304"/>
      <c r="E59" s="305"/>
      <c r="F59" s="91">
        <v>259.16666666666669</v>
      </c>
      <c r="G59" s="92"/>
      <c r="H59" s="91">
        <v>259.16666666666669</v>
      </c>
      <c r="I59" s="91">
        <v>259.16666666666669</v>
      </c>
      <c r="J59" s="91">
        <v>94.92</v>
      </c>
      <c r="K59" s="91">
        <v>94.92</v>
      </c>
      <c r="L59" s="91">
        <v>94.92</v>
      </c>
      <c r="M59" s="91">
        <v>259.16666666666669</v>
      </c>
      <c r="N59" s="91">
        <v>259.16666666666669</v>
      </c>
      <c r="O59" s="91">
        <v>259.16666666666669</v>
      </c>
      <c r="P59" s="91">
        <v>259.16666666666669</v>
      </c>
      <c r="X59" s="91">
        <v>259.16666666666669</v>
      </c>
      <c r="Y59" s="91">
        <v>259.16666666666669</v>
      </c>
      <c r="Z59" s="91">
        <v>259.16666666666669</v>
      </c>
      <c r="AA59" s="91">
        <v>259.16666666666669</v>
      </c>
    </row>
    <row r="60" spans="1:27" s="90" customFormat="1" ht="15.75" customHeight="1" outlineLevel="2" x14ac:dyDescent="0.25">
      <c r="A60" s="88" t="s">
        <v>762</v>
      </c>
      <c r="B60" s="70" t="s">
        <v>733</v>
      </c>
      <c r="C60" s="89" t="s">
        <v>727</v>
      </c>
      <c r="D60" s="304" t="s">
        <v>734</v>
      </c>
      <c r="E60" s="305"/>
      <c r="F60" s="92">
        <f>SUM(F49)</f>
        <v>5.4885786802030454</v>
      </c>
      <c r="G60" s="92"/>
      <c r="H60" s="91">
        <v>3.5</v>
      </c>
      <c r="I60" s="92">
        <f>SUM(I49)</f>
        <v>3.9974619289340096</v>
      </c>
      <c r="J60" s="91">
        <f>SUM(J49)</f>
        <v>539.13333333336482</v>
      </c>
      <c r="K60" s="91" t="e">
        <f>SUM(K49)</f>
        <v>#REF!</v>
      </c>
      <c r="L60" s="91">
        <f>SUM(L49)</f>
        <v>-15.073154536099658</v>
      </c>
      <c r="M60" s="91">
        <v>6</v>
      </c>
      <c r="N60" s="92">
        <f>SUM(N49)</f>
        <v>2.6649746192893398</v>
      </c>
      <c r="O60" s="91">
        <v>9</v>
      </c>
      <c r="P60" s="92">
        <f>SUM(P49)</f>
        <v>6.0025380710659899</v>
      </c>
      <c r="X60" s="151">
        <v>8.8000000000000007</v>
      </c>
      <c r="Y60" s="92">
        <f>SUM(Y49)</f>
        <v>3.578680203045685</v>
      </c>
      <c r="Z60" s="151">
        <v>8.6</v>
      </c>
      <c r="AA60" s="92">
        <f>SUM(AA49)</f>
        <v>1.0913705583756346</v>
      </c>
    </row>
    <row r="61" spans="1:27" s="90" customFormat="1" ht="15.75" customHeight="1" outlineLevel="2" x14ac:dyDescent="0.25">
      <c r="A61" s="88" t="s">
        <v>763</v>
      </c>
      <c r="B61" s="70" t="s">
        <v>764</v>
      </c>
      <c r="C61" s="89" t="s">
        <v>765</v>
      </c>
      <c r="D61" s="304"/>
      <c r="E61" s="305"/>
      <c r="F61" s="91">
        <v>0.75</v>
      </c>
      <c r="G61" s="92"/>
      <c r="H61" s="91">
        <v>0.75</v>
      </c>
      <c r="I61" s="91">
        <v>0.75</v>
      </c>
      <c r="J61" s="72">
        <v>2.0000000000000018E-2</v>
      </c>
      <c r="K61" s="72">
        <v>2.0000000000000018E-2</v>
      </c>
      <c r="L61" s="72">
        <v>2.0000000000000018E-2</v>
      </c>
      <c r="M61" s="91">
        <v>0.84499999999999997</v>
      </c>
      <c r="N61" s="91">
        <v>0.84499999999999997</v>
      </c>
      <c r="O61" s="91">
        <v>0.84499999999999997</v>
      </c>
      <c r="P61" s="91">
        <v>0.84499999999999997</v>
      </c>
      <c r="X61" s="91">
        <v>0.85</v>
      </c>
      <c r="Y61" s="91">
        <v>0.85</v>
      </c>
      <c r="Z61" s="91">
        <v>0.85</v>
      </c>
      <c r="AA61" s="91">
        <v>0.85</v>
      </c>
    </row>
    <row r="62" spans="1:27" s="90" customFormat="1" ht="15.75" customHeight="1" outlineLevel="2" x14ac:dyDescent="0.25">
      <c r="A62" s="88" t="s">
        <v>766</v>
      </c>
      <c r="B62" s="70" t="s">
        <v>733</v>
      </c>
      <c r="C62" s="89" t="s">
        <v>767</v>
      </c>
      <c r="D62" s="304" t="s">
        <v>768</v>
      </c>
      <c r="E62" s="305"/>
      <c r="F62" s="92">
        <f>SUM(F60*F61)</f>
        <v>4.1164340101522843</v>
      </c>
      <c r="G62" s="92"/>
      <c r="H62" s="92">
        <f>SUM(H60*H61)</f>
        <v>2.625</v>
      </c>
      <c r="I62" s="92">
        <f>SUM(I60*I61)</f>
        <v>2.9980964467005071</v>
      </c>
      <c r="J62" s="75">
        <v>-0.48256598984771681</v>
      </c>
      <c r="K62" s="75">
        <v>7.0000000000000284E-2</v>
      </c>
      <c r="L62" s="75">
        <v>-6.8386535532994932</v>
      </c>
      <c r="M62" s="92">
        <f>SUM(M60*M61)</f>
        <v>5.07</v>
      </c>
      <c r="N62" s="92">
        <f>SUM(N60*N61)</f>
        <v>2.251903553299492</v>
      </c>
      <c r="O62" s="92">
        <f>SUM(O60*O61)</f>
        <v>7.6049999999999995</v>
      </c>
      <c r="P62" s="92">
        <f>SUM(P60*P61)</f>
        <v>5.0721446700507613</v>
      </c>
      <c r="Q62" s="87" t="s">
        <v>769</v>
      </c>
      <c r="X62" s="92">
        <f>SUM(X60*X61)</f>
        <v>7.48</v>
      </c>
      <c r="Y62" s="92">
        <f>SUM(Y60*Y61)</f>
        <v>3.0418781725888322</v>
      </c>
      <c r="Z62" s="92">
        <f>SUM(Z60*Z61)</f>
        <v>7.31</v>
      </c>
      <c r="AA62" s="92">
        <f>SUM(AA60*AA61)</f>
        <v>0.92766497461928932</v>
      </c>
    </row>
    <row r="63" spans="1:27" s="90" customFormat="1" ht="36.75" customHeight="1" outlineLevel="2" x14ac:dyDescent="0.25">
      <c r="A63" s="88" t="s">
        <v>770</v>
      </c>
      <c r="B63" s="70" t="s">
        <v>771</v>
      </c>
      <c r="C63" s="89" t="s">
        <v>655</v>
      </c>
      <c r="D63" s="304" t="s">
        <v>772</v>
      </c>
      <c r="E63" s="305"/>
      <c r="F63" s="92">
        <f>(F54*F57+F55*F58+F56*F59)*F48</f>
        <v>6570.9532777777795</v>
      </c>
      <c r="G63" s="92"/>
      <c r="H63" s="92"/>
      <c r="I63" s="92">
        <f>(I54*I57+I55*I58+I56*I59)*I48</f>
        <v>4785.7810000000009</v>
      </c>
      <c r="J63" s="92" t="e">
        <f>(J54*J57+J55*J58+J56*J59)*#REF!</f>
        <v>#REF!</v>
      </c>
      <c r="K63" s="92" t="e">
        <f>(K54*K57+K55*K58+K56*K59)*#REF!</f>
        <v>#REF!</v>
      </c>
      <c r="L63" s="92" t="e">
        <f>(L54*L57+L55*L58+L56*L59)*#REF!</f>
        <v>#REF!</v>
      </c>
      <c r="M63" s="92"/>
      <c r="N63" s="92">
        <f>(N54*N57+N55*N58+N56*N59)*N48</f>
        <v>2413.9581666666668</v>
      </c>
      <c r="O63" s="92"/>
      <c r="P63" s="92">
        <f>(P54*P57+P55*P58+P56*P59)*P48</f>
        <v>5437.1533944444454</v>
      </c>
      <c r="Q63" s="87" t="s">
        <v>742</v>
      </c>
      <c r="X63" s="92"/>
      <c r="Y63" s="92">
        <f>(Y54*Y57+Y55*Y58+Y56*Y59)*Y48</f>
        <v>3241.6009666666669</v>
      </c>
      <c r="Z63" s="92"/>
      <c r="AA63" s="92">
        <f>(AA54*AA57+AA55*AA58+AA56*AA59)*AA48</f>
        <v>988.57334444444461</v>
      </c>
    </row>
    <row r="64" spans="1:27" s="90" customFormat="1" ht="41.25" customHeight="1" outlineLevel="1" x14ac:dyDescent="0.25">
      <c r="A64" s="88" t="s">
        <v>773</v>
      </c>
      <c r="B64" s="70" t="s">
        <v>774</v>
      </c>
      <c r="C64" s="89" t="s">
        <v>655</v>
      </c>
      <c r="D64" s="304" t="s">
        <v>775</v>
      </c>
      <c r="E64" s="305"/>
      <c r="F64" s="92">
        <f>(F54*F57+F55*F58+F56*F59)*F62</f>
        <v>37.524479378172593</v>
      </c>
      <c r="G64" s="92"/>
      <c r="H64" s="92">
        <f>(H54*H57+H55*H58+H56*H59)*H62</f>
        <v>23.928905000000004</v>
      </c>
      <c r="I64" s="92"/>
      <c r="J64" s="75">
        <v>10.485201560172584</v>
      </c>
      <c r="K64" s="75">
        <v>15.884022490000005</v>
      </c>
      <c r="L64" s="75">
        <v>-30.9727976635</v>
      </c>
      <c r="M64" s="92">
        <f>(M54*M57+M55*M58+M56*M59)*M62</f>
        <v>34.967908300000005</v>
      </c>
      <c r="N64" s="92"/>
      <c r="O64" s="92">
        <f>(O54*O57+O55*O58+O56*O59)*O62</f>
        <v>52.45186245</v>
      </c>
      <c r="P64" s="92"/>
      <c r="Q64" s="87"/>
      <c r="X64" s="92">
        <f>(X54*X57+X55*X58+X56*X59)*X62</f>
        <v>51.589734533333342</v>
      </c>
      <c r="Y64" s="92"/>
      <c r="Z64" s="92">
        <f>(Z54*Z57+Z55*Z58+Z56*Z59)*Z62</f>
        <v>50.417240566666671</v>
      </c>
      <c r="AA64" s="92"/>
    </row>
    <row r="65" spans="1:27" s="90" customFormat="1" ht="18" customHeight="1" outlineLevel="1" x14ac:dyDescent="0.25">
      <c r="A65" s="82" t="s">
        <v>776</v>
      </c>
      <c r="B65" s="107" t="s">
        <v>777</v>
      </c>
      <c r="C65" s="108"/>
      <c r="D65" s="302" t="s">
        <v>651</v>
      </c>
      <c r="E65" s="303"/>
      <c r="F65" s="109"/>
      <c r="G65" s="109"/>
      <c r="H65" s="109"/>
      <c r="I65" s="109"/>
      <c r="J65" s="93"/>
      <c r="K65" s="93"/>
      <c r="L65" s="93"/>
      <c r="M65" s="109"/>
      <c r="N65" s="109"/>
      <c r="O65" s="109"/>
      <c r="P65" s="109"/>
      <c r="Q65" s="87" t="s">
        <v>652</v>
      </c>
      <c r="X65" s="109"/>
      <c r="Y65" s="109"/>
      <c r="Z65" s="109"/>
      <c r="AA65" s="109"/>
    </row>
    <row r="66" spans="1:27" s="90" customFormat="1" ht="16.5" customHeight="1" outlineLevel="1" x14ac:dyDescent="0.25">
      <c r="A66" s="88" t="s">
        <v>778</v>
      </c>
      <c r="B66" s="70" t="s">
        <v>779</v>
      </c>
      <c r="C66" s="89">
        <v>0</v>
      </c>
      <c r="D66" s="304" t="s">
        <v>780</v>
      </c>
      <c r="E66" s="305"/>
      <c r="F66" s="71">
        <v>3</v>
      </c>
      <c r="G66" s="110"/>
      <c r="H66" s="71">
        <v>5</v>
      </c>
      <c r="I66" s="71">
        <v>5</v>
      </c>
      <c r="J66" s="111"/>
      <c r="K66" s="111"/>
      <c r="L66" s="111"/>
      <c r="M66" s="71">
        <v>5</v>
      </c>
      <c r="N66" s="71">
        <v>5</v>
      </c>
      <c r="O66" s="71">
        <v>5</v>
      </c>
      <c r="P66" s="71">
        <v>5</v>
      </c>
      <c r="X66" s="149">
        <v>4</v>
      </c>
      <c r="Y66" s="149">
        <v>4</v>
      </c>
      <c r="Z66" s="149">
        <v>4</v>
      </c>
      <c r="AA66" s="149">
        <v>4</v>
      </c>
    </row>
    <row r="67" spans="1:27" s="90" customFormat="1" ht="24" customHeight="1" outlineLevel="1" x14ac:dyDescent="0.25">
      <c r="A67" s="88" t="s">
        <v>781</v>
      </c>
      <c r="B67" s="70" t="s">
        <v>782</v>
      </c>
      <c r="C67" s="89" t="s">
        <v>655</v>
      </c>
      <c r="D67" s="304" t="s">
        <v>783</v>
      </c>
      <c r="E67" s="305"/>
      <c r="F67" s="92">
        <f>VLOOKUP(F66,'Расчёт стоимости ч_часа'!$A$4:$P$21,14,0)</f>
        <v>154.41329525743294</v>
      </c>
      <c r="G67" s="110"/>
      <c r="H67" s="92">
        <f>VLOOKUP(H66,'Расчёт стоимости ч_часа'!$A$4:$P$21,14,0)</f>
        <v>196.63568067938724</v>
      </c>
      <c r="I67" s="92">
        <f>VLOOKUP(I66,'Расчёт стоимости ч_часа'!$A$4:$P$21,14,0)</f>
        <v>196.63568067938724</v>
      </c>
      <c r="J67" s="92">
        <f>'Расчёт стоимости ч_часа'!$P$8</f>
        <v>256.41292760592097</v>
      </c>
      <c r="K67" s="92">
        <f>'Расчёт стоимости ч_часа'!$P$8</f>
        <v>256.41292760592097</v>
      </c>
      <c r="L67" s="92">
        <f>'Расчёт стоимости ч_часа'!$P$8</f>
        <v>256.41292760592097</v>
      </c>
      <c r="M67" s="92">
        <f>VLOOKUP(M66,'Расчёт стоимости ч_часа'!$A$4:$P$21,14,0)</f>
        <v>196.63568067938724</v>
      </c>
      <c r="N67" s="92">
        <f>VLOOKUP(N66,'Расчёт стоимости ч_часа'!$A$4:$P$21,14,0)</f>
        <v>196.63568067938724</v>
      </c>
      <c r="O67" s="92">
        <f>VLOOKUP(O66,'Расчёт стоимости ч_часа'!$A$4:$P$21,14,0)</f>
        <v>196.63568067938724</v>
      </c>
      <c r="P67" s="92">
        <f>VLOOKUP(P66,'Расчёт стоимости ч_часа'!$A$4:$P$21,14,0)</f>
        <v>196.63568067938724</v>
      </c>
      <c r="X67" s="92">
        <f>VLOOKUP(X66,'Расчёт стоимости ч_часа'!$A$4:$P$21,14,0)</f>
        <v>173.71495716461206</v>
      </c>
      <c r="Y67" s="92">
        <f>VLOOKUP(Y66,'Расчёт стоимости ч_часа'!$A$4:$P$21,14,0)</f>
        <v>173.71495716461206</v>
      </c>
      <c r="Z67" s="92">
        <f>VLOOKUP(Z66,'Расчёт стоимости ч_часа'!$A$4:$P$21,14,0)</f>
        <v>173.71495716461206</v>
      </c>
      <c r="AA67" s="92">
        <f>VLOOKUP(AA66,'Расчёт стоимости ч_часа'!$A$4:$P$21,14,0)</f>
        <v>173.71495716461206</v>
      </c>
    </row>
    <row r="68" spans="1:27" s="90" customFormat="1" ht="32.25" customHeight="1" outlineLevel="1" x14ac:dyDescent="0.25">
      <c r="A68" s="112" t="s">
        <v>784</v>
      </c>
      <c r="B68" s="94" t="s">
        <v>785</v>
      </c>
      <c r="C68" s="89" t="s">
        <v>660</v>
      </c>
      <c r="D68" s="304" t="s">
        <v>786</v>
      </c>
      <c r="E68" s="305"/>
      <c r="F68" s="113">
        <v>0.2</v>
      </c>
      <c r="G68" s="110"/>
      <c r="H68" s="92"/>
      <c r="I68" s="92"/>
      <c r="J68" s="75"/>
      <c r="K68" s="75"/>
      <c r="L68" s="75"/>
      <c r="M68" s="92"/>
      <c r="N68" s="92"/>
      <c r="O68" s="92"/>
      <c r="P68" s="92"/>
      <c r="X68" s="92"/>
      <c r="Y68" s="92"/>
      <c r="Z68" s="92"/>
      <c r="AA68" s="92"/>
    </row>
    <row r="69" spans="1:27" s="90" customFormat="1" ht="16.5" customHeight="1" outlineLevel="1" x14ac:dyDescent="0.25">
      <c r="A69" s="88" t="s">
        <v>787</v>
      </c>
      <c r="B69" s="70" t="s">
        <v>788</v>
      </c>
      <c r="C69" s="89" t="s">
        <v>655</v>
      </c>
      <c r="D69" s="304" t="s">
        <v>789</v>
      </c>
      <c r="E69" s="305"/>
      <c r="F69" s="92">
        <f>F67*F68</f>
        <v>30.882659051486588</v>
      </c>
      <c r="G69" s="114"/>
      <c r="H69" s="92">
        <f>H67</f>
        <v>196.63568067938724</v>
      </c>
      <c r="I69" s="92">
        <f>I67</f>
        <v>196.63568067938724</v>
      </c>
      <c r="J69" s="92">
        <v>226.63079087683735</v>
      </c>
      <c r="K69" s="92">
        <v>256.04921084642677</v>
      </c>
      <c r="L69" s="92">
        <v>289.82591525595541</v>
      </c>
      <c r="M69" s="92">
        <f>M67</f>
        <v>196.63568067938724</v>
      </c>
      <c r="N69" s="92">
        <f>N67</f>
        <v>196.63568067938724</v>
      </c>
      <c r="O69" s="92">
        <f>O67</f>
        <v>196.63568067938724</v>
      </c>
      <c r="P69" s="92">
        <f>P67</f>
        <v>196.63568067938724</v>
      </c>
      <c r="X69" s="92">
        <f>X67</f>
        <v>173.71495716461206</v>
      </c>
      <c r="Y69" s="92">
        <f>Y67</f>
        <v>173.71495716461206</v>
      </c>
      <c r="Z69" s="92">
        <f>Z67</f>
        <v>173.71495716461206</v>
      </c>
      <c r="AA69" s="92">
        <f>AA67</f>
        <v>173.71495716461206</v>
      </c>
    </row>
    <row r="70" spans="1:27" s="90" customFormat="1" ht="16.5" customHeight="1" outlineLevel="1" x14ac:dyDescent="0.25">
      <c r="A70" s="88" t="s">
        <v>790</v>
      </c>
      <c r="B70" s="70" t="s">
        <v>791</v>
      </c>
      <c r="C70" s="89" t="s">
        <v>655</v>
      </c>
      <c r="D70" s="304" t="s">
        <v>792</v>
      </c>
      <c r="E70" s="305"/>
      <c r="F70" s="92">
        <f>F69*0.304</f>
        <v>9.3883283516519231</v>
      </c>
      <c r="G70" s="92"/>
      <c r="H70" s="92">
        <f>H69*0.304</f>
        <v>59.777246926533721</v>
      </c>
      <c r="I70" s="92">
        <f>I69*0.304</f>
        <v>59.777246926533721</v>
      </c>
      <c r="J70" s="75"/>
      <c r="K70" s="75"/>
      <c r="L70" s="75"/>
      <c r="M70" s="92">
        <f>M69*0.304</f>
        <v>59.777246926533721</v>
      </c>
      <c r="N70" s="92">
        <f>N69*0.304</f>
        <v>59.777246926533721</v>
      </c>
      <c r="O70" s="92">
        <f>O69*0.304</f>
        <v>59.777246926533721</v>
      </c>
      <c r="P70" s="92">
        <f>P69*0.304</f>
        <v>59.777246926533721</v>
      </c>
      <c r="X70" s="92">
        <f>X69*0.304</f>
        <v>52.809346978042065</v>
      </c>
      <c r="Y70" s="92">
        <f>Y69*0.304</f>
        <v>52.809346978042065</v>
      </c>
      <c r="Z70" s="92">
        <f>Z69*0.304</f>
        <v>52.809346978042065</v>
      </c>
      <c r="AA70" s="92">
        <f>AA69*0.304</f>
        <v>52.809346978042065</v>
      </c>
    </row>
    <row r="71" spans="1:27" s="90" customFormat="1" ht="16.5" customHeight="1" outlineLevel="1" x14ac:dyDescent="0.25">
      <c r="A71" s="88" t="s">
        <v>793</v>
      </c>
      <c r="B71" s="70" t="s">
        <v>794</v>
      </c>
      <c r="C71" s="89" t="s">
        <v>655</v>
      </c>
      <c r="D71" s="304" t="s">
        <v>795</v>
      </c>
      <c r="E71" s="305"/>
      <c r="F71" s="92">
        <f>F70+F69</f>
        <v>40.270987403138513</v>
      </c>
      <c r="G71" s="114"/>
      <c r="H71" s="92">
        <f>H70+H69</f>
        <v>256.41292760592097</v>
      </c>
      <c r="I71" s="92">
        <f>I70+I69</f>
        <v>256.41292760592097</v>
      </c>
      <c r="J71" s="75"/>
      <c r="K71" s="75"/>
      <c r="L71" s="75"/>
      <c r="M71" s="92">
        <f>M70+M69</f>
        <v>256.41292760592097</v>
      </c>
      <c r="N71" s="92">
        <f>N70+N69</f>
        <v>256.41292760592097</v>
      </c>
      <c r="O71" s="92">
        <f>O70+O69</f>
        <v>256.41292760592097</v>
      </c>
      <c r="P71" s="92">
        <f>P70+P69</f>
        <v>256.41292760592097</v>
      </c>
      <c r="X71" s="92">
        <f>X70+X69</f>
        <v>226.52430414265413</v>
      </c>
      <c r="Y71" s="92">
        <f>Y70+Y69</f>
        <v>226.52430414265413</v>
      </c>
      <c r="Z71" s="92">
        <f>Z70+Z69</f>
        <v>226.52430414265413</v>
      </c>
      <c r="AA71" s="92">
        <f>AA70+AA69</f>
        <v>226.52430414265413</v>
      </c>
    </row>
    <row r="72" spans="1:27" s="90" customFormat="1" ht="18.75" customHeight="1" outlineLevel="1" x14ac:dyDescent="0.25">
      <c r="A72" s="82" t="s">
        <v>796</v>
      </c>
      <c r="B72" s="85" t="s">
        <v>797</v>
      </c>
      <c r="C72" s="108"/>
      <c r="D72" s="302" t="s">
        <v>798</v>
      </c>
      <c r="E72" s="303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X72" s="96"/>
      <c r="Y72" s="96"/>
      <c r="Z72" s="96"/>
      <c r="AA72" s="96"/>
    </row>
    <row r="73" spans="1:27" s="90" customFormat="1" ht="16.5" customHeight="1" outlineLevel="1" x14ac:dyDescent="0.25">
      <c r="A73" s="88" t="s">
        <v>799</v>
      </c>
      <c r="B73" s="70" t="s">
        <v>800</v>
      </c>
      <c r="C73" s="89" t="s">
        <v>655</v>
      </c>
      <c r="D73" s="304" t="s">
        <v>801</v>
      </c>
      <c r="E73" s="305"/>
      <c r="F73" s="115"/>
      <c r="G73" s="115"/>
      <c r="H73" s="116"/>
      <c r="I73" s="116"/>
      <c r="J73" s="117"/>
      <c r="K73" s="117"/>
      <c r="L73" s="117"/>
      <c r="M73" s="116"/>
      <c r="N73" s="116"/>
      <c r="O73" s="116"/>
      <c r="P73" s="116"/>
      <c r="X73" s="116"/>
      <c r="Y73" s="116"/>
      <c r="Z73" s="116"/>
      <c r="AA73" s="116"/>
    </row>
    <row r="74" spans="1:27" s="90" customFormat="1" ht="16.5" customHeight="1" outlineLevel="1" x14ac:dyDescent="0.25">
      <c r="A74" s="88" t="s">
        <v>802</v>
      </c>
      <c r="B74" s="70" t="s">
        <v>803</v>
      </c>
      <c r="C74" s="89" t="s">
        <v>655</v>
      </c>
      <c r="D74" s="304" t="s">
        <v>804</v>
      </c>
      <c r="E74" s="30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X74" s="115"/>
      <c r="Y74" s="115"/>
      <c r="Z74" s="115"/>
      <c r="AA74" s="115"/>
    </row>
    <row r="75" spans="1:27" s="90" customFormat="1" ht="16.5" customHeight="1" outlineLevel="1" x14ac:dyDescent="0.25">
      <c r="A75" s="88" t="s">
        <v>805</v>
      </c>
      <c r="B75" s="70" t="s">
        <v>806</v>
      </c>
      <c r="C75" s="89" t="s">
        <v>655</v>
      </c>
      <c r="D75" s="304" t="s">
        <v>807</v>
      </c>
      <c r="E75" s="3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X75" s="115"/>
      <c r="Y75" s="115"/>
      <c r="Z75" s="115"/>
      <c r="AA75" s="115"/>
    </row>
    <row r="76" spans="1:27" s="90" customFormat="1" ht="18.75" customHeight="1" outlineLevel="1" x14ac:dyDescent="0.25">
      <c r="A76" s="82" t="s">
        <v>808</v>
      </c>
      <c r="B76" s="85" t="s">
        <v>809</v>
      </c>
      <c r="C76" s="108"/>
      <c r="D76" s="302"/>
      <c r="E76" s="303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X76" s="109"/>
      <c r="Y76" s="109"/>
      <c r="Z76" s="109"/>
      <c r="AA76" s="109"/>
    </row>
    <row r="77" spans="1:27" s="90" customFormat="1" ht="16.5" customHeight="1" outlineLevel="1" x14ac:dyDescent="0.25">
      <c r="A77" s="88" t="s">
        <v>810</v>
      </c>
      <c r="B77" s="70" t="s">
        <v>811</v>
      </c>
      <c r="C77" s="89" t="s">
        <v>812</v>
      </c>
      <c r="D77" s="304" t="s">
        <v>693</v>
      </c>
      <c r="E77" s="305"/>
      <c r="F77" s="118">
        <v>112</v>
      </c>
      <c r="G77" s="118">
        <v>112</v>
      </c>
      <c r="H77" s="118">
        <v>119</v>
      </c>
      <c r="I77" s="118">
        <v>119</v>
      </c>
      <c r="J77" s="119"/>
      <c r="K77" s="119"/>
      <c r="L77" s="119"/>
      <c r="M77" s="118">
        <v>117</v>
      </c>
      <c r="N77" s="118">
        <v>117</v>
      </c>
      <c r="O77" s="118">
        <v>230</v>
      </c>
      <c r="P77" s="118">
        <v>230</v>
      </c>
      <c r="X77" s="153">
        <v>117.2</v>
      </c>
      <c r="Y77" s="153">
        <v>117.2</v>
      </c>
      <c r="Z77" s="153">
        <v>81.599999999999994</v>
      </c>
      <c r="AA77" s="153">
        <v>81.599999999999994</v>
      </c>
    </row>
    <row r="78" spans="1:27" s="90" customFormat="1" ht="16.5" customHeight="1" outlineLevel="1" x14ac:dyDescent="0.25">
      <c r="A78" s="88" t="s">
        <v>813</v>
      </c>
      <c r="B78" s="70" t="s">
        <v>814</v>
      </c>
      <c r="C78" s="89" t="s">
        <v>815</v>
      </c>
      <c r="D78" s="304" t="s">
        <v>801</v>
      </c>
      <c r="E78" s="305"/>
      <c r="F78" s="118">
        <v>20</v>
      </c>
      <c r="G78" s="118">
        <v>20</v>
      </c>
      <c r="H78" s="120">
        <v>20</v>
      </c>
      <c r="I78" s="120">
        <v>20</v>
      </c>
      <c r="J78" s="120">
        <v>20</v>
      </c>
      <c r="K78" s="120">
        <v>20</v>
      </c>
      <c r="L78" s="120">
        <v>20</v>
      </c>
      <c r="M78" s="120">
        <v>20</v>
      </c>
      <c r="N78" s="120">
        <v>20</v>
      </c>
      <c r="O78" s="120">
        <v>20</v>
      </c>
      <c r="P78" s="120">
        <v>20</v>
      </c>
      <c r="X78" s="156">
        <v>30</v>
      </c>
      <c r="Y78" s="156">
        <v>30</v>
      </c>
      <c r="Z78" s="154">
        <v>12</v>
      </c>
      <c r="AA78" s="154">
        <v>12</v>
      </c>
    </row>
    <row r="79" spans="1:27" s="90" customFormat="1" ht="16.5" customHeight="1" outlineLevel="1" x14ac:dyDescent="0.25">
      <c r="A79" s="88" t="s">
        <v>816</v>
      </c>
      <c r="B79" s="70" t="s">
        <v>817</v>
      </c>
      <c r="C79" s="89" t="s">
        <v>655</v>
      </c>
      <c r="D79" s="304" t="s">
        <v>818</v>
      </c>
      <c r="E79" s="305"/>
      <c r="F79" s="115">
        <f>F77*F78</f>
        <v>2240</v>
      </c>
      <c r="G79" s="115">
        <f>G77*G78</f>
        <v>2240</v>
      </c>
      <c r="H79" s="115">
        <f t="shared" ref="H79:P79" si="1">H77*H78</f>
        <v>2380</v>
      </c>
      <c r="I79" s="115">
        <f t="shared" si="1"/>
        <v>2380</v>
      </c>
      <c r="J79" s="115">
        <f t="shared" si="1"/>
        <v>0</v>
      </c>
      <c r="K79" s="115">
        <f t="shared" si="1"/>
        <v>0</v>
      </c>
      <c r="L79" s="115">
        <f t="shared" si="1"/>
        <v>0</v>
      </c>
      <c r="M79" s="115">
        <f t="shared" si="1"/>
        <v>2340</v>
      </c>
      <c r="N79" s="115">
        <f t="shared" si="1"/>
        <v>2340</v>
      </c>
      <c r="O79" s="115">
        <f t="shared" si="1"/>
        <v>4600</v>
      </c>
      <c r="P79" s="115">
        <f t="shared" si="1"/>
        <v>4600</v>
      </c>
      <c r="X79" s="115">
        <f>X77*X78</f>
        <v>3516</v>
      </c>
      <c r="Y79" s="115">
        <f>Y77*Y78</f>
        <v>3516</v>
      </c>
      <c r="Z79" s="115">
        <f>Z77*Z78</f>
        <v>979.19999999999993</v>
      </c>
      <c r="AA79" s="115">
        <f>AA77*AA78</f>
        <v>979.19999999999993</v>
      </c>
    </row>
    <row r="80" spans="1:27" s="90" customFormat="1" ht="16.5" customHeight="1" outlineLevel="1" x14ac:dyDescent="0.25">
      <c r="A80" s="88" t="s">
        <v>819</v>
      </c>
      <c r="B80" s="70" t="s">
        <v>803</v>
      </c>
      <c r="C80" s="89" t="s">
        <v>655</v>
      </c>
      <c r="D80" s="304" t="s">
        <v>820</v>
      </c>
      <c r="E80" s="305"/>
      <c r="F80" s="115">
        <f>F79/12</f>
        <v>186.66666666666666</v>
      </c>
      <c r="G80" s="115">
        <f>G79/12</f>
        <v>186.66666666666666</v>
      </c>
      <c r="H80" s="115">
        <f t="shared" ref="H80:P80" si="2">H79/12</f>
        <v>198.33333333333334</v>
      </c>
      <c r="I80" s="115">
        <f t="shared" si="2"/>
        <v>198.33333333333334</v>
      </c>
      <c r="J80" s="115">
        <f t="shared" si="2"/>
        <v>0</v>
      </c>
      <c r="K80" s="115">
        <f t="shared" si="2"/>
        <v>0</v>
      </c>
      <c r="L80" s="115">
        <f t="shared" si="2"/>
        <v>0</v>
      </c>
      <c r="M80" s="115">
        <f t="shared" si="2"/>
        <v>195</v>
      </c>
      <c r="N80" s="115">
        <f t="shared" si="2"/>
        <v>195</v>
      </c>
      <c r="O80" s="115">
        <f t="shared" si="2"/>
        <v>383.33333333333331</v>
      </c>
      <c r="P80" s="115">
        <f t="shared" si="2"/>
        <v>383.33333333333331</v>
      </c>
      <c r="X80" s="115">
        <f>X79/12</f>
        <v>293</v>
      </c>
      <c r="Y80" s="115">
        <f>Y79/12</f>
        <v>293</v>
      </c>
      <c r="Z80" s="115">
        <f>Z79/12</f>
        <v>81.599999999999994</v>
      </c>
      <c r="AA80" s="115">
        <f>AA79/12</f>
        <v>81.599999999999994</v>
      </c>
    </row>
    <row r="81" spans="1:27" s="90" customFormat="1" ht="16.5" customHeight="1" outlineLevel="1" x14ac:dyDescent="0.25">
      <c r="A81" s="88" t="s">
        <v>821</v>
      </c>
      <c r="B81" s="70" t="s">
        <v>806</v>
      </c>
      <c r="C81" s="89" t="s">
        <v>655</v>
      </c>
      <c r="D81" s="304" t="s">
        <v>822</v>
      </c>
      <c r="E81" s="305"/>
      <c r="F81" s="115">
        <f t="shared" ref="F81:P81" si="3">F80/F21</f>
        <v>1.4213197969543145</v>
      </c>
      <c r="G81" s="115">
        <f t="shared" si="3"/>
        <v>1.4213197969543145</v>
      </c>
      <c r="H81" s="115">
        <f t="shared" si="3"/>
        <v>1.5101522842639594</v>
      </c>
      <c r="I81" s="115">
        <f t="shared" si="3"/>
        <v>1.5101522842639594</v>
      </c>
      <c r="J81" s="115">
        <f t="shared" si="3"/>
        <v>0</v>
      </c>
      <c r="K81" s="115">
        <f t="shared" si="3"/>
        <v>0</v>
      </c>
      <c r="L81" s="115">
        <f t="shared" si="3"/>
        <v>0</v>
      </c>
      <c r="M81" s="115">
        <f t="shared" si="3"/>
        <v>1.4847715736040608</v>
      </c>
      <c r="N81" s="115">
        <f t="shared" si="3"/>
        <v>1.4847715736040608</v>
      </c>
      <c r="O81" s="115">
        <f t="shared" si="3"/>
        <v>2.9187817258883246</v>
      </c>
      <c r="P81" s="115">
        <f t="shared" si="3"/>
        <v>2.9187817258883246</v>
      </c>
      <c r="X81" s="115">
        <f>X80/X21</f>
        <v>2.2309644670050761</v>
      </c>
      <c r="Y81" s="115">
        <f>Y80/Y21</f>
        <v>2.2309644670050761</v>
      </c>
      <c r="Z81" s="115">
        <f>Z80/Z21</f>
        <v>0.62131979695431461</v>
      </c>
      <c r="AA81" s="115">
        <f>AA80/AA21</f>
        <v>0.62131979695431461</v>
      </c>
    </row>
    <row r="82" spans="1:27" s="90" customFormat="1" ht="18.75" customHeight="1" outlineLevel="1" x14ac:dyDescent="0.25">
      <c r="A82" s="82" t="s">
        <v>823</v>
      </c>
      <c r="B82" s="85" t="s">
        <v>824</v>
      </c>
      <c r="C82" s="108"/>
      <c r="D82" s="302"/>
      <c r="E82" s="303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X82" s="109"/>
      <c r="Y82" s="109"/>
      <c r="Z82" s="109"/>
      <c r="AA82" s="109"/>
    </row>
    <row r="83" spans="1:27" s="90" customFormat="1" ht="16.5" customHeight="1" outlineLevel="1" x14ac:dyDescent="0.25">
      <c r="A83" s="88" t="s">
        <v>825</v>
      </c>
      <c r="B83" s="70" t="s">
        <v>824</v>
      </c>
      <c r="C83" s="89" t="s">
        <v>655</v>
      </c>
      <c r="D83" s="304" t="s">
        <v>801</v>
      </c>
      <c r="E83" s="305"/>
      <c r="F83" s="121">
        <v>5557.68</v>
      </c>
      <c r="G83" s="121">
        <v>5557.69</v>
      </c>
      <c r="H83" s="121">
        <v>5052.96</v>
      </c>
      <c r="I83" s="121">
        <v>5052.96</v>
      </c>
      <c r="J83" s="122"/>
      <c r="K83" s="122"/>
      <c r="L83" s="122"/>
      <c r="M83" s="121">
        <v>5805.78</v>
      </c>
      <c r="N83" s="121">
        <v>5805.78</v>
      </c>
      <c r="O83" s="120">
        <v>6182.58</v>
      </c>
      <c r="P83" s="120">
        <v>6182.58</v>
      </c>
      <c r="Q83" s="123"/>
      <c r="X83" s="154">
        <v>5052.96</v>
      </c>
      <c r="Y83" s="154">
        <v>5052.96</v>
      </c>
      <c r="Z83" s="154">
        <v>1229.83</v>
      </c>
      <c r="AA83" s="154">
        <v>1229.83</v>
      </c>
    </row>
    <row r="84" spans="1:27" s="90" customFormat="1" ht="16.5" customHeight="1" outlineLevel="1" x14ac:dyDescent="0.25">
      <c r="A84" s="88" t="s">
        <v>826</v>
      </c>
      <c r="B84" s="70" t="s">
        <v>827</v>
      </c>
      <c r="C84" s="89" t="s">
        <v>655</v>
      </c>
      <c r="D84" s="304" t="s">
        <v>828</v>
      </c>
      <c r="E84" s="305"/>
      <c r="F84" s="115">
        <f>F83/12</f>
        <v>463.14000000000004</v>
      </c>
      <c r="G84" s="115">
        <f t="shared" ref="G84:P84" si="4">G83/12</f>
        <v>463.14083333333332</v>
      </c>
      <c r="H84" s="115">
        <f t="shared" si="4"/>
        <v>421.08</v>
      </c>
      <c r="I84" s="115">
        <f t="shared" si="4"/>
        <v>421.08</v>
      </c>
      <c r="J84" s="115">
        <f t="shared" si="4"/>
        <v>0</v>
      </c>
      <c r="K84" s="115">
        <f t="shared" si="4"/>
        <v>0</v>
      </c>
      <c r="L84" s="115">
        <f t="shared" si="4"/>
        <v>0</v>
      </c>
      <c r="M84" s="115">
        <f t="shared" si="4"/>
        <v>483.815</v>
      </c>
      <c r="N84" s="115">
        <f t="shared" si="4"/>
        <v>483.815</v>
      </c>
      <c r="O84" s="115">
        <f t="shared" si="4"/>
        <v>515.21500000000003</v>
      </c>
      <c r="P84" s="115">
        <f t="shared" si="4"/>
        <v>515.21500000000003</v>
      </c>
      <c r="X84" s="115">
        <f>X83/12</f>
        <v>421.08</v>
      </c>
      <c r="Y84" s="115">
        <f>Y83/12</f>
        <v>421.08</v>
      </c>
      <c r="Z84" s="115">
        <f>Z83/12</f>
        <v>102.48583333333333</v>
      </c>
      <c r="AA84" s="115">
        <f>AA83/12</f>
        <v>102.48583333333333</v>
      </c>
    </row>
    <row r="85" spans="1:27" s="90" customFormat="1" ht="16.5" customHeight="1" outlineLevel="1" x14ac:dyDescent="0.25">
      <c r="A85" s="88" t="s">
        <v>829</v>
      </c>
      <c r="B85" s="70" t="s">
        <v>830</v>
      </c>
      <c r="C85" s="89" t="s">
        <v>655</v>
      </c>
      <c r="D85" s="304" t="s">
        <v>831</v>
      </c>
      <c r="E85" s="305"/>
      <c r="F85" s="115">
        <f t="shared" ref="F85:P85" si="5">F84/F21</f>
        <v>3.5264467005076141</v>
      </c>
      <c r="G85" s="115">
        <f t="shared" si="5"/>
        <v>3.5264530456852787</v>
      </c>
      <c r="H85" s="115">
        <f t="shared" si="5"/>
        <v>3.2061928934010147</v>
      </c>
      <c r="I85" s="115">
        <f t="shared" si="5"/>
        <v>3.2061928934010147</v>
      </c>
      <c r="J85" s="115">
        <f t="shared" si="5"/>
        <v>0</v>
      </c>
      <c r="K85" s="115">
        <f t="shared" si="5"/>
        <v>0</v>
      </c>
      <c r="L85" s="115">
        <f t="shared" si="5"/>
        <v>0</v>
      </c>
      <c r="M85" s="115">
        <f t="shared" si="5"/>
        <v>3.6838705583756344</v>
      </c>
      <c r="N85" s="115">
        <f t="shared" si="5"/>
        <v>3.6838705583756344</v>
      </c>
      <c r="O85" s="115">
        <f t="shared" si="5"/>
        <v>3.9229568527918781</v>
      </c>
      <c r="P85" s="115">
        <f t="shared" si="5"/>
        <v>3.9229568527918781</v>
      </c>
      <c r="X85" s="115">
        <f>X84/X21</f>
        <v>3.2061928934010147</v>
      </c>
      <c r="Y85" s="115">
        <f>Y84/Y21</f>
        <v>3.2061928934010147</v>
      </c>
      <c r="Z85" s="115">
        <f>Z84/Z21</f>
        <v>0.78034898477157355</v>
      </c>
      <c r="AA85" s="115">
        <f>AA84/AA21</f>
        <v>0.78034898477157355</v>
      </c>
    </row>
    <row r="86" spans="1:27" s="90" customFormat="1" ht="36.75" customHeight="1" outlineLevel="1" x14ac:dyDescent="0.25">
      <c r="A86" s="124" t="s">
        <v>832</v>
      </c>
      <c r="B86" s="107" t="s">
        <v>680</v>
      </c>
      <c r="C86" s="125" t="s">
        <v>655</v>
      </c>
      <c r="D86" s="306" t="s">
        <v>833</v>
      </c>
      <c r="E86" s="307"/>
      <c r="F86" s="126">
        <f>F27+F32+F42+F51+F63+F71*F21+F74+F80+F84</f>
        <v>54193.680178945528</v>
      </c>
      <c r="G86" s="126"/>
      <c r="H86" s="126"/>
      <c r="I86" s="126">
        <f>I27+I32+I42+I51+I63+I71*I21+I74+I80+I84</f>
        <v>136339.57692081571</v>
      </c>
      <c r="J86" s="126" t="e">
        <f>J27+J32+J42+J51+J63+J71*J21+J74+J80+J84</f>
        <v>#REF!</v>
      </c>
      <c r="K86" s="126" t="e">
        <f>K27+K32+K42+K51+K63+K71*K21+K74+K80+K84</f>
        <v>#REF!</v>
      </c>
      <c r="L86" s="126" t="e">
        <f>L27+L32+L42+L51+L63+L71*L21+L74+L80+L84</f>
        <v>#REF!</v>
      </c>
      <c r="M86" s="126"/>
      <c r="N86" s="126">
        <f>N27+N32+N42+N51+N63+N71*N21+N74+N80+N84</f>
        <v>110249.23384938715</v>
      </c>
      <c r="O86" s="126"/>
      <c r="P86" s="126">
        <f>P27+P32+P42+P51+P63+P71*P21+P74+P80+P84</f>
        <v>192900.73509808845</v>
      </c>
      <c r="X86" s="126"/>
      <c r="Y86" s="126">
        <f>Y27+Y32+Y42+Y51+Y63+Y71*Y21+Y74+Y80+Y84</f>
        <v>130341.03740597334</v>
      </c>
      <c r="Z86" s="126"/>
      <c r="AA86" s="126">
        <f>AA27+AA32+AA42+AA51+AA63+AA71*AA21+AA74+AA80+AA84</f>
        <v>64004.352944068567</v>
      </c>
    </row>
    <row r="87" spans="1:27" s="90" customFormat="1" ht="18.75" customHeight="1" outlineLevel="1" x14ac:dyDescent="0.25">
      <c r="A87" s="124" t="s">
        <v>834</v>
      </c>
      <c r="B87" s="107" t="s">
        <v>835</v>
      </c>
      <c r="C87" s="125" t="s">
        <v>399</v>
      </c>
      <c r="D87" s="306" t="s">
        <v>836</v>
      </c>
      <c r="E87" s="307"/>
      <c r="F87" s="126">
        <f>F35/12</f>
        <v>4166.666666666667</v>
      </c>
      <c r="G87" s="126"/>
      <c r="H87" s="126"/>
      <c r="I87" s="126">
        <f>I35/12</f>
        <v>2500</v>
      </c>
      <c r="J87" s="126">
        <f>J35/12</f>
        <v>649.66666666666663</v>
      </c>
      <c r="K87" s="126" t="e">
        <f>K35/12</f>
        <v>#REF!</v>
      </c>
      <c r="L87" s="126">
        <f>L35/12</f>
        <v>2182.6876666666662</v>
      </c>
      <c r="M87" s="126"/>
      <c r="N87" s="126">
        <f>N35/12</f>
        <v>1666.6666666666667</v>
      </c>
      <c r="O87" s="126"/>
      <c r="P87" s="126">
        <f>P35/12</f>
        <v>1666.6666666666667</v>
      </c>
      <c r="X87" s="126"/>
      <c r="Y87" s="126">
        <f>Y35/12</f>
        <v>2500</v>
      </c>
      <c r="Z87" s="126"/>
      <c r="AA87" s="126">
        <f>AA35/12</f>
        <v>1666.6666666666667</v>
      </c>
    </row>
    <row r="88" spans="1:27" s="90" customFormat="1" ht="18.75" customHeight="1" outlineLevel="1" x14ac:dyDescent="0.25">
      <c r="A88" s="127" t="s">
        <v>837</v>
      </c>
      <c r="B88" s="128" t="s">
        <v>838</v>
      </c>
      <c r="C88" s="129" t="s">
        <v>839</v>
      </c>
      <c r="D88" s="300" t="s">
        <v>840</v>
      </c>
      <c r="E88" s="301"/>
      <c r="F88" s="130">
        <f>F86/F87</f>
        <v>13.006483242946926</v>
      </c>
      <c r="G88" s="131"/>
      <c r="H88" s="131"/>
      <c r="I88" s="130">
        <f>I86/I87</f>
        <v>54.535830768326285</v>
      </c>
      <c r="J88" s="132"/>
      <c r="K88" s="132"/>
      <c r="L88" s="132"/>
      <c r="M88" s="131"/>
      <c r="N88" s="130">
        <f>N86/N87</f>
        <v>66.149540309632286</v>
      </c>
      <c r="O88" s="131"/>
      <c r="P88" s="130">
        <f>P86/P87</f>
        <v>115.74044105885307</v>
      </c>
      <c r="X88" s="131"/>
      <c r="Y88" s="130">
        <f>Y86/Y87</f>
        <v>52.136414962389338</v>
      </c>
      <c r="Z88" s="131"/>
      <c r="AA88" s="130">
        <f>AA86/AA87</f>
        <v>38.40261176644114</v>
      </c>
    </row>
    <row r="89" spans="1:27" s="90" customFormat="1" ht="39.75" customHeight="1" outlineLevel="1" x14ac:dyDescent="0.25">
      <c r="A89" s="127" t="s">
        <v>841</v>
      </c>
      <c r="B89" s="128" t="s">
        <v>842</v>
      </c>
      <c r="C89" s="133" t="s">
        <v>745</v>
      </c>
      <c r="D89" s="300" t="s">
        <v>843</v>
      </c>
      <c r="E89" s="301"/>
      <c r="F89" s="131"/>
      <c r="G89" s="130"/>
      <c r="H89" s="130">
        <f>SUM(H28+H33+H43+H52+H64+H71+H75+H81+H85)</f>
        <v>985.68657275578812</v>
      </c>
      <c r="I89" s="131"/>
      <c r="J89" s="132"/>
      <c r="K89" s="132"/>
      <c r="L89" s="132"/>
      <c r="M89" s="130">
        <f>SUM(M28+M33+M43+M52+M64+M71+M75+M81+M85)</f>
        <v>972.21670791462293</v>
      </c>
      <c r="N89" s="131"/>
      <c r="O89" s="130">
        <f>SUM(O28+O33+O43+O52+O64+O71+O75+O81+O85)</f>
        <v>1560.9867869739774</v>
      </c>
      <c r="P89" s="131"/>
      <c r="X89" s="130">
        <f>SUM(X28+X33+X43+X52+X64+X71+X75+X81+X85)</f>
        <v>1204.6277446464976</v>
      </c>
      <c r="Y89" s="131"/>
      <c r="Z89" s="130">
        <f>SUM(Z28+Z33+Z43+Z52+Z64+Z71+Z75+Z81+Z85)</f>
        <v>813.86395494620751</v>
      </c>
      <c r="AA89" s="131"/>
    </row>
    <row r="90" spans="1:27" s="90" customFormat="1" ht="39.75" customHeight="1" outlineLevel="1" collapsed="1" x14ac:dyDescent="0.25">
      <c r="A90" s="127" t="s">
        <v>844</v>
      </c>
      <c r="B90" s="128" t="s">
        <v>845</v>
      </c>
      <c r="C90" s="134"/>
      <c r="D90" s="135"/>
      <c r="E90" s="136"/>
      <c r="F90" s="131"/>
      <c r="G90" s="130">
        <f>SUM(G28+G33+G43+G52+G64+G71+G75+G81+G85)</f>
        <v>85.403356598984757</v>
      </c>
      <c r="H90" s="130"/>
      <c r="I90" s="131"/>
      <c r="J90" s="132"/>
      <c r="K90" s="132"/>
      <c r="L90" s="132"/>
      <c r="M90" s="130"/>
      <c r="N90" s="131"/>
      <c r="O90" s="130"/>
      <c r="P90" s="131"/>
      <c r="X90" s="130"/>
      <c r="Y90" s="131"/>
      <c r="Z90" s="130"/>
      <c r="AA90" s="131"/>
    </row>
    <row r="91" spans="1:27" s="90" customFormat="1" ht="18.75" hidden="1" customHeight="1" outlineLevel="2" x14ac:dyDescent="0.25">
      <c r="A91" s="137">
        <v>0</v>
      </c>
      <c r="B91" s="138" t="s">
        <v>846</v>
      </c>
      <c r="C91" s="296">
        <v>0</v>
      </c>
      <c r="D91" s="297"/>
      <c r="E91" s="298"/>
      <c r="F91" s="139"/>
      <c r="G91" s="139"/>
      <c r="H91" s="140"/>
      <c r="I91" s="140"/>
      <c r="J91" s="141"/>
      <c r="K91" s="141"/>
      <c r="L91" s="141"/>
      <c r="M91" s="140"/>
      <c r="N91" s="140"/>
      <c r="O91" s="140"/>
      <c r="P91" s="140"/>
      <c r="X91" s="140"/>
      <c r="Y91" s="140"/>
      <c r="Z91" s="140"/>
      <c r="AA91" s="140"/>
    </row>
    <row r="92" spans="1:27" s="90" customFormat="1" ht="16.5" hidden="1" customHeight="1" outlineLevel="2" x14ac:dyDescent="0.25">
      <c r="A92" s="142" t="s">
        <v>631</v>
      </c>
      <c r="B92" s="143" t="s">
        <v>847</v>
      </c>
      <c r="C92" s="296">
        <v>0</v>
      </c>
      <c r="D92" s="297"/>
      <c r="E92" s="298"/>
      <c r="F92" s="140">
        <f>F27/F86*100</f>
        <v>19.497660917490393</v>
      </c>
      <c r="G92" s="140">
        <f>SUM(G28/$G$90*100)</f>
        <v>94.206582692209551</v>
      </c>
      <c r="H92" s="140">
        <f>SUM(H28/H89*100)</f>
        <v>38.966813184983451</v>
      </c>
      <c r="I92" s="140">
        <f>I27/I86*100</f>
        <v>36.998724729211929</v>
      </c>
      <c r="J92" s="140" t="e">
        <f>SUM(J28/J89*100)</f>
        <v>#DIV/0!</v>
      </c>
      <c r="K92" s="140" t="e">
        <f>SUM(K28/K89*100)</f>
        <v>#DIV/0!</v>
      </c>
      <c r="L92" s="140" t="e">
        <f>SUM(L28/L89*100)</f>
        <v>#DIV/0!</v>
      </c>
      <c r="M92" s="140">
        <f>SUM(M28/M89*100)</f>
        <v>30.420153891778355</v>
      </c>
      <c r="N92" s="140">
        <f>N27/N86*100</f>
        <v>35.230911061814545</v>
      </c>
      <c r="O92" s="140">
        <f>SUM(O28/O89*100)</f>
        <v>38.384782397636769</v>
      </c>
      <c r="P92" s="140">
        <f>P27/P86*100</f>
        <v>40.794291455252157</v>
      </c>
      <c r="X92" s="140">
        <f>SUM(X28/X89*100)</f>
        <v>32.113843590263599</v>
      </c>
      <c r="Y92" s="140">
        <f>Y27/Y86*100</f>
        <v>38.979740461164766</v>
      </c>
      <c r="Z92" s="140">
        <f>SUM(Z28/Z89*100)</f>
        <v>18.083594558226615</v>
      </c>
      <c r="AA92" s="140">
        <f>AA27/AA86*100</f>
        <v>30.199658477746201</v>
      </c>
    </row>
    <row r="93" spans="1:27" s="90" customFormat="1" ht="16.5" hidden="1" customHeight="1" outlineLevel="2" x14ac:dyDescent="0.25">
      <c r="A93" s="142" t="s">
        <v>848</v>
      </c>
      <c r="B93" s="143" t="s">
        <v>849</v>
      </c>
      <c r="C93" s="296">
        <v>0</v>
      </c>
      <c r="D93" s="297"/>
      <c r="E93" s="298"/>
      <c r="F93" s="140">
        <f>F32/F86*100</f>
        <v>6.824181321121638</v>
      </c>
      <c r="G93" s="140">
        <f>SUM(G33/G90*100)</f>
        <v>0</v>
      </c>
      <c r="H93" s="140">
        <f>SUM(H33/H89*100)</f>
        <v>19.093738460641887</v>
      </c>
      <c r="I93" s="140">
        <f>I32/I86*100</f>
        <v>18.129375117313845</v>
      </c>
      <c r="J93" s="140" t="e">
        <f>SUM(J33/J89*100)</f>
        <v>#DIV/0!</v>
      </c>
      <c r="K93" s="140" t="e">
        <f>SUM(K33/K89*100)</f>
        <v>#DIV/0!</v>
      </c>
      <c r="L93" s="140" t="e">
        <f>SUM(L33/L89*100)</f>
        <v>#DIV/0!</v>
      </c>
      <c r="M93" s="140">
        <f>SUM(M33/M89*100)</f>
        <v>14.905875406971395</v>
      </c>
      <c r="N93" s="140">
        <f>N32/N86*100</f>
        <v>17.263146420289129</v>
      </c>
      <c r="O93" s="140">
        <f>SUM(O33/O89*100)</f>
        <v>18.808543374842017</v>
      </c>
      <c r="P93" s="140">
        <f>P32/P86*100</f>
        <v>19.989202813073558</v>
      </c>
      <c r="X93" s="140">
        <f>SUM(X33/X89*100)</f>
        <v>15.73578335922916</v>
      </c>
      <c r="Y93" s="140">
        <f>Y32/Y86*100</f>
        <v>19.100072825970738</v>
      </c>
      <c r="Z93" s="140">
        <f>SUM(Z33/Z89*100)</f>
        <v>6.3292580953793154</v>
      </c>
      <c r="AA93" s="140">
        <f>AA32/AA86*100</f>
        <v>10.569880467211169</v>
      </c>
    </row>
    <row r="94" spans="1:27" s="90" customFormat="1" ht="16.5" hidden="1" customHeight="1" outlineLevel="2" x14ac:dyDescent="0.25">
      <c r="A94" s="142" t="s">
        <v>632</v>
      </c>
      <c r="B94" s="143" t="s">
        <v>850</v>
      </c>
      <c r="C94" s="296">
        <v>0</v>
      </c>
      <c r="D94" s="297"/>
      <c r="E94" s="298"/>
      <c r="F94" s="140">
        <f>F42/F86*100</f>
        <v>1.824320960307781</v>
      </c>
      <c r="G94" s="140">
        <f>SUM(G43/G90*100)</f>
        <v>0</v>
      </c>
      <c r="H94" s="140">
        <f>SUM(H43/H89*100)</f>
        <v>0</v>
      </c>
      <c r="I94" s="140">
        <f>I42/I86*100</f>
        <v>2.0884618130022021</v>
      </c>
      <c r="J94" s="140" t="e">
        <f>SUM(J43/J89*100)</f>
        <v>#DIV/0!</v>
      </c>
      <c r="K94" s="140" t="e">
        <f>SUM(K43/K89*100)</f>
        <v>#REF!</v>
      </c>
      <c r="L94" s="140" t="e">
        <f>SUM(L43/L89*100)</f>
        <v>#DIV/0!</v>
      </c>
      <c r="M94" s="140">
        <f>SUM(M43/M89*100)</f>
        <v>0</v>
      </c>
      <c r="N94" s="140">
        <f>N42/N86*100</f>
        <v>1.7217957897647727</v>
      </c>
      <c r="O94" s="140">
        <f>SUM(O43/O89*100)</f>
        <v>0</v>
      </c>
      <c r="P94" s="140">
        <f>P42/P86*100</f>
        <v>2.4682501727386672</v>
      </c>
      <c r="X94" s="140">
        <f>SUM(X43/X89*100)</f>
        <v>0</v>
      </c>
      <c r="Y94" s="140">
        <f>Y42/Y86*100</f>
        <v>1.9372256430147783</v>
      </c>
      <c r="Z94" s="140">
        <f>SUM(Z43/Z89*100)</f>
        <v>0</v>
      </c>
      <c r="AA94" s="140">
        <f>AA42/AA86*100</f>
        <v>2.1456873949392894</v>
      </c>
    </row>
    <row r="95" spans="1:27" s="90" customFormat="1" ht="16.5" hidden="1" customHeight="1" outlineLevel="2" x14ac:dyDescent="0.25">
      <c r="A95" s="142" t="s">
        <v>851</v>
      </c>
      <c r="B95" s="143" t="s">
        <v>852</v>
      </c>
      <c r="C95" s="296">
        <v>0</v>
      </c>
      <c r="D95" s="297"/>
      <c r="E95" s="298"/>
      <c r="F95" s="140">
        <f>F51/F86*100</f>
        <v>48.770549385616263</v>
      </c>
      <c r="G95" s="140">
        <f>SUM(G52)/G90*100</f>
        <v>0</v>
      </c>
      <c r="H95" s="140">
        <f>SUM(H52)/H89*100</f>
        <v>13.019689714808457</v>
      </c>
      <c r="I95" s="140">
        <f>I51/I86*100</f>
        <v>14.119157793177074</v>
      </c>
      <c r="J95" s="140" t="e">
        <f>SUM(J52)/J89*100</f>
        <v>#DIV/0!</v>
      </c>
      <c r="K95" s="140" t="e">
        <f>SUM(K52)/K89*100</f>
        <v>#DIV/0!</v>
      </c>
      <c r="L95" s="140" t="e">
        <f>SUM(L52)/L89*100</f>
        <v>#DIV/0!</v>
      </c>
      <c r="M95" s="140">
        <f>SUM(M52)/M89*100</f>
        <v>24.17156566914678</v>
      </c>
      <c r="N95" s="140">
        <f>N51/N86*100</f>
        <v>12.433948840007778</v>
      </c>
      <c r="O95" s="140">
        <f>SUM(O52)/O89*100</f>
        <v>22.581869554663722</v>
      </c>
      <c r="P95" s="140">
        <f>P51/P86*100</f>
        <v>16.006361444495536</v>
      </c>
      <c r="X95" s="140">
        <f>SUM(X52)/X89*100</f>
        <v>28.611881819790764</v>
      </c>
      <c r="Y95" s="140">
        <f>Y51/Y86*100</f>
        <v>14.123206090493881</v>
      </c>
      <c r="Z95" s="140">
        <f>SUM(Z52)/Z89*100</f>
        <v>41.386933440933191</v>
      </c>
      <c r="AA95" s="140">
        <f>AA51/AA86*100</f>
        <v>8.7711048243776393</v>
      </c>
    </row>
    <row r="96" spans="1:27" s="90" customFormat="1" ht="16.5" hidden="1" customHeight="1" outlineLevel="2" x14ac:dyDescent="0.25">
      <c r="A96" s="142" t="s">
        <v>853</v>
      </c>
      <c r="B96" s="143" t="s">
        <v>854</v>
      </c>
      <c r="C96" s="296">
        <v>0</v>
      </c>
      <c r="D96" s="297"/>
      <c r="E96" s="298"/>
      <c r="F96" s="140">
        <f>F63/F86*100</f>
        <v>12.124943823856832</v>
      </c>
      <c r="G96" s="140">
        <f>SUM(G64/G90*100)</f>
        <v>0</v>
      </c>
      <c r="H96" s="140">
        <f>SUM(H64/H89*100)</f>
        <v>2.4276383245334707</v>
      </c>
      <c r="I96" s="140">
        <f>I63/I86*100</f>
        <v>3.5101920572773384</v>
      </c>
      <c r="J96" s="140" t="e">
        <f>SUM(J64/J89*100)</f>
        <v>#DIV/0!</v>
      </c>
      <c r="K96" s="140" t="e">
        <f>SUM(K64/K89*100)</f>
        <v>#DIV/0!</v>
      </c>
      <c r="L96" s="140" t="e">
        <f>SUM(L64/L89*100)</f>
        <v>#DIV/0!</v>
      </c>
      <c r="M96" s="140">
        <f>SUM(M64/M89*100)</f>
        <v>3.5967195395155436</v>
      </c>
      <c r="N96" s="140">
        <f>N63/N86*100</f>
        <v>2.1895464325533589</v>
      </c>
      <c r="O96" s="140">
        <f>SUM(O64/O89*100)</f>
        <v>3.3601733780001823</v>
      </c>
      <c r="P96" s="140">
        <f>P63/P86*100</f>
        <v>2.8186276178158143</v>
      </c>
      <c r="X96" s="140">
        <f>SUM(X64/X89*100)</f>
        <v>4.2826287840873647</v>
      </c>
      <c r="Y96" s="140">
        <f>Y63/Y86*100</f>
        <v>2.4870148582368952</v>
      </c>
      <c r="Z96" s="140">
        <f>SUM(Z64/Z89*100)</f>
        <v>6.1947995436164769</v>
      </c>
      <c r="AA96" s="140">
        <f>AA63/AA86*100</f>
        <v>1.5445407991364719</v>
      </c>
    </row>
    <row r="97" spans="1:27" s="90" customFormat="1" ht="16.5" hidden="1" customHeight="1" outlineLevel="2" x14ac:dyDescent="0.25">
      <c r="A97" s="142" t="s">
        <v>855</v>
      </c>
      <c r="B97" s="143" t="s">
        <v>856</v>
      </c>
      <c r="C97" s="296">
        <v>0</v>
      </c>
      <c r="D97" s="297"/>
      <c r="E97" s="298"/>
      <c r="F97" s="140">
        <f>F71*F21/F86*100</f>
        <v>9.759298491659969</v>
      </c>
      <c r="G97" s="140">
        <f>SUM(G71/G90*100)</f>
        <v>0</v>
      </c>
      <c r="H97" s="140">
        <f>SUM(H71/H89*100)</f>
        <v>26.013637062036899</v>
      </c>
      <c r="I97" s="140">
        <f>I71*I21/I86*100</f>
        <v>24.699771887808208</v>
      </c>
      <c r="J97" s="140" t="e">
        <f>SUM(J71/J89*100)</f>
        <v>#DIV/0!</v>
      </c>
      <c r="K97" s="140" t="e">
        <f>SUM(K71/K89*100)</f>
        <v>#DIV/0!</v>
      </c>
      <c r="L97" s="140" t="e">
        <f>SUM(L71/L89*100)</f>
        <v>#DIV/0!</v>
      </c>
      <c r="M97" s="140">
        <f>SUM(M71/M89*100)</f>
        <v>26.374050715083818</v>
      </c>
      <c r="N97" s="140">
        <f>N71*N21/N86*100</f>
        <v>30.544941961455162</v>
      </c>
      <c r="O97" s="140">
        <f>SUM(O71/O89*100)</f>
        <v>16.426335555535715</v>
      </c>
      <c r="P97" s="140">
        <f>P71*P21/P86*100</f>
        <v>17.457457834528491</v>
      </c>
      <c r="X97" s="140">
        <f>SUM(X71/X89*100)</f>
        <v>18.804506632804518</v>
      </c>
      <c r="Y97" s="140">
        <f>Y71*Y21/Y86*100</f>
        <v>22.824885037093598</v>
      </c>
      <c r="Z97" s="140">
        <f>SUM(Z71/Z89*100)</f>
        <v>27.833190395761697</v>
      </c>
      <c r="AA97" s="140">
        <f>AA71*AA21/AA86*100</f>
        <v>46.481513484038118</v>
      </c>
    </row>
    <row r="98" spans="1:27" s="90" customFormat="1" ht="16.5" hidden="1" customHeight="1" outlineLevel="2" x14ac:dyDescent="0.25">
      <c r="A98" s="142">
        <v>0</v>
      </c>
      <c r="B98" s="143" t="s">
        <v>857</v>
      </c>
      <c r="C98" s="296">
        <v>0</v>
      </c>
      <c r="D98" s="297"/>
      <c r="E98" s="298"/>
      <c r="F98" s="140">
        <f>(F74+F80)/F86*100</f>
        <v>0.3444436068011994</v>
      </c>
      <c r="G98" s="140">
        <f>SUM((G75+G81)/G90*100)</f>
        <v>1.6642434835766287</v>
      </c>
      <c r="H98" s="140">
        <f>SUM((H75+H81)/H89*100)</f>
        <v>0.15320816231085171</v>
      </c>
      <c r="I98" s="140">
        <f>(I74+I80)/I86*100</f>
        <v>0.14547011059636983</v>
      </c>
      <c r="J98" s="140" t="e">
        <f>SUM((J75+J81)/J89*100)</f>
        <v>#DIV/0!</v>
      </c>
      <c r="K98" s="140" t="e">
        <f>SUM((K75+K81)/K89*100)</f>
        <v>#DIV/0!</v>
      </c>
      <c r="L98" s="140" t="e">
        <f>SUM((L75+L81)/L89*100)</f>
        <v>#DIV/0!</v>
      </c>
      <c r="M98" s="140">
        <f>SUM((M75+M81)/M89*100)</f>
        <v>0.15272022806405514</v>
      </c>
      <c r="N98" s="140">
        <f>(N74+N80)/N86*100</f>
        <v>0.17687197742017141</v>
      </c>
      <c r="O98" s="140">
        <f>SUM((O75+O81)/O89*100)</f>
        <v>0.18698311543984791</v>
      </c>
      <c r="P98" s="140">
        <f>(P74+P80)/P86*100</f>
        <v>0.19872051453739223</v>
      </c>
      <c r="X98" s="140">
        <f>SUM((X75+X81)/X89*100)</f>
        <v>0.18519949228462779</v>
      </c>
      <c r="Y98" s="140">
        <f>(Y74+Y80)/Y86*100</f>
        <v>0.22479489639735845</v>
      </c>
      <c r="Z98" s="140">
        <f>SUM((Z75+Z81)/Z89*100)</f>
        <v>7.6341972534633359E-2</v>
      </c>
      <c r="AA98" s="140">
        <f>(AA74+AA80)/AA86*100</f>
        <v>0.12749132870901408</v>
      </c>
    </row>
    <row r="99" spans="1:27" s="90" customFormat="1" ht="16.5" hidden="1" customHeight="1" outlineLevel="2" x14ac:dyDescent="0.25">
      <c r="A99" s="142">
        <v>0</v>
      </c>
      <c r="B99" s="143" t="s">
        <v>858</v>
      </c>
      <c r="C99" s="296">
        <v>0</v>
      </c>
      <c r="D99" s="297"/>
      <c r="E99" s="298"/>
      <c r="F99" s="140">
        <f>F84/F86*100</f>
        <v>0.85460149314593314</v>
      </c>
      <c r="G99" s="140">
        <f>SUM(G85/G90*100)</f>
        <v>4.1291738242138365</v>
      </c>
      <c r="H99" s="140">
        <f>SUM(H85/H89*100)</f>
        <v>0.32527509068497529</v>
      </c>
      <c r="I99" s="140">
        <f>I84/I86*100</f>
        <v>0.30884649161303901</v>
      </c>
      <c r="J99" s="140" t="e">
        <f>SUM(J85/J89*100)</f>
        <v>#DIV/0!</v>
      </c>
      <c r="K99" s="140" t="e">
        <f>SUM(K85/K89*100)</f>
        <v>#DIV/0!</v>
      </c>
      <c r="L99" s="140" t="e">
        <f>SUM(L85/L89*100)</f>
        <v>#DIV/0!</v>
      </c>
      <c r="M99" s="140">
        <f>SUM(M85/M89*100)</f>
        <v>0.37891454944005554</v>
      </c>
      <c r="N99" s="140">
        <f>N84/N86*100</f>
        <v>0.43883751669507803</v>
      </c>
      <c r="O99" s="140">
        <f>SUM(O85/O89*100)</f>
        <v>0.25131262388175979</v>
      </c>
      <c r="P99" s="140">
        <f>P84/P86*100</f>
        <v>0.26708814755838928</v>
      </c>
      <c r="X99" s="140">
        <f>SUM(X85/X89*100)</f>
        <v>0.26615632153996949</v>
      </c>
      <c r="Y99" s="140">
        <f>Y84/Y86*100</f>
        <v>0.32306018762798527</v>
      </c>
      <c r="Z99" s="140">
        <f>SUM(Z85/Z89*100)</f>
        <v>9.5881993548067979E-2</v>
      </c>
      <c r="AA99" s="140">
        <f>AA84/AA86*100</f>
        <v>0.16012322384212296</v>
      </c>
    </row>
    <row r="100" spans="1:27" ht="12.75" hidden="1" customHeight="1" x14ac:dyDescent="0.25">
      <c r="A100" s="32"/>
      <c r="B100" s="32"/>
      <c r="C100" s="32"/>
      <c r="D100" s="32"/>
      <c r="E100" s="32"/>
      <c r="F100" s="31"/>
      <c r="G100" s="31"/>
      <c r="H100" s="31"/>
      <c r="I100" s="3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12.75" hidden="1" customHeight="1" x14ac:dyDescent="0.25">
      <c r="A101" s="32"/>
      <c r="B101" s="32"/>
      <c r="C101" s="32"/>
      <c r="D101" s="32"/>
      <c r="E101" s="32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58.5" hidden="1" customHeight="1" x14ac:dyDescent="0.25">
      <c r="A102" s="29"/>
      <c r="B102" s="144" t="s">
        <v>859</v>
      </c>
      <c r="C102" s="299" t="s">
        <v>860</v>
      </c>
      <c r="D102" s="299"/>
      <c r="E102" s="299"/>
      <c r="F102" s="295" t="s">
        <v>861</v>
      </c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32"/>
      <c r="R102" s="32"/>
      <c r="S102" s="32"/>
      <c r="T102" s="32"/>
      <c r="U102" s="32"/>
      <c r="V102" s="32"/>
      <c r="W102" s="32"/>
      <c r="X102" s="33"/>
    </row>
    <row r="103" spans="1:27" ht="15" hidden="1" customHeight="1" x14ac:dyDescent="0.25">
      <c r="A103" s="29"/>
      <c r="B103" s="145" t="s">
        <v>862</v>
      </c>
      <c r="C103" s="294">
        <v>6</v>
      </c>
      <c r="D103" s="294"/>
      <c r="E103" s="294"/>
      <c r="F103" s="146">
        <f t="shared" ref="F103:F113" si="6">$F$88*C103</f>
        <v>78.038899457681552</v>
      </c>
      <c r="G103" s="146"/>
      <c r="H103" s="146"/>
      <c r="I103" s="146">
        <f t="shared" ref="I103:I113" si="7">$I$88*C103</f>
        <v>327.2149846099577</v>
      </c>
      <c r="J103" s="146"/>
      <c r="K103" s="146"/>
      <c r="L103" s="146"/>
      <c r="M103" s="146"/>
      <c r="N103" s="146">
        <f t="shared" ref="N103:N113" si="8">$N$88*C103</f>
        <v>396.89724185779369</v>
      </c>
      <c r="O103" s="146"/>
      <c r="P103" s="146">
        <f t="shared" ref="P103:P113" si="9">$P$88*C103</f>
        <v>694.44264635311833</v>
      </c>
      <c r="Q103" s="32"/>
      <c r="R103" s="32"/>
      <c r="S103" s="32"/>
      <c r="T103" s="32"/>
      <c r="U103" s="32"/>
      <c r="V103" s="32"/>
      <c r="W103" s="32"/>
      <c r="X103" s="146"/>
      <c r="Y103" s="146">
        <f t="shared" ref="Y103:Y113" si="10">$P$88*L103</f>
        <v>0</v>
      </c>
      <c r="Z103" s="146"/>
      <c r="AA103" s="146">
        <f t="shared" ref="AA103:AA113" si="11">$P$88*N103</f>
        <v>45937.061827663318</v>
      </c>
    </row>
    <row r="104" spans="1:27" ht="15" hidden="1" customHeight="1" x14ac:dyDescent="0.25">
      <c r="A104" s="29"/>
      <c r="B104" s="145" t="s">
        <v>863</v>
      </c>
      <c r="C104" s="294">
        <v>15</v>
      </c>
      <c r="D104" s="294"/>
      <c r="E104" s="294"/>
      <c r="F104" s="146">
        <f t="shared" si="6"/>
        <v>195.09724864420389</v>
      </c>
      <c r="G104" s="146"/>
      <c r="H104" s="146"/>
      <c r="I104" s="146">
        <f t="shared" si="7"/>
        <v>818.0374615248943</v>
      </c>
      <c r="J104" s="146"/>
      <c r="K104" s="146"/>
      <c r="L104" s="146"/>
      <c r="M104" s="146"/>
      <c r="N104" s="146">
        <f t="shared" si="8"/>
        <v>992.24310464448433</v>
      </c>
      <c r="O104" s="146"/>
      <c r="P104" s="146">
        <f t="shared" si="9"/>
        <v>1736.1066158827959</v>
      </c>
      <c r="Q104" s="32"/>
      <c r="R104" s="32"/>
      <c r="S104" s="32"/>
      <c r="T104" s="32"/>
      <c r="U104" s="32"/>
      <c r="V104" s="32"/>
      <c r="W104" s="32"/>
      <c r="X104" s="146"/>
      <c r="Y104" s="146">
        <f t="shared" si="10"/>
        <v>0</v>
      </c>
      <c r="Z104" s="146"/>
      <c r="AA104" s="146">
        <f t="shared" si="11"/>
        <v>114842.65456915832</v>
      </c>
    </row>
    <row r="105" spans="1:27" ht="15" hidden="1" customHeight="1" x14ac:dyDescent="0.25">
      <c r="A105" s="29"/>
      <c r="B105" s="145" t="s">
        <v>864</v>
      </c>
      <c r="C105" s="294">
        <v>30</v>
      </c>
      <c r="D105" s="294"/>
      <c r="E105" s="294"/>
      <c r="F105" s="146">
        <f t="shared" si="6"/>
        <v>390.19449728840777</v>
      </c>
      <c r="G105" s="146"/>
      <c r="H105" s="146"/>
      <c r="I105" s="146">
        <f t="shared" si="7"/>
        <v>1636.0749230497886</v>
      </c>
      <c r="J105" s="146"/>
      <c r="K105" s="146"/>
      <c r="L105" s="146"/>
      <c r="M105" s="146"/>
      <c r="N105" s="146">
        <f t="shared" si="8"/>
        <v>1984.4862092889687</v>
      </c>
      <c r="O105" s="146"/>
      <c r="P105" s="146">
        <f t="shared" si="9"/>
        <v>3472.2132317655919</v>
      </c>
      <c r="Q105" s="32"/>
      <c r="R105" s="32"/>
      <c r="S105" s="32"/>
      <c r="T105" s="32"/>
      <c r="U105" s="32"/>
      <c r="V105" s="32"/>
      <c r="W105" s="32"/>
      <c r="X105" s="146"/>
      <c r="Y105" s="146">
        <f t="shared" si="10"/>
        <v>0</v>
      </c>
      <c r="Z105" s="146"/>
      <c r="AA105" s="146">
        <f t="shared" si="11"/>
        <v>229685.30913831663</v>
      </c>
    </row>
    <row r="106" spans="1:27" ht="15" hidden="1" customHeight="1" x14ac:dyDescent="0.25">
      <c r="A106" s="29"/>
      <c r="B106" s="145" t="s">
        <v>865</v>
      </c>
      <c r="C106" s="294">
        <v>50</v>
      </c>
      <c r="D106" s="294"/>
      <c r="E106" s="294"/>
      <c r="F106" s="146">
        <f t="shared" si="6"/>
        <v>650.32416214734633</v>
      </c>
      <c r="G106" s="146"/>
      <c r="H106" s="146"/>
      <c r="I106" s="146">
        <f t="shared" si="7"/>
        <v>2726.7915384163143</v>
      </c>
      <c r="J106" s="146"/>
      <c r="K106" s="146"/>
      <c r="L106" s="146"/>
      <c r="M106" s="146"/>
      <c r="N106" s="146">
        <f t="shared" si="8"/>
        <v>3307.4770154816142</v>
      </c>
      <c r="O106" s="146"/>
      <c r="P106" s="146">
        <f t="shared" si="9"/>
        <v>5787.0220529426533</v>
      </c>
      <c r="Q106" s="32"/>
      <c r="R106" s="32"/>
      <c r="S106" s="32"/>
      <c r="T106" s="32"/>
      <c r="U106" s="32"/>
      <c r="V106" s="32"/>
      <c r="W106" s="32"/>
      <c r="X106" s="146"/>
      <c r="Y106" s="146">
        <f t="shared" si="10"/>
        <v>0</v>
      </c>
      <c r="Z106" s="146"/>
      <c r="AA106" s="146">
        <f t="shared" si="11"/>
        <v>382808.84856386104</v>
      </c>
    </row>
    <row r="107" spans="1:27" ht="15" hidden="1" customHeight="1" x14ac:dyDescent="0.25">
      <c r="A107" s="29"/>
      <c r="B107" s="145" t="s">
        <v>866</v>
      </c>
      <c r="C107" s="294">
        <v>70</v>
      </c>
      <c r="D107" s="294"/>
      <c r="E107" s="294"/>
      <c r="F107" s="146">
        <f>$F$88*C107</f>
        <v>910.45382700628477</v>
      </c>
      <c r="G107" s="146"/>
      <c r="H107" s="146"/>
      <c r="I107" s="146">
        <f t="shared" si="7"/>
        <v>3817.5081537828401</v>
      </c>
      <c r="J107" s="146"/>
      <c r="K107" s="146"/>
      <c r="L107" s="146"/>
      <c r="M107" s="146"/>
      <c r="N107" s="146">
        <f t="shared" si="8"/>
        <v>4630.4678216742604</v>
      </c>
      <c r="O107" s="146"/>
      <c r="P107" s="146">
        <f t="shared" si="9"/>
        <v>8101.8308741197143</v>
      </c>
      <c r="Q107" s="32"/>
      <c r="R107" s="32"/>
      <c r="S107" s="32"/>
      <c r="T107" s="32"/>
      <c r="U107" s="32"/>
      <c r="V107" s="32"/>
      <c r="W107" s="32"/>
      <c r="X107" s="146"/>
      <c r="Y107" s="146">
        <f t="shared" si="10"/>
        <v>0</v>
      </c>
      <c r="Z107" s="146"/>
      <c r="AA107" s="146">
        <f t="shared" si="11"/>
        <v>535932.38798940554</v>
      </c>
    </row>
    <row r="108" spans="1:27" ht="15" hidden="1" customHeight="1" x14ac:dyDescent="0.25">
      <c r="A108" s="29"/>
      <c r="B108" s="145" t="s">
        <v>867</v>
      </c>
      <c r="C108" s="294">
        <v>90</v>
      </c>
      <c r="D108" s="294"/>
      <c r="E108" s="294"/>
      <c r="F108" s="146">
        <f t="shared" si="6"/>
        <v>1170.5834918652233</v>
      </c>
      <c r="G108" s="146"/>
      <c r="H108" s="146"/>
      <c r="I108" s="146">
        <f t="shared" si="7"/>
        <v>4908.2247691493658</v>
      </c>
      <c r="J108" s="146"/>
      <c r="K108" s="146"/>
      <c r="L108" s="146"/>
      <c r="M108" s="146"/>
      <c r="N108" s="146">
        <f t="shared" si="8"/>
        <v>5953.4586278669058</v>
      </c>
      <c r="O108" s="146"/>
      <c r="P108" s="146">
        <f t="shared" si="9"/>
        <v>10416.639695296775</v>
      </c>
      <c r="Q108" s="32"/>
      <c r="R108" s="32"/>
      <c r="S108" s="32"/>
      <c r="T108" s="32"/>
      <c r="U108" s="32"/>
      <c r="V108" s="32"/>
      <c r="W108" s="32"/>
      <c r="X108" s="146"/>
      <c r="Y108" s="146">
        <f t="shared" si="10"/>
        <v>0</v>
      </c>
      <c r="Z108" s="146"/>
      <c r="AA108" s="146">
        <f t="shared" si="11"/>
        <v>689055.92741494987</v>
      </c>
    </row>
    <row r="109" spans="1:27" hidden="1" x14ac:dyDescent="0.25">
      <c r="A109" s="29"/>
      <c r="B109" s="145" t="s">
        <v>868</v>
      </c>
      <c r="C109" s="294">
        <v>110</v>
      </c>
      <c r="D109" s="294"/>
      <c r="E109" s="294"/>
      <c r="F109" s="146">
        <f t="shared" si="6"/>
        <v>1430.7131567241618</v>
      </c>
      <c r="G109" s="146"/>
      <c r="H109" s="146"/>
      <c r="I109" s="146">
        <f t="shared" si="7"/>
        <v>5998.9413845158915</v>
      </c>
      <c r="J109" s="146"/>
      <c r="K109" s="146"/>
      <c r="L109" s="146"/>
      <c r="M109" s="146"/>
      <c r="N109" s="146">
        <f t="shared" si="8"/>
        <v>7276.4494340595511</v>
      </c>
      <c r="O109" s="146"/>
      <c r="P109" s="146">
        <f t="shared" si="9"/>
        <v>12731.448516473838</v>
      </c>
      <c r="Q109" s="32"/>
      <c r="R109" s="32"/>
      <c r="S109" s="32"/>
      <c r="T109" s="32"/>
      <c r="U109" s="32"/>
      <c r="V109" s="32"/>
      <c r="W109" s="32"/>
      <c r="X109" s="146"/>
      <c r="Y109" s="146">
        <f t="shared" si="10"/>
        <v>0</v>
      </c>
      <c r="Z109" s="146"/>
      <c r="AA109" s="146">
        <f t="shared" si="11"/>
        <v>842179.46684049419</v>
      </c>
    </row>
    <row r="110" spans="1:27" hidden="1" x14ac:dyDescent="0.25">
      <c r="A110" s="29"/>
      <c r="B110" s="145" t="s">
        <v>869</v>
      </c>
      <c r="C110" s="294">
        <v>130</v>
      </c>
      <c r="D110" s="294"/>
      <c r="E110" s="294"/>
      <c r="F110" s="146">
        <f t="shared" si="6"/>
        <v>1690.8428215831004</v>
      </c>
      <c r="G110" s="146"/>
      <c r="H110" s="146"/>
      <c r="I110" s="146">
        <f t="shared" si="7"/>
        <v>7089.6579998824172</v>
      </c>
      <c r="J110" s="146"/>
      <c r="K110" s="146"/>
      <c r="L110" s="146"/>
      <c r="M110" s="146"/>
      <c r="N110" s="146">
        <f t="shared" si="8"/>
        <v>8599.4402402521973</v>
      </c>
      <c r="O110" s="146"/>
      <c r="P110" s="146">
        <f t="shared" si="9"/>
        <v>15046.257337650899</v>
      </c>
      <c r="Q110" s="32"/>
      <c r="R110" s="32"/>
      <c r="S110" s="32"/>
      <c r="T110" s="32"/>
      <c r="U110" s="32"/>
      <c r="V110" s="32"/>
      <c r="W110" s="32"/>
      <c r="X110" s="146"/>
      <c r="Y110" s="146">
        <f t="shared" si="10"/>
        <v>0</v>
      </c>
      <c r="Z110" s="146"/>
      <c r="AA110" s="146">
        <f t="shared" si="11"/>
        <v>995303.00626603863</v>
      </c>
    </row>
    <row r="111" spans="1:27" hidden="1" x14ac:dyDescent="0.25">
      <c r="A111" s="29"/>
      <c r="B111" s="145" t="s">
        <v>870</v>
      </c>
      <c r="C111" s="294">
        <v>150</v>
      </c>
      <c r="D111" s="294"/>
      <c r="E111" s="294"/>
      <c r="F111" s="146">
        <f t="shared" si="6"/>
        <v>1950.9724864420389</v>
      </c>
      <c r="G111" s="146"/>
      <c r="H111" s="146"/>
      <c r="I111" s="146">
        <f t="shared" si="7"/>
        <v>8180.374615248943</v>
      </c>
      <c r="J111" s="146"/>
      <c r="K111" s="146"/>
      <c r="L111" s="146"/>
      <c r="M111" s="146"/>
      <c r="N111" s="146">
        <f t="shared" si="8"/>
        <v>9922.4310464448427</v>
      </c>
      <c r="O111" s="146"/>
      <c r="P111" s="146">
        <f t="shared" si="9"/>
        <v>17361.066158827958</v>
      </c>
      <c r="Q111" s="32"/>
      <c r="R111" s="32"/>
      <c r="S111" s="32"/>
      <c r="T111" s="32"/>
      <c r="U111" s="32"/>
      <c r="V111" s="32"/>
      <c r="W111" s="32"/>
      <c r="X111" s="146"/>
      <c r="Y111" s="146">
        <f t="shared" si="10"/>
        <v>0</v>
      </c>
      <c r="Z111" s="146"/>
      <c r="AA111" s="146">
        <f t="shared" si="11"/>
        <v>1148426.5456915831</v>
      </c>
    </row>
    <row r="112" spans="1:27" hidden="1" x14ac:dyDescent="0.25">
      <c r="A112" s="29"/>
      <c r="B112" s="145" t="s">
        <v>871</v>
      </c>
      <c r="C112" s="294">
        <v>170</v>
      </c>
      <c r="D112" s="294"/>
      <c r="E112" s="294"/>
      <c r="F112" s="146">
        <f t="shared" si="6"/>
        <v>2211.1021513009773</v>
      </c>
      <c r="G112" s="146"/>
      <c r="H112" s="146"/>
      <c r="I112" s="146">
        <f t="shared" si="7"/>
        <v>9271.0912306154678</v>
      </c>
      <c r="J112" s="146"/>
      <c r="K112" s="146"/>
      <c r="L112" s="146"/>
      <c r="M112" s="146"/>
      <c r="N112" s="146">
        <f t="shared" si="8"/>
        <v>11245.421852637488</v>
      </c>
      <c r="O112" s="146"/>
      <c r="P112" s="146">
        <f t="shared" si="9"/>
        <v>19675.874980005021</v>
      </c>
      <c r="Q112" s="32"/>
      <c r="R112" s="32"/>
      <c r="S112" s="32"/>
      <c r="T112" s="32"/>
      <c r="U112" s="32"/>
      <c r="V112" s="32"/>
      <c r="W112" s="32"/>
      <c r="X112" s="146"/>
      <c r="Y112" s="146">
        <f t="shared" si="10"/>
        <v>0</v>
      </c>
      <c r="Z112" s="146"/>
      <c r="AA112" s="146">
        <f t="shared" si="11"/>
        <v>1301550.0851171275</v>
      </c>
    </row>
    <row r="113" spans="2:27" hidden="1" x14ac:dyDescent="0.25">
      <c r="B113" s="145" t="s">
        <v>872</v>
      </c>
      <c r="C113" s="294">
        <v>190</v>
      </c>
      <c r="D113" s="294"/>
      <c r="E113" s="294"/>
      <c r="F113" s="146">
        <f t="shared" si="6"/>
        <v>2471.231816159916</v>
      </c>
      <c r="G113" s="146"/>
      <c r="H113" s="146"/>
      <c r="I113" s="146">
        <f t="shared" si="7"/>
        <v>10361.807845981994</v>
      </c>
      <c r="J113" s="146"/>
      <c r="K113" s="146"/>
      <c r="L113" s="146"/>
      <c r="M113" s="146"/>
      <c r="N113" s="146">
        <f t="shared" si="8"/>
        <v>12568.412658830135</v>
      </c>
      <c r="O113" s="146"/>
      <c r="P113" s="146">
        <f t="shared" si="9"/>
        <v>21990.683801182084</v>
      </c>
      <c r="X113" s="146"/>
      <c r="Y113" s="146">
        <f t="shared" si="10"/>
        <v>0</v>
      </c>
      <c r="Z113" s="146"/>
      <c r="AA113" s="146">
        <f t="shared" si="11"/>
        <v>1454673.624542672</v>
      </c>
    </row>
    <row r="114" spans="2:27" x14ac:dyDescent="0.25">
      <c r="B114" s="30"/>
      <c r="C114" s="30"/>
      <c r="D114" s="30"/>
      <c r="E114" s="30"/>
      <c r="F114" s="31"/>
      <c r="G114" s="31"/>
      <c r="H114" s="31"/>
      <c r="I114" s="31"/>
      <c r="J114" s="32"/>
      <c r="K114" s="32"/>
      <c r="L114" s="32"/>
      <c r="M114" s="32"/>
      <c r="N114" s="32"/>
      <c r="O114" s="32"/>
      <c r="P114" s="32"/>
      <c r="X114" s="32"/>
      <c r="Y114" s="32"/>
      <c r="Z114" s="32"/>
      <c r="AA114" s="32"/>
    </row>
  </sheetData>
  <autoFilter ref="A16:X99">
    <filterColumn colId="3" showButton="0"/>
  </autoFilter>
  <mergeCells count="118">
    <mergeCell ref="Z14:AA14"/>
    <mergeCell ref="Z18:AA18"/>
    <mergeCell ref="Z19:AA19"/>
    <mergeCell ref="A11:P11"/>
    <mergeCell ref="A12:P12"/>
    <mergeCell ref="A14:A15"/>
    <mergeCell ref="B14:B15"/>
    <mergeCell ref="C14:C15"/>
    <mergeCell ref="D14:E15"/>
    <mergeCell ref="F14:G14"/>
    <mergeCell ref="H14:I14"/>
    <mergeCell ref="M14:N14"/>
    <mergeCell ref="O14:P14"/>
    <mergeCell ref="O19:P19"/>
    <mergeCell ref="D16:E16"/>
    <mergeCell ref="D17:E17"/>
    <mergeCell ref="D18:E18"/>
    <mergeCell ref="H18:I18"/>
    <mergeCell ref="M18:N18"/>
    <mergeCell ref="O18:P18"/>
    <mergeCell ref="X14:Y14"/>
    <mergeCell ref="X18:Y18"/>
    <mergeCell ref="X19:Y19"/>
    <mergeCell ref="D23:E23"/>
    <mergeCell ref="D24:E24"/>
    <mergeCell ref="D25:E25"/>
    <mergeCell ref="D26:E26"/>
    <mergeCell ref="D27:E27"/>
    <mergeCell ref="D19:E19"/>
    <mergeCell ref="H19:I19"/>
    <mergeCell ref="M19:N19"/>
    <mergeCell ref="D34:E34"/>
    <mergeCell ref="D20:E20"/>
    <mergeCell ref="D21:E21"/>
    <mergeCell ref="D22:E22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C95:E95"/>
    <mergeCell ref="C96:E96"/>
    <mergeCell ref="C97:E97"/>
    <mergeCell ref="C98:E98"/>
    <mergeCell ref="C99:E99"/>
    <mergeCell ref="C102:E102"/>
    <mergeCell ref="D88:E88"/>
    <mergeCell ref="D89:E89"/>
    <mergeCell ref="C91:E91"/>
    <mergeCell ref="C92:E92"/>
    <mergeCell ref="C93:E93"/>
    <mergeCell ref="C94:E94"/>
    <mergeCell ref="C108:E108"/>
    <mergeCell ref="C109:E109"/>
    <mergeCell ref="C110:E110"/>
    <mergeCell ref="C111:E111"/>
    <mergeCell ref="C112:E112"/>
    <mergeCell ref="C113:E113"/>
    <mergeCell ref="F102:P102"/>
    <mergeCell ref="C103:E103"/>
    <mergeCell ref="C104:E104"/>
    <mergeCell ref="C105:E105"/>
    <mergeCell ref="C106:E106"/>
    <mergeCell ref="C107:E107"/>
  </mergeCells>
  <printOptions horizontalCentered="1"/>
  <pageMargins left="0.19685039370078741" right="0.19685039370078741" top="0.2" bottom="0.19685039370078741" header="0" footer="0"/>
  <pageSetup paperSize="8" scale="60" fitToHeight="0" orientation="portrait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Справочники!$E$4:$E$12</xm:f>
          </x14:formula1>
          <xm:sqref>F14:AA14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D516"/>
  <sheetViews>
    <sheetView tabSelected="1" zoomScaleNormal="100" workbookViewId="0">
      <pane xSplit="3" ySplit="4" topLeftCell="D287" activePane="bottomRight" state="frozen"/>
      <selection pane="topRight" activeCell="F1" sqref="F1"/>
      <selection pane="bottomLeft" activeCell="A5" sqref="A5"/>
      <selection pane="bottomRight" activeCell="D296" sqref="D296"/>
    </sheetView>
  </sheetViews>
  <sheetFormatPr defaultColWidth="39.85546875" defaultRowHeight="15" outlineLevelRow="2" outlineLevelCol="1" x14ac:dyDescent="0.25"/>
  <cols>
    <col min="1" max="1" width="6.28515625" style="178" customWidth="1"/>
    <col min="2" max="2" width="89.85546875" style="179" customWidth="1"/>
    <col min="3" max="3" width="26.85546875" style="180" customWidth="1"/>
    <col min="4" max="4" width="25.42578125" style="181" customWidth="1" outlineLevel="1"/>
    <col min="5" max="16384" width="39.85546875" style="1"/>
  </cols>
  <sheetData>
    <row r="1" spans="1:4" customFormat="1" ht="33.75" customHeight="1" x14ac:dyDescent="0.25">
      <c r="A1" s="162"/>
      <c r="B1" s="162"/>
      <c r="C1" s="221"/>
      <c r="D1" s="221"/>
    </row>
    <row r="2" spans="1:4" customFormat="1" ht="63" customHeight="1" x14ac:dyDescent="0.25">
      <c r="A2" s="162"/>
      <c r="B2" s="162"/>
      <c r="C2" s="221" t="s">
        <v>1025</v>
      </c>
      <c r="D2" s="222"/>
    </row>
    <row r="3" spans="1:4" customFormat="1" ht="18" customHeight="1" x14ac:dyDescent="0.25">
      <c r="A3" s="345" t="s">
        <v>922</v>
      </c>
      <c r="B3" s="345"/>
      <c r="C3" s="345"/>
      <c r="D3" s="345"/>
    </row>
    <row r="4" spans="1:4" s="2" customFormat="1" ht="53.25" customHeight="1" thickBot="1" x14ac:dyDescent="0.3">
      <c r="A4" s="183" t="s">
        <v>1</v>
      </c>
      <c r="B4" s="184" t="s">
        <v>0</v>
      </c>
      <c r="C4" s="184" t="s">
        <v>2</v>
      </c>
      <c r="D4" s="184" t="s">
        <v>1032</v>
      </c>
    </row>
    <row r="5" spans="1:4" ht="15.75" thickBot="1" x14ac:dyDescent="0.3">
      <c r="A5" s="187" t="s">
        <v>560</v>
      </c>
      <c r="B5" s="188" t="s">
        <v>150</v>
      </c>
      <c r="C5" s="188"/>
      <c r="D5" s="189"/>
    </row>
    <row r="6" spans="1:4" outlineLevel="1" x14ac:dyDescent="0.25">
      <c r="A6" s="190" t="s">
        <v>145</v>
      </c>
      <c r="B6" s="191" t="s">
        <v>3</v>
      </c>
      <c r="C6" s="192"/>
      <c r="D6" s="193"/>
    </row>
    <row r="7" spans="1:4" outlineLevel="2" x14ac:dyDescent="0.25">
      <c r="A7" s="164">
        <v>1</v>
      </c>
      <c r="B7" s="165" t="s">
        <v>4</v>
      </c>
      <c r="C7" s="166" t="s">
        <v>874</v>
      </c>
      <c r="D7" s="280">
        <v>50000</v>
      </c>
    </row>
    <row r="8" spans="1:4" outlineLevel="2" x14ac:dyDescent="0.25">
      <c r="A8" s="164">
        <v>2</v>
      </c>
      <c r="B8" s="165" t="s">
        <v>6</v>
      </c>
      <c r="C8" s="166" t="s">
        <v>7</v>
      </c>
      <c r="D8" s="280">
        <v>50000</v>
      </c>
    </row>
    <row r="9" spans="1:4" outlineLevel="2" x14ac:dyDescent="0.25">
      <c r="A9" s="164">
        <v>3</v>
      </c>
      <c r="B9" s="165" t="s">
        <v>8</v>
      </c>
      <c r="C9" s="166" t="s">
        <v>9</v>
      </c>
      <c r="D9" s="281">
        <v>80000</v>
      </c>
    </row>
    <row r="10" spans="1:4" outlineLevel="2" x14ac:dyDescent="0.25">
      <c r="A10" s="164">
        <v>4</v>
      </c>
      <c r="B10" s="165" t="s">
        <v>10</v>
      </c>
      <c r="C10" s="166" t="s">
        <v>11</v>
      </c>
      <c r="D10" s="281">
        <v>2879.6</v>
      </c>
    </row>
    <row r="11" spans="1:4" outlineLevel="2" x14ac:dyDescent="0.25">
      <c r="A11" s="164">
        <v>5</v>
      </c>
      <c r="B11" s="165" t="s">
        <v>12</v>
      </c>
      <c r="C11" s="166" t="s">
        <v>11</v>
      </c>
      <c r="D11" s="281">
        <v>1851.5</v>
      </c>
    </row>
    <row r="12" spans="1:4" outlineLevel="2" x14ac:dyDescent="0.25">
      <c r="A12" s="164">
        <v>6</v>
      </c>
      <c r="B12" s="165" t="s">
        <v>13</v>
      </c>
      <c r="C12" s="166" t="s">
        <v>11</v>
      </c>
      <c r="D12" s="280">
        <v>4324</v>
      </c>
    </row>
    <row r="13" spans="1:4" outlineLevel="2" x14ac:dyDescent="0.25">
      <c r="A13" s="164">
        <v>7</v>
      </c>
      <c r="B13" s="165" t="s">
        <v>14</v>
      </c>
      <c r="C13" s="166" t="s">
        <v>15</v>
      </c>
      <c r="D13" s="280">
        <v>2088.5</v>
      </c>
    </row>
    <row r="14" spans="1:4" outlineLevel="2" x14ac:dyDescent="0.25">
      <c r="A14" s="164">
        <v>8</v>
      </c>
      <c r="B14" s="165" t="s">
        <v>16</v>
      </c>
      <c r="C14" s="166" t="s">
        <v>11</v>
      </c>
      <c r="D14" s="280">
        <v>4324</v>
      </c>
    </row>
    <row r="15" spans="1:4" outlineLevel="2" x14ac:dyDescent="0.25">
      <c r="A15" s="164">
        <v>9</v>
      </c>
      <c r="B15" s="165" t="s">
        <v>17</v>
      </c>
      <c r="C15" s="166" t="s">
        <v>11</v>
      </c>
      <c r="D15" s="280">
        <v>4324</v>
      </c>
    </row>
    <row r="16" spans="1:4" outlineLevel="2" x14ac:dyDescent="0.25">
      <c r="A16" s="164">
        <v>10</v>
      </c>
      <c r="B16" s="165" t="s">
        <v>18</v>
      </c>
      <c r="C16" s="166" t="s">
        <v>11</v>
      </c>
      <c r="D16" s="280">
        <v>2401.5</v>
      </c>
    </row>
    <row r="17" spans="1:4" outlineLevel="2" x14ac:dyDescent="0.25">
      <c r="A17" s="164">
        <v>11</v>
      </c>
      <c r="B17" s="165" t="s">
        <v>19</v>
      </c>
      <c r="C17" s="166" t="s">
        <v>11</v>
      </c>
      <c r="D17" s="280">
        <v>2048</v>
      </c>
    </row>
    <row r="18" spans="1:4" outlineLevel="2" x14ac:dyDescent="0.25">
      <c r="A18" s="164">
        <v>12</v>
      </c>
      <c r="B18" s="165" t="s">
        <v>20</v>
      </c>
      <c r="C18" s="166" t="s">
        <v>11</v>
      </c>
      <c r="D18" s="280">
        <v>1615.5</v>
      </c>
    </row>
    <row r="19" spans="1:4" outlineLevel="2" x14ac:dyDescent="0.25">
      <c r="A19" s="164">
        <v>13</v>
      </c>
      <c r="B19" s="165" t="s">
        <v>21</v>
      </c>
      <c r="C19" s="166" t="s">
        <v>22</v>
      </c>
      <c r="D19" s="280">
        <v>9455</v>
      </c>
    </row>
    <row r="20" spans="1:4" outlineLevel="1" x14ac:dyDescent="0.25">
      <c r="A20" s="194" t="s">
        <v>146</v>
      </c>
      <c r="B20" s="195" t="s">
        <v>201</v>
      </c>
      <c r="C20" s="196"/>
      <c r="D20" s="163"/>
    </row>
    <row r="21" spans="1:4" outlineLevel="2" x14ac:dyDescent="0.25">
      <c r="A21" s="164">
        <v>1</v>
      </c>
      <c r="B21" s="165" t="s">
        <v>25</v>
      </c>
      <c r="C21" s="166" t="s">
        <v>24</v>
      </c>
      <c r="D21" s="280">
        <v>1881.5</v>
      </c>
    </row>
    <row r="22" spans="1:4" s="3" customFormat="1" outlineLevel="2" x14ac:dyDescent="0.25">
      <c r="A22" s="164">
        <f t="shared" ref="A22:A39" si="0">A21+1</f>
        <v>2</v>
      </c>
      <c r="B22" s="165" t="s">
        <v>26</v>
      </c>
      <c r="C22" s="166" t="s">
        <v>27</v>
      </c>
      <c r="D22" s="280">
        <v>1390.5</v>
      </c>
    </row>
    <row r="23" spans="1:4" s="3" customFormat="1" outlineLevel="2" x14ac:dyDescent="0.25">
      <c r="A23" s="164">
        <f t="shared" si="0"/>
        <v>3</v>
      </c>
      <c r="B23" s="165" t="s">
        <v>28</v>
      </c>
      <c r="C23" s="166" t="s">
        <v>29</v>
      </c>
      <c r="D23" s="280">
        <v>1406</v>
      </c>
    </row>
    <row r="24" spans="1:4" s="3" customFormat="1" outlineLevel="2" x14ac:dyDescent="0.25">
      <c r="A24" s="164">
        <f t="shared" si="0"/>
        <v>4</v>
      </c>
      <c r="B24" s="165" t="s">
        <v>30</v>
      </c>
      <c r="C24" s="166" t="s">
        <v>31</v>
      </c>
      <c r="D24" s="280">
        <v>821.5</v>
      </c>
    </row>
    <row r="25" spans="1:4" s="3" customFormat="1" outlineLevel="2" x14ac:dyDescent="0.25">
      <c r="A25" s="164">
        <f t="shared" si="0"/>
        <v>5</v>
      </c>
      <c r="B25" s="165" t="s">
        <v>32</v>
      </c>
      <c r="C25" s="166" t="s">
        <v>31</v>
      </c>
      <c r="D25" s="280">
        <v>821.5</v>
      </c>
    </row>
    <row r="26" spans="1:4" s="3" customFormat="1" outlineLevel="2" x14ac:dyDescent="0.25">
      <c r="A26" s="164">
        <f t="shared" si="0"/>
        <v>6</v>
      </c>
      <c r="B26" s="165" t="s">
        <v>33</v>
      </c>
      <c r="C26" s="166" t="s">
        <v>31</v>
      </c>
      <c r="D26" s="280">
        <v>821.5</v>
      </c>
    </row>
    <row r="27" spans="1:4" s="3" customFormat="1" outlineLevel="2" x14ac:dyDescent="0.25">
      <c r="A27" s="164">
        <f t="shared" si="0"/>
        <v>7</v>
      </c>
      <c r="B27" s="165" t="s">
        <v>34</v>
      </c>
      <c r="C27" s="166" t="s">
        <v>35</v>
      </c>
      <c r="D27" s="280">
        <v>1187.5</v>
      </c>
    </row>
    <row r="28" spans="1:4" s="3" customFormat="1" outlineLevel="2" x14ac:dyDescent="0.25">
      <c r="A28" s="164">
        <f t="shared" si="0"/>
        <v>8</v>
      </c>
      <c r="B28" s="165" t="s">
        <v>36</v>
      </c>
      <c r="C28" s="166" t="s">
        <v>37</v>
      </c>
      <c r="D28" s="280">
        <v>3301</v>
      </c>
    </row>
    <row r="29" spans="1:4" s="3" customFormat="1" outlineLevel="2" x14ac:dyDescent="0.25">
      <c r="A29" s="164">
        <f t="shared" si="0"/>
        <v>9</v>
      </c>
      <c r="B29" s="165" t="s">
        <v>38</v>
      </c>
      <c r="C29" s="166" t="s">
        <v>37</v>
      </c>
      <c r="D29" s="280">
        <v>3301</v>
      </c>
    </row>
    <row r="30" spans="1:4" s="3" customFormat="1" outlineLevel="2" x14ac:dyDescent="0.25">
      <c r="A30" s="164">
        <f t="shared" si="0"/>
        <v>10</v>
      </c>
      <c r="B30" s="165" t="s">
        <v>39</v>
      </c>
      <c r="C30" s="166" t="s">
        <v>5</v>
      </c>
      <c r="D30" s="282">
        <v>150000</v>
      </c>
    </row>
    <row r="31" spans="1:4" s="3" customFormat="1" outlineLevel="2" x14ac:dyDescent="0.25">
      <c r="A31" s="164">
        <f t="shared" si="0"/>
        <v>11</v>
      </c>
      <c r="B31" s="165" t="s">
        <v>40</v>
      </c>
      <c r="C31" s="166" t="s">
        <v>5</v>
      </c>
      <c r="D31" s="282">
        <v>170000</v>
      </c>
    </row>
    <row r="32" spans="1:4" s="3" customFormat="1" outlineLevel="2" x14ac:dyDescent="0.25">
      <c r="A32" s="164">
        <f t="shared" si="0"/>
        <v>12</v>
      </c>
      <c r="B32" s="165" t="s">
        <v>41</v>
      </c>
      <c r="C32" s="166" t="s">
        <v>15</v>
      </c>
      <c r="D32" s="280">
        <v>2616.6</v>
      </c>
    </row>
    <row r="33" spans="1:4" s="3" customFormat="1" outlineLevel="2" x14ac:dyDescent="0.25">
      <c r="A33" s="164">
        <f t="shared" si="0"/>
        <v>13</v>
      </c>
      <c r="B33" s="165" t="s">
        <v>42</v>
      </c>
      <c r="C33" s="166" t="s">
        <v>15</v>
      </c>
      <c r="D33" s="280">
        <v>3190.5</v>
      </c>
    </row>
    <row r="34" spans="1:4" s="3" customFormat="1" outlineLevel="2" x14ac:dyDescent="0.25">
      <c r="A34" s="164">
        <f t="shared" si="0"/>
        <v>14</v>
      </c>
      <c r="B34" s="165" t="s">
        <v>43</v>
      </c>
      <c r="C34" s="166" t="s">
        <v>15</v>
      </c>
      <c r="D34" s="280">
        <v>3704</v>
      </c>
    </row>
    <row r="35" spans="1:4" s="3" customFormat="1" outlineLevel="2" x14ac:dyDescent="0.25">
      <c r="A35" s="164">
        <f t="shared" si="0"/>
        <v>15</v>
      </c>
      <c r="B35" s="165" t="s">
        <v>44</v>
      </c>
      <c r="C35" s="166" t="s">
        <v>11</v>
      </c>
      <c r="D35" s="280">
        <v>3314</v>
      </c>
    </row>
    <row r="36" spans="1:4" s="3" customFormat="1" outlineLevel="2" x14ac:dyDescent="0.25">
      <c r="A36" s="164">
        <f t="shared" si="0"/>
        <v>16</v>
      </c>
      <c r="B36" s="165" t="s">
        <v>45</v>
      </c>
      <c r="C36" s="166" t="s">
        <v>46</v>
      </c>
      <c r="D36" s="280">
        <v>3603</v>
      </c>
    </row>
    <row r="37" spans="1:4" s="3" customFormat="1" outlineLevel="2" x14ac:dyDescent="0.25">
      <c r="A37" s="164">
        <f t="shared" si="0"/>
        <v>17</v>
      </c>
      <c r="B37" s="165" t="s">
        <v>47</v>
      </c>
      <c r="C37" s="166" t="s">
        <v>11</v>
      </c>
      <c r="D37" s="280">
        <v>2624</v>
      </c>
    </row>
    <row r="38" spans="1:4" s="3" customFormat="1" outlineLevel="2" x14ac:dyDescent="0.25">
      <c r="A38" s="164">
        <f t="shared" si="0"/>
        <v>18</v>
      </c>
      <c r="B38" s="165" t="s">
        <v>48</v>
      </c>
      <c r="C38" s="166" t="s">
        <v>46</v>
      </c>
      <c r="D38" s="280">
        <v>3603</v>
      </c>
    </row>
    <row r="39" spans="1:4" s="3" customFormat="1" outlineLevel="2" x14ac:dyDescent="0.25">
      <c r="A39" s="164">
        <f t="shared" si="0"/>
        <v>19</v>
      </c>
      <c r="B39" s="165" t="s">
        <v>51</v>
      </c>
      <c r="C39" s="166" t="s">
        <v>11</v>
      </c>
      <c r="D39" s="280">
        <v>3603</v>
      </c>
    </row>
    <row r="40" spans="1:4" s="3" customFormat="1" outlineLevel="2" x14ac:dyDescent="0.25">
      <c r="A40" s="164">
        <v>20</v>
      </c>
      <c r="B40" s="165" t="s">
        <v>52</v>
      </c>
      <c r="C40" s="166" t="s">
        <v>11</v>
      </c>
      <c r="D40" s="280">
        <v>3603</v>
      </c>
    </row>
    <row r="41" spans="1:4" s="3" customFormat="1" outlineLevel="2" x14ac:dyDescent="0.25">
      <c r="A41" s="164">
        <v>21</v>
      </c>
      <c r="B41" s="165" t="s">
        <v>206</v>
      </c>
      <c r="C41" s="166" t="s">
        <v>24</v>
      </c>
      <c r="D41" s="280">
        <v>1240.5</v>
      </c>
    </row>
    <row r="42" spans="1:4" s="3" customFormat="1" outlineLevel="2" x14ac:dyDescent="0.25">
      <c r="A42" s="164">
        <v>22</v>
      </c>
      <c r="B42" s="165" t="s">
        <v>207</v>
      </c>
      <c r="C42" s="166" t="s">
        <v>209</v>
      </c>
      <c r="D42" s="280">
        <v>1762</v>
      </c>
    </row>
    <row r="43" spans="1:4" s="3" customFormat="1" outlineLevel="2" x14ac:dyDescent="0.25">
      <c r="A43" s="164">
        <v>23</v>
      </c>
      <c r="B43" s="165" t="s">
        <v>208</v>
      </c>
      <c r="C43" s="166" t="s">
        <v>11</v>
      </c>
      <c r="D43" s="280">
        <v>2487.5</v>
      </c>
    </row>
    <row r="44" spans="1:4" s="3" customFormat="1" outlineLevel="2" x14ac:dyDescent="0.25">
      <c r="A44" s="164">
        <v>24</v>
      </c>
      <c r="B44" s="165" t="s">
        <v>49</v>
      </c>
      <c r="C44" s="166" t="s">
        <v>210</v>
      </c>
      <c r="D44" s="280">
        <v>1240.5</v>
      </c>
    </row>
    <row r="45" spans="1:4" s="3" customFormat="1" x14ac:dyDescent="0.25">
      <c r="A45" s="197" t="s">
        <v>147</v>
      </c>
      <c r="B45" s="198" t="s">
        <v>205</v>
      </c>
      <c r="C45" s="199"/>
      <c r="D45" s="186"/>
    </row>
    <row r="46" spans="1:4" outlineLevel="1" x14ac:dyDescent="0.25">
      <c r="A46" s="200" t="s">
        <v>148</v>
      </c>
      <c r="B46" s="195" t="s">
        <v>193</v>
      </c>
      <c r="C46" s="196"/>
      <c r="D46" s="163"/>
    </row>
    <row r="47" spans="1:4" outlineLevel="2" x14ac:dyDescent="0.25">
      <c r="A47" s="164">
        <v>1</v>
      </c>
      <c r="B47" s="165" t="s">
        <v>181</v>
      </c>
      <c r="C47" s="166" t="s">
        <v>22</v>
      </c>
      <c r="D47" s="280">
        <v>15798</v>
      </c>
    </row>
    <row r="48" spans="1:4" outlineLevel="2" x14ac:dyDescent="0.25">
      <c r="A48" s="164">
        <v>2</v>
      </c>
      <c r="B48" s="165" t="s">
        <v>182</v>
      </c>
      <c r="C48" s="166" t="s">
        <v>22</v>
      </c>
      <c r="D48" s="280">
        <v>15798</v>
      </c>
    </row>
    <row r="49" spans="1:4" outlineLevel="2" x14ac:dyDescent="0.25">
      <c r="A49" s="164">
        <v>3</v>
      </c>
      <c r="B49" s="165" t="s">
        <v>183</v>
      </c>
      <c r="C49" s="166" t="s">
        <v>22</v>
      </c>
      <c r="D49" s="280">
        <v>15798</v>
      </c>
    </row>
    <row r="50" spans="1:4" outlineLevel="2" x14ac:dyDescent="0.25">
      <c r="A50" s="164">
        <v>4</v>
      </c>
      <c r="B50" s="165" t="s">
        <v>184</v>
      </c>
      <c r="C50" s="166" t="s">
        <v>22</v>
      </c>
      <c r="D50" s="280">
        <v>15798</v>
      </c>
    </row>
    <row r="51" spans="1:4" outlineLevel="2" x14ac:dyDescent="0.25">
      <c r="A51" s="164">
        <v>5</v>
      </c>
      <c r="B51" s="165" t="s">
        <v>185</v>
      </c>
      <c r="C51" s="166" t="s">
        <v>22</v>
      </c>
      <c r="D51" s="280">
        <v>15798</v>
      </c>
    </row>
    <row r="52" spans="1:4" outlineLevel="2" x14ac:dyDescent="0.25">
      <c r="A52" s="164">
        <v>6</v>
      </c>
      <c r="B52" s="165" t="s">
        <v>186</v>
      </c>
      <c r="C52" s="166" t="s">
        <v>22</v>
      </c>
      <c r="D52" s="280">
        <v>15798</v>
      </c>
    </row>
    <row r="53" spans="1:4" outlineLevel="2" x14ac:dyDescent="0.25">
      <c r="A53" s="164">
        <v>7</v>
      </c>
      <c r="B53" s="165" t="s">
        <v>187</v>
      </c>
      <c r="C53" s="166" t="s">
        <v>22</v>
      </c>
      <c r="D53" s="280">
        <v>15798</v>
      </c>
    </row>
    <row r="54" spans="1:4" outlineLevel="2" x14ac:dyDescent="0.25">
      <c r="A54" s="164">
        <v>8</v>
      </c>
      <c r="B54" s="165" t="s">
        <v>188</v>
      </c>
      <c r="C54" s="166" t="s">
        <v>22</v>
      </c>
      <c r="D54" s="280">
        <v>19829</v>
      </c>
    </row>
    <row r="55" spans="1:4" outlineLevel="2" x14ac:dyDescent="0.25">
      <c r="A55" s="164">
        <v>9</v>
      </c>
      <c r="B55" s="165" t="s">
        <v>189</v>
      </c>
      <c r="C55" s="166" t="s">
        <v>22</v>
      </c>
      <c r="D55" s="280">
        <v>15798</v>
      </c>
    </row>
    <row r="56" spans="1:4" outlineLevel="2" x14ac:dyDescent="0.25">
      <c r="A56" s="164">
        <v>10</v>
      </c>
      <c r="B56" s="165" t="s">
        <v>190</v>
      </c>
      <c r="C56" s="166" t="s">
        <v>22</v>
      </c>
      <c r="D56" s="280">
        <v>15798</v>
      </c>
    </row>
    <row r="57" spans="1:4" outlineLevel="2" x14ac:dyDescent="0.25">
      <c r="A57" s="164">
        <v>11</v>
      </c>
      <c r="B57" s="165" t="s">
        <v>53</v>
      </c>
      <c r="C57" s="166" t="s">
        <v>22</v>
      </c>
      <c r="D57" s="280">
        <v>15798</v>
      </c>
    </row>
    <row r="58" spans="1:4" outlineLevel="2" x14ac:dyDescent="0.25">
      <c r="A58" s="164">
        <v>12</v>
      </c>
      <c r="B58" s="165" t="s">
        <v>191</v>
      </c>
      <c r="C58" s="166" t="s">
        <v>22</v>
      </c>
      <c r="D58" s="280">
        <v>15798</v>
      </c>
    </row>
    <row r="59" spans="1:4" outlineLevel="2" x14ac:dyDescent="0.25">
      <c r="A59" s="164">
        <v>13</v>
      </c>
      <c r="B59" s="165" t="s">
        <v>54</v>
      </c>
      <c r="C59" s="166" t="s">
        <v>22</v>
      </c>
      <c r="D59" s="280">
        <v>15798</v>
      </c>
    </row>
    <row r="60" spans="1:4" outlineLevel="2" x14ac:dyDescent="0.25">
      <c r="A60" s="164">
        <v>14</v>
      </c>
      <c r="B60" s="165" t="s">
        <v>192</v>
      </c>
      <c r="C60" s="166" t="s">
        <v>22</v>
      </c>
      <c r="D60" s="280">
        <v>15798</v>
      </c>
    </row>
    <row r="61" spans="1:4" outlineLevel="2" x14ac:dyDescent="0.25">
      <c r="A61" s="164">
        <v>15</v>
      </c>
      <c r="B61" s="165" t="s">
        <v>171</v>
      </c>
      <c r="C61" s="166" t="s">
        <v>5</v>
      </c>
      <c r="D61" s="280">
        <v>250261.03</v>
      </c>
    </row>
    <row r="62" spans="1:4" outlineLevel="2" x14ac:dyDescent="0.25">
      <c r="A62" s="164">
        <v>16</v>
      </c>
      <c r="B62" s="165" t="s">
        <v>172</v>
      </c>
      <c r="C62" s="166" t="s">
        <v>5</v>
      </c>
      <c r="D62" s="280">
        <v>181305.5</v>
      </c>
    </row>
    <row r="63" spans="1:4" outlineLevel="2" x14ac:dyDescent="0.25">
      <c r="A63" s="164">
        <v>17</v>
      </c>
      <c r="B63" s="165" t="s">
        <v>173</v>
      </c>
      <c r="C63" s="166" t="s">
        <v>5</v>
      </c>
      <c r="D63" s="280">
        <v>220000</v>
      </c>
    </row>
    <row r="64" spans="1:4" outlineLevel="2" x14ac:dyDescent="0.25">
      <c r="A64" s="164">
        <v>18</v>
      </c>
      <c r="B64" s="165" t="s">
        <v>174</v>
      </c>
      <c r="C64" s="166" t="s">
        <v>5</v>
      </c>
      <c r="D64" s="280">
        <v>560000</v>
      </c>
    </row>
    <row r="65" spans="1:4" s="4" customFormat="1" outlineLevel="2" x14ac:dyDescent="0.25">
      <c r="A65" s="164">
        <v>19</v>
      </c>
      <c r="B65" s="165" t="s">
        <v>175</v>
      </c>
      <c r="C65" s="166" t="s">
        <v>5</v>
      </c>
      <c r="D65" s="280">
        <v>850000</v>
      </c>
    </row>
    <row r="66" spans="1:4" s="4" customFormat="1" outlineLevel="2" x14ac:dyDescent="0.25">
      <c r="A66" s="164">
        <v>20</v>
      </c>
      <c r="B66" s="165" t="s">
        <v>176</v>
      </c>
      <c r="C66" s="166" t="s">
        <v>5</v>
      </c>
      <c r="D66" s="280">
        <v>598000</v>
      </c>
    </row>
    <row r="67" spans="1:4" s="4" customFormat="1" outlineLevel="2" x14ac:dyDescent="0.25">
      <c r="A67" s="164">
        <v>21</v>
      </c>
      <c r="B67" s="165" t="s">
        <v>177</v>
      </c>
      <c r="C67" s="166" t="s">
        <v>5</v>
      </c>
      <c r="D67" s="280">
        <v>632500</v>
      </c>
    </row>
    <row r="68" spans="1:4" outlineLevel="2" x14ac:dyDescent="0.25">
      <c r="A68" s="164">
        <v>22</v>
      </c>
      <c r="B68" s="165" t="s">
        <v>178</v>
      </c>
      <c r="C68" s="166" t="s">
        <v>5</v>
      </c>
      <c r="D68" s="280">
        <v>244239.98</v>
      </c>
    </row>
    <row r="69" spans="1:4" outlineLevel="2" x14ac:dyDescent="0.25">
      <c r="A69" s="164">
        <v>23</v>
      </c>
      <c r="B69" s="165" t="s">
        <v>179</v>
      </c>
      <c r="C69" s="166" t="s">
        <v>5</v>
      </c>
      <c r="D69" s="280">
        <v>1200000</v>
      </c>
    </row>
    <row r="70" spans="1:4" s="4" customFormat="1" outlineLevel="2" x14ac:dyDescent="0.25">
      <c r="A70" s="164">
        <v>24</v>
      </c>
      <c r="B70" s="165" t="s">
        <v>180</v>
      </c>
      <c r="C70" s="166" t="s">
        <v>5</v>
      </c>
      <c r="D70" s="280">
        <v>1800000</v>
      </c>
    </row>
    <row r="71" spans="1:4" s="4" customFormat="1" outlineLevel="1" x14ac:dyDescent="0.25">
      <c r="A71" s="200" t="s">
        <v>149</v>
      </c>
      <c r="B71" s="201" t="s">
        <v>194</v>
      </c>
      <c r="C71" s="202"/>
      <c r="D71" s="163"/>
    </row>
    <row r="72" spans="1:4" outlineLevel="2" x14ac:dyDescent="0.25">
      <c r="A72" s="164">
        <v>1</v>
      </c>
      <c r="B72" s="167" t="s">
        <v>55</v>
      </c>
      <c r="C72" s="166"/>
      <c r="D72" s="177"/>
    </row>
    <row r="73" spans="1:4" outlineLevel="2" x14ac:dyDescent="0.25">
      <c r="A73" s="164">
        <v>2</v>
      </c>
      <c r="B73" s="165" t="s">
        <v>56</v>
      </c>
      <c r="C73" s="166" t="s">
        <v>57</v>
      </c>
      <c r="D73" s="280">
        <v>858.25</v>
      </c>
    </row>
    <row r="74" spans="1:4" outlineLevel="2" x14ac:dyDescent="0.25">
      <c r="A74" s="164">
        <v>3</v>
      </c>
      <c r="B74" s="165" t="s">
        <v>58</v>
      </c>
      <c r="C74" s="166" t="s">
        <v>59</v>
      </c>
      <c r="D74" s="280">
        <v>1789</v>
      </c>
    </row>
    <row r="75" spans="1:4" outlineLevel="2" x14ac:dyDescent="0.25">
      <c r="A75" s="164">
        <v>4</v>
      </c>
      <c r="B75" s="165" t="s">
        <v>60</v>
      </c>
      <c r="C75" s="166" t="s">
        <v>59</v>
      </c>
      <c r="D75" s="280">
        <v>2212.75</v>
      </c>
    </row>
    <row r="76" spans="1:4" outlineLevel="2" x14ac:dyDescent="0.25">
      <c r="A76" s="164">
        <v>5</v>
      </c>
      <c r="B76" s="167" t="s">
        <v>61</v>
      </c>
      <c r="C76" s="166" t="s">
        <v>5</v>
      </c>
      <c r="D76" s="280"/>
    </row>
    <row r="77" spans="1:4" outlineLevel="2" x14ac:dyDescent="0.25">
      <c r="A77" s="164">
        <v>6</v>
      </c>
      <c r="B77" s="165" t="s">
        <v>62</v>
      </c>
      <c r="C77" s="166" t="s">
        <v>22</v>
      </c>
      <c r="D77" s="280">
        <v>7593.25</v>
      </c>
    </row>
    <row r="78" spans="1:4" outlineLevel="2" x14ac:dyDescent="0.25">
      <c r="A78" s="164">
        <v>7</v>
      </c>
      <c r="B78" s="165" t="s">
        <v>63</v>
      </c>
      <c r="C78" s="166" t="s">
        <v>22</v>
      </c>
      <c r="D78" s="280">
        <v>14529</v>
      </c>
    </row>
    <row r="79" spans="1:4" outlineLevel="2" x14ac:dyDescent="0.25">
      <c r="A79" s="164">
        <v>8</v>
      </c>
      <c r="B79" s="165" t="s">
        <v>64</v>
      </c>
      <c r="C79" s="166" t="s">
        <v>22</v>
      </c>
      <c r="D79" s="280">
        <v>889.75</v>
      </c>
    </row>
    <row r="80" spans="1:4" outlineLevel="2" x14ac:dyDescent="0.25">
      <c r="A80" s="164">
        <v>9</v>
      </c>
      <c r="B80" s="165" t="s">
        <v>65</v>
      </c>
      <c r="C80" s="166" t="s">
        <v>59</v>
      </c>
      <c r="D80" s="280">
        <v>5465</v>
      </c>
    </row>
    <row r="81" spans="1:4" outlineLevel="2" x14ac:dyDescent="0.25">
      <c r="A81" s="164">
        <v>10</v>
      </c>
      <c r="B81" s="165" t="s">
        <v>66</v>
      </c>
      <c r="C81" s="166" t="s">
        <v>59</v>
      </c>
      <c r="D81" s="280">
        <v>5465</v>
      </c>
    </row>
    <row r="82" spans="1:4" ht="25.5" outlineLevel="2" x14ac:dyDescent="0.25">
      <c r="A82" s="164">
        <f>A81+1</f>
        <v>11</v>
      </c>
      <c r="B82" s="165" t="s">
        <v>899</v>
      </c>
      <c r="C82" s="166" t="s">
        <v>59</v>
      </c>
      <c r="D82" s="280">
        <v>921.21469907017604</v>
      </c>
    </row>
    <row r="83" spans="1:4" ht="25.5" outlineLevel="2" x14ac:dyDescent="0.25">
      <c r="A83" s="164">
        <f t="shared" ref="A83:A95" si="1">A82+1</f>
        <v>12</v>
      </c>
      <c r="B83" s="165" t="s">
        <v>900</v>
      </c>
      <c r="C83" s="166" t="s">
        <v>59</v>
      </c>
      <c r="D83" s="280">
        <v>1105.4576388842113</v>
      </c>
    </row>
    <row r="84" spans="1:4" s="3" customFormat="1" ht="25.5" outlineLevel="2" x14ac:dyDescent="0.25">
      <c r="A84" s="164">
        <f t="shared" si="1"/>
        <v>13</v>
      </c>
      <c r="B84" s="165" t="s">
        <v>901</v>
      </c>
      <c r="C84" s="166" t="s">
        <v>907</v>
      </c>
      <c r="D84" s="280">
        <v>23000</v>
      </c>
    </row>
    <row r="85" spans="1:4" s="3" customFormat="1" ht="25.5" outlineLevel="2" x14ac:dyDescent="0.25">
      <c r="A85" s="164">
        <f t="shared" si="1"/>
        <v>14</v>
      </c>
      <c r="B85" s="165" t="s">
        <v>902</v>
      </c>
      <c r="C85" s="166" t="s">
        <v>907</v>
      </c>
      <c r="D85" s="280">
        <v>23500</v>
      </c>
    </row>
    <row r="86" spans="1:4" s="3" customFormat="1" ht="25.5" outlineLevel="2" x14ac:dyDescent="0.25">
      <c r="A86" s="164">
        <f t="shared" si="1"/>
        <v>15</v>
      </c>
      <c r="B86" s="165" t="s">
        <v>903</v>
      </c>
      <c r="C86" s="166" t="s">
        <v>907</v>
      </c>
      <c r="D86" s="280">
        <v>20000</v>
      </c>
    </row>
    <row r="87" spans="1:4" s="3" customFormat="1" ht="25.5" outlineLevel="2" x14ac:dyDescent="0.25">
      <c r="A87" s="164">
        <f t="shared" si="1"/>
        <v>16</v>
      </c>
      <c r="B87" s="165" t="s">
        <v>904</v>
      </c>
      <c r="C87" s="166" t="s">
        <v>907</v>
      </c>
      <c r="D87" s="280">
        <v>20500</v>
      </c>
    </row>
    <row r="88" spans="1:4" s="3" customFormat="1" ht="25.5" outlineLevel="2" x14ac:dyDescent="0.25">
      <c r="A88" s="164">
        <f t="shared" si="1"/>
        <v>17</v>
      </c>
      <c r="B88" s="165" t="s">
        <v>905</v>
      </c>
      <c r="C88" s="166" t="s">
        <v>907</v>
      </c>
      <c r="D88" s="280">
        <v>15000</v>
      </c>
    </row>
    <row r="89" spans="1:4" s="3" customFormat="1" ht="25.5" outlineLevel="2" x14ac:dyDescent="0.25">
      <c r="A89" s="164">
        <f t="shared" si="1"/>
        <v>18</v>
      </c>
      <c r="B89" s="165" t="s">
        <v>906</v>
      </c>
      <c r="C89" s="166" t="s">
        <v>907</v>
      </c>
      <c r="D89" s="280">
        <v>15500</v>
      </c>
    </row>
    <row r="90" spans="1:4" s="3" customFormat="1" outlineLevel="2" x14ac:dyDescent="0.25">
      <c r="A90" s="164">
        <f t="shared" si="1"/>
        <v>19</v>
      </c>
      <c r="B90" s="167" t="s">
        <v>195</v>
      </c>
      <c r="C90" s="166" t="s">
        <v>5</v>
      </c>
      <c r="D90" s="280">
        <v>187500</v>
      </c>
    </row>
    <row r="91" spans="1:4" s="3" customFormat="1" outlineLevel="2" x14ac:dyDescent="0.25">
      <c r="A91" s="164">
        <f t="shared" si="1"/>
        <v>20</v>
      </c>
      <c r="B91" s="167" t="s">
        <v>196</v>
      </c>
      <c r="C91" s="166" t="s">
        <v>5</v>
      </c>
      <c r="D91" s="280">
        <v>287000</v>
      </c>
    </row>
    <row r="92" spans="1:4" outlineLevel="2" x14ac:dyDescent="0.25">
      <c r="A92" s="164">
        <f t="shared" si="1"/>
        <v>21</v>
      </c>
      <c r="B92" s="167" t="s">
        <v>197</v>
      </c>
      <c r="C92" s="166" t="s">
        <v>5</v>
      </c>
      <c r="D92" s="280">
        <v>58250</v>
      </c>
    </row>
    <row r="93" spans="1:4" outlineLevel="2" x14ac:dyDescent="0.25">
      <c r="A93" s="164">
        <f t="shared" si="1"/>
        <v>22</v>
      </c>
      <c r="B93" s="167" t="s">
        <v>198</v>
      </c>
      <c r="C93" s="166" t="s">
        <v>5</v>
      </c>
      <c r="D93" s="280">
        <v>68250</v>
      </c>
    </row>
    <row r="94" spans="1:4" outlineLevel="2" x14ac:dyDescent="0.25">
      <c r="A94" s="164">
        <f t="shared" si="1"/>
        <v>23</v>
      </c>
      <c r="B94" s="167" t="s">
        <v>199</v>
      </c>
      <c r="C94" s="166" t="s">
        <v>5</v>
      </c>
      <c r="D94" s="280">
        <v>370000</v>
      </c>
    </row>
    <row r="95" spans="1:4" outlineLevel="2" x14ac:dyDescent="0.25">
      <c r="A95" s="164">
        <f t="shared" si="1"/>
        <v>24</v>
      </c>
      <c r="B95" s="167" t="s">
        <v>200</v>
      </c>
      <c r="C95" s="166" t="s">
        <v>5</v>
      </c>
      <c r="D95" s="280">
        <v>450000</v>
      </c>
    </row>
    <row r="96" spans="1:4" outlineLevel="1" x14ac:dyDescent="0.25">
      <c r="A96" s="200" t="s">
        <v>202</v>
      </c>
      <c r="B96" s="195" t="s">
        <v>204</v>
      </c>
      <c r="C96" s="196"/>
      <c r="D96" s="163"/>
    </row>
    <row r="97" spans="1:4" outlineLevel="2" x14ac:dyDescent="0.25">
      <c r="A97" s="164">
        <v>1</v>
      </c>
      <c r="B97" s="165" t="s">
        <v>164</v>
      </c>
      <c r="C97" s="166" t="s">
        <v>5</v>
      </c>
      <c r="D97" s="280">
        <v>52527.76</v>
      </c>
    </row>
    <row r="98" spans="1:4" outlineLevel="2" x14ac:dyDescent="0.25">
      <c r="A98" s="164">
        <f>A97+1</f>
        <v>2</v>
      </c>
      <c r="B98" s="165" t="s">
        <v>165</v>
      </c>
      <c r="C98" s="166" t="s">
        <v>80</v>
      </c>
      <c r="D98" s="280">
        <v>5920</v>
      </c>
    </row>
    <row r="99" spans="1:4" outlineLevel="2" x14ac:dyDescent="0.25">
      <c r="A99" s="164">
        <f t="shared" ref="A99:A116" si="2">A98+1</f>
        <v>3</v>
      </c>
      <c r="B99" s="165" t="s">
        <v>166</v>
      </c>
      <c r="C99" s="166" t="s">
        <v>81</v>
      </c>
      <c r="D99" s="280">
        <v>2355.5</v>
      </c>
    </row>
    <row r="100" spans="1:4" outlineLevel="2" x14ac:dyDescent="0.25">
      <c r="A100" s="164">
        <f t="shared" si="2"/>
        <v>4</v>
      </c>
      <c r="B100" s="165" t="s">
        <v>167</v>
      </c>
      <c r="C100" s="166" t="s">
        <v>5</v>
      </c>
      <c r="D100" s="280">
        <v>129480</v>
      </c>
    </row>
    <row r="101" spans="1:4" outlineLevel="2" x14ac:dyDescent="0.25">
      <c r="A101" s="164">
        <f t="shared" si="2"/>
        <v>5</v>
      </c>
      <c r="B101" s="165" t="s">
        <v>168</v>
      </c>
      <c r="C101" s="166" t="s">
        <v>80</v>
      </c>
      <c r="D101" s="280">
        <v>5920</v>
      </c>
    </row>
    <row r="102" spans="1:4" outlineLevel="2" x14ac:dyDescent="0.25">
      <c r="A102" s="164">
        <f t="shared" si="2"/>
        <v>6</v>
      </c>
      <c r="B102" s="165" t="s">
        <v>169</v>
      </c>
      <c r="C102" s="166" t="s">
        <v>50</v>
      </c>
      <c r="D102" s="280">
        <v>4041</v>
      </c>
    </row>
    <row r="103" spans="1:4" outlineLevel="2" x14ac:dyDescent="0.25">
      <c r="A103" s="164">
        <f t="shared" si="2"/>
        <v>7</v>
      </c>
      <c r="B103" s="165" t="s">
        <v>170</v>
      </c>
      <c r="C103" s="166" t="s">
        <v>50</v>
      </c>
      <c r="D103" s="280">
        <v>4041</v>
      </c>
    </row>
    <row r="104" spans="1:4" outlineLevel="2" x14ac:dyDescent="0.25">
      <c r="A104" s="164">
        <f t="shared" si="2"/>
        <v>8</v>
      </c>
      <c r="B104" s="165" t="s">
        <v>151</v>
      </c>
      <c r="C104" s="166" t="s">
        <v>23</v>
      </c>
      <c r="D104" s="280">
        <v>17090</v>
      </c>
    </row>
    <row r="105" spans="1:4" outlineLevel="2" x14ac:dyDescent="0.25">
      <c r="A105" s="164">
        <f t="shared" si="2"/>
        <v>9</v>
      </c>
      <c r="B105" s="165" t="s">
        <v>152</v>
      </c>
      <c r="C105" s="166" t="s">
        <v>23</v>
      </c>
      <c r="D105" s="280">
        <v>17090</v>
      </c>
    </row>
    <row r="106" spans="1:4" outlineLevel="2" x14ac:dyDescent="0.25">
      <c r="A106" s="164">
        <f t="shared" si="2"/>
        <v>10</v>
      </c>
      <c r="B106" s="165" t="s">
        <v>153</v>
      </c>
      <c r="C106" s="166" t="s">
        <v>23</v>
      </c>
      <c r="D106" s="280">
        <v>17090</v>
      </c>
    </row>
    <row r="107" spans="1:4" outlineLevel="2" x14ac:dyDescent="0.25">
      <c r="A107" s="164">
        <f t="shared" si="2"/>
        <v>11</v>
      </c>
      <c r="B107" s="165" t="s">
        <v>154</v>
      </c>
      <c r="C107" s="166" t="s">
        <v>23</v>
      </c>
      <c r="D107" s="280">
        <v>17090</v>
      </c>
    </row>
    <row r="108" spans="1:4" outlineLevel="2" x14ac:dyDescent="0.25">
      <c r="A108" s="164">
        <f t="shared" si="2"/>
        <v>12</v>
      </c>
      <c r="B108" s="165" t="s">
        <v>155</v>
      </c>
      <c r="C108" s="166" t="s">
        <v>23</v>
      </c>
      <c r="D108" s="280">
        <v>17090</v>
      </c>
    </row>
    <row r="109" spans="1:4" outlineLevel="2" x14ac:dyDescent="0.25">
      <c r="A109" s="164">
        <f t="shared" si="2"/>
        <v>13</v>
      </c>
      <c r="B109" s="165" t="s">
        <v>156</v>
      </c>
      <c r="C109" s="166" t="s">
        <v>23</v>
      </c>
      <c r="D109" s="280">
        <v>17090</v>
      </c>
    </row>
    <row r="110" spans="1:4" outlineLevel="2" x14ac:dyDescent="0.25">
      <c r="A110" s="164">
        <f t="shared" si="2"/>
        <v>14</v>
      </c>
      <c r="B110" s="165" t="s">
        <v>157</v>
      </c>
      <c r="C110" s="166" t="s">
        <v>23</v>
      </c>
      <c r="D110" s="280">
        <v>17090</v>
      </c>
    </row>
    <row r="111" spans="1:4" outlineLevel="2" x14ac:dyDescent="0.25">
      <c r="A111" s="164">
        <f t="shared" si="2"/>
        <v>15</v>
      </c>
      <c r="B111" s="165" t="s">
        <v>158</v>
      </c>
      <c r="C111" s="166" t="s">
        <v>23</v>
      </c>
      <c r="D111" s="280">
        <v>17090</v>
      </c>
    </row>
    <row r="112" spans="1:4" outlineLevel="2" x14ac:dyDescent="0.25">
      <c r="A112" s="164">
        <f t="shared" si="2"/>
        <v>16</v>
      </c>
      <c r="B112" s="165" t="s">
        <v>159</v>
      </c>
      <c r="C112" s="166" t="s">
        <v>23</v>
      </c>
      <c r="D112" s="280">
        <v>15633.33</v>
      </c>
    </row>
    <row r="113" spans="1:4" outlineLevel="2" x14ac:dyDescent="0.25">
      <c r="A113" s="164">
        <f t="shared" si="2"/>
        <v>17</v>
      </c>
      <c r="B113" s="165" t="s">
        <v>160</v>
      </c>
      <c r="C113" s="166" t="s">
        <v>23</v>
      </c>
      <c r="D113" s="280">
        <v>15633.333333333334</v>
      </c>
    </row>
    <row r="114" spans="1:4" outlineLevel="2" x14ac:dyDescent="0.25">
      <c r="A114" s="164">
        <f t="shared" si="2"/>
        <v>18</v>
      </c>
      <c r="B114" s="165" t="s">
        <v>161</v>
      </c>
      <c r="C114" s="166" t="s">
        <v>23</v>
      </c>
      <c r="D114" s="280">
        <v>57800.37</v>
      </c>
    </row>
    <row r="115" spans="1:4" outlineLevel="2" x14ac:dyDescent="0.25">
      <c r="A115" s="164">
        <f t="shared" si="2"/>
        <v>19</v>
      </c>
      <c r="B115" s="165" t="s">
        <v>162</v>
      </c>
      <c r="C115" s="166" t="s">
        <v>23</v>
      </c>
      <c r="D115" s="280">
        <v>128000</v>
      </c>
    </row>
    <row r="116" spans="1:4" outlineLevel="2" x14ac:dyDescent="0.25">
      <c r="A116" s="164">
        <f t="shared" si="2"/>
        <v>20</v>
      </c>
      <c r="B116" s="165" t="s">
        <v>163</v>
      </c>
      <c r="C116" s="166" t="s">
        <v>23</v>
      </c>
      <c r="D116" s="280">
        <v>135000</v>
      </c>
    </row>
    <row r="117" spans="1:4" outlineLevel="1" x14ac:dyDescent="0.25">
      <c r="A117" s="200" t="s">
        <v>211</v>
      </c>
      <c r="B117" s="195" t="s">
        <v>203</v>
      </c>
      <c r="C117" s="196"/>
      <c r="D117" s="163"/>
    </row>
    <row r="118" spans="1:4" outlineLevel="2" x14ac:dyDescent="0.25">
      <c r="A118" s="164">
        <v>1</v>
      </c>
      <c r="B118" s="165" t="s">
        <v>67</v>
      </c>
      <c r="C118" s="166" t="s">
        <v>68</v>
      </c>
      <c r="D118" s="280">
        <v>8174.5</v>
      </c>
    </row>
    <row r="119" spans="1:4" outlineLevel="2" x14ac:dyDescent="0.25">
      <c r="A119" s="164">
        <v>2</v>
      </c>
      <c r="B119" s="165" t="s">
        <v>69</v>
      </c>
      <c r="C119" s="166" t="s">
        <v>68</v>
      </c>
      <c r="D119" s="280">
        <v>12428.5</v>
      </c>
    </row>
    <row r="120" spans="1:4" outlineLevel="2" x14ac:dyDescent="0.25">
      <c r="A120" s="164">
        <v>3</v>
      </c>
      <c r="B120" s="165" t="s">
        <v>70</v>
      </c>
      <c r="C120" s="166" t="s">
        <v>68</v>
      </c>
      <c r="D120" s="280">
        <v>14950.5</v>
      </c>
    </row>
    <row r="121" spans="1:4" outlineLevel="2" x14ac:dyDescent="0.25">
      <c r="A121" s="164">
        <v>4</v>
      </c>
      <c r="B121" s="165" t="s">
        <v>71</v>
      </c>
      <c r="C121" s="166" t="s">
        <v>68</v>
      </c>
      <c r="D121" s="280">
        <v>22282</v>
      </c>
    </row>
    <row r="122" spans="1:4" outlineLevel="2" x14ac:dyDescent="0.25">
      <c r="A122" s="164">
        <v>5</v>
      </c>
      <c r="B122" s="165" t="s">
        <v>72</v>
      </c>
      <c r="C122" s="166" t="s">
        <v>73</v>
      </c>
      <c r="D122" s="280">
        <v>2260</v>
      </c>
    </row>
    <row r="123" spans="1:4" outlineLevel="2" x14ac:dyDescent="0.25">
      <c r="A123" s="164">
        <v>6</v>
      </c>
      <c r="B123" s="165" t="s">
        <v>74</v>
      </c>
      <c r="C123" s="166" t="s">
        <v>73</v>
      </c>
      <c r="D123" s="280">
        <v>6923.666666666667</v>
      </c>
    </row>
    <row r="124" spans="1:4" outlineLevel="2" x14ac:dyDescent="0.25">
      <c r="A124" s="164">
        <v>7</v>
      </c>
      <c r="B124" s="165" t="s">
        <v>75</v>
      </c>
      <c r="C124" s="166" t="s">
        <v>73</v>
      </c>
      <c r="D124" s="280">
        <v>12515.833333333334</v>
      </c>
    </row>
    <row r="125" spans="1:4" outlineLevel="2" x14ac:dyDescent="0.25">
      <c r="A125" s="164">
        <v>8</v>
      </c>
      <c r="B125" s="165" t="s">
        <v>76</v>
      </c>
      <c r="C125" s="166" t="s">
        <v>5</v>
      </c>
      <c r="D125" s="280">
        <v>1500</v>
      </c>
    </row>
    <row r="126" spans="1:4" outlineLevel="2" x14ac:dyDescent="0.25">
      <c r="A126" s="164">
        <v>9</v>
      </c>
      <c r="B126" s="165" t="s">
        <v>77</v>
      </c>
      <c r="C126" s="166" t="s">
        <v>5</v>
      </c>
      <c r="D126" s="280">
        <v>1600</v>
      </c>
    </row>
    <row r="127" spans="1:4" outlineLevel="2" x14ac:dyDescent="0.25">
      <c r="A127" s="164">
        <v>10</v>
      </c>
      <c r="B127" s="165" t="s">
        <v>79</v>
      </c>
      <c r="C127" s="166" t="s">
        <v>78</v>
      </c>
      <c r="D127" s="280">
        <v>2000</v>
      </c>
    </row>
    <row r="128" spans="1:4" ht="25.5" outlineLevel="2" x14ac:dyDescent="0.25">
      <c r="A128" s="164">
        <v>11</v>
      </c>
      <c r="B128" s="165" t="s">
        <v>83</v>
      </c>
      <c r="C128" s="166" t="s">
        <v>82</v>
      </c>
      <c r="D128" s="280">
        <v>3000</v>
      </c>
    </row>
    <row r="129" spans="1:4" ht="25.5" outlineLevel="2" x14ac:dyDescent="0.25">
      <c r="A129" s="164">
        <v>12</v>
      </c>
      <c r="B129" s="165" t="s">
        <v>84</v>
      </c>
      <c r="C129" s="166" t="s">
        <v>82</v>
      </c>
      <c r="D129" s="280">
        <v>5000</v>
      </c>
    </row>
    <row r="130" spans="1:4" ht="25.5" outlineLevel="2" x14ac:dyDescent="0.25">
      <c r="A130" s="164">
        <v>13</v>
      </c>
      <c r="B130" s="165" t="s">
        <v>85</v>
      </c>
      <c r="C130" s="166" t="s">
        <v>82</v>
      </c>
      <c r="D130" s="280">
        <v>7000</v>
      </c>
    </row>
    <row r="131" spans="1:4" outlineLevel="2" x14ac:dyDescent="0.25">
      <c r="A131" s="164">
        <v>14</v>
      </c>
      <c r="B131" s="165" t="s">
        <v>86</v>
      </c>
      <c r="C131" s="166" t="s">
        <v>23</v>
      </c>
      <c r="D131" s="280">
        <v>8514</v>
      </c>
    </row>
    <row r="132" spans="1:4" outlineLevel="2" x14ac:dyDescent="0.25">
      <c r="A132" s="164">
        <v>15</v>
      </c>
      <c r="B132" s="165" t="s">
        <v>87</v>
      </c>
      <c r="C132" s="166" t="s">
        <v>23</v>
      </c>
      <c r="D132" s="280">
        <v>10573.2</v>
      </c>
    </row>
    <row r="133" spans="1:4" outlineLevel="2" x14ac:dyDescent="0.25">
      <c r="A133" s="164">
        <v>16</v>
      </c>
      <c r="B133" s="165" t="s">
        <v>88</v>
      </c>
      <c r="C133" s="166" t="s">
        <v>23</v>
      </c>
      <c r="D133" s="280">
        <v>13869.9</v>
      </c>
    </row>
    <row r="134" spans="1:4" outlineLevel="2" x14ac:dyDescent="0.25">
      <c r="A134" s="164">
        <v>17</v>
      </c>
      <c r="B134" s="165" t="s">
        <v>89</v>
      </c>
      <c r="C134" s="166" t="s">
        <v>23</v>
      </c>
      <c r="D134" s="280">
        <v>12610.4</v>
      </c>
    </row>
    <row r="135" spans="1:4" outlineLevel="2" x14ac:dyDescent="0.25">
      <c r="A135" s="164">
        <v>18</v>
      </c>
      <c r="B135" s="165" t="s">
        <v>90</v>
      </c>
      <c r="C135" s="166" t="s">
        <v>23</v>
      </c>
      <c r="D135" s="280">
        <v>1029.5999999999999</v>
      </c>
    </row>
    <row r="136" spans="1:4" outlineLevel="2" x14ac:dyDescent="0.25">
      <c r="A136" s="164">
        <v>19</v>
      </c>
      <c r="B136" s="165" t="s">
        <v>91</v>
      </c>
      <c r="C136" s="166" t="s">
        <v>23</v>
      </c>
      <c r="D136" s="280">
        <v>1304.5999999999999</v>
      </c>
    </row>
    <row r="137" spans="1:4" outlineLevel="2" x14ac:dyDescent="0.25">
      <c r="A137" s="164">
        <v>20</v>
      </c>
      <c r="B137" s="165" t="s">
        <v>92</v>
      </c>
      <c r="C137" s="166" t="s">
        <v>23</v>
      </c>
      <c r="D137" s="280">
        <v>1098.9000000000001</v>
      </c>
    </row>
    <row r="138" spans="1:4" outlineLevel="2" x14ac:dyDescent="0.25">
      <c r="A138" s="164">
        <v>21</v>
      </c>
      <c r="B138" s="165" t="s">
        <v>93</v>
      </c>
      <c r="C138" s="166" t="s">
        <v>23</v>
      </c>
      <c r="D138" s="280">
        <v>1029.5999999999999</v>
      </c>
    </row>
    <row r="139" spans="1:4" outlineLevel="2" x14ac:dyDescent="0.25">
      <c r="A139" s="164">
        <v>22</v>
      </c>
      <c r="B139" s="165" t="s">
        <v>94</v>
      </c>
      <c r="C139" s="166" t="s">
        <v>23</v>
      </c>
      <c r="D139" s="280">
        <v>1304.5999999999999</v>
      </c>
    </row>
    <row r="140" spans="1:4" outlineLevel="2" x14ac:dyDescent="0.25">
      <c r="A140" s="164">
        <v>23</v>
      </c>
      <c r="B140" s="165" t="s">
        <v>95</v>
      </c>
      <c r="C140" s="166" t="s">
        <v>23</v>
      </c>
      <c r="D140" s="280">
        <v>1922.8</v>
      </c>
    </row>
    <row r="141" spans="1:4" outlineLevel="2" x14ac:dyDescent="0.25">
      <c r="A141" s="164">
        <v>24</v>
      </c>
      <c r="B141" s="165" t="s">
        <v>96</v>
      </c>
      <c r="C141" s="166" t="s">
        <v>23</v>
      </c>
      <c r="D141" s="280">
        <v>2677.4</v>
      </c>
    </row>
    <row r="142" spans="1:4" outlineLevel="2" x14ac:dyDescent="0.25">
      <c r="A142" s="164">
        <v>25</v>
      </c>
      <c r="B142" s="165" t="s">
        <v>97</v>
      </c>
      <c r="C142" s="166" t="s">
        <v>23</v>
      </c>
      <c r="D142" s="280">
        <v>4325.2</v>
      </c>
    </row>
    <row r="143" spans="1:4" outlineLevel="2" x14ac:dyDescent="0.25">
      <c r="A143" s="164">
        <v>26</v>
      </c>
      <c r="B143" s="165" t="s">
        <v>98</v>
      </c>
      <c r="C143" s="166" t="s">
        <v>23</v>
      </c>
      <c r="D143" s="280">
        <v>2952.4</v>
      </c>
    </row>
    <row r="144" spans="1:4" outlineLevel="2" x14ac:dyDescent="0.25">
      <c r="A144" s="164">
        <v>27</v>
      </c>
      <c r="B144" s="165" t="s">
        <v>99</v>
      </c>
      <c r="C144" s="166" t="s">
        <v>23</v>
      </c>
      <c r="D144" s="280">
        <v>1579.6</v>
      </c>
    </row>
    <row r="145" spans="1:4" outlineLevel="2" x14ac:dyDescent="0.25">
      <c r="A145" s="164">
        <v>28</v>
      </c>
      <c r="B145" s="165" t="s">
        <v>100</v>
      </c>
      <c r="C145" s="166" t="s">
        <v>23</v>
      </c>
      <c r="D145" s="280">
        <v>2746.7</v>
      </c>
    </row>
    <row r="146" spans="1:4" outlineLevel="2" x14ac:dyDescent="0.25">
      <c r="A146" s="164">
        <v>29</v>
      </c>
      <c r="B146" s="165" t="s">
        <v>101</v>
      </c>
      <c r="C146" s="166" t="s">
        <v>23</v>
      </c>
      <c r="D146" s="280">
        <v>1372.8</v>
      </c>
    </row>
    <row r="147" spans="1:4" outlineLevel="2" x14ac:dyDescent="0.25">
      <c r="A147" s="164">
        <v>30</v>
      </c>
      <c r="B147" s="165" t="s">
        <v>102</v>
      </c>
      <c r="C147" s="166" t="s">
        <v>23</v>
      </c>
      <c r="D147" s="280">
        <v>2677.4</v>
      </c>
    </row>
    <row r="148" spans="1:4" outlineLevel="2" x14ac:dyDescent="0.25">
      <c r="A148" s="164">
        <v>31</v>
      </c>
      <c r="B148" s="165" t="s">
        <v>103</v>
      </c>
      <c r="C148" s="166" t="s">
        <v>23</v>
      </c>
      <c r="D148" s="280">
        <v>4325.2</v>
      </c>
    </row>
    <row r="149" spans="1:4" outlineLevel="2" x14ac:dyDescent="0.25">
      <c r="A149" s="164">
        <v>32</v>
      </c>
      <c r="B149" s="165" t="s">
        <v>104</v>
      </c>
      <c r="C149" s="166" t="s">
        <v>23</v>
      </c>
      <c r="D149" s="280">
        <v>755.7</v>
      </c>
    </row>
    <row r="150" spans="1:4" outlineLevel="2" x14ac:dyDescent="0.25">
      <c r="A150" s="164">
        <v>33</v>
      </c>
      <c r="B150" s="165" t="s">
        <v>105</v>
      </c>
      <c r="C150" s="166" t="s">
        <v>23</v>
      </c>
      <c r="D150" s="280">
        <v>1098.9000000000001</v>
      </c>
    </row>
    <row r="151" spans="1:4" outlineLevel="2" x14ac:dyDescent="0.25">
      <c r="A151" s="164">
        <v>34</v>
      </c>
      <c r="B151" s="165" t="s">
        <v>106</v>
      </c>
      <c r="C151" s="166" t="s">
        <v>23</v>
      </c>
      <c r="D151" s="280">
        <v>1372.8</v>
      </c>
    </row>
    <row r="152" spans="1:4" outlineLevel="2" x14ac:dyDescent="0.25">
      <c r="A152" s="164">
        <v>35</v>
      </c>
      <c r="B152" s="165" t="s">
        <v>107</v>
      </c>
      <c r="C152" s="166" t="s">
        <v>23</v>
      </c>
      <c r="D152" s="280">
        <v>961.4</v>
      </c>
    </row>
    <row r="153" spans="1:4" outlineLevel="2" x14ac:dyDescent="0.25">
      <c r="A153" s="164">
        <v>36</v>
      </c>
      <c r="B153" s="165" t="s">
        <v>108</v>
      </c>
      <c r="C153" s="166" t="s">
        <v>23</v>
      </c>
      <c r="D153" s="280">
        <v>1304.5999999999999</v>
      </c>
    </row>
    <row r="154" spans="1:4" outlineLevel="2" x14ac:dyDescent="0.25">
      <c r="A154" s="164">
        <v>37</v>
      </c>
      <c r="B154" s="165" t="s">
        <v>109</v>
      </c>
      <c r="C154" s="166" t="s">
        <v>23</v>
      </c>
      <c r="D154" s="280">
        <v>2539.9</v>
      </c>
    </row>
    <row r="155" spans="1:4" outlineLevel="2" x14ac:dyDescent="0.25">
      <c r="A155" s="164">
        <v>38</v>
      </c>
      <c r="B155" s="165" t="s">
        <v>110</v>
      </c>
      <c r="C155" s="166" t="s">
        <v>23</v>
      </c>
      <c r="D155" s="280">
        <v>961.4</v>
      </c>
    </row>
    <row r="156" spans="1:4" outlineLevel="2" x14ac:dyDescent="0.25">
      <c r="A156" s="164">
        <v>39</v>
      </c>
      <c r="B156" s="165" t="s">
        <v>111</v>
      </c>
      <c r="C156" s="166" t="s">
        <v>23</v>
      </c>
      <c r="D156" s="280">
        <v>1304.5999999999999</v>
      </c>
    </row>
    <row r="157" spans="1:4" outlineLevel="2" x14ac:dyDescent="0.25">
      <c r="A157" s="164">
        <v>40</v>
      </c>
      <c r="B157" s="165" t="s">
        <v>112</v>
      </c>
      <c r="C157" s="166" t="s">
        <v>23</v>
      </c>
      <c r="D157" s="280">
        <v>1689.6</v>
      </c>
    </row>
    <row r="158" spans="1:4" outlineLevel="2" x14ac:dyDescent="0.25">
      <c r="A158" s="164">
        <v>41</v>
      </c>
      <c r="B158" s="165" t="s">
        <v>113</v>
      </c>
      <c r="C158" s="166" t="s">
        <v>23</v>
      </c>
      <c r="D158" s="280">
        <v>102.3</v>
      </c>
    </row>
    <row r="159" spans="1:4" outlineLevel="2" x14ac:dyDescent="0.25">
      <c r="A159" s="164">
        <v>42</v>
      </c>
      <c r="B159" s="165" t="s">
        <v>114</v>
      </c>
      <c r="C159" s="166" t="s">
        <v>23</v>
      </c>
      <c r="D159" s="280">
        <v>226.6</v>
      </c>
    </row>
    <row r="160" spans="1:4" outlineLevel="2" x14ac:dyDescent="0.25">
      <c r="A160" s="164">
        <v>43</v>
      </c>
      <c r="B160" s="165" t="s">
        <v>115</v>
      </c>
      <c r="C160" s="166" t="s">
        <v>23</v>
      </c>
      <c r="D160" s="280">
        <v>103.4</v>
      </c>
    </row>
    <row r="161" spans="1:4" outlineLevel="2" x14ac:dyDescent="0.25">
      <c r="A161" s="164">
        <v>44</v>
      </c>
      <c r="B161" s="165" t="s">
        <v>116</v>
      </c>
      <c r="C161" s="166" t="s">
        <v>23</v>
      </c>
      <c r="D161" s="280">
        <v>2814.9</v>
      </c>
    </row>
    <row r="162" spans="1:4" outlineLevel="2" x14ac:dyDescent="0.25">
      <c r="A162" s="164">
        <v>45</v>
      </c>
      <c r="B162" s="165" t="s">
        <v>117</v>
      </c>
      <c r="C162" s="166" t="s">
        <v>23</v>
      </c>
      <c r="D162" s="280">
        <v>2952.4</v>
      </c>
    </row>
    <row r="163" spans="1:4" outlineLevel="2" x14ac:dyDescent="0.25">
      <c r="A163" s="164">
        <v>46</v>
      </c>
      <c r="B163" s="165" t="s">
        <v>118</v>
      </c>
      <c r="C163" s="166" t="s">
        <v>23</v>
      </c>
      <c r="D163" s="280">
        <v>6728.7</v>
      </c>
    </row>
    <row r="164" spans="1:4" outlineLevel="2" x14ac:dyDescent="0.25">
      <c r="A164" s="164">
        <v>47</v>
      </c>
      <c r="B164" s="165" t="s">
        <v>119</v>
      </c>
      <c r="C164" s="166" t="s">
        <v>23</v>
      </c>
      <c r="D164" s="280">
        <v>1922.8</v>
      </c>
    </row>
    <row r="165" spans="1:4" outlineLevel="2" x14ac:dyDescent="0.25">
      <c r="A165" s="164">
        <v>48</v>
      </c>
      <c r="B165" s="165" t="s">
        <v>120</v>
      </c>
      <c r="C165" s="166" t="s">
        <v>23</v>
      </c>
      <c r="D165" s="280">
        <v>137.5</v>
      </c>
    </row>
    <row r="166" spans="1:4" outlineLevel="2" x14ac:dyDescent="0.25">
      <c r="A166" s="164">
        <v>49</v>
      </c>
      <c r="B166" s="165" t="s">
        <v>121</v>
      </c>
      <c r="C166" s="166" t="s">
        <v>23</v>
      </c>
      <c r="D166" s="280">
        <v>412.5</v>
      </c>
    </row>
    <row r="167" spans="1:4" outlineLevel="2" x14ac:dyDescent="0.25">
      <c r="A167" s="164">
        <v>50</v>
      </c>
      <c r="B167" s="165" t="s">
        <v>122</v>
      </c>
      <c r="C167" s="166" t="s">
        <v>23</v>
      </c>
      <c r="D167" s="280">
        <v>5424.1</v>
      </c>
    </row>
    <row r="168" spans="1:4" outlineLevel="2" x14ac:dyDescent="0.25">
      <c r="A168" s="164">
        <v>51</v>
      </c>
      <c r="B168" s="165" t="s">
        <v>123</v>
      </c>
      <c r="C168" s="166" t="s">
        <v>23</v>
      </c>
      <c r="D168" s="280">
        <v>6728.7</v>
      </c>
    </row>
    <row r="169" spans="1:4" outlineLevel="2" x14ac:dyDescent="0.25">
      <c r="A169" s="164">
        <v>52</v>
      </c>
      <c r="B169" s="165" t="s">
        <v>124</v>
      </c>
      <c r="C169" s="166" t="s">
        <v>23</v>
      </c>
      <c r="D169" s="280">
        <v>1167.0999999999999</v>
      </c>
    </row>
    <row r="170" spans="1:4" outlineLevel="2" x14ac:dyDescent="0.25">
      <c r="A170" s="164">
        <v>53</v>
      </c>
      <c r="B170" s="165" t="s">
        <v>125</v>
      </c>
      <c r="C170" s="166" t="s">
        <v>23</v>
      </c>
      <c r="D170" s="280">
        <v>1408</v>
      </c>
    </row>
    <row r="171" spans="1:4" outlineLevel="2" x14ac:dyDescent="0.25">
      <c r="A171" s="164">
        <v>54</v>
      </c>
      <c r="B171" s="165" t="s">
        <v>126</v>
      </c>
      <c r="C171" s="166" t="s">
        <v>23</v>
      </c>
      <c r="D171" s="280">
        <v>1029.5999999999999</v>
      </c>
    </row>
    <row r="172" spans="1:4" outlineLevel="2" x14ac:dyDescent="0.25">
      <c r="A172" s="164">
        <v>55</v>
      </c>
      <c r="B172" s="165" t="s">
        <v>127</v>
      </c>
      <c r="C172" s="166" t="s">
        <v>23</v>
      </c>
      <c r="D172" s="280">
        <v>1442.1</v>
      </c>
    </row>
    <row r="173" spans="1:4" outlineLevel="2" x14ac:dyDescent="0.25">
      <c r="A173" s="164">
        <v>56</v>
      </c>
      <c r="B173" s="165" t="s">
        <v>128</v>
      </c>
      <c r="C173" s="166" t="s">
        <v>23</v>
      </c>
      <c r="D173" s="280">
        <v>892.1</v>
      </c>
    </row>
    <row r="174" spans="1:4" outlineLevel="2" x14ac:dyDescent="0.25">
      <c r="A174" s="164">
        <v>57</v>
      </c>
      <c r="B174" s="165" t="s">
        <v>129</v>
      </c>
      <c r="C174" s="166" t="s">
        <v>23</v>
      </c>
      <c r="D174" s="280">
        <v>823.9</v>
      </c>
    </row>
    <row r="175" spans="1:4" outlineLevel="2" x14ac:dyDescent="0.25">
      <c r="A175" s="164">
        <v>58</v>
      </c>
      <c r="B175" s="165" t="s">
        <v>130</v>
      </c>
      <c r="C175" s="166" t="s">
        <v>23</v>
      </c>
      <c r="D175" s="280">
        <v>14418.8</v>
      </c>
    </row>
    <row r="176" spans="1:4" outlineLevel="2" x14ac:dyDescent="0.25">
      <c r="A176" s="164">
        <v>59</v>
      </c>
      <c r="B176" s="165" t="s">
        <v>131</v>
      </c>
      <c r="C176" s="166" t="s">
        <v>23</v>
      </c>
      <c r="D176" s="280">
        <v>14006.3</v>
      </c>
    </row>
    <row r="177" spans="1:4" outlineLevel="2" x14ac:dyDescent="0.25">
      <c r="A177" s="164">
        <v>60</v>
      </c>
      <c r="B177" s="165" t="s">
        <v>132</v>
      </c>
      <c r="C177" s="166" t="s">
        <v>23</v>
      </c>
      <c r="D177" s="280">
        <v>2060.3000000000002</v>
      </c>
    </row>
    <row r="178" spans="1:4" outlineLevel="2" x14ac:dyDescent="0.25">
      <c r="A178" s="164">
        <v>61</v>
      </c>
      <c r="B178" s="165" t="s">
        <v>133</v>
      </c>
      <c r="C178" s="166" t="s">
        <v>23</v>
      </c>
      <c r="D178" s="280">
        <v>309.10000000000002</v>
      </c>
    </row>
    <row r="179" spans="1:4" outlineLevel="2" x14ac:dyDescent="0.25">
      <c r="A179" s="164">
        <v>62</v>
      </c>
      <c r="B179" s="165" t="s">
        <v>134</v>
      </c>
      <c r="C179" s="166" t="s">
        <v>23</v>
      </c>
      <c r="D179" s="280">
        <v>500</v>
      </c>
    </row>
    <row r="180" spans="1:4" outlineLevel="2" x14ac:dyDescent="0.25">
      <c r="A180" s="164">
        <v>63</v>
      </c>
      <c r="B180" s="165" t="s">
        <v>135</v>
      </c>
      <c r="C180" s="166" t="s">
        <v>23</v>
      </c>
      <c r="D180" s="280">
        <v>500</v>
      </c>
    </row>
    <row r="181" spans="1:4" outlineLevel="2" x14ac:dyDescent="0.25">
      <c r="A181" s="164">
        <v>64</v>
      </c>
      <c r="B181" s="165" t="s">
        <v>136</v>
      </c>
      <c r="C181" s="166" t="s">
        <v>23</v>
      </c>
      <c r="D181" s="280">
        <v>548.9</v>
      </c>
    </row>
    <row r="182" spans="1:4" outlineLevel="2" x14ac:dyDescent="0.25">
      <c r="A182" s="164">
        <v>65</v>
      </c>
      <c r="B182" s="165" t="s">
        <v>137</v>
      </c>
      <c r="C182" s="166" t="s">
        <v>23</v>
      </c>
      <c r="D182" s="280">
        <v>6866.2</v>
      </c>
    </row>
    <row r="183" spans="1:4" outlineLevel="2" x14ac:dyDescent="0.25">
      <c r="A183" s="164">
        <v>66</v>
      </c>
      <c r="B183" s="165" t="s">
        <v>138</v>
      </c>
      <c r="C183" s="166" t="s">
        <v>23</v>
      </c>
      <c r="D183" s="280">
        <v>500</v>
      </c>
    </row>
    <row r="184" spans="1:4" outlineLevel="2" x14ac:dyDescent="0.25">
      <c r="A184" s="164">
        <v>67</v>
      </c>
      <c r="B184" s="165" t="s">
        <v>139</v>
      </c>
      <c r="C184" s="166" t="s">
        <v>23</v>
      </c>
      <c r="D184" s="280">
        <v>500</v>
      </c>
    </row>
    <row r="185" spans="1:4" ht="25.5" outlineLevel="2" x14ac:dyDescent="0.25">
      <c r="A185" s="164">
        <v>68</v>
      </c>
      <c r="B185" s="165" t="s">
        <v>140</v>
      </c>
      <c r="C185" s="166" t="s">
        <v>23</v>
      </c>
      <c r="D185" s="280">
        <v>1062.5999999999999</v>
      </c>
    </row>
    <row r="186" spans="1:4" outlineLevel="2" x14ac:dyDescent="0.25">
      <c r="A186" s="164">
        <v>69</v>
      </c>
      <c r="B186" s="165" t="s">
        <v>141</v>
      </c>
      <c r="C186" s="166" t="s">
        <v>23</v>
      </c>
      <c r="D186" s="280">
        <v>500</v>
      </c>
    </row>
    <row r="187" spans="1:4" outlineLevel="2" x14ac:dyDescent="0.25">
      <c r="A187" s="164">
        <v>70</v>
      </c>
      <c r="B187" s="165" t="s">
        <v>142</v>
      </c>
      <c r="C187" s="166" t="s">
        <v>23</v>
      </c>
      <c r="D187" s="280">
        <v>500</v>
      </c>
    </row>
    <row r="188" spans="1:4" outlineLevel="2" x14ac:dyDescent="0.25">
      <c r="A188" s="164">
        <v>71</v>
      </c>
      <c r="B188" s="165" t="s">
        <v>143</v>
      </c>
      <c r="C188" s="166" t="s">
        <v>23</v>
      </c>
      <c r="D188" s="280">
        <v>600</v>
      </c>
    </row>
    <row r="189" spans="1:4" outlineLevel="2" x14ac:dyDescent="0.25">
      <c r="A189" s="164">
        <v>72</v>
      </c>
      <c r="B189" s="165" t="s">
        <v>144</v>
      </c>
      <c r="C189" s="166" t="s">
        <v>23</v>
      </c>
      <c r="D189" s="280">
        <v>2108.6999999999998</v>
      </c>
    </row>
    <row r="190" spans="1:4" outlineLevel="1" x14ac:dyDescent="0.25">
      <c r="A190" s="203" t="s">
        <v>911</v>
      </c>
      <c r="B190" s="204" t="s">
        <v>212</v>
      </c>
      <c r="C190" s="205"/>
      <c r="D190" s="206"/>
    </row>
    <row r="191" spans="1:4" outlineLevel="2" x14ac:dyDescent="0.25">
      <c r="A191" s="168">
        <v>1</v>
      </c>
      <c r="B191" s="169" t="s">
        <v>213</v>
      </c>
      <c r="C191" s="170" t="s">
        <v>23</v>
      </c>
      <c r="D191" s="280">
        <v>1301</v>
      </c>
    </row>
    <row r="192" spans="1:4" outlineLevel="2" x14ac:dyDescent="0.25">
      <c r="A192" s="168">
        <v>2</v>
      </c>
      <c r="B192" s="169" t="s">
        <v>214</v>
      </c>
      <c r="C192" s="170" t="s">
        <v>23</v>
      </c>
      <c r="D192" s="280">
        <v>1601.1666666666667</v>
      </c>
    </row>
    <row r="193" spans="1:4" outlineLevel="2" x14ac:dyDescent="0.25">
      <c r="A193" s="168">
        <v>3</v>
      </c>
      <c r="B193" s="169" t="s">
        <v>215</v>
      </c>
      <c r="C193" s="170" t="s">
        <v>23</v>
      </c>
      <c r="D193" s="280">
        <v>1234.3333333333335</v>
      </c>
    </row>
    <row r="194" spans="1:4" outlineLevel="2" x14ac:dyDescent="0.25">
      <c r="A194" s="168">
        <v>4</v>
      </c>
      <c r="B194" s="169" t="s">
        <v>216</v>
      </c>
      <c r="C194" s="170" t="s">
        <v>23</v>
      </c>
      <c r="D194" s="280">
        <v>1301</v>
      </c>
    </row>
    <row r="195" spans="1:4" outlineLevel="2" x14ac:dyDescent="0.25">
      <c r="A195" s="168">
        <v>5</v>
      </c>
      <c r="B195" s="169" t="s">
        <v>217</v>
      </c>
      <c r="C195" s="170" t="s">
        <v>23</v>
      </c>
      <c r="D195" s="280">
        <v>1601.1666666666667</v>
      </c>
    </row>
    <row r="196" spans="1:4" outlineLevel="2" x14ac:dyDescent="0.25">
      <c r="A196" s="168">
        <v>6</v>
      </c>
      <c r="B196" s="169" t="s">
        <v>218</v>
      </c>
      <c r="C196" s="170" t="s">
        <v>23</v>
      </c>
      <c r="D196" s="280">
        <v>1367.6666666666667</v>
      </c>
    </row>
    <row r="197" spans="1:4" outlineLevel="2" x14ac:dyDescent="0.25">
      <c r="A197" s="168">
        <v>7</v>
      </c>
      <c r="B197" s="169" t="s">
        <v>219</v>
      </c>
      <c r="C197" s="170" t="s">
        <v>23</v>
      </c>
      <c r="D197" s="280">
        <v>849.5</v>
      </c>
    </row>
    <row r="198" spans="1:4" x14ac:dyDescent="0.25">
      <c r="A198" s="197" t="s">
        <v>220</v>
      </c>
      <c r="B198" s="198" t="s">
        <v>221</v>
      </c>
      <c r="C198" s="199"/>
      <c r="D198" s="207"/>
    </row>
    <row r="199" spans="1:4" outlineLevel="1" x14ac:dyDescent="0.25">
      <c r="A199" s="164">
        <v>1</v>
      </c>
      <c r="B199" s="165" t="s">
        <v>222</v>
      </c>
      <c r="C199" s="166" t="s">
        <v>22</v>
      </c>
      <c r="D199" s="280">
        <v>22531</v>
      </c>
    </row>
    <row r="200" spans="1:4" outlineLevel="1" x14ac:dyDescent="0.25">
      <c r="A200" s="164">
        <v>2</v>
      </c>
      <c r="B200" s="165" t="s">
        <v>223</v>
      </c>
      <c r="C200" s="166" t="s">
        <v>22</v>
      </c>
      <c r="D200" s="280">
        <v>29531</v>
      </c>
    </row>
    <row r="201" spans="1:4" outlineLevel="1" x14ac:dyDescent="0.25">
      <c r="A201" s="164">
        <v>3</v>
      </c>
      <c r="B201" s="165" t="s">
        <v>224</v>
      </c>
      <c r="C201" s="166" t="s">
        <v>22</v>
      </c>
      <c r="D201" s="280">
        <v>22531</v>
      </c>
    </row>
    <row r="202" spans="1:4" outlineLevel="1" x14ac:dyDescent="0.25">
      <c r="A202" s="164">
        <v>4</v>
      </c>
      <c r="B202" s="165" t="s">
        <v>225</v>
      </c>
      <c r="C202" s="166" t="s">
        <v>22</v>
      </c>
      <c r="D202" s="280">
        <v>29531</v>
      </c>
    </row>
    <row r="203" spans="1:4" outlineLevel="1" x14ac:dyDescent="0.25">
      <c r="A203" s="164">
        <v>5</v>
      </c>
      <c r="B203" s="165" t="s">
        <v>226</v>
      </c>
      <c r="C203" s="166" t="s">
        <v>22</v>
      </c>
      <c r="D203" s="280">
        <v>22531</v>
      </c>
    </row>
    <row r="204" spans="1:4" outlineLevel="1" x14ac:dyDescent="0.25">
      <c r="A204" s="164">
        <v>6</v>
      </c>
      <c r="B204" s="165" t="s">
        <v>227</v>
      </c>
      <c r="C204" s="166" t="s">
        <v>22</v>
      </c>
      <c r="D204" s="280">
        <v>29531</v>
      </c>
    </row>
    <row r="205" spans="1:4" outlineLevel="1" x14ac:dyDescent="0.25">
      <c r="A205" s="164">
        <v>7</v>
      </c>
      <c r="B205" s="165" t="s">
        <v>228</v>
      </c>
      <c r="C205" s="166" t="s">
        <v>22</v>
      </c>
      <c r="D205" s="280">
        <v>22531</v>
      </c>
    </row>
    <row r="206" spans="1:4" outlineLevel="1" x14ac:dyDescent="0.25">
      <c r="A206" s="164">
        <v>8</v>
      </c>
      <c r="B206" s="165" t="s">
        <v>229</v>
      </c>
      <c r="C206" s="166" t="s">
        <v>230</v>
      </c>
      <c r="D206" s="280">
        <v>5722</v>
      </c>
    </row>
    <row r="207" spans="1:4" outlineLevel="1" x14ac:dyDescent="0.25">
      <c r="A207" s="164">
        <v>9</v>
      </c>
      <c r="B207" s="165" t="s">
        <v>231</v>
      </c>
      <c r="C207" s="166" t="s">
        <v>230</v>
      </c>
      <c r="D207" s="280">
        <v>9514</v>
      </c>
    </row>
    <row r="208" spans="1:4" outlineLevel="1" x14ac:dyDescent="0.25">
      <c r="A208" s="164">
        <v>10</v>
      </c>
      <c r="B208" s="165" t="s">
        <v>232</v>
      </c>
      <c r="C208" s="166" t="s">
        <v>233</v>
      </c>
      <c r="D208" s="280">
        <v>67125</v>
      </c>
    </row>
    <row r="209" spans="1:4" outlineLevel="1" x14ac:dyDescent="0.25">
      <c r="A209" s="164">
        <v>11</v>
      </c>
      <c r="B209" s="165" t="s">
        <v>234</v>
      </c>
      <c r="C209" s="166" t="s">
        <v>22</v>
      </c>
      <c r="D209" s="280">
        <v>22531</v>
      </c>
    </row>
    <row r="210" spans="1:4" outlineLevel="1" x14ac:dyDescent="0.25">
      <c r="A210" s="164">
        <v>12</v>
      </c>
      <c r="B210" s="165" t="s">
        <v>235</v>
      </c>
      <c r="C210" s="166" t="s">
        <v>22</v>
      </c>
      <c r="D210" s="280">
        <v>29531</v>
      </c>
    </row>
    <row r="211" spans="1:4" outlineLevel="1" x14ac:dyDescent="0.25">
      <c r="A211" s="164">
        <v>13</v>
      </c>
      <c r="B211" s="165" t="s">
        <v>236</v>
      </c>
      <c r="C211" s="166" t="s">
        <v>22</v>
      </c>
      <c r="D211" s="280">
        <v>22531</v>
      </c>
    </row>
    <row r="212" spans="1:4" outlineLevel="1" x14ac:dyDescent="0.25">
      <c r="A212" s="164">
        <v>14</v>
      </c>
      <c r="B212" s="165" t="s">
        <v>237</v>
      </c>
      <c r="C212" s="166" t="s">
        <v>22</v>
      </c>
      <c r="D212" s="280">
        <v>29531</v>
      </c>
    </row>
    <row r="213" spans="1:4" outlineLevel="1" x14ac:dyDescent="0.25">
      <c r="A213" s="164">
        <v>15</v>
      </c>
      <c r="B213" s="165" t="s">
        <v>238</v>
      </c>
      <c r="C213" s="166" t="s">
        <v>22</v>
      </c>
      <c r="D213" s="280">
        <v>22531</v>
      </c>
    </row>
    <row r="214" spans="1:4" outlineLevel="1" x14ac:dyDescent="0.25">
      <c r="A214" s="164">
        <v>16</v>
      </c>
      <c r="B214" s="165" t="s">
        <v>239</v>
      </c>
      <c r="C214" s="166" t="s">
        <v>22</v>
      </c>
      <c r="D214" s="280">
        <v>29531</v>
      </c>
    </row>
    <row r="215" spans="1:4" outlineLevel="1" x14ac:dyDescent="0.25">
      <c r="A215" s="164">
        <v>17</v>
      </c>
      <c r="B215" s="165" t="s">
        <v>240</v>
      </c>
      <c r="C215" s="166" t="s">
        <v>22</v>
      </c>
      <c r="D215" s="280">
        <v>22531</v>
      </c>
    </row>
    <row r="216" spans="1:4" outlineLevel="1" x14ac:dyDescent="0.25">
      <c r="A216" s="164">
        <v>18</v>
      </c>
      <c r="B216" s="165" t="s">
        <v>241</v>
      </c>
      <c r="C216" s="166" t="s">
        <v>22</v>
      </c>
      <c r="D216" s="280">
        <v>29531</v>
      </c>
    </row>
    <row r="217" spans="1:4" outlineLevel="1" x14ac:dyDescent="0.25">
      <c r="A217" s="164">
        <v>19</v>
      </c>
      <c r="B217" s="165" t="s">
        <v>242</v>
      </c>
      <c r="C217" s="166" t="s">
        <v>22</v>
      </c>
      <c r="D217" s="280">
        <v>22531</v>
      </c>
    </row>
    <row r="218" spans="1:4" outlineLevel="1" x14ac:dyDescent="0.25">
      <c r="A218" s="164">
        <v>20</v>
      </c>
      <c r="B218" s="165" t="s">
        <v>243</v>
      </c>
      <c r="C218" s="166" t="s">
        <v>230</v>
      </c>
      <c r="D218" s="280">
        <v>7803</v>
      </c>
    </row>
    <row r="219" spans="1:4" outlineLevel="1" x14ac:dyDescent="0.25">
      <c r="A219" s="164">
        <v>21</v>
      </c>
      <c r="B219" s="165" t="s">
        <v>244</v>
      </c>
      <c r="C219" s="166" t="s">
        <v>230</v>
      </c>
      <c r="D219" s="280">
        <v>9514</v>
      </c>
    </row>
    <row r="220" spans="1:4" outlineLevel="1" x14ac:dyDescent="0.25">
      <c r="A220" s="164">
        <v>22</v>
      </c>
      <c r="B220" s="165" t="s">
        <v>245</v>
      </c>
      <c r="C220" s="166" t="s">
        <v>50</v>
      </c>
      <c r="D220" s="280">
        <v>1068.75</v>
      </c>
    </row>
    <row r="221" spans="1:4" outlineLevel="1" x14ac:dyDescent="0.25">
      <c r="A221" s="164">
        <v>23</v>
      </c>
      <c r="B221" s="165" t="s">
        <v>246</v>
      </c>
      <c r="C221" s="166" t="s">
        <v>50</v>
      </c>
      <c r="D221" s="280">
        <v>1343.75</v>
      </c>
    </row>
    <row r="222" spans="1:4" outlineLevel="1" x14ac:dyDescent="0.25">
      <c r="A222" s="164">
        <v>24</v>
      </c>
      <c r="B222" s="165" t="s">
        <v>247</v>
      </c>
      <c r="C222" s="166" t="s">
        <v>22</v>
      </c>
      <c r="D222" s="280">
        <v>22531</v>
      </c>
    </row>
    <row r="223" spans="1:4" outlineLevel="1" x14ac:dyDescent="0.25">
      <c r="A223" s="164">
        <v>25</v>
      </c>
      <c r="B223" s="165" t="s">
        <v>248</v>
      </c>
      <c r="C223" s="166" t="s">
        <v>22</v>
      </c>
      <c r="D223" s="280">
        <v>22531</v>
      </c>
    </row>
    <row r="224" spans="1:4" outlineLevel="1" x14ac:dyDescent="0.25">
      <c r="A224" s="164">
        <v>26</v>
      </c>
      <c r="B224" s="165" t="s">
        <v>249</v>
      </c>
      <c r="C224" s="166" t="s">
        <v>22</v>
      </c>
      <c r="D224" s="280">
        <v>22531</v>
      </c>
    </row>
    <row r="225" spans="1:4" outlineLevel="1" x14ac:dyDescent="0.25">
      <c r="A225" s="164">
        <v>27</v>
      </c>
      <c r="B225" s="165" t="s">
        <v>250</v>
      </c>
      <c r="C225" s="166" t="s">
        <v>251</v>
      </c>
      <c r="D225" s="280">
        <v>16647</v>
      </c>
    </row>
    <row r="226" spans="1:4" outlineLevel="1" x14ac:dyDescent="0.25">
      <c r="A226" s="164">
        <v>28</v>
      </c>
      <c r="B226" s="165" t="s">
        <v>252</v>
      </c>
      <c r="C226" s="166" t="s">
        <v>22</v>
      </c>
      <c r="D226" s="280">
        <v>22531</v>
      </c>
    </row>
    <row r="227" spans="1:4" x14ac:dyDescent="0.25">
      <c r="A227" s="197" t="s">
        <v>253</v>
      </c>
      <c r="B227" s="198" t="s">
        <v>254</v>
      </c>
      <c r="C227" s="199"/>
      <c r="D227" s="207"/>
    </row>
    <row r="228" spans="1:4" outlineLevel="1" x14ac:dyDescent="0.25">
      <c r="A228" s="200" t="s">
        <v>255</v>
      </c>
      <c r="B228" s="195" t="s">
        <v>256</v>
      </c>
      <c r="C228" s="196"/>
      <c r="D228" s="206"/>
    </row>
    <row r="229" spans="1:4" outlineLevel="1" x14ac:dyDescent="0.25">
      <c r="A229" s="164">
        <v>1</v>
      </c>
      <c r="B229" s="165" t="s">
        <v>257</v>
      </c>
      <c r="C229" s="166" t="s">
        <v>258</v>
      </c>
      <c r="D229" s="280">
        <v>8344.5</v>
      </c>
    </row>
    <row r="230" spans="1:4" outlineLevel="1" x14ac:dyDescent="0.25">
      <c r="A230" s="164">
        <v>2</v>
      </c>
      <c r="B230" s="165" t="s">
        <v>259</v>
      </c>
      <c r="C230" s="166" t="s">
        <v>260</v>
      </c>
      <c r="D230" s="280">
        <v>7465</v>
      </c>
    </row>
    <row r="231" spans="1:4" outlineLevel="1" x14ac:dyDescent="0.25">
      <c r="A231" s="164">
        <v>3</v>
      </c>
      <c r="B231" s="165" t="s">
        <v>261</v>
      </c>
      <c r="C231" s="166" t="s">
        <v>262</v>
      </c>
      <c r="D231" s="280">
        <v>7465</v>
      </c>
    </row>
    <row r="232" spans="1:4" outlineLevel="1" x14ac:dyDescent="0.25">
      <c r="A232" s="164">
        <v>4</v>
      </c>
      <c r="B232" s="165" t="s">
        <v>263</v>
      </c>
      <c r="C232" s="166" t="s">
        <v>264</v>
      </c>
      <c r="D232" s="280">
        <v>7465</v>
      </c>
    </row>
    <row r="233" spans="1:4" outlineLevel="1" x14ac:dyDescent="0.25">
      <c r="A233" s="164">
        <v>5</v>
      </c>
      <c r="B233" s="165" t="s">
        <v>265</v>
      </c>
      <c r="C233" s="166" t="s">
        <v>266</v>
      </c>
      <c r="D233" s="280">
        <v>8430</v>
      </c>
    </row>
    <row r="234" spans="1:4" outlineLevel="1" x14ac:dyDescent="0.25">
      <c r="A234" s="164">
        <v>6</v>
      </c>
      <c r="B234" s="165" t="s">
        <v>267</v>
      </c>
      <c r="C234" s="166" t="s">
        <v>266</v>
      </c>
      <c r="D234" s="280">
        <v>7465</v>
      </c>
    </row>
    <row r="235" spans="1:4" outlineLevel="1" x14ac:dyDescent="0.25">
      <c r="A235" s="164">
        <v>7</v>
      </c>
      <c r="B235" s="165" t="s">
        <v>878</v>
      </c>
      <c r="C235" s="166" t="s">
        <v>266</v>
      </c>
      <c r="D235" s="280">
        <v>7465</v>
      </c>
    </row>
    <row r="236" spans="1:4" ht="25.5" outlineLevel="1" x14ac:dyDescent="0.25">
      <c r="A236" s="164">
        <v>8</v>
      </c>
      <c r="B236" s="165" t="s">
        <v>879</v>
      </c>
      <c r="C236" s="166" t="s">
        <v>266</v>
      </c>
      <c r="D236" s="280">
        <v>7465</v>
      </c>
    </row>
    <row r="237" spans="1:4" outlineLevel="1" x14ac:dyDescent="0.25">
      <c r="A237" s="164">
        <v>9</v>
      </c>
      <c r="B237" s="165" t="s">
        <v>268</v>
      </c>
      <c r="C237" s="166" t="s">
        <v>266</v>
      </c>
      <c r="D237" s="280">
        <v>7465</v>
      </c>
    </row>
    <row r="238" spans="1:4" ht="25.5" outlineLevel="1" x14ac:dyDescent="0.25">
      <c r="A238" s="164">
        <v>10</v>
      </c>
      <c r="B238" s="165" t="s">
        <v>269</v>
      </c>
      <c r="C238" s="166" t="s">
        <v>266</v>
      </c>
      <c r="D238" s="280">
        <v>8752</v>
      </c>
    </row>
    <row r="239" spans="1:4" outlineLevel="1" x14ac:dyDescent="0.25">
      <c r="A239" s="164">
        <v>11</v>
      </c>
      <c r="B239" s="165" t="s">
        <v>270</v>
      </c>
      <c r="C239" s="166" t="s">
        <v>23</v>
      </c>
      <c r="D239" s="280">
        <v>2158</v>
      </c>
    </row>
    <row r="240" spans="1:4" outlineLevel="1" x14ac:dyDescent="0.25">
      <c r="A240" s="164">
        <v>12</v>
      </c>
      <c r="B240" s="165" t="s">
        <v>271</v>
      </c>
      <c r="C240" s="166" t="s">
        <v>272</v>
      </c>
      <c r="D240" s="280">
        <v>9942</v>
      </c>
    </row>
    <row r="241" spans="1:4" outlineLevel="1" x14ac:dyDescent="0.25">
      <c r="A241" s="164">
        <v>13</v>
      </c>
      <c r="B241" s="165" t="s">
        <v>273</v>
      </c>
      <c r="C241" s="166" t="s">
        <v>274</v>
      </c>
      <c r="D241" s="280">
        <v>1259</v>
      </c>
    </row>
    <row r="242" spans="1:4" outlineLevel="1" x14ac:dyDescent="0.25">
      <c r="A242" s="164">
        <v>14</v>
      </c>
      <c r="B242" s="165" t="s">
        <v>275</v>
      </c>
      <c r="C242" s="166" t="s">
        <v>272</v>
      </c>
      <c r="D242" s="280">
        <v>9942</v>
      </c>
    </row>
    <row r="243" spans="1:4" outlineLevel="1" x14ac:dyDescent="0.25">
      <c r="A243" s="164">
        <v>15</v>
      </c>
      <c r="B243" s="165" t="s">
        <v>276</v>
      </c>
      <c r="C243" s="166" t="s">
        <v>272</v>
      </c>
      <c r="D243" s="280">
        <v>9942</v>
      </c>
    </row>
    <row r="244" spans="1:4" ht="25.5" outlineLevel="1" x14ac:dyDescent="0.25">
      <c r="A244" s="164">
        <v>16</v>
      </c>
      <c r="B244" s="165" t="s">
        <v>277</v>
      </c>
      <c r="C244" s="166" t="s">
        <v>278</v>
      </c>
      <c r="D244" s="280">
        <v>1988</v>
      </c>
    </row>
    <row r="245" spans="1:4" outlineLevel="1" x14ac:dyDescent="0.25">
      <c r="A245" s="164">
        <v>17</v>
      </c>
      <c r="B245" s="165" t="s">
        <v>279</v>
      </c>
      <c r="C245" s="166" t="s">
        <v>278</v>
      </c>
      <c r="D245" s="280">
        <v>1491.5</v>
      </c>
    </row>
    <row r="246" spans="1:4" outlineLevel="1" x14ac:dyDescent="0.25">
      <c r="A246" s="164">
        <v>18</v>
      </c>
      <c r="B246" s="165" t="s">
        <v>280</v>
      </c>
      <c r="C246" s="166" t="s">
        <v>278</v>
      </c>
      <c r="D246" s="280">
        <v>1491.5</v>
      </c>
    </row>
    <row r="247" spans="1:4" outlineLevel="1" x14ac:dyDescent="0.25">
      <c r="A247" s="164">
        <v>19</v>
      </c>
      <c r="B247" s="165" t="s">
        <v>876</v>
      </c>
      <c r="C247" s="166" t="s">
        <v>877</v>
      </c>
      <c r="D247" s="280">
        <v>995</v>
      </c>
    </row>
    <row r="248" spans="1:4" x14ac:dyDescent="0.25">
      <c r="A248" s="182" t="s">
        <v>281</v>
      </c>
      <c r="B248" s="182" t="s">
        <v>282</v>
      </c>
      <c r="C248" s="208"/>
      <c r="D248" s="207"/>
    </row>
    <row r="249" spans="1:4" ht="25.5" outlineLevel="1" x14ac:dyDescent="0.25">
      <c r="A249" s="164">
        <v>1</v>
      </c>
      <c r="B249" s="165" t="s">
        <v>283</v>
      </c>
      <c r="C249" s="166" t="s">
        <v>284</v>
      </c>
      <c r="D249" s="280">
        <v>1560</v>
      </c>
    </row>
    <row r="250" spans="1:4" ht="25.5" outlineLevel="1" x14ac:dyDescent="0.25">
      <c r="A250" s="164">
        <v>2</v>
      </c>
      <c r="B250" s="165" t="s">
        <v>285</v>
      </c>
      <c r="C250" s="166" t="s">
        <v>284</v>
      </c>
      <c r="D250" s="280">
        <v>1560</v>
      </c>
    </row>
    <row r="251" spans="1:4" ht="25.5" outlineLevel="1" x14ac:dyDescent="0.25">
      <c r="A251" s="164">
        <v>3</v>
      </c>
      <c r="B251" s="165" t="s">
        <v>286</v>
      </c>
      <c r="C251" s="166" t="s">
        <v>284</v>
      </c>
      <c r="D251" s="280">
        <v>1560</v>
      </c>
    </row>
    <row r="252" spans="1:4" ht="25.5" outlineLevel="1" x14ac:dyDescent="0.25">
      <c r="A252" s="164">
        <v>4</v>
      </c>
      <c r="B252" s="165" t="s">
        <v>287</v>
      </c>
      <c r="C252" s="166" t="s">
        <v>288</v>
      </c>
      <c r="D252" s="280">
        <v>1560</v>
      </c>
    </row>
    <row r="253" spans="1:4" outlineLevel="1" x14ac:dyDescent="0.25">
      <c r="A253" s="164">
        <v>5</v>
      </c>
      <c r="B253" s="165" t="s">
        <v>289</v>
      </c>
      <c r="C253" s="166" t="s">
        <v>288</v>
      </c>
      <c r="D253" s="280">
        <v>1560</v>
      </c>
    </row>
    <row r="254" spans="1:4" ht="25.5" outlineLevel="1" x14ac:dyDescent="0.25">
      <c r="A254" s="164">
        <v>6</v>
      </c>
      <c r="B254" s="165" t="s">
        <v>290</v>
      </c>
      <c r="C254" s="166" t="s">
        <v>284</v>
      </c>
      <c r="D254" s="347" t="s">
        <v>958</v>
      </c>
    </row>
    <row r="255" spans="1:4" ht="25.5" outlineLevel="1" x14ac:dyDescent="0.25">
      <c r="A255" s="164">
        <v>7</v>
      </c>
      <c r="B255" s="165" t="s">
        <v>291</v>
      </c>
      <c r="C255" s="166" t="s">
        <v>284</v>
      </c>
      <c r="D255" s="348"/>
    </row>
    <row r="256" spans="1:4" ht="25.5" outlineLevel="1" x14ac:dyDescent="0.25">
      <c r="A256" s="164">
        <v>8</v>
      </c>
      <c r="B256" s="165" t="s">
        <v>292</v>
      </c>
      <c r="C256" s="166" t="s">
        <v>284</v>
      </c>
      <c r="D256" s="348"/>
    </row>
    <row r="257" spans="1:4" ht="25.5" outlineLevel="1" x14ac:dyDescent="0.25">
      <c r="A257" s="164">
        <v>9</v>
      </c>
      <c r="B257" s="165" t="s">
        <v>293</v>
      </c>
      <c r="C257" s="166" t="s">
        <v>284</v>
      </c>
      <c r="D257" s="349"/>
    </row>
    <row r="258" spans="1:4" outlineLevel="1" x14ac:dyDescent="0.25">
      <c r="A258" s="164">
        <v>10</v>
      </c>
      <c r="B258" s="165" t="s">
        <v>294</v>
      </c>
      <c r="C258" s="166" t="s">
        <v>295</v>
      </c>
      <c r="D258" s="280">
        <v>2760</v>
      </c>
    </row>
    <row r="259" spans="1:4" outlineLevel="1" x14ac:dyDescent="0.25">
      <c r="A259" s="164">
        <v>11</v>
      </c>
      <c r="B259" s="165" t="s">
        <v>296</v>
      </c>
      <c r="C259" s="166" t="s">
        <v>288</v>
      </c>
      <c r="D259" s="280">
        <v>1800</v>
      </c>
    </row>
    <row r="260" spans="1:4" outlineLevel="1" x14ac:dyDescent="0.25">
      <c r="A260" s="164">
        <v>12</v>
      </c>
      <c r="B260" s="165" t="s">
        <v>297</v>
      </c>
      <c r="C260" s="166" t="s">
        <v>880</v>
      </c>
      <c r="D260" s="280">
        <v>1800</v>
      </c>
    </row>
    <row r="261" spans="1:4" outlineLevel="1" x14ac:dyDescent="0.25">
      <c r="A261" s="164">
        <v>13</v>
      </c>
      <c r="B261" s="165" t="s">
        <v>298</v>
      </c>
      <c r="C261" s="166" t="s">
        <v>299</v>
      </c>
      <c r="D261" s="280">
        <v>3412</v>
      </c>
    </row>
    <row r="262" spans="1:4" x14ac:dyDescent="0.25">
      <c r="A262" s="197" t="s">
        <v>300</v>
      </c>
      <c r="B262" s="198" t="s">
        <v>301</v>
      </c>
      <c r="C262" s="199"/>
      <c r="D262" s="207"/>
    </row>
    <row r="263" spans="1:4" outlineLevel="1" x14ac:dyDescent="0.25">
      <c r="A263" s="164">
        <v>1</v>
      </c>
      <c r="B263" s="165" t="s">
        <v>302</v>
      </c>
      <c r="C263" s="166" t="s">
        <v>78</v>
      </c>
      <c r="D263" s="280">
        <v>11078</v>
      </c>
    </row>
    <row r="264" spans="1:4" outlineLevel="1" x14ac:dyDescent="0.25">
      <c r="A264" s="164">
        <f>A263+1</f>
        <v>2</v>
      </c>
      <c r="B264" s="165" t="s">
        <v>303</v>
      </c>
      <c r="C264" s="166" t="s">
        <v>304</v>
      </c>
      <c r="D264" s="280">
        <v>39681</v>
      </c>
    </row>
    <row r="265" spans="1:4" outlineLevel="1" x14ac:dyDescent="0.25">
      <c r="A265" s="164">
        <f t="shared" ref="A265:A282" si="3">A264+1</f>
        <v>3</v>
      </c>
      <c r="B265" s="165" t="s">
        <v>305</v>
      </c>
      <c r="C265" s="166" t="s">
        <v>78</v>
      </c>
      <c r="D265" s="280">
        <v>4795</v>
      </c>
    </row>
    <row r="266" spans="1:4" outlineLevel="1" x14ac:dyDescent="0.25">
      <c r="A266" s="164">
        <f t="shared" si="3"/>
        <v>4</v>
      </c>
      <c r="B266" s="165" t="s">
        <v>306</v>
      </c>
      <c r="C266" s="166" t="s">
        <v>78</v>
      </c>
      <c r="D266" s="280">
        <v>6779</v>
      </c>
    </row>
    <row r="267" spans="1:4" outlineLevel="1" x14ac:dyDescent="0.25">
      <c r="A267" s="164">
        <f t="shared" si="3"/>
        <v>5</v>
      </c>
      <c r="B267" s="165" t="s">
        <v>307</v>
      </c>
      <c r="C267" s="166" t="s">
        <v>308</v>
      </c>
      <c r="D267" s="280">
        <v>516.66666666666663</v>
      </c>
    </row>
    <row r="268" spans="1:4" outlineLevel="1" x14ac:dyDescent="0.25">
      <c r="A268" s="164">
        <f t="shared" si="3"/>
        <v>6</v>
      </c>
      <c r="B268" s="165" t="s">
        <v>309</v>
      </c>
      <c r="C268" s="166" t="s">
        <v>310</v>
      </c>
      <c r="D268" s="280">
        <v>516.66666666666663</v>
      </c>
    </row>
    <row r="269" spans="1:4" outlineLevel="1" x14ac:dyDescent="0.25">
      <c r="A269" s="164">
        <f t="shared" si="3"/>
        <v>7</v>
      </c>
      <c r="B269" s="165" t="s">
        <v>311</v>
      </c>
      <c r="C269" s="166" t="s">
        <v>312</v>
      </c>
      <c r="D269" s="280">
        <v>516.66666666666663</v>
      </c>
    </row>
    <row r="270" spans="1:4" outlineLevel="1" x14ac:dyDescent="0.25">
      <c r="A270" s="164">
        <f t="shared" si="3"/>
        <v>8</v>
      </c>
      <c r="B270" s="165" t="s">
        <v>313</v>
      </c>
      <c r="C270" s="166" t="s">
        <v>312</v>
      </c>
      <c r="D270" s="280">
        <v>516.66666666666663</v>
      </c>
    </row>
    <row r="271" spans="1:4" outlineLevel="1" x14ac:dyDescent="0.25">
      <c r="A271" s="164">
        <f t="shared" si="3"/>
        <v>9</v>
      </c>
      <c r="B271" s="165" t="s">
        <v>314</v>
      </c>
      <c r="C271" s="166" t="s">
        <v>312</v>
      </c>
      <c r="D271" s="280">
        <v>516.66666666666663</v>
      </c>
    </row>
    <row r="272" spans="1:4" outlineLevel="1" x14ac:dyDescent="0.25">
      <c r="A272" s="164">
        <f t="shared" si="3"/>
        <v>10</v>
      </c>
      <c r="B272" s="165" t="s">
        <v>315</v>
      </c>
      <c r="C272" s="166" t="s">
        <v>312</v>
      </c>
      <c r="D272" s="280">
        <v>516.66666666666663</v>
      </c>
    </row>
    <row r="273" spans="1:4" outlineLevel="1" x14ac:dyDescent="0.25">
      <c r="A273" s="164">
        <f t="shared" si="3"/>
        <v>11</v>
      </c>
      <c r="B273" s="165" t="s">
        <v>316</v>
      </c>
      <c r="C273" s="166" t="s">
        <v>310</v>
      </c>
      <c r="D273" s="280">
        <v>516.66666666666663</v>
      </c>
    </row>
    <row r="274" spans="1:4" outlineLevel="1" x14ac:dyDescent="0.25">
      <c r="A274" s="164">
        <f t="shared" si="3"/>
        <v>12</v>
      </c>
      <c r="B274" s="165" t="s">
        <v>317</v>
      </c>
      <c r="C274" s="166" t="s">
        <v>318</v>
      </c>
      <c r="D274" s="280">
        <v>516.66666666666663</v>
      </c>
    </row>
    <row r="275" spans="1:4" outlineLevel="1" x14ac:dyDescent="0.25">
      <c r="A275" s="164">
        <f t="shared" si="3"/>
        <v>13</v>
      </c>
      <c r="B275" s="165" t="s">
        <v>319</v>
      </c>
      <c r="C275" s="166" t="s">
        <v>318</v>
      </c>
      <c r="D275" s="280">
        <v>516.66666666666663</v>
      </c>
    </row>
    <row r="276" spans="1:4" outlineLevel="1" x14ac:dyDescent="0.25">
      <c r="A276" s="164">
        <f t="shared" si="3"/>
        <v>14</v>
      </c>
      <c r="B276" s="165" t="s">
        <v>320</v>
      </c>
      <c r="C276" s="166" t="s">
        <v>318</v>
      </c>
      <c r="D276" s="280">
        <v>516.66666666666663</v>
      </c>
    </row>
    <row r="277" spans="1:4" outlineLevel="1" x14ac:dyDescent="0.25">
      <c r="A277" s="164">
        <f t="shared" si="3"/>
        <v>15</v>
      </c>
      <c r="B277" s="165" t="s">
        <v>321</v>
      </c>
      <c r="C277" s="166" t="s">
        <v>322</v>
      </c>
      <c r="D277" s="280">
        <v>516.66666666666663</v>
      </c>
    </row>
    <row r="278" spans="1:4" outlineLevel="1" x14ac:dyDescent="0.25">
      <c r="A278" s="164">
        <f t="shared" si="3"/>
        <v>16</v>
      </c>
      <c r="B278" s="165" t="s">
        <v>323</v>
      </c>
      <c r="C278" s="166" t="s">
        <v>322</v>
      </c>
      <c r="D278" s="280">
        <v>516.66666666666663</v>
      </c>
    </row>
    <row r="279" spans="1:4" outlineLevel="1" x14ac:dyDescent="0.25">
      <c r="A279" s="164">
        <f t="shared" si="3"/>
        <v>17</v>
      </c>
      <c r="B279" s="165" t="s">
        <v>324</v>
      </c>
      <c r="C279" s="166" t="s">
        <v>322</v>
      </c>
      <c r="D279" s="280">
        <v>516.66666666666663</v>
      </c>
    </row>
    <row r="280" spans="1:4" outlineLevel="1" x14ac:dyDescent="0.25">
      <c r="A280" s="164">
        <f t="shared" si="3"/>
        <v>18</v>
      </c>
      <c r="B280" s="165" t="s">
        <v>325</v>
      </c>
      <c r="C280" s="166" t="s">
        <v>310</v>
      </c>
      <c r="D280" s="280">
        <v>516.66666666666663</v>
      </c>
    </row>
    <row r="281" spans="1:4" ht="38.25" outlineLevel="1" x14ac:dyDescent="0.25">
      <c r="A281" s="164">
        <f t="shared" si="3"/>
        <v>19</v>
      </c>
      <c r="B281" s="165" t="s">
        <v>326</v>
      </c>
      <c r="C281" s="166" t="s">
        <v>327</v>
      </c>
      <c r="D281" s="280">
        <v>45071</v>
      </c>
    </row>
    <row r="282" spans="1:4" ht="25.5" outlineLevel="1" x14ac:dyDescent="0.25">
      <c r="A282" s="164">
        <f t="shared" si="3"/>
        <v>20</v>
      </c>
      <c r="B282" s="165" t="s">
        <v>328</v>
      </c>
      <c r="C282" s="166" t="s">
        <v>329</v>
      </c>
      <c r="D282" s="280">
        <v>1326</v>
      </c>
    </row>
    <row r="283" spans="1:4" x14ac:dyDescent="0.25">
      <c r="A283" s="197" t="s">
        <v>330</v>
      </c>
      <c r="B283" s="198" t="s">
        <v>331</v>
      </c>
      <c r="C283" s="199"/>
      <c r="D283" s="207"/>
    </row>
    <row r="284" spans="1:4" outlineLevel="1" x14ac:dyDescent="0.25">
      <c r="A284" s="200" t="s">
        <v>332</v>
      </c>
      <c r="B284" s="195" t="s">
        <v>333</v>
      </c>
      <c r="C284" s="196"/>
      <c r="D284" s="206"/>
    </row>
    <row r="285" spans="1:4" outlineLevel="2" x14ac:dyDescent="0.25">
      <c r="A285" s="164">
        <v>1</v>
      </c>
      <c r="B285" s="165" t="s">
        <v>334</v>
      </c>
      <c r="C285" s="166" t="s">
        <v>23</v>
      </c>
      <c r="D285" s="280">
        <v>638</v>
      </c>
    </row>
    <row r="286" spans="1:4" outlineLevel="2" x14ac:dyDescent="0.25">
      <c r="A286" s="164">
        <f>A285+1</f>
        <v>2</v>
      </c>
      <c r="B286" s="165" t="s">
        <v>335</v>
      </c>
      <c r="C286" s="166" t="s">
        <v>23</v>
      </c>
      <c r="D286" s="280">
        <v>638</v>
      </c>
    </row>
    <row r="287" spans="1:4" outlineLevel="2" x14ac:dyDescent="0.25">
      <c r="A287" s="164">
        <f t="shared" ref="A287:A320" si="4">A286+1</f>
        <v>3</v>
      </c>
      <c r="B287" s="165" t="s">
        <v>336</v>
      </c>
      <c r="C287" s="166" t="s">
        <v>23</v>
      </c>
      <c r="D287" s="280">
        <v>1310.6666666666665</v>
      </c>
    </row>
    <row r="288" spans="1:4" ht="25.5" outlineLevel="2" x14ac:dyDescent="0.25">
      <c r="A288" s="164">
        <f t="shared" si="4"/>
        <v>4</v>
      </c>
      <c r="B288" s="165" t="s">
        <v>337</v>
      </c>
      <c r="C288" s="166" t="s">
        <v>23</v>
      </c>
      <c r="D288" s="280">
        <v>1319</v>
      </c>
    </row>
    <row r="289" spans="1:4" ht="25.5" outlineLevel="2" x14ac:dyDescent="0.25">
      <c r="A289" s="164">
        <f t="shared" si="4"/>
        <v>5</v>
      </c>
      <c r="B289" s="165" t="s">
        <v>338</v>
      </c>
      <c r="C289" s="166" t="s">
        <v>23</v>
      </c>
      <c r="D289" s="280">
        <v>1502.3333333333333</v>
      </c>
    </row>
    <row r="290" spans="1:4" ht="25.5" outlineLevel="2" x14ac:dyDescent="0.25">
      <c r="A290" s="164">
        <f t="shared" si="4"/>
        <v>6</v>
      </c>
      <c r="B290" s="165" t="s">
        <v>339</v>
      </c>
      <c r="C290" s="166" t="s">
        <v>23</v>
      </c>
      <c r="D290" s="280">
        <v>1919</v>
      </c>
    </row>
    <row r="291" spans="1:4" ht="25.5" outlineLevel="2" x14ac:dyDescent="0.25">
      <c r="A291" s="164">
        <f t="shared" si="4"/>
        <v>7</v>
      </c>
      <c r="B291" s="165" t="s">
        <v>340</v>
      </c>
      <c r="C291" s="166" t="s">
        <v>23</v>
      </c>
      <c r="D291" s="280">
        <v>1756.5</v>
      </c>
    </row>
    <row r="292" spans="1:4" ht="25.5" outlineLevel="2" x14ac:dyDescent="0.25">
      <c r="A292" s="164">
        <f t="shared" si="4"/>
        <v>8</v>
      </c>
      <c r="B292" s="165" t="s">
        <v>341</v>
      </c>
      <c r="C292" s="166" t="s">
        <v>23</v>
      </c>
      <c r="D292" s="280">
        <v>1919</v>
      </c>
    </row>
    <row r="293" spans="1:4" ht="25.5" outlineLevel="2" x14ac:dyDescent="0.25">
      <c r="A293" s="164">
        <f t="shared" si="4"/>
        <v>9</v>
      </c>
      <c r="B293" s="165" t="s">
        <v>342</v>
      </c>
      <c r="C293" s="166" t="s">
        <v>23</v>
      </c>
      <c r="D293" s="280">
        <v>1181.5</v>
      </c>
    </row>
    <row r="294" spans="1:4" ht="25.5" outlineLevel="2" x14ac:dyDescent="0.25">
      <c r="A294" s="164">
        <f t="shared" si="4"/>
        <v>10</v>
      </c>
      <c r="B294" s="165" t="s">
        <v>343</v>
      </c>
      <c r="C294" s="166" t="s">
        <v>23</v>
      </c>
      <c r="D294" s="280">
        <v>1469</v>
      </c>
    </row>
    <row r="295" spans="1:4" ht="38.25" outlineLevel="2" x14ac:dyDescent="0.25">
      <c r="A295" s="164">
        <f t="shared" si="4"/>
        <v>11</v>
      </c>
      <c r="B295" s="165" t="s">
        <v>344</v>
      </c>
      <c r="C295" s="166" t="s">
        <v>23</v>
      </c>
      <c r="D295" s="280">
        <v>1756.5</v>
      </c>
    </row>
    <row r="296" spans="1:4" ht="38.25" outlineLevel="2" x14ac:dyDescent="0.25">
      <c r="A296" s="164">
        <f t="shared" si="4"/>
        <v>12</v>
      </c>
      <c r="B296" s="165" t="s">
        <v>345</v>
      </c>
      <c r="C296" s="166" t="s">
        <v>23</v>
      </c>
      <c r="D296" s="280">
        <v>1756.5</v>
      </c>
    </row>
    <row r="297" spans="1:4" ht="25.5" outlineLevel="2" x14ac:dyDescent="0.25">
      <c r="A297" s="164">
        <f t="shared" si="4"/>
        <v>13</v>
      </c>
      <c r="B297" s="165" t="s">
        <v>346</v>
      </c>
      <c r="C297" s="166" t="s">
        <v>23</v>
      </c>
      <c r="D297" s="280">
        <v>1309.5</v>
      </c>
    </row>
    <row r="298" spans="1:4" ht="38.25" outlineLevel="2" x14ac:dyDescent="0.25">
      <c r="A298" s="164">
        <f t="shared" si="4"/>
        <v>14</v>
      </c>
      <c r="B298" s="165" t="s">
        <v>347</v>
      </c>
      <c r="C298" s="166" t="s">
        <v>23</v>
      </c>
      <c r="D298" s="280">
        <v>1319</v>
      </c>
    </row>
    <row r="299" spans="1:4" ht="25.5" outlineLevel="2" x14ac:dyDescent="0.25">
      <c r="A299" s="164">
        <f t="shared" si="4"/>
        <v>15</v>
      </c>
      <c r="B299" s="165" t="s">
        <v>348</v>
      </c>
      <c r="C299" s="166" t="s">
        <v>23</v>
      </c>
      <c r="D299" s="280">
        <v>2355</v>
      </c>
    </row>
    <row r="300" spans="1:4" ht="38.25" outlineLevel="2" x14ac:dyDescent="0.25">
      <c r="A300" s="164">
        <f t="shared" si="4"/>
        <v>16</v>
      </c>
      <c r="B300" s="165" t="s">
        <v>349</v>
      </c>
      <c r="C300" s="166" t="s">
        <v>23</v>
      </c>
      <c r="D300" s="280">
        <v>4567.5</v>
      </c>
    </row>
    <row r="301" spans="1:4" ht="38.25" outlineLevel="2" x14ac:dyDescent="0.25">
      <c r="A301" s="164">
        <f t="shared" si="4"/>
        <v>17</v>
      </c>
      <c r="B301" s="165" t="s">
        <v>350</v>
      </c>
      <c r="C301" s="166" t="s">
        <v>23</v>
      </c>
      <c r="D301" s="280">
        <v>2527.5</v>
      </c>
    </row>
    <row r="302" spans="1:4" ht="38.25" outlineLevel="2" x14ac:dyDescent="0.25">
      <c r="A302" s="164">
        <f t="shared" si="4"/>
        <v>18</v>
      </c>
      <c r="B302" s="165" t="s">
        <v>351</v>
      </c>
      <c r="C302" s="166" t="s">
        <v>23</v>
      </c>
      <c r="D302" s="280">
        <v>4567.5</v>
      </c>
    </row>
    <row r="303" spans="1:4" ht="51" outlineLevel="2" x14ac:dyDescent="0.25">
      <c r="A303" s="164">
        <f t="shared" si="4"/>
        <v>19</v>
      </c>
      <c r="B303" s="165" t="s">
        <v>352</v>
      </c>
      <c r="C303" s="166" t="s">
        <v>23</v>
      </c>
      <c r="D303" s="280">
        <v>4567.5</v>
      </c>
    </row>
    <row r="304" spans="1:4" outlineLevel="2" x14ac:dyDescent="0.25">
      <c r="A304" s="164">
        <f t="shared" si="4"/>
        <v>20</v>
      </c>
      <c r="B304" s="165" t="s">
        <v>353</v>
      </c>
      <c r="C304" s="166" t="s">
        <v>23</v>
      </c>
      <c r="D304" s="280">
        <v>1022</v>
      </c>
    </row>
    <row r="305" spans="1:4" outlineLevel="2" x14ac:dyDescent="0.25">
      <c r="A305" s="164">
        <f t="shared" si="4"/>
        <v>21</v>
      </c>
      <c r="B305" s="165" t="s">
        <v>354</v>
      </c>
      <c r="C305" s="166" t="s">
        <v>23</v>
      </c>
      <c r="D305" s="280">
        <v>1756.5</v>
      </c>
    </row>
    <row r="306" spans="1:4" outlineLevel="2" x14ac:dyDescent="0.25">
      <c r="A306" s="164">
        <f t="shared" si="4"/>
        <v>22</v>
      </c>
      <c r="B306" s="165" t="s">
        <v>355</v>
      </c>
      <c r="C306" s="166" t="s">
        <v>356</v>
      </c>
      <c r="D306" s="280">
        <v>2044</v>
      </c>
    </row>
    <row r="307" spans="1:4" outlineLevel="2" x14ac:dyDescent="0.25">
      <c r="A307" s="164">
        <f t="shared" si="4"/>
        <v>23</v>
      </c>
      <c r="B307" s="165" t="s">
        <v>357</v>
      </c>
      <c r="C307" s="166" t="s">
        <v>356</v>
      </c>
      <c r="D307" s="280">
        <v>2044</v>
      </c>
    </row>
    <row r="308" spans="1:4" ht="25.5" outlineLevel="2" x14ac:dyDescent="0.25">
      <c r="A308" s="164">
        <f t="shared" si="4"/>
        <v>24</v>
      </c>
      <c r="B308" s="165" t="s">
        <v>358</v>
      </c>
      <c r="C308" s="166" t="s">
        <v>356</v>
      </c>
      <c r="D308" s="280">
        <v>3198.5</v>
      </c>
    </row>
    <row r="309" spans="1:4" outlineLevel="2" x14ac:dyDescent="0.25">
      <c r="A309" s="164">
        <f t="shared" si="4"/>
        <v>25</v>
      </c>
      <c r="B309" s="165" t="s">
        <v>359</v>
      </c>
      <c r="C309" s="166" t="s">
        <v>23</v>
      </c>
      <c r="D309" s="280">
        <v>723</v>
      </c>
    </row>
    <row r="310" spans="1:4" outlineLevel="2" x14ac:dyDescent="0.25">
      <c r="A310" s="164">
        <f t="shared" si="4"/>
        <v>26</v>
      </c>
      <c r="B310" s="165" t="s">
        <v>360</v>
      </c>
      <c r="C310" s="166" t="s">
        <v>23</v>
      </c>
      <c r="D310" s="280">
        <v>487.25</v>
      </c>
    </row>
    <row r="311" spans="1:4" outlineLevel="2" x14ac:dyDescent="0.25">
      <c r="A311" s="164">
        <f t="shared" si="4"/>
        <v>27</v>
      </c>
      <c r="B311" s="165" t="s">
        <v>362</v>
      </c>
      <c r="C311" s="166" t="s">
        <v>361</v>
      </c>
      <c r="D311" s="280">
        <v>1891.65</v>
      </c>
    </row>
    <row r="312" spans="1:4" outlineLevel="2" x14ac:dyDescent="0.25">
      <c r="A312" s="164">
        <f t="shared" si="4"/>
        <v>28</v>
      </c>
      <c r="B312" s="165" t="s">
        <v>363</v>
      </c>
      <c r="C312" s="166" t="s">
        <v>361</v>
      </c>
      <c r="D312" s="280">
        <v>1891.65</v>
      </c>
    </row>
    <row r="313" spans="1:4" outlineLevel="2" x14ac:dyDescent="0.25">
      <c r="A313" s="164">
        <f t="shared" si="4"/>
        <v>29</v>
      </c>
      <c r="B313" s="165" t="s">
        <v>364</v>
      </c>
      <c r="C313" s="166" t="s">
        <v>365</v>
      </c>
      <c r="D313" s="280">
        <v>773</v>
      </c>
    </row>
    <row r="314" spans="1:4" outlineLevel="2" x14ac:dyDescent="0.25">
      <c r="A314" s="164">
        <f t="shared" si="4"/>
        <v>30</v>
      </c>
      <c r="B314" s="165" t="s">
        <v>366</v>
      </c>
      <c r="C314" s="166" t="s">
        <v>23</v>
      </c>
      <c r="D314" s="280">
        <v>454</v>
      </c>
    </row>
    <row r="315" spans="1:4" outlineLevel="2" x14ac:dyDescent="0.25">
      <c r="A315" s="164">
        <f t="shared" si="4"/>
        <v>31</v>
      </c>
      <c r="B315" s="165" t="s">
        <v>367</v>
      </c>
      <c r="C315" s="166" t="s">
        <v>23</v>
      </c>
      <c r="D315" s="280">
        <v>773</v>
      </c>
    </row>
    <row r="316" spans="1:4" outlineLevel="2" x14ac:dyDescent="0.25">
      <c r="A316" s="164">
        <f t="shared" si="4"/>
        <v>32</v>
      </c>
      <c r="B316" s="165" t="s">
        <v>368</v>
      </c>
      <c r="C316" s="166" t="s">
        <v>23</v>
      </c>
      <c r="D316" s="280">
        <v>773</v>
      </c>
    </row>
    <row r="317" spans="1:4" outlineLevel="2" x14ac:dyDescent="0.25">
      <c r="A317" s="164">
        <f t="shared" si="4"/>
        <v>33</v>
      </c>
      <c r="B317" s="165" t="s">
        <v>369</v>
      </c>
      <c r="C317" s="166" t="s">
        <v>23</v>
      </c>
      <c r="D317" s="280">
        <v>773</v>
      </c>
    </row>
    <row r="318" spans="1:4" outlineLevel="2" x14ac:dyDescent="0.25">
      <c r="A318" s="164">
        <f t="shared" si="4"/>
        <v>34</v>
      </c>
      <c r="B318" s="165" t="s">
        <v>370</v>
      </c>
      <c r="C318" s="166" t="s">
        <v>23</v>
      </c>
      <c r="D318" s="280">
        <v>319</v>
      </c>
    </row>
    <row r="319" spans="1:4" outlineLevel="2" x14ac:dyDescent="0.25">
      <c r="A319" s="164">
        <f t="shared" si="4"/>
        <v>35</v>
      </c>
      <c r="B319" s="165" t="s">
        <v>371</v>
      </c>
      <c r="C319" s="166" t="s">
        <v>23</v>
      </c>
      <c r="D319" s="280">
        <v>319</v>
      </c>
    </row>
    <row r="320" spans="1:4" outlineLevel="2" x14ac:dyDescent="0.25">
      <c r="A320" s="164">
        <f t="shared" si="4"/>
        <v>36</v>
      </c>
      <c r="B320" s="165" t="s">
        <v>372</v>
      </c>
      <c r="C320" s="166" t="s">
        <v>23</v>
      </c>
      <c r="D320" s="280">
        <v>638</v>
      </c>
    </row>
    <row r="321" spans="1:4" outlineLevel="1" x14ac:dyDescent="0.25">
      <c r="A321" s="200" t="s">
        <v>373</v>
      </c>
      <c r="B321" s="195" t="s">
        <v>374</v>
      </c>
      <c r="C321" s="196"/>
      <c r="D321" s="206"/>
    </row>
    <row r="322" spans="1:4" outlineLevel="2" x14ac:dyDescent="0.25">
      <c r="A322" s="164">
        <v>1</v>
      </c>
      <c r="B322" s="165" t="s">
        <v>375</v>
      </c>
      <c r="C322" s="166" t="s">
        <v>376</v>
      </c>
      <c r="D322" s="280">
        <v>319</v>
      </c>
    </row>
    <row r="323" spans="1:4" outlineLevel="2" x14ac:dyDescent="0.25">
      <c r="A323" s="164">
        <v>2</v>
      </c>
      <c r="B323" s="165" t="s">
        <v>377</v>
      </c>
      <c r="C323" s="166" t="s">
        <v>376</v>
      </c>
      <c r="D323" s="280">
        <v>319</v>
      </c>
    </row>
    <row r="324" spans="1:4" outlineLevel="2" x14ac:dyDescent="0.25">
      <c r="A324" s="164">
        <v>3</v>
      </c>
      <c r="B324" s="165" t="s">
        <v>378</v>
      </c>
      <c r="C324" s="166" t="s">
        <v>23</v>
      </c>
      <c r="D324" s="280">
        <v>319</v>
      </c>
    </row>
    <row r="325" spans="1:4" outlineLevel="2" x14ac:dyDescent="0.25">
      <c r="A325" s="164">
        <v>4</v>
      </c>
      <c r="B325" s="165" t="s">
        <v>379</v>
      </c>
      <c r="C325" s="166" t="s">
        <v>23</v>
      </c>
      <c r="D325" s="280">
        <v>319</v>
      </c>
    </row>
    <row r="326" spans="1:4" outlineLevel="2" x14ac:dyDescent="0.25">
      <c r="A326" s="164">
        <v>5</v>
      </c>
      <c r="B326" s="165" t="s">
        <v>380</v>
      </c>
      <c r="C326" s="166" t="s">
        <v>23</v>
      </c>
      <c r="D326" s="280">
        <v>319</v>
      </c>
    </row>
    <row r="327" spans="1:4" outlineLevel="2" x14ac:dyDescent="0.25">
      <c r="A327" s="164">
        <v>6</v>
      </c>
      <c r="B327" s="165" t="s">
        <v>381</v>
      </c>
      <c r="C327" s="166" t="s">
        <v>23</v>
      </c>
      <c r="D327" s="280">
        <v>319</v>
      </c>
    </row>
    <row r="328" spans="1:4" outlineLevel="2" x14ac:dyDescent="0.25">
      <c r="A328" s="164">
        <v>7</v>
      </c>
      <c r="B328" s="165" t="s">
        <v>382</v>
      </c>
      <c r="C328" s="166" t="s">
        <v>23</v>
      </c>
      <c r="D328" s="280">
        <v>773</v>
      </c>
    </row>
    <row r="329" spans="1:4" outlineLevel="2" x14ac:dyDescent="0.25">
      <c r="A329" s="164">
        <v>8</v>
      </c>
      <c r="B329" s="165" t="s">
        <v>383</v>
      </c>
      <c r="C329" s="166" t="s">
        <v>376</v>
      </c>
      <c r="D329" s="280">
        <v>638</v>
      </c>
    </row>
    <row r="330" spans="1:4" ht="25.5" x14ac:dyDescent="0.25">
      <c r="A330" s="197" t="s">
        <v>384</v>
      </c>
      <c r="B330" s="198" t="s">
        <v>385</v>
      </c>
      <c r="C330" s="199"/>
      <c r="D330" s="207"/>
    </row>
    <row r="331" spans="1:4" outlineLevel="1" x14ac:dyDescent="0.25">
      <c r="A331" s="200" t="s">
        <v>386</v>
      </c>
      <c r="B331" s="195" t="s">
        <v>387</v>
      </c>
      <c r="C331" s="196"/>
      <c r="D331" s="206"/>
    </row>
    <row r="332" spans="1:4" outlineLevel="2" x14ac:dyDescent="0.25">
      <c r="A332" s="164">
        <v>1</v>
      </c>
      <c r="B332" s="165" t="s">
        <v>353</v>
      </c>
      <c r="C332" s="166" t="s">
        <v>23</v>
      </c>
      <c r="D332" s="280">
        <v>1176.1666666666665</v>
      </c>
    </row>
    <row r="333" spans="1:4" outlineLevel="2" x14ac:dyDescent="0.25">
      <c r="A333" s="164">
        <v>2</v>
      </c>
      <c r="B333" s="165" t="s">
        <v>354</v>
      </c>
      <c r="C333" s="166" t="s">
        <v>23</v>
      </c>
      <c r="D333" s="280">
        <v>1969</v>
      </c>
    </row>
    <row r="334" spans="1:4" outlineLevel="2" x14ac:dyDescent="0.25">
      <c r="A334" s="164">
        <v>3</v>
      </c>
      <c r="B334" s="165" t="s">
        <v>388</v>
      </c>
      <c r="C334" s="166" t="s">
        <v>23</v>
      </c>
      <c r="D334" s="280">
        <v>1309.5</v>
      </c>
    </row>
    <row r="335" spans="1:4" ht="25.5" outlineLevel="2" x14ac:dyDescent="0.25">
      <c r="A335" s="164">
        <v>4</v>
      </c>
      <c r="B335" s="165" t="s">
        <v>337</v>
      </c>
      <c r="C335" s="166" t="s">
        <v>23</v>
      </c>
      <c r="D335" s="280">
        <v>1459.5</v>
      </c>
    </row>
    <row r="336" spans="1:4" ht="25.5" outlineLevel="2" x14ac:dyDescent="0.25">
      <c r="A336" s="164">
        <v>5</v>
      </c>
      <c r="B336" s="165" t="s">
        <v>389</v>
      </c>
      <c r="C336" s="166" t="s">
        <v>23</v>
      </c>
      <c r="D336" s="280">
        <v>2044</v>
      </c>
    </row>
    <row r="337" spans="1:4" ht="25.5" outlineLevel="2" x14ac:dyDescent="0.25">
      <c r="A337" s="164">
        <v>6</v>
      </c>
      <c r="B337" s="165" t="s">
        <v>339</v>
      </c>
      <c r="C337" s="166" t="s">
        <v>23</v>
      </c>
      <c r="D337" s="280">
        <v>2200</v>
      </c>
    </row>
    <row r="338" spans="1:4" ht="25.5" outlineLevel="2" x14ac:dyDescent="0.25">
      <c r="A338" s="164">
        <v>7</v>
      </c>
      <c r="B338" s="165" t="s">
        <v>390</v>
      </c>
      <c r="C338" s="166" t="s">
        <v>23</v>
      </c>
      <c r="D338" s="280">
        <v>3261.5</v>
      </c>
    </row>
    <row r="339" spans="1:4" ht="25.5" outlineLevel="2" x14ac:dyDescent="0.25">
      <c r="A339" s="164">
        <v>8</v>
      </c>
      <c r="B339" s="165" t="s">
        <v>341</v>
      </c>
      <c r="C339" s="166" t="s">
        <v>23</v>
      </c>
      <c r="D339" s="280">
        <v>3636.5</v>
      </c>
    </row>
    <row r="340" spans="1:4" ht="25.5" outlineLevel="2" x14ac:dyDescent="0.25">
      <c r="A340" s="164">
        <v>9</v>
      </c>
      <c r="B340" s="165" t="s">
        <v>896</v>
      </c>
      <c r="C340" s="166" t="s">
        <v>23</v>
      </c>
      <c r="D340" s="280">
        <v>3000</v>
      </c>
    </row>
    <row r="341" spans="1:4" ht="25.5" outlineLevel="2" x14ac:dyDescent="0.25">
      <c r="A341" s="164">
        <v>10</v>
      </c>
      <c r="B341" s="165" t="s">
        <v>392</v>
      </c>
      <c r="C341" s="166" t="s">
        <v>23</v>
      </c>
      <c r="D341" s="280">
        <v>3144</v>
      </c>
    </row>
    <row r="342" spans="1:4" ht="38.25" outlineLevel="2" x14ac:dyDescent="0.25">
      <c r="A342" s="164">
        <v>11</v>
      </c>
      <c r="B342" s="165" t="s">
        <v>897</v>
      </c>
      <c r="C342" s="166" t="s">
        <v>391</v>
      </c>
      <c r="D342" s="280">
        <v>3776.9166666666665</v>
      </c>
    </row>
    <row r="343" spans="1:4" ht="38.25" outlineLevel="2" x14ac:dyDescent="0.25">
      <c r="A343" s="164">
        <v>12</v>
      </c>
      <c r="B343" s="165" t="s">
        <v>393</v>
      </c>
      <c r="C343" s="166" t="s">
        <v>23</v>
      </c>
      <c r="D343" s="280">
        <v>3776.9166666666665</v>
      </c>
    </row>
    <row r="344" spans="1:4" ht="25.5" outlineLevel="2" x14ac:dyDescent="0.25">
      <c r="A344" s="164">
        <v>13</v>
      </c>
      <c r="B344" s="165" t="s">
        <v>394</v>
      </c>
      <c r="C344" s="166" t="s">
        <v>23</v>
      </c>
      <c r="D344" s="280">
        <v>1181.5</v>
      </c>
    </row>
    <row r="345" spans="1:4" outlineLevel="1" x14ac:dyDescent="0.25">
      <c r="A345" s="200" t="s">
        <v>395</v>
      </c>
      <c r="B345" s="200" t="s">
        <v>396</v>
      </c>
      <c r="C345" s="209"/>
      <c r="D345" s="206"/>
    </row>
    <row r="346" spans="1:4" outlineLevel="1" x14ac:dyDescent="0.25">
      <c r="A346" s="210" t="s">
        <v>397</v>
      </c>
      <c r="B346" s="211" t="s">
        <v>398</v>
      </c>
      <c r="C346" s="212"/>
      <c r="D346" s="213"/>
    </row>
    <row r="347" spans="1:4" outlineLevel="2" x14ac:dyDescent="0.25">
      <c r="A347" s="164">
        <v>1</v>
      </c>
      <c r="B347" s="165" t="s">
        <v>893</v>
      </c>
      <c r="C347" s="166" t="s">
        <v>22</v>
      </c>
      <c r="D347" s="280">
        <v>22531</v>
      </c>
    </row>
    <row r="348" spans="1:4" ht="25.5" outlineLevel="2" x14ac:dyDescent="0.25">
      <c r="A348" s="164">
        <v>2</v>
      </c>
      <c r="B348" s="165" t="s">
        <v>1018</v>
      </c>
      <c r="C348" s="166" t="s">
        <v>399</v>
      </c>
      <c r="D348" s="280">
        <v>15000</v>
      </c>
    </row>
    <row r="349" spans="1:4" ht="25.5" outlineLevel="2" x14ac:dyDescent="0.25">
      <c r="A349" s="164">
        <v>3</v>
      </c>
      <c r="B349" s="165" t="s">
        <v>1019</v>
      </c>
      <c r="C349" s="166" t="s">
        <v>399</v>
      </c>
      <c r="D349" s="280">
        <v>18000</v>
      </c>
    </row>
    <row r="350" spans="1:4" ht="25.5" outlineLevel="2" x14ac:dyDescent="0.25">
      <c r="A350" s="164">
        <v>4</v>
      </c>
      <c r="B350" s="165" t="s">
        <v>1020</v>
      </c>
      <c r="C350" s="166" t="s">
        <v>399</v>
      </c>
      <c r="D350" s="280">
        <v>17000</v>
      </c>
    </row>
    <row r="351" spans="1:4" ht="25.5" outlineLevel="2" x14ac:dyDescent="0.25">
      <c r="A351" s="164">
        <v>5</v>
      </c>
      <c r="B351" s="165" t="s">
        <v>1021</v>
      </c>
      <c r="C351" s="166" t="s">
        <v>399</v>
      </c>
      <c r="D351" s="280">
        <v>19000</v>
      </c>
    </row>
    <row r="352" spans="1:4" outlineLevel="2" x14ac:dyDescent="0.25">
      <c r="A352" s="164">
        <v>6</v>
      </c>
      <c r="B352" s="165" t="s">
        <v>400</v>
      </c>
      <c r="C352" s="166" t="s">
        <v>399</v>
      </c>
      <c r="D352" s="280">
        <v>20000</v>
      </c>
    </row>
    <row r="353" spans="1:4" outlineLevel="2" x14ac:dyDescent="0.25">
      <c r="A353" s="164">
        <v>7</v>
      </c>
      <c r="B353" s="165" t="s">
        <v>401</v>
      </c>
      <c r="C353" s="166" t="s">
        <v>399</v>
      </c>
      <c r="D353" s="280">
        <v>25000</v>
      </c>
    </row>
    <row r="354" spans="1:4" outlineLevel="2" x14ac:dyDescent="0.25">
      <c r="A354" s="164">
        <f>A353+1</f>
        <v>8</v>
      </c>
      <c r="B354" s="165" t="s">
        <v>402</v>
      </c>
      <c r="C354" s="166" t="s">
        <v>399</v>
      </c>
      <c r="D354" s="280">
        <v>15000</v>
      </c>
    </row>
    <row r="355" spans="1:4" outlineLevel="1" x14ac:dyDescent="0.25">
      <c r="A355" s="210" t="s">
        <v>403</v>
      </c>
      <c r="B355" s="211" t="s">
        <v>404</v>
      </c>
      <c r="C355" s="212"/>
      <c r="D355" s="213"/>
    </row>
    <row r="356" spans="1:4" s="3" customFormat="1" outlineLevel="2" x14ac:dyDescent="0.25">
      <c r="A356" s="164">
        <v>1</v>
      </c>
      <c r="B356" s="165" t="s">
        <v>881</v>
      </c>
      <c r="C356" s="166" t="s">
        <v>405</v>
      </c>
      <c r="D356" s="280">
        <v>181305.5</v>
      </c>
    </row>
    <row r="357" spans="1:4" s="3" customFormat="1" outlineLevel="2" x14ac:dyDescent="0.25">
      <c r="A357" s="164">
        <v>2</v>
      </c>
      <c r="B357" s="165" t="s">
        <v>406</v>
      </c>
      <c r="C357" s="166" t="s">
        <v>405</v>
      </c>
      <c r="D357" s="280">
        <v>181305.5</v>
      </c>
    </row>
    <row r="358" spans="1:4" s="3" customFormat="1" outlineLevel="2" x14ac:dyDescent="0.25">
      <c r="A358" s="164">
        <v>3</v>
      </c>
      <c r="B358" s="165" t="s">
        <v>407</v>
      </c>
      <c r="C358" s="166" t="s">
        <v>405</v>
      </c>
      <c r="D358" s="280">
        <v>181305.5</v>
      </c>
    </row>
    <row r="359" spans="1:4" s="3" customFormat="1" outlineLevel="2" x14ac:dyDescent="0.25">
      <c r="A359" s="164">
        <v>4</v>
      </c>
      <c r="B359" s="165" t="s">
        <v>408</v>
      </c>
      <c r="C359" s="166" t="s">
        <v>405</v>
      </c>
      <c r="D359" s="280">
        <v>118950</v>
      </c>
    </row>
    <row r="360" spans="1:4" s="3" customFormat="1" outlineLevel="2" x14ac:dyDescent="0.25">
      <c r="A360" s="164">
        <v>5</v>
      </c>
      <c r="B360" s="165" t="s">
        <v>894</v>
      </c>
      <c r="C360" s="166" t="s">
        <v>405</v>
      </c>
      <c r="D360" s="280">
        <v>111700</v>
      </c>
    </row>
    <row r="361" spans="1:4" s="3" customFormat="1" outlineLevel="2" x14ac:dyDescent="0.25">
      <c r="A361" s="164">
        <v>6</v>
      </c>
      <c r="B361" s="165" t="s">
        <v>409</v>
      </c>
      <c r="C361" s="166" t="s">
        <v>405</v>
      </c>
      <c r="D361" s="280">
        <v>111700</v>
      </c>
    </row>
    <row r="362" spans="1:4" outlineLevel="2" x14ac:dyDescent="0.25">
      <c r="A362" s="164">
        <v>7</v>
      </c>
      <c r="B362" s="165" t="s">
        <v>413</v>
      </c>
      <c r="C362" s="166" t="s">
        <v>399</v>
      </c>
      <c r="D362" s="280">
        <v>181305.5</v>
      </c>
    </row>
    <row r="363" spans="1:4" outlineLevel="2" x14ac:dyDescent="0.25">
      <c r="A363" s="164">
        <v>8</v>
      </c>
      <c r="B363" s="165" t="s">
        <v>414</v>
      </c>
      <c r="C363" s="166" t="s">
        <v>399</v>
      </c>
      <c r="D363" s="280">
        <v>181305.5</v>
      </c>
    </row>
    <row r="364" spans="1:4" outlineLevel="2" x14ac:dyDescent="0.25">
      <c r="A364" s="164">
        <v>9</v>
      </c>
      <c r="B364" s="165" t="s">
        <v>415</v>
      </c>
      <c r="C364" s="166" t="s">
        <v>399</v>
      </c>
      <c r="D364" s="280">
        <v>181305.5</v>
      </c>
    </row>
    <row r="365" spans="1:4" outlineLevel="2" x14ac:dyDescent="0.25">
      <c r="A365" s="164">
        <v>10</v>
      </c>
      <c r="B365" s="165" t="s">
        <v>416</v>
      </c>
      <c r="C365" s="166" t="s">
        <v>399</v>
      </c>
      <c r="D365" s="280">
        <v>118950</v>
      </c>
    </row>
    <row r="366" spans="1:4" outlineLevel="2" x14ac:dyDescent="0.25">
      <c r="A366" s="164">
        <v>11</v>
      </c>
      <c r="B366" s="165" t="s">
        <v>417</v>
      </c>
      <c r="C366" s="166" t="s">
        <v>399</v>
      </c>
      <c r="D366" s="280">
        <v>111700</v>
      </c>
    </row>
    <row r="367" spans="1:4" outlineLevel="2" x14ac:dyDescent="0.25">
      <c r="A367" s="164">
        <v>12</v>
      </c>
      <c r="B367" s="165" t="s">
        <v>418</v>
      </c>
      <c r="C367" s="166" t="s">
        <v>399</v>
      </c>
      <c r="D367" s="280">
        <v>111700</v>
      </c>
    </row>
    <row r="368" spans="1:4" outlineLevel="2" x14ac:dyDescent="0.25">
      <c r="A368" s="164">
        <v>13</v>
      </c>
      <c r="B368" s="165" t="s">
        <v>419</v>
      </c>
      <c r="C368" s="166" t="s">
        <v>22</v>
      </c>
      <c r="D368" s="280">
        <v>4140</v>
      </c>
    </row>
    <row r="369" spans="1:4" outlineLevel="2" x14ac:dyDescent="0.25">
      <c r="A369" s="164">
        <v>14</v>
      </c>
      <c r="B369" s="165" t="s">
        <v>420</v>
      </c>
      <c r="C369" s="166" t="s">
        <v>22</v>
      </c>
      <c r="D369" s="280">
        <v>8280</v>
      </c>
    </row>
    <row r="370" spans="1:4" outlineLevel="2" x14ac:dyDescent="0.25">
      <c r="A370" s="164">
        <v>15</v>
      </c>
      <c r="B370" s="165" t="s">
        <v>421</v>
      </c>
      <c r="C370" s="166" t="s">
        <v>22</v>
      </c>
      <c r="D370" s="280">
        <v>12420</v>
      </c>
    </row>
    <row r="371" spans="1:4" ht="25.5" outlineLevel="2" x14ac:dyDescent="0.25">
      <c r="A371" s="164">
        <v>16</v>
      </c>
      <c r="B371" s="165" t="s">
        <v>422</v>
      </c>
      <c r="C371" s="166" t="s">
        <v>22</v>
      </c>
      <c r="D371" s="280">
        <v>4600</v>
      </c>
    </row>
    <row r="372" spans="1:4" ht="25.5" outlineLevel="2" x14ac:dyDescent="0.25">
      <c r="A372" s="164">
        <v>17</v>
      </c>
      <c r="B372" s="165" t="s">
        <v>423</v>
      </c>
      <c r="C372" s="166" t="s">
        <v>22</v>
      </c>
      <c r="D372" s="280">
        <v>8740</v>
      </c>
    </row>
    <row r="373" spans="1:4" ht="25.5" outlineLevel="2" x14ac:dyDescent="0.25">
      <c r="A373" s="164">
        <v>18</v>
      </c>
      <c r="B373" s="165" t="s">
        <v>424</v>
      </c>
      <c r="C373" s="166" t="s">
        <v>22</v>
      </c>
      <c r="D373" s="280">
        <v>12880</v>
      </c>
    </row>
    <row r="374" spans="1:4" ht="25.5" outlineLevel="2" x14ac:dyDescent="0.25">
      <c r="A374" s="164">
        <v>19</v>
      </c>
      <c r="B374" s="165" t="s">
        <v>425</v>
      </c>
      <c r="C374" s="166" t="s">
        <v>22</v>
      </c>
      <c r="D374" s="280">
        <v>4600</v>
      </c>
    </row>
    <row r="375" spans="1:4" ht="25.5" outlineLevel="2" x14ac:dyDescent="0.25">
      <c r="A375" s="164">
        <v>20</v>
      </c>
      <c r="B375" s="165" t="s">
        <v>426</v>
      </c>
      <c r="C375" s="166" t="s">
        <v>22</v>
      </c>
      <c r="D375" s="280">
        <v>8740</v>
      </c>
    </row>
    <row r="376" spans="1:4" ht="25.5" outlineLevel="2" x14ac:dyDescent="0.25">
      <c r="A376" s="164">
        <v>21</v>
      </c>
      <c r="B376" s="165" t="s">
        <v>427</v>
      </c>
      <c r="C376" s="166" t="s">
        <v>22</v>
      </c>
      <c r="D376" s="280">
        <v>12880</v>
      </c>
    </row>
    <row r="377" spans="1:4" outlineLevel="2" x14ac:dyDescent="0.25">
      <c r="A377" s="164">
        <v>22</v>
      </c>
      <c r="B377" s="165" t="s">
        <v>410</v>
      </c>
      <c r="C377" s="166" t="s">
        <v>73</v>
      </c>
      <c r="D377" s="280">
        <v>74340</v>
      </c>
    </row>
    <row r="378" spans="1:4" outlineLevel="2" x14ac:dyDescent="0.25">
      <c r="A378" s="164">
        <v>23</v>
      </c>
      <c r="B378" s="165" t="s">
        <v>411</v>
      </c>
      <c r="C378" s="166" t="s">
        <v>73</v>
      </c>
      <c r="D378" s="280">
        <v>74340</v>
      </c>
    </row>
    <row r="379" spans="1:4" outlineLevel="2" x14ac:dyDescent="0.25">
      <c r="A379" s="164">
        <v>24</v>
      </c>
      <c r="B379" s="165" t="s">
        <v>428</v>
      </c>
      <c r="C379" s="166" t="s">
        <v>73</v>
      </c>
      <c r="D379" s="280">
        <v>74340</v>
      </c>
    </row>
    <row r="380" spans="1:4" outlineLevel="2" x14ac:dyDescent="0.25">
      <c r="A380" s="164">
        <v>25</v>
      </c>
      <c r="B380" s="165" t="s">
        <v>412</v>
      </c>
      <c r="C380" s="166" t="s">
        <v>73</v>
      </c>
      <c r="D380" s="280">
        <v>74340</v>
      </c>
    </row>
    <row r="381" spans="1:4" outlineLevel="2" x14ac:dyDescent="0.25">
      <c r="A381" s="164">
        <v>26</v>
      </c>
      <c r="B381" s="165" t="s">
        <v>429</v>
      </c>
      <c r="C381" s="166" t="s">
        <v>399</v>
      </c>
      <c r="D381" s="280">
        <v>138000</v>
      </c>
    </row>
    <row r="382" spans="1:4" outlineLevel="2" x14ac:dyDescent="0.25">
      <c r="A382" s="164">
        <v>27</v>
      </c>
      <c r="B382" s="165" t="s">
        <v>430</v>
      </c>
      <c r="C382" s="166" t="s">
        <v>399</v>
      </c>
      <c r="D382" s="280">
        <v>207000</v>
      </c>
    </row>
    <row r="383" spans="1:4" outlineLevel="2" x14ac:dyDescent="0.25">
      <c r="A383" s="164">
        <v>28</v>
      </c>
      <c r="B383" s="165" t="s">
        <v>431</v>
      </c>
      <c r="C383" s="166" t="s">
        <v>399</v>
      </c>
      <c r="D383" s="280">
        <v>138000</v>
      </c>
    </row>
    <row r="384" spans="1:4" outlineLevel="2" x14ac:dyDescent="0.25">
      <c r="A384" s="164">
        <v>29</v>
      </c>
      <c r="B384" s="165" t="s">
        <v>432</v>
      </c>
      <c r="C384" s="166" t="s">
        <v>399</v>
      </c>
      <c r="D384" s="280">
        <v>207000</v>
      </c>
    </row>
    <row r="385" spans="1:4" outlineLevel="1" x14ac:dyDescent="0.25">
      <c r="A385" s="214" t="s">
        <v>433</v>
      </c>
      <c r="B385" s="215" t="s">
        <v>434</v>
      </c>
      <c r="C385" s="216"/>
      <c r="D385" s="213"/>
    </row>
    <row r="386" spans="1:4" ht="25.5" outlineLevel="2" x14ac:dyDescent="0.25">
      <c r="A386" s="164">
        <v>1</v>
      </c>
      <c r="B386" s="165" t="s">
        <v>435</v>
      </c>
      <c r="C386" s="166" t="s">
        <v>436</v>
      </c>
      <c r="D386" s="280">
        <v>72.5</v>
      </c>
    </row>
    <row r="387" spans="1:4" outlineLevel="2" x14ac:dyDescent="0.25">
      <c r="A387" s="164">
        <v>2</v>
      </c>
      <c r="B387" s="165" t="s">
        <v>437</v>
      </c>
      <c r="C387" s="166" t="s">
        <v>436</v>
      </c>
      <c r="D387" s="280">
        <v>213</v>
      </c>
    </row>
    <row r="388" spans="1:4" outlineLevel="2" x14ac:dyDescent="0.25">
      <c r="A388" s="164">
        <v>3</v>
      </c>
      <c r="B388" s="165" t="s">
        <v>438</v>
      </c>
      <c r="C388" s="166" t="s">
        <v>436</v>
      </c>
      <c r="D388" s="280">
        <v>213</v>
      </c>
    </row>
    <row r="389" spans="1:4" outlineLevel="2" x14ac:dyDescent="0.25">
      <c r="A389" s="164">
        <v>4</v>
      </c>
      <c r="B389" s="165" t="s">
        <v>439</v>
      </c>
      <c r="C389" s="166" t="s">
        <v>23</v>
      </c>
      <c r="D389" s="280">
        <v>265.66666666666663</v>
      </c>
    </row>
    <row r="390" spans="1:4" outlineLevel="2" x14ac:dyDescent="0.25">
      <c r="A390" s="164">
        <v>5</v>
      </c>
      <c r="B390" s="165" t="s">
        <v>440</v>
      </c>
      <c r="C390" s="166" t="s">
        <v>436</v>
      </c>
      <c r="D390" s="280">
        <v>145.66666666666669</v>
      </c>
    </row>
    <row r="391" spans="1:4" outlineLevel="2" x14ac:dyDescent="0.25">
      <c r="A391" s="164">
        <v>6</v>
      </c>
      <c r="B391" s="165" t="s">
        <v>441</v>
      </c>
      <c r="C391" s="166" t="s">
        <v>436</v>
      </c>
      <c r="D391" s="280">
        <v>189</v>
      </c>
    </row>
    <row r="392" spans="1:4" outlineLevel="2" x14ac:dyDescent="0.25">
      <c r="A392" s="164">
        <v>7</v>
      </c>
      <c r="B392" s="165" t="s">
        <v>442</v>
      </c>
      <c r="C392" s="166" t="s">
        <v>23</v>
      </c>
      <c r="D392" s="280">
        <v>79</v>
      </c>
    </row>
    <row r="393" spans="1:4" outlineLevel="2" x14ac:dyDescent="0.25">
      <c r="A393" s="164">
        <v>8</v>
      </c>
      <c r="B393" s="165" t="s">
        <v>443</v>
      </c>
      <c r="C393" s="166" t="s">
        <v>23</v>
      </c>
      <c r="D393" s="280">
        <v>75.5</v>
      </c>
    </row>
    <row r="394" spans="1:4" outlineLevel="2" x14ac:dyDescent="0.25">
      <c r="A394" s="164">
        <v>9</v>
      </c>
      <c r="B394" s="165" t="s">
        <v>444</v>
      </c>
      <c r="C394" s="166" t="s">
        <v>23</v>
      </c>
      <c r="D394" s="280">
        <v>97.5</v>
      </c>
    </row>
    <row r="395" spans="1:4" outlineLevel="2" x14ac:dyDescent="0.25">
      <c r="A395" s="164">
        <v>10</v>
      </c>
      <c r="B395" s="165" t="s">
        <v>445</v>
      </c>
      <c r="C395" s="166" t="s">
        <v>23</v>
      </c>
      <c r="D395" s="280">
        <v>125</v>
      </c>
    </row>
    <row r="396" spans="1:4" outlineLevel="2" x14ac:dyDescent="0.25">
      <c r="A396" s="164">
        <v>11</v>
      </c>
      <c r="B396" s="165" t="s">
        <v>446</v>
      </c>
      <c r="C396" s="166" t="s">
        <v>23</v>
      </c>
      <c r="D396" s="280">
        <v>104</v>
      </c>
    </row>
    <row r="397" spans="1:4" outlineLevel="2" x14ac:dyDescent="0.25">
      <c r="A397" s="164">
        <v>12</v>
      </c>
      <c r="B397" s="165" t="s">
        <v>447</v>
      </c>
      <c r="C397" s="166" t="s">
        <v>23</v>
      </c>
      <c r="D397" s="280">
        <v>182.16666666666666</v>
      </c>
    </row>
    <row r="398" spans="1:4" outlineLevel="2" x14ac:dyDescent="0.25">
      <c r="A398" s="164">
        <v>13</v>
      </c>
      <c r="B398" s="165" t="s">
        <v>448</v>
      </c>
      <c r="C398" s="166" t="s">
        <v>23</v>
      </c>
      <c r="D398" s="280">
        <v>271.16666666666663</v>
      </c>
    </row>
    <row r="399" spans="1:4" outlineLevel="2" x14ac:dyDescent="0.25">
      <c r="A399" s="164">
        <v>14</v>
      </c>
      <c r="B399" s="165" t="s">
        <v>449</v>
      </c>
      <c r="C399" s="166" t="s">
        <v>23</v>
      </c>
      <c r="D399" s="280">
        <v>372.5</v>
      </c>
    </row>
    <row r="400" spans="1:4" outlineLevel="2" x14ac:dyDescent="0.25">
      <c r="A400" s="164">
        <v>15</v>
      </c>
      <c r="B400" s="165" t="s">
        <v>450</v>
      </c>
      <c r="C400" s="166" t="s">
        <v>23</v>
      </c>
      <c r="D400" s="280">
        <v>123.83333333333333</v>
      </c>
    </row>
    <row r="401" spans="1:4" outlineLevel="2" x14ac:dyDescent="0.25">
      <c r="A401" s="164">
        <v>16</v>
      </c>
      <c r="B401" s="165" t="s">
        <v>451</v>
      </c>
      <c r="C401" s="166" t="s">
        <v>23</v>
      </c>
      <c r="D401" s="280">
        <v>213.5</v>
      </c>
    </row>
    <row r="402" spans="1:4" outlineLevel="2" x14ac:dyDescent="0.25">
      <c r="A402" s="164">
        <v>17</v>
      </c>
      <c r="B402" s="165" t="s">
        <v>452</v>
      </c>
      <c r="C402" s="166" t="s">
        <v>23</v>
      </c>
      <c r="D402" s="280">
        <v>305.66666666666669</v>
      </c>
    </row>
    <row r="403" spans="1:4" outlineLevel="2" x14ac:dyDescent="0.25">
      <c r="A403" s="164">
        <v>18</v>
      </c>
      <c r="B403" s="165" t="s">
        <v>453</v>
      </c>
      <c r="C403" s="166" t="s">
        <v>23</v>
      </c>
      <c r="D403" s="280">
        <v>410.16666666666669</v>
      </c>
    </row>
    <row r="404" spans="1:4" outlineLevel="2" x14ac:dyDescent="0.25">
      <c r="A404" s="164">
        <v>19</v>
      </c>
      <c r="B404" s="165" t="s">
        <v>454</v>
      </c>
      <c r="C404" s="166" t="s">
        <v>23</v>
      </c>
      <c r="D404" s="280">
        <v>1225.8333333333333</v>
      </c>
    </row>
    <row r="405" spans="1:4" outlineLevel="2" x14ac:dyDescent="0.25">
      <c r="A405" s="164">
        <v>20</v>
      </c>
      <c r="B405" s="165" t="s">
        <v>455</v>
      </c>
      <c r="C405" s="166" t="s">
        <v>23</v>
      </c>
      <c r="D405" s="280">
        <v>1511.8333333333333</v>
      </c>
    </row>
    <row r="406" spans="1:4" outlineLevel="2" x14ac:dyDescent="0.25">
      <c r="A406" s="164">
        <v>21</v>
      </c>
      <c r="B406" s="165" t="s">
        <v>456</v>
      </c>
      <c r="C406" s="166" t="s">
        <v>23</v>
      </c>
      <c r="D406" s="280">
        <v>3643.1666666666665</v>
      </c>
    </row>
    <row r="407" spans="1:4" outlineLevel="2" x14ac:dyDescent="0.25">
      <c r="A407" s="164">
        <v>22</v>
      </c>
      <c r="B407" s="165" t="s">
        <v>457</v>
      </c>
      <c r="C407" s="166" t="s">
        <v>23</v>
      </c>
      <c r="D407" s="280">
        <v>3368.1666666666665</v>
      </c>
    </row>
    <row r="408" spans="1:4" outlineLevel="2" x14ac:dyDescent="0.25">
      <c r="A408" s="164">
        <v>23</v>
      </c>
      <c r="B408" s="165" t="s">
        <v>458</v>
      </c>
      <c r="C408" s="166" t="s">
        <v>23</v>
      </c>
      <c r="D408" s="280">
        <v>3841.5</v>
      </c>
    </row>
    <row r="409" spans="1:4" outlineLevel="2" x14ac:dyDescent="0.25">
      <c r="A409" s="164">
        <v>24</v>
      </c>
      <c r="B409" s="165" t="s">
        <v>459</v>
      </c>
      <c r="C409" s="166" t="s">
        <v>23</v>
      </c>
      <c r="D409" s="280">
        <v>3566.5</v>
      </c>
    </row>
    <row r="410" spans="1:4" outlineLevel="2" x14ac:dyDescent="0.25">
      <c r="A410" s="164">
        <v>25</v>
      </c>
      <c r="B410" s="165" t="s">
        <v>460</v>
      </c>
      <c r="C410" s="166" t="s">
        <v>23</v>
      </c>
      <c r="D410" s="280">
        <v>49</v>
      </c>
    </row>
    <row r="411" spans="1:4" outlineLevel="2" x14ac:dyDescent="0.25">
      <c r="A411" s="164">
        <v>26</v>
      </c>
      <c r="B411" s="165" t="s">
        <v>461</v>
      </c>
      <c r="C411" s="166" t="s">
        <v>23</v>
      </c>
      <c r="D411" s="280">
        <v>49</v>
      </c>
    </row>
    <row r="412" spans="1:4" outlineLevel="2" x14ac:dyDescent="0.25">
      <c r="A412" s="164">
        <v>27</v>
      </c>
      <c r="B412" s="165" t="s">
        <v>462</v>
      </c>
      <c r="C412" s="166" t="s">
        <v>23</v>
      </c>
      <c r="D412" s="280">
        <v>68.666666666666657</v>
      </c>
    </row>
    <row r="413" spans="1:4" outlineLevel="2" x14ac:dyDescent="0.25">
      <c r="A413" s="164">
        <v>28</v>
      </c>
      <c r="B413" s="165" t="s">
        <v>463</v>
      </c>
      <c r="C413" s="166" t="s">
        <v>464</v>
      </c>
      <c r="D413" s="280">
        <v>94.333333333333329</v>
      </c>
    </row>
    <row r="414" spans="1:4" outlineLevel="2" x14ac:dyDescent="0.25">
      <c r="A414" s="164">
        <v>29</v>
      </c>
      <c r="B414" s="165" t="s">
        <v>465</v>
      </c>
      <c r="C414" s="166" t="s">
        <v>464</v>
      </c>
      <c r="D414" s="280">
        <v>92</v>
      </c>
    </row>
    <row r="415" spans="1:4" outlineLevel="2" x14ac:dyDescent="0.25">
      <c r="A415" s="164">
        <v>30</v>
      </c>
      <c r="B415" s="165" t="s">
        <v>466</v>
      </c>
      <c r="C415" s="166" t="s">
        <v>464</v>
      </c>
      <c r="D415" s="280">
        <v>124.33333333333333</v>
      </c>
    </row>
    <row r="416" spans="1:4" outlineLevel="2" x14ac:dyDescent="0.25">
      <c r="A416" s="164">
        <v>31</v>
      </c>
      <c r="B416" s="165" t="s">
        <v>467</v>
      </c>
      <c r="C416" s="166" t="s">
        <v>436</v>
      </c>
      <c r="D416" s="280">
        <v>79.5</v>
      </c>
    </row>
    <row r="417" spans="1:4" outlineLevel="2" x14ac:dyDescent="0.25">
      <c r="A417" s="164">
        <v>32</v>
      </c>
      <c r="B417" s="165" t="s">
        <v>468</v>
      </c>
      <c r="C417" s="166" t="s">
        <v>23</v>
      </c>
      <c r="D417" s="280">
        <v>79.5</v>
      </c>
    </row>
    <row r="418" spans="1:4" outlineLevel="2" x14ac:dyDescent="0.25">
      <c r="A418" s="164">
        <v>33</v>
      </c>
      <c r="B418" s="165" t="s">
        <v>469</v>
      </c>
      <c r="C418" s="166" t="s">
        <v>436</v>
      </c>
      <c r="D418" s="280">
        <v>56</v>
      </c>
    </row>
    <row r="419" spans="1:4" outlineLevel="2" x14ac:dyDescent="0.25">
      <c r="A419" s="164">
        <v>34</v>
      </c>
      <c r="B419" s="165" t="s">
        <v>470</v>
      </c>
      <c r="C419" s="166" t="s">
        <v>436</v>
      </c>
      <c r="D419" s="280">
        <v>48.333333333333336</v>
      </c>
    </row>
    <row r="420" spans="1:4" outlineLevel="2" x14ac:dyDescent="0.25">
      <c r="A420" s="164">
        <v>35</v>
      </c>
      <c r="B420" s="165" t="s">
        <v>471</v>
      </c>
      <c r="C420" s="166" t="s">
        <v>23</v>
      </c>
      <c r="D420" s="280">
        <v>134.5</v>
      </c>
    </row>
    <row r="421" spans="1:4" outlineLevel="2" x14ac:dyDescent="0.25">
      <c r="A421" s="164">
        <v>36</v>
      </c>
      <c r="B421" s="165" t="s">
        <v>472</v>
      </c>
      <c r="C421" s="166" t="s">
        <v>23</v>
      </c>
      <c r="D421" s="280">
        <v>181.16666666666666</v>
      </c>
    </row>
    <row r="422" spans="1:4" outlineLevel="2" x14ac:dyDescent="0.25">
      <c r="A422" s="164">
        <v>37</v>
      </c>
      <c r="B422" s="165" t="s">
        <v>473</v>
      </c>
      <c r="C422" s="166" t="s">
        <v>474</v>
      </c>
      <c r="D422" s="280">
        <v>516.83333333333326</v>
      </c>
    </row>
    <row r="423" spans="1:4" outlineLevel="1" x14ac:dyDescent="0.25">
      <c r="A423" s="210" t="s">
        <v>475</v>
      </c>
      <c r="B423" s="211" t="s">
        <v>476</v>
      </c>
      <c r="C423" s="212"/>
      <c r="D423" s="213"/>
    </row>
    <row r="424" spans="1:4" outlineLevel="2" x14ac:dyDescent="0.25">
      <c r="A424" s="164">
        <v>1</v>
      </c>
      <c r="B424" s="165" t="s">
        <v>477</v>
      </c>
      <c r="C424" s="166" t="s">
        <v>405</v>
      </c>
      <c r="D424" s="280">
        <v>10000</v>
      </c>
    </row>
    <row r="425" spans="1:4" outlineLevel="2" x14ac:dyDescent="0.25">
      <c r="A425" s="164">
        <v>2</v>
      </c>
      <c r="B425" s="165" t="s">
        <v>478</v>
      </c>
      <c r="C425" s="166" t="s">
        <v>405</v>
      </c>
      <c r="D425" s="280">
        <v>12000</v>
      </c>
    </row>
    <row r="426" spans="1:4" outlineLevel="2" x14ac:dyDescent="0.25">
      <c r="A426" s="164">
        <f>A425+1</f>
        <v>3</v>
      </c>
      <c r="B426" s="165" t="s">
        <v>479</v>
      </c>
      <c r="C426" s="166" t="s">
        <v>405</v>
      </c>
      <c r="D426" s="280">
        <v>12000</v>
      </c>
    </row>
    <row r="427" spans="1:4" outlineLevel="2" x14ac:dyDescent="0.25">
      <c r="A427" s="164">
        <f t="shared" ref="A427:A438" si="5">A426+1</f>
        <v>4</v>
      </c>
      <c r="B427" s="165" t="s">
        <v>480</v>
      </c>
      <c r="C427" s="166" t="s">
        <v>405</v>
      </c>
      <c r="D427" s="280">
        <v>15000</v>
      </c>
    </row>
    <row r="428" spans="1:4" outlineLevel="2" x14ac:dyDescent="0.25">
      <c r="A428" s="164">
        <f t="shared" si="5"/>
        <v>5</v>
      </c>
      <c r="B428" s="165" t="s">
        <v>481</v>
      </c>
      <c r="C428" s="166" t="s">
        <v>5</v>
      </c>
      <c r="D428" s="280">
        <v>108910</v>
      </c>
    </row>
    <row r="429" spans="1:4" outlineLevel="2" x14ac:dyDescent="0.25">
      <c r="A429" s="164">
        <f t="shared" si="5"/>
        <v>6</v>
      </c>
      <c r="B429" s="165" t="s">
        <v>482</v>
      </c>
      <c r="C429" s="166" t="s">
        <v>5</v>
      </c>
      <c r="D429" s="280">
        <v>126541</v>
      </c>
    </row>
    <row r="430" spans="1:4" outlineLevel="2" x14ac:dyDescent="0.25">
      <c r="A430" s="164">
        <f t="shared" si="5"/>
        <v>7</v>
      </c>
      <c r="B430" s="165" t="s">
        <v>483</v>
      </c>
      <c r="C430" s="166" t="s">
        <v>5</v>
      </c>
      <c r="D430" s="280">
        <v>153470</v>
      </c>
    </row>
    <row r="431" spans="1:4" outlineLevel="2" x14ac:dyDescent="0.25">
      <c r="A431" s="164">
        <f t="shared" si="5"/>
        <v>8</v>
      </c>
      <c r="B431" s="165" t="s">
        <v>484</v>
      </c>
      <c r="C431" s="166" t="s">
        <v>5</v>
      </c>
      <c r="D431" s="280">
        <v>190690</v>
      </c>
    </row>
    <row r="432" spans="1:4" outlineLevel="2" x14ac:dyDescent="0.25">
      <c r="A432" s="164">
        <f t="shared" si="5"/>
        <v>9</v>
      </c>
      <c r="B432" s="165" t="s">
        <v>485</v>
      </c>
      <c r="C432" s="166" t="s">
        <v>5</v>
      </c>
      <c r="D432" s="280">
        <v>55000</v>
      </c>
    </row>
    <row r="433" spans="1:4" outlineLevel="2" x14ac:dyDescent="0.25">
      <c r="A433" s="164">
        <f t="shared" si="5"/>
        <v>10</v>
      </c>
      <c r="B433" s="165" t="s">
        <v>486</v>
      </c>
      <c r="C433" s="166" t="s">
        <v>5</v>
      </c>
      <c r="D433" s="280">
        <v>179920</v>
      </c>
    </row>
    <row r="434" spans="1:4" outlineLevel="2" x14ac:dyDescent="0.25">
      <c r="A434" s="164">
        <f t="shared" si="5"/>
        <v>11</v>
      </c>
      <c r="B434" s="165" t="s">
        <v>487</v>
      </c>
      <c r="C434" s="166" t="s">
        <v>5</v>
      </c>
      <c r="D434" s="280">
        <v>250000</v>
      </c>
    </row>
    <row r="435" spans="1:4" outlineLevel="2" x14ac:dyDescent="0.25">
      <c r="A435" s="164">
        <f t="shared" si="5"/>
        <v>12</v>
      </c>
      <c r="B435" s="165" t="s">
        <v>488</v>
      </c>
      <c r="C435" s="166" t="s">
        <v>5</v>
      </c>
      <c r="D435" s="280">
        <v>300000</v>
      </c>
    </row>
    <row r="436" spans="1:4" outlineLevel="2" x14ac:dyDescent="0.25">
      <c r="A436" s="164">
        <f t="shared" si="5"/>
        <v>13</v>
      </c>
      <c r="B436" s="165" t="s">
        <v>489</v>
      </c>
      <c r="C436" s="166" t="s">
        <v>23</v>
      </c>
      <c r="D436" s="280">
        <v>57280</v>
      </c>
    </row>
    <row r="437" spans="1:4" outlineLevel="2" x14ac:dyDescent="0.25">
      <c r="A437" s="164">
        <f t="shared" si="5"/>
        <v>14</v>
      </c>
      <c r="B437" s="165" t="s">
        <v>490</v>
      </c>
      <c r="C437" s="166" t="s">
        <v>23</v>
      </c>
      <c r="D437" s="280">
        <v>80320</v>
      </c>
    </row>
    <row r="438" spans="1:4" outlineLevel="2" x14ac:dyDescent="0.25">
      <c r="A438" s="164">
        <f t="shared" si="5"/>
        <v>15</v>
      </c>
      <c r="B438" s="165" t="s">
        <v>491</v>
      </c>
      <c r="C438" s="166" t="s">
        <v>23</v>
      </c>
      <c r="D438" s="280">
        <v>84990</v>
      </c>
    </row>
    <row r="439" spans="1:4" x14ac:dyDescent="0.25">
      <c r="A439" s="217" t="s">
        <v>492</v>
      </c>
      <c r="B439" s="182" t="s">
        <v>493</v>
      </c>
      <c r="C439" s="218"/>
      <c r="D439" s="207"/>
    </row>
    <row r="440" spans="1:4" outlineLevel="1" x14ac:dyDescent="0.25">
      <c r="A440" s="168">
        <v>1</v>
      </c>
      <c r="B440" s="169" t="s">
        <v>494</v>
      </c>
      <c r="C440" s="185" t="s">
        <v>23</v>
      </c>
      <c r="D440" s="280">
        <v>1474</v>
      </c>
    </row>
    <row r="441" spans="1:4" outlineLevel="1" x14ac:dyDescent="0.25">
      <c r="A441" s="168">
        <v>2</v>
      </c>
      <c r="B441" s="169" t="s">
        <v>495</v>
      </c>
      <c r="C441" s="185" t="s">
        <v>23</v>
      </c>
      <c r="D441" s="280">
        <v>356.5</v>
      </c>
    </row>
    <row r="442" spans="1:4" outlineLevel="1" x14ac:dyDescent="0.25">
      <c r="A442" s="168">
        <v>3</v>
      </c>
      <c r="B442" s="169" t="s">
        <v>496</v>
      </c>
      <c r="C442" s="185" t="s">
        <v>23</v>
      </c>
      <c r="D442" s="280">
        <v>466</v>
      </c>
    </row>
    <row r="443" spans="1:4" outlineLevel="1" x14ac:dyDescent="0.25">
      <c r="A443" s="168">
        <v>4</v>
      </c>
      <c r="B443" s="169" t="s">
        <v>497</v>
      </c>
      <c r="C443" s="185" t="s">
        <v>23</v>
      </c>
      <c r="D443" s="280">
        <v>466</v>
      </c>
    </row>
    <row r="444" spans="1:4" outlineLevel="1" x14ac:dyDescent="0.25">
      <c r="A444" s="168">
        <v>5</v>
      </c>
      <c r="B444" s="169" t="s">
        <v>498</v>
      </c>
      <c r="C444" s="185" t="s">
        <v>23</v>
      </c>
      <c r="D444" s="280">
        <v>3750</v>
      </c>
    </row>
    <row r="445" spans="1:4" outlineLevel="1" x14ac:dyDescent="0.25">
      <c r="A445" s="168">
        <v>6</v>
      </c>
      <c r="B445" s="171" t="s">
        <v>499</v>
      </c>
      <c r="C445" s="185" t="s">
        <v>23</v>
      </c>
      <c r="D445" s="280">
        <v>1218</v>
      </c>
    </row>
    <row r="446" spans="1:4" outlineLevel="1" x14ac:dyDescent="0.25">
      <c r="A446" s="168">
        <v>7</v>
      </c>
      <c r="B446" s="171" t="s">
        <v>499</v>
      </c>
      <c r="C446" s="185" t="s">
        <v>23</v>
      </c>
      <c r="D446" s="280">
        <v>1218</v>
      </c>
    </row>
    <row r="447" spans="1:4" outlineLevel="1" x14ac:dyDescent="0.25">
      <c r="A447" s="168">
        <v>8</v>
      </c>
      <c r="B447" s="171" t="s">
        <v>500</v>
      </c>
      <c r="C447" s="185" t="s">
        <v>23</v>
      </c>
      <c r="D447" s="280">
        <v>99</v>
      </c>
    </row>
    <row r="448" spans="1:4" outlineLevel="1" x14ac:dyDescent="0.25">
      <c r="A448" s="168">
        <v>9</v>
      </c>
      <c r="B448" s="171" t="s">
        <v>501</v>
      </c>
      <c r="C448" s="185" t="s">
        <v>436</v>
      </c>
      <c r="D448" s="280">
        <v>123.25</v>
      </c>
    </row>
    <row r="449" spans="1:4" outlineLevel="1" x14ac:dyDescent="0.25">
      <c r="A449" s="168">
        <v>10</v>
      </c>
      <c r="B449" s="171" t="s">
        <v>502</v>
      </c>
      <c r="C449" s="185" t="s">
        <v>436</v>
      </c>
      <c r="D449" s="280">
        <v>123.25</v>
      </c>
    </row>
    <row r="450" spans="1:4" outlineLevel="1" x14ac:dyDescent="0.25">
      <c r="A450" s="168">
        <v>11</v>
      </c>
      <c r="B450" s="171" t="s">
        <v>503</v>
      </c>
      <c r="C450" s="185" t="s">
        <v>436</v>
      </c>
      <c r="D450" s="280">
        <v>123.25</v>
      </c>
    </row>
    <row r="451" spans="1:4" outlineLevel="1" x14ac:dyDescent="0.25">
      <c r="A451" s="168">
        <v>12</v>
      </c>
      <c r="B451" s="171" t="s">
        <v>504</v>
      </c>
      <c r="C451" s="185" t="s">
        <v>436</v>
      </c>
      <c r="D451" s="280">
        <v>164.5</v>
      </c>
    </row>
    <row r="452" spans="1:4" outlineLevel="1" x14ac:dyDescent="0.25">
      <c r="A452" s="168">
        <v>13</v>
      </c>
      <c r="B452" s="172" t="s">
        <v>505</v>
      </c>
      <c r="C452" s="185" t="s">
        <v>23</v>
      </c>
      <c r="D452" s="280">
        <v>360</v>
      </c>
    </row>
    <row r="453" spans="1:4" outlineLevel="1" x14ac:dyDescent="0.25">
      <c r="A453" s="168">
        <v>14</v>
      </c>
      <c r="B453" s="173" t="s">
        <v>506</v>
      </c>
      <c r="C453" s="170" t="s">
        <v>23</v>
      </c>
      <c r="D453" s="280">
        <v>755</v>
      </c>
    </row>
    <row r="454" spans="1:4" outlineLevel="1" x14ac:dyDescent="0.25">
      <c r="A454" s="168">
        <v>15</v>
      </c>
      <c r="B454" s="173" t="s">
        <v>507</v>
      </c>
      <c r="C454" s="170" t="s">
        <v>23</v>
      </c>
      <c r="D454" s="280">
        <v>755</v>
      </c>
    </row>
    <row r="455" spans="1:4" outlineLevel="1" x14ac:dyDescent="0.25">
      <c r="A455" s="168">
        <v>16</v>
      </c>
      <c r="B455" s="173" t="s">
        <v>508</v>
      </c>
      <c r="C455" s="170" t="s">
        <v>23</v>
      </c>
      <c r="D455" s="280">
        <v>755</v>
      </c>
    </row>
    <row r="456" spans="1:4" outlineLevel="1" x14ac:dyDescent="0.25">
      <c r="A456" s="168">
        <v>17</v>
      </c>
      <c r="B456" s="173" t="s">
        <v>509</v>
      </c>
      <c r="C456" s="170" t="s">
        <v>23</v>
      </c>
      <c r="D456" s="280">
        <v>755</v>
      </c>
    </row>
    <row r="457" spans="1:4" outlineLevel="1" x14ac:dyDescent="0.25">
      <c r="A457" s="168">
        <v>18</v>
      </c>
      <c r="B457" s="173" t="s">
        <v>510</v>
      </c>
      <c r="C457" s="170" t="s">
        <v>23</v>
      </c>
      <c r="D457" s="280">
        <v>755</v>
      </c>
    </row>
    <row r="458" spans="1:4" outlineLevel="1" x14ac:dyDescent="0.25">
      <c r="A458" s="168">
        <v>19</v>
      </c>
      <c r="B458" s="173" t="s">
        <v>511</v>
      </c>
      <c r="C458" s="170" t="s">
        <v>23</v>
      </c>
      <c r="D458" s="280">
        <v>755</v>
      </c>
    </row>
    <row r="459" spans="1:4" outlineLevel="1" x14ac:dyDescent="0.25">
      <c r="A459" s="168">
        <v>20</v>
      </c>
      <c r="B459" s="169" t="s">
        <v>512</v>
      </c>
      <c r="C459" s="185" t="s">
        <v>23</v>
      </c>
      <c r="D459" s="280">
        <v>755</v>
      </c>
    </row>
    <row r="460" spans="1:4" x14ac:dyDescent="0.25">
      <c r="A460" s="219" t="s">
        <v>513</v>
      </c>
      <c r="B460" s="182" t="s">
        <v>514</v>
      </c>
      <c r="C460" s="220"/>
      <c r="D460" s="207"/>
    </row>
    <row r="461" spans="1:4" outlineLevel="1" x14ac:dyDescent="0.25">
      <c r="A461" s="174">
        <v>1</v>
      </c>
      <c r="B461" s="165" t="s">
        <v>515</v>
      </c>
      <c r="C461" s="166" t="s">
        <v>516</v>
      </c>
      <c r="D461" s="350" t="s">
        <v>884</v>
      </c>
    </row>
    <row r="462" spans="1:4" outlineLevel="1" x14ac:dyDescent="0.25">
      <c r="A462" s="174">
        <v>2</v>
      </c>
      <c r="B462" s="165" t="s">
        <v>517</v>
      </c>
      <c r="C462" s="166" t="s">
        <v>516</v>
      </c>
      <c r="D462" s="350"/>
    </row>
    <row r="463" spans="1:4" outlineLevel="1" x14ac:dyDescent="0.25">
      <c r="A463" s="174">
        <v>3</v>
      </c>
      <c r="B463" s="165" t="s">
        <v>518</v>
      </c>
      <c r="C463" s="166" t="s">
        <v>516</v>
      </c>
      <c r="D463" s="350"/>
    </row>
    <row r="464" spans="1:4" outlineLevel="1" x14ac:dyDescent="0.25">
      <c r="A464" s="174">
        <v>4</v>
      </c>
      <c r="B464" s="165" t="s">
        <v>519</v>
      </c>
      <c r="C464" s="166" t="s">
        <v>516</v>
      </c>
      <c r="D464" s="350"/>
    </row>
    <row r="465" spans="1:4" outlineLevel="1" x14ac:dyDescent="0.25">
      <c r="A465" s="174">
        <v>5</v>
      </c>
      <c r="B465" s="165" t="s">
        <v>520</v>
      </c>
      <c r="C465" s="166" t="s">
        <v>516</v>
      </c>
      <c r="D465" s="350"/>
    </row>
    <row r="466" spans="1:4" outlineLevel="1" x14ac:dyDescent="0.25">
      <c r="A466" s="174">
        <v>7</v>
      </c>
      <c r="B466" s="165" t="s">
        <v>521</v>
      </c>
      <c r="C466" s="166" t="s">
        <v>516</v>
      </c>
      <c r="D466" s="350"/>
    </row>
    <row r="467" spans="1:4" outlineLevel="1" x14ac:dyDescent="0.25">
      <c r="A467" s="174">
        <v>8</v>
      </c>
      <c r="B467" s="165" t="s">
        <v>522</v>
      </c>
      <c r="C467" s="166" t="s">
        <v>516</v>
      </c>
      <c r="D467" s="350"/>
    </row>
    <row r="468" spans="1:4" outlineLevel="1" x14ac:dyDescent="0.25">
      <c r="A468" s="174">
        <v>9</v>
      </c>
      <c r="B468" s="165" t="s">
        <v>523</v>
      </c>
      <c r="C468" s="166" t="s">
        <v>516</v>
      </c>
      <c r="D468" s="350"/>
    </row>
    <row r="469" spans="1:4" outlineLevel="1" x14ac:dyDescent="0.25">
      <c r="A469" s="174">
        <v>10</v>
      </c>
      <c r="B469" s="165" t="s">
        <v>524</v>
      </c>
      <c r="C469" s="166" t="s">
        <v>516</v>
      </c>
      <c r="D469" s="350"/>
    </row>
    <row r="470" spans="1:4" x14ac:dyDescent="0.25">
      <c r="A470" s="219" t="s">
        <v>525</v>
      </c>
      <c r="B470" s="182" t="s">
        <v>526</v>
      </c>
      <c r="C470" s="220"/>
      <c r="D470" s="207"/>
    </row>
    <row r="471" spans="1:4" outlineLevel="1" x14ac:dyDescent="0.25">
      <c r="A471" s="174">
        <v>1</v>
      </c>
      <c r="B471" s="175" t="s">
        <v>527</v>
      </c>
      <c r="C471" s="166" t="s">
        <v>516</v>
      </c>
      <c r="D471" s="280" t="s">
        <v>875</v>
      </c>
    </row>
    <row r="472" spans="1:4" ht="25.5" outlineLevel="1" x14ac:dyDescent="0.25">
      <c r="A472" s="174">
        <v>2</v>
      </c>
      <c r="B472" s="175" t="s">
        <v>898</v>
      </c>
      <c r="C472" s="166" t="s">
        <v>516</v>
      </c>
      <c r="D472" s="280" t="s">
        <v>883</v>
      </c>
    </row>
    <row r="473" spans="1:4" ht="25.5" outlineLevel="1" x14ac:dyDescent="0.25">
      <c r="A473" s="174">
        <v>3</v>
      </c>
      <c r="B473" s="175" t="s">
        <v>912</v>
      </c>
      <c r="C473" s="166"/>
      <c r="D473" s="280"/>
    </row>
    <row r="474" spans="1:4" ht="25.5" outlineLevel="1" x14ac:dyDescent="0.25">
      <c r="A474" s="223">
        <v>3</v>
      </c>
      <c r="B474" s="224" t="s">
        <v>912</v>
      </c>
      <c r="C474" s="202"/>
      <c r="D474" s="206"/>
    </row>
    <row r="475" spans="1:4" ht="51" outlineLevel="1" x14ac:dyDescent="0.25">
      <c r="A475" s="174" t="s">
        <v>913</v>
      </c>
      <c r="B475" s="175" t="s">
        <v>923</v>
      </c>
      <c r="C475" s="166" t="s">
        <v>516</v>
      </c>
      <c r="D475" s="281" t="s">
        <v>943</v>
      </c>
    </row>
    <row r="476" spans="1:4" ht="51" outlineLevel="1" x14ac:dyDescent="0.25">
      <c r="A476" s="174" t="s">
        <v>914</v>
      </c>
      <c r="B476" s="175" t="s">
        <v>924</v>
      </c>
      <c r="C476" s="166" t="s">
        <v>516</v>
      </c>
      <c r="D476" s="281" t="s">
        <v>944</v>
      </c>
    </row>
    <row r="477" spans="1:4" ht="51" outlineLevel="1" x14ac:dyDescent="0.25">
      <c r="A477" s="174" t="s">
        <v>915</v>
      </c>
      <c r="B477" s="175" t="s">
        <v>925</v>
      </c>
      <c r="C477" s="166" t="s">
        <v>516</v>
      </c>
      <c r="D477" s="281" t="s">
        <v>956</v>
      </c>
    </row>
    <row r="478" spans="1:4" ht="51" outlineLevel="1" x14ac:dyDescent="0.25">
      <c r="A478" s="174" t="s">
        <v>916</v>
      </c>
      <c r="B478" s="175" t="s">
        <v>926</v>
      </c>
      <c r="C478" s="166" t="s">
        <v>516</v>
      </c>
      <c r="D478" s="281" t="s">
        <v>955</v>
      </c>
    </row>
    <row r="479" spans="1:4" ht="51" outlineLevel="1" x14ac:dyDescent="0.25">
      <c r="A479" s="174" t="s">
        <v>917</v>
      </c>
      <c r="B479" s="175" t="s">
        <v>927</v>
      </c>
      <c r="C479" s="166" t="s">
        <v>516</v>
      </c>
      <c r="D479" s="281" t="s">
        <v>954</v>
      </c>
    </row>
    <row r="480" spans="1:4" ht="51" outlineLevel="1" x14ac:dyDescent="0.25">
      <c r="A480" s="174" t="s">
        <v>918</v>
      </c>
      <c r="B480" s="175" t="s">
        <v>928</v>
      </c>
      <c r="C480" s="166" t="s">
        <v>516</v>
      </c>
      <c r="D480" s="281" t="s">
        <v>953</v>
      </c>
    </row>
    <row r="481" spans="1:4" ht="51" outlineLevel="1" x14ac:dyDescent="0.25">
      <c r="A481" s="174" t="s">
        <v>919</v>
      </c>
      <c r="B481" s="175" t="s">
        <v>929</v>
      </c>
      <c r="C481" s="166" t="s">
        <v>516</v>
      </c>
      <c r="D481" s="281" t="s">
        <v>952</v>
      </c>
    </row>
    <row r="482" spans="1:4" ht="51" outlineLevel="1" x14ac:dyDescent="0.25">
      <c r="A482" s="174" t="s">
        <v>920</v>
      </c>
      <c r="B482" s="175" t="s">
        <v>930</v>
      </c>
      <c r="C482" s="166" t="s">
        <v>516</v>
      </c>
      <c r="D482" s="281" t="s">
        <v>951</v>
      </c>
    </row>
    <row r="483" spans="1:4" ht="51" outlineLevel="1" x14ac:dyDescent="0.25">
      <c r="A483" s="174" t="s">
        <v>931</v>
      </c>
      <c r="B483" s="175" t="s">
        <v>932</v>
      </c>
      <c r="C483" s="166" t="s">
        <v>516</v>
      </c>
      <c r="D483" s="281" t="s">
        <v>950</v>
      </c>
    </row>
    <row r="484" spans="1:4" ht="51" outlineLevel="1" x14ac:dyDescent="0.25">
      <c r="A484" s="225" t="s">
        <v>933</v>
      </c>
      <c r="B484" s="175" t="s">
        <v>934</v>
      </c>
      <c r="C484" s="166" t="s">
        <v>516</v>
      </c>
      <c r="D484" s="281" t="s">
        <v>949</v>
      </c>
    </row>
    <row r="485" spans="1:4" ht="51" outlineLevel="1" x14ac:dyDescent="0.25">
      <c r="A485" s="174" t="s">
        <v>935</v>
      </c>
      <c r="B485" s="175" t="s">
        <v>936</v>
      </c>
      <c r="C485" s="166" t="s">
        <v>516</v>
      </c>
      <c r="D485" s="281" t="s">
        <v>948</v>
      </c>
    </row>
    <row r="486" spans="1:4" ht="51" outlineLevel="1" x14ac:dyDescent="0.25">
      <c r="A486" s="174" t="s">
        <v>937</v>
      </c>
      <c r="B486" s="175" t="s">
        <v>938</v>
      </c>
      <c r="C486" s="166" t="s">
        <v>516</v>
      </c>
      <c r="D486" s="281" t="s">
        <v>947</v>
      </c>
    </row>
    <row r="487" spans="1:4" ht="51" outlineLevel="1" x14ac:dyDescent="0.25">
      <c r="A487" s="174" t="s">
        <v>939</v>
      </c>
      <c r="B487" s="175" t="s">
        <v>940</v>
      </c>
      <c r="C487" s="166" t="s">
        <v>516</v>
      </c>
      <c r="D487" s="281" t="s">
        <v>946</v>
      </c>
    </row>
    <row r="488" spans="1:4" ht="51" outlineLevel="1" x14ac:dyDescent="0.25">
      <c r="A488" s="174" t="s">
        <v>941</v>
      </c>
      <c r="B488" s="175" t="s">
        <v>942</v>
      </c>
      <c r="C488" s="166" t="s">
        <v>516</v>
      </c>
      <c r="D488" s="281" t="s">
        <v>945</v>
      </c>
    </row>
    <row r="489" spans="1:4" ht="25.5" outlineLevel="1" x14ac:dyDescent="0.25">
      <c r="A489" s="174">
        <v>3</v>
      </c>
      <c r="B489" s="175" t="s">
        <v>528</v>
      </c>
      <c r="C489" s="166" t="s">
        <v>516</v>
      </c>
      <c r="D489" s="280" t="s">
        <v>875</v>
      </c>
    </row>
    <row r="490" spans="1:4" ht="25.5" outlineLevel="1" x14ac:dyDescent="0.25">
      <c r="A490" s="174">
        <v>4</v>
      </c>
      <c r="B490" s="175" t="s">
        <v>529</v>
      </c>
      <c r="C490" s="166" t="s">
        <v>516</v>
      </c>
      <c r="D490" s="280" t="s">
        <v>883</v>
      </c>
    </row>
    <row r="491" spans="1:4" outlineLevel="1" x14ac:dyDescent="0.25">
      <c r="A491" s="174">
        <v>5</v>
      </c>
      <c r="B491" s="175" t="s">
        <v>530</v>
      </c>
      <c r="C491" s="166" t="s">
        <v>638</v>
      </c>
      <c r="D491" s="280">
        <v>1500</v>
      </c>
    </row>
    <row r="492" spans="1:4" x14ac:dyDescent="0.25">
      <c r="A492" s="219" t="s">
        <v>531</v>
      </c>
      <c r="B492" s="182" t="s">
        <v>532</v>
      </c>
      <c r="C492" s="220"/>
      <c r="D492" s="207"/>
    </row>
    <row r="493" spans="1:4" ht="25.5" outlineLevel="1" x14ac:dyDescent="0.25">
      <c r="A493" s="174">
        <v>1</v>
      </c>
      <c r="B493" s="175" t="s">
        <v>533</v>
      </c>
      <c r="C493" s="166" t="s">
        <v>516</v>
      </c>
      <c r="D493" s="280" t="s">
        <v>883</v>
      </c>
    </row>
    <row r="494" spans="1:4" ht="25.5" outlineLevel="1" x14ac:dyDescent="0.25">
      <c r="A494" s="174">
        <v>2</v>
      </c>
      <c r="B494" s="175" t="s">
        <v>534</v>
      </c>
      <c r="C494" s="166" t="s">
        <v>516</v>
      </c>
      <c r="D494" s="281" t="s">
        <v>957</v>
      </c>
    </row>
    <row r="495" spans="1:4" outlineLevel="1" x14ac:dyDescent="0.25">
      <c r="A495" s="174">
        <v>3</v>
      </c>
      <c r="B495" s="175" t="s">
        <v>535</v>
      </c>
      <c r="C495" s="166" t="s">
        <v>516</v>
      </c>
      <c r="D495" s="280" t="s">
        <v>885</v>
      </c>
    </row>
    <row r="496" spans="1:4" x14ac:dyDescent="0.25">
      <c r="A496" s="219" t="s">
        <v>536</v>
      </c>
      <c r="B496" s="182" t="s">
        <v>537</v>
      </c>
      <c r="C496" s="220"/>
      <c r="D496" s="207"/>
    </row>
    <row r="497" spans="1:4" outlineLevel="1" x14ac:dyDescent="0.25">
      <c r="A497" s="174">
        <v>1</v>
      </c>
      <c r="B497" s="176" t="s">
        <v>538</v>
      </c>
      <c r="C497" s="166"/>
      <c r="D497" s="280"/>
    </row>
    <row r="498" spans="1:4" outlineLevel="1" x14ac:dyDescent="0.25">
      <c r="A498" s="174">
        <f>A497+1</f>
        <v>2</v>
      </c>
      <c r="B498" s="175" t="s">
        <v>538</v>
      </c>
      <c r="C498" s="166"/>
      <c r="D498" s="280" t="s">
        <v>895</v>
      </c>
    </row>
    <row r="499" spans="1:4" outlineLevel="1" x14ac:dyDescent="0.25">
      <c r="A499" s="174">
        <f t="shared" ref="A499:A504" si="6">A498+1</f>
        <v>3</v>
      </c>
      <c r="B499" s="175" t="s">
        <v>539</v>
      </c>
      <c r="C499" s="166"/>
      <c r="D499" s="280" t="s">
        <v>895</v>
      </c>
    </row>
    <row r="500" spans="1:4" outlineLevel="1" x14ac:dyDescent="0.25">
      <c r="A500" s="174">
        <f t="shared" si="6"/>
        <v>4</v>
      </c>
      <c r="B500" s="175" t="s">
        <v>540</v>
      </c>
      <c r="C500" s="166"/>
      <c r="D500" s="280" t="s">
        <v>895</v>
      </c>
    </row>
    <row r="501" spans="1:4" outlineLevel="1" x14ac:dyDescent="0.25">
      <c r="A501" s="174">
        <f t="shared" si="6"/>
        <v>5</v>
      </c>
      <c r="B501" s="175" t="s">
        <v>541</v>
      </c>
      <c r="C501" s="166"/>
      <c r="D501" s="280" t="s">
        <v>895</v>
      </c>
    </row>
    <row r="502" spans="1:4" outlineLevel="1" x14ac:dyDescent="0.25">
      <c r="A502" s="174">
        <f t="shared" si="6"/>
        <v>6</v>
      </c>
      <c r="B502" s="176" t="s">
        <v>542</v>
      </c>
      <c r="C502" s="166"/>
      <c r="D502" s="280"/>
    </row>
    <row r="503" spans="1:4" outlineLevel="1" x14ac:dyDescent="0.25">
      <c r="A503" s="174">
        <f t="shared" si="6"/>
        <v>7</v>
      </c>
      <c r="B503" s="175" t="s">
        <v>543</v>
      </c>
      <c r="C503" s="166" t="s">
        <v>1017</v>
      </c>
      <c r="D503" s="280">
        <v>8.6</v>
      </c>
    </row>
    <row r="504" spans="1:4" outlineLevel="1" x14ac:dyDescent="0.25">
      <c r="A504" s="174">
        <f t="shared" si="6"/>
        <v>8</v>
      </c>
      <c r="B504" s="175" t="s">
        <v>544</v>
      </c>
      <c r="C504" s="166"/>
      <c r="D504" s="280" t="s">
        <v>895</v>
      </c>
    </row>
    <row r="505" spans="1:4" outlineLevel="1" x14ac:dyDescent="0.25">
      <c r="A505" s="174">
        <v>9</v>
      </c>
      <c r="B505" s="175" t="s">
        <v>545</v>
      </c>
      <c r="C505" s="166"/>
      <c r="D505" s="280" t="s">
        <v>895</v>
      </c>
    </row>
    <row r="506" spans="1:4" x14ac:dyDescent="0.25">
      <c r="A506" s="219" t="s">
        <v>546</v>
      </c>
      <c r="B506" s="182" t="s">
        <v>547</v>
      </c>
      <c r="C506" s="220"/>
      <c r="D506" s="207"/>
    </row>
    <row r="507" spans="1:4" outlineLevel="1" x14ac:dyDescent="0.25">
      <c r="A507" s="174">
        <v>1</v>
      </c>
      <c r="B507" s="175" t="s">
        <v>548</v>
      </c>
      <c r="C507" s="166" t="s">
        <v>886</v>
      </c>
      <c r="D507" s="280" t="s">
        <v>882</v>
      </c>
    </row>
    <row r="508" spans="1:4" outlineLevel="1" x14ac:dyDescent="0.25">
      <c r="A508" s="174">
        <v>2</v>
      </c>
      <c r="B508" s="175" t="s">
        <v>549</v>
      </c>
      <c r="C508" s="166" t="s">
        <v>887</v>
      </c>
      <c r="D508" s="280" t="s">
        <v>882</v>
      </c>
    </row>
    <row r="509" spans="1:4" outlineLevel="1" x14ac:dyDescent="0.25">
      <c r="A509" s="174">
        <v>3</v>
      </c>
      <c r="B509" s="175" t="s">
        <v>550</v>
      </c>
      <c r="C509" s="166"/>
      <c r="D509" s="280" t="s">
        <v>921</v>
      </c>
    </row>
    <row r="510" spans="1:4" x14ac:dyDescent="0.25">
      <c r="A510" s="219" t="s">
        <v>551</v>
      </c>
      <c r="B510" s="182" t="s">
        <v>552</v>
      </c>
      <c r="C510" s="220"/>
      <c r="D510" s="283"/>
    </row>
    <row r="511" spans="1:4" outlineLevel="1" x14ac:dyDescent="0.25">
      <c r="A511" s="174">
        <v>1</v>
      </c>
      <c r="B511" s="175" t="s">
        <v>553</v>
      </c>
      <c r="C511" s="166" t="s">
        <v>888</v>
      </c>
      <c r="D511" s="280" t="s">
        <v>889</v>
      </c>
    </row>
    <row r="512" spans="1:4" outlineLevel="1" x14ac:dyDescent="0.25">
      <c r="A512" s="174">
        <v>2</v>
      </c>
      <c r="B512" s="175" t="s">
        <v>554</v>
      </c>
      <c r="C512" s="166" t="s">
        <v>888</v>
      </c>
      <c r="D512" s="280" t="s">
        <v>889</v>
      </c>
    </row>
    <row r="513" spans="1:4" x14ac:dyDescent="0.25">
      <c r="A513" s="219" t="s">
        <v>555</v>
      </c>
      <c r="B513" s="182" t="s">
        <v>556</v>
      </c>
      <c r="C513" s="220"/>
      <c r="D513" s="283"/>
    </row>
    <row r="514" spans="1:4" outlineLevel="1" x14ac:dyDescent="0.25">
      <c r="A514" s="174">
        <v>1</v>
      </c>
      <c r="B514" s="175" t="s">
        <v>557</v>
      </c>
      <c r="C514" s="164" t="s">
        <v>892</v>
      </c>
      <c r="D514" s="280" t="s">
        <v>890</v>
      </c>
    </row>
    <row r="515" spans="1:4" outlineLevel="1" x14ac:dyDescent="0.25">
      <c r="A515" s="174">
        <v>2</v>
      </c>
      <c r="B515" s="175" t="s">
        <v>558</v>
      </c>
      <c r="C515" s="164" t="s">
        <v>258</v>
      </c>
      <c r="D515" s="280" t="s">
        <v>891</v>
      </c>
    </row>
    <row r="516" spans="1:4" x14ac:dyDescent="0.25">
      <c r="A516" s="346" t="s">
        <v>910</v>
      </c>
      <c r="B516" s="346"/>
      <c r="C516" s="346"/>
      <c r="D516" s="346"/>
    </row>
  </sheetData>
  <autoFilter ref="A5:D516"/>
  <mergeCells count="4">
    <mergeCell ref="A3:D3"/>
    <mergeCell ref="A516:D516"/>
    <mergeCell ref="D254:D257"/>
    <mergeCell ref="D461:D469"/>
  </mergeCells>
  <pageMargins left="0.25" right="0.25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1"/>
  <sheetViews>
    <sheetView workbookViewId="0">
      <selection activeCell="H24" sqref="H24"/>
    </sheetView>
  </sheetViews>
  <sheetFormatPr defaultRowHeight="15" x14ac:dyDescent="0.25"/>
  <cols>
    <col min="1" max="1" width="5.140625" customWidth="1"/>
    <col min="2" max="2" width="57.5703125" style="160" customWidth="1"/>
    <col min="3" max="3" width="20.7109375" style="160" customWidth="1"/>
    <col min="4" max="4" width="19.85546875" style="160" customWidth="1"/>
    <col min="5" max="6" width="20.7109375" style="160" customWidth="1"/>
    <col min="7" max="7" width="8" customWidth="1"/>
    <col min="8" max="12" width="20.7109375" customWidth="1"/>
  </cols>
  <sheetData>
    <row r="1" spans="2:12" ht="15" customHeight="1" x14ac:dyDescent="0.25">
      <c r="F1" s="161"/>
      <c r="J1" s="352"/>
      <c r="K1" s="352"/>
      <c r="L1" s="352"/>
    </row>
    <row r="2" spans="2:12" x14ac:dyDescent="0.25">
      <c r="E2" s="161"/>
      <c r="F2" s="161"/>
      <c r="J2" s="352"/>
      <c r="K2" s="352"/>
      <c r="L2" s="352"/>
    </row>
    <row r="3" spans="2:12" ht="28.5" customHeight="1" x14ac:dyDescent="0.25">
      <c r="B3" s="351" t="s">
        <v>909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2:12" ht="15.75" customHeight="1" x14ac:dyDescent="0.25">
      <c r="B4" s="159"/>
      <c r="C4" s="159"/>
      <c r="D4" s="159"/>
      <c r="E4" s="159"/>
      <c r="F4" s="159"/>
    </row>
    <row r="5" spans="2:12" x14ac:dyDescent="0.25">
      <c r="B5"/>
      <c r="C5"/>
      <c r="D5"/>
      <c r="E5"/>
      <c r="F5"/>
    </row>
    <row r="6" spans="2:12" ht="24.95" customHeight="1" x14ac:dyDescent="0.25">
      <c r="B6" s="229" t="s">
        <v>908</v>
      </c>
      <c r="C6" s="226" t="s">
        <v>1026</v>
      </c>
      <c r="D6" s="226" t="s">
        <v>1027</v>
      </c>
      <c r="E6"/>
      <c r="F6"/>
    </row>
    <row r="7" spans="2:12" ht="24.95" customHeight="1" thickBot="1" x14ac:dyDescent="0.3">
      <c r="B7" s="234" t="s">
        <v>959</v>
      </c>
      <c r="C7" s="235">
        <v>57075.098659761432</v>
      </c>
      <c r="D7" s="236">
        <v>1783.5968331175447</v>
      </c>
      <c r="E7"/>
      <c r="F7"/>
    </row>
    <row r="8" spans="2:12" ht="24.95" customHeight="1" thickBot="1" x14ac:dyDescent="0.3">
      <c r="B8" s="228"/>
      <c r="C8" s="228"/>
      <c r="D8" s="230"/>
      <c r="E8"/>
      <c r="F8"/>
    </row>
    <row r="9" spans="2:12" ht="24.95" customHeight="1" x14ac:dyDescent="0.25">
      <c r="B9" s="231"/>
      <c r="C9" s="232" t="s">
        <v>1028</v>
      </c>
      <c r="D9" s="233" t="s">
        <v>1029</v>
      </c>
      <c r="E9"/>
      <c r="F9" s="239"/>
      <c r="H9" s="239"/>
    </row>
    <row r="10" spans="2:12" ht="24.95" customHeight="1" thickBot="1" x14ac:dyDescent="0.3">
      <c r="B10" s="234" t="s">
        <v>959</v>
      </c>
      <c r="C10" s="237">
        <v>4756.2582216467863</v>
      </c>
      <c r="D10" s="238">
        <v>148.63306942646207</v>
      </c>
      <c r="E10"/>
      <c r="F10"/>
    </row>
    <row r="11" spans="2:12" ht="24.95" customHeight="1" x14ac:dyDescent="0.25">
      <c r="B11"/>
      <c r="C11"/>
      <c r="D11"/>
      <c r="E11"/>
      <c r="F11"/>
    </row>
    <row r="12" spans="2:12" ht="24.95" customHeight="1" x14ac:dyDescent="0.25">
      <c r="B12" s="241" t="s">
        <v>960</v>
      </c>
      <c r="C12" s="226" t="s">
        <v>1026</v>
      </c>
      <c r="D12" s="226" t="s">
        <v>1027</v>
      </c>
      <c r="E12"/>
      <c r="F12"/>
    </row>
    <row r="13" spans="2:12" ht="24.95" customHeight="1" thickBot="1" x14ac:dyDescent="0.3">
      <c r="B13" s="246" t="s">
        <v>959</v>
      </c>
      <c r="C13" s="247">
        <v>60335.976451649083</v>
      </c>
      <c r="D13" s="248">
        <v>2413.4390580659629</v>
      </c>
      <c r="E13"/>
      <c r="F13"/>
    </row>
    <row r="14" spans="2:12" ht="24.95" customHeight="1" thickBot="1" x14ac:dyDescent="0.3">
      <c r="B14" s="240"/>
      <c r="C14" s="240"/>
      <c r="D14" s="242"/>
      <c r="E14"/>
      <c r="F14"/>
    </row>
    <row r="15" spans="2:12" ht="24.95" customHeight="1" x14ac:dyDescent="0.25">
      <c r="B15" s="243"/>
      <c r="C15" s="244" t="s">
        <v>1028</v>
      </c>
      <c r="D15" s="245" t="s">
        <v>1029</v>
      </c>
      <c r="E15"/>
      <c r="F15"/>
    </row>
    <row r="16" spans="2:12" ht="24.95" customHeight="1" thickBot="1" x14ac:dyDescent="0.3">
      <c r="B16" s="246" t="s">
        <v>959</v>
      </c>
      <c r="C16" s="249">
        <v>5027.9980376374233</v>
      </c>
      <c r="D16" s="250">
        <v>201.1199215054969</v>
      </c>
      <c r="E16"/>
      <c r="F16"/>
    </row>
    <row r="17" spans="2:6" ht="24.95" customHeight="1" x14ac:dyDescent="0.25">
      <c r="B17"/>
      <c r="C17"/>
      <c r="D17"/>
      <c r="E17"/>
      <c r="F17"/>
    </row>
    <row r="18" spans="2:6" ht="24.95" customHeight="1" x14ac:dyDescent="0.25">
      <c r="B18" s="252" t="s">
        <v>961</v>
      </c>
      <c r="C18" s="226" t="s">
        <v>1026</v>
      </c>
      <c r="D18" s="226" t="s">
        <v>1027</v>
      </c>
      <c r="E18"/>
      <c r="F18"/>
    </row>
    <row r="19" spans="2:6" ht="24.95" customHeight="1" thickBot="1" x14ac:dyDescent="0.3">
      <c r="B19" s="257" t="s">
        <v>959</v>
      </c>
      <c r="C19" s="258">
        <v>94457.2555842531</v>
      </c>
      <c r="D19" s="259">
        <v>6297.1503722835405</v>
      </c>
      <c r="E19"/>
      <c r="F19"/>
    </row>
    <row r="20" spans="2:6" ht="24.95" customHeight="1" thickBot="1" x14ac:dyDescent="0.3">
      <c r="B20" s="251"/>
      <c r="C20" s="251"/>
      <c r="D20" s="253"/>
      <c r="E20"/>
      <c r="F20"/>
    </row>
    <row r="21" spans="2:6" ht="24.95" customHeight="1" x14ac:dyDescent="0.25">
      <c r="B21" s="254"/>
      <c r="C21" s="255" t="s">
        <v>1030</v>
      </c>
      <c r="D21" s="256" t="s">
        <v>1029</v>
      </c>
      <c r="E21"/>
      <c r="F21"/>
    </row>
    <row r="22" spans="2:6" ht="24.95" customHeight="1" thickBot="1" x14ac:dyDescent="0.3">
      <c r="B22" s="257" t="s">
        <v>959</v>
      </c>
      <c r="C22" s="260">
        <v>7871.4379653544247</v>
      </c>
      <c r="D22" s="261">
        <v>524.76253102362841</v>
      </c>
      <c r="E22"/>
      <c r="F22"/>
    </row>
    <row r="24" spans="2:6" ht="18" x14ac:dyDescent="0.25">
      <c r="B24" s="288" t="s">
        <v>962</v>
      </c>
      <c r="C24" s="289" t="s">
        <v>1026</v>
      </c>
      <c r="D24" s="289" t="s">
        <v>1027</v>
      </c>
    </row>
    <row r="25" spans="2:6" ht="30" customHeight="1" thickBot="1" x14ac:dyDescent="0.3">
      <c r="B25" s="285" t="s">
        <v>959</v>
      </c>
      <c r="C25" s="286">
        <v>118275.634676972</v>
      </c>
      <c r="D25" s="287">
        <v>16896.519239567377</v>
      </c>
    </row>
    <row r="26" spans="2:6" ht="15.75" thickBot="1" x14ac:dyDescent="0.3">
      <c r="B26" s="262"/>
      <c r="C26" s="262"/>
      <c r="D26" s="264"/>
    </row>
    <row r="27" spans="2:6" ht="25.5" x14ac:dyDescent="0.25">
      <c r="B27" s="265"/>
      <c r="C27" s="266" t="s">
        <v>1030</v>
      </c>
      <c r="D27" s="267" t="s">
        <v>1029</v>
      </c>
    </row>
    <row r="28" spans="2:6" ht="29.25" customHeight="1" thickBot="1" x14ac:dyDescent="0.3">
      <c r="B28" s="268" t="s">
        <v>959</v>
      </c>
      <c r="C28" s="270">
        <v>9856.3028897476361</v>
      </c>
      <c r="D28" s="271">
        <v>1408.043269963948</v>
      </c>
    </row>
    <row r="31" spans="2:6" ht="18" x14ac:dyDescent="0.25">
      <c r="B31" s="284" t="s">
        <v>1031</v>
      </c>
      <c r="C31" s="284"/>
      <c r="D31" s="284"/>
      <c r="E31" s="284"/>
    </row>
  </sheetData>
  <mergeCells count="2">
    <mergeCell ref="B3:L3"/>
    <mergeCell ref="J1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7:D18"/>
  <sheetViews>
    <sheetView workbookViewId="0">
      <selection activeCell="J38" sqref="J38"/>
    </sheetView>
  </sheetViews>
  <sheetFormatPr defaultRowHeight="15" x14ac:dyDescent="0.25"/>
  <cols>
    <col min="3" max="3" width="62.5703125" customWidth="1"/>
    <col min="4" max="4" width="23.28515625" customWidth="1"/>
    <col min="5" max="5" width="23.5703125" customWidth="1"/>
  </cols>
  <sheetData>
    <row r="17" spans="3:4" ht="18" x14ac:dyDescent="0.25">
      <c r="C17" s="263" t="s">
        <v>964</v>
      </c>
      <c r="D17" s="226" t="s">
        <v>963</v>
      </c>
    </row>
    <row r="18" spans="3:4" ht="32.25" thickBot="1" x14ac:dyDescent="0.3">
      <c r="C18" s="227" t="s">
        <v>965</v>
      </c>
      <c r="D18" s="269">
        <v>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38"/>
  <sheetViews>
    <sheetView workbookViewId="0">
      <selection activeCell="C32" sqref="C32:E33"/>
    </sheetView>
  </sheetViews>
  <sheetFormatPr defaultRowHeight="15" x14ac:dyDescent="0.25"/>
  <cols>
    <col min="2" max="2" width="10" customWidth="1"/>
    <col min="3" max="3" width="53.28515625" customWidth="1"/>
    <col min="4" max="4" width="22.140625" customWidth="1"/>
    <col min="5" max="5" width="59.28515625" customWidth="1"/>
  </cols>
  <sheetData>
    <row r="3" spans="1:5" ht="15.75" customHeight="1" thickBot="1" x14ac:dyDescent="0.3">
      <c r="A3" s="365" t="s">
        <v>966</v>
      </c>
      <c r="B3" s="365"/>
      <c r="C3" s="365"/>
      <c r="D3" s="365"/>
      <c r="E3" s="365"/>
    </row>
    <row r="4" spans="1:5" ht="17.25" thickBot="1" x14ac:dyDescent="0.3">
      <c r="B4" s="272"/>
      <c r="C4" s="273" t="s">
        <v>967</v>
      </c>
      <c r="D4" s="273" t="s">
        <v>968</v>
      </c>
      <c r="E4" s="273" t="s">
        <v>969</v>
      </c>
    </row>
    <row r="5" spans="1:5" ht="33.75" customHeight="1" x14ac:dyDescent="0.25">
      <c r="B5" s="353">
        <v>1</v>
      </c>
      <c r="C5" s="355" t="s">
        <v>970</v>
      </c>
      <c r="D5" s="356"/>
      <c r="E5" s="357"/>
    </row>
    <row r="6" spans="1:5" ht="15.75" thickBot="1" x14ac:dyDescent="0.3">
      <c r="B6" s="354"/>
      <c r="C6" s="358"/>
      <c r="D6" s="359"/>
      <c r="E6" s="360"/>
    </row>
    <row r="7" spans="1:5" ht="45" customHeight="1" thickBot="1" x14ac:dyDescent="0.3">
      <c r="B7" s="277" t="s">
        <v>145</v>
      </c>
      <c r="C7" s="275" t="s">
        <v>971</v>
      </c>
      <c r="D7" s="275">
        <v>300</v>
      </c>
      <c r="E7" s="275" t="s">
        <v>972</v>
      </c>
    </row>
    <row r="8" spans="1:5" ht="40.5" customHeight="1" thickBot="1" x14ac:dyDescent="0.3">
      <c r="B8" s="277" t="s">
        <v>146</v>
      </c>
      <c r="C8" s="275" t="s">
        <v>973</v>
      </c>
      <c r="D8" s="275">
        <v>1000</v>
      </c>
      <c r="E8" s="275" t="s">
        <v>974</v>
      </c>
    </row>
    <row r="9" spans="1:5" ht="50.25" customHeight="1" thickBot="1" x14ac:dyDescent="0.3">
      <c r="B9" s="277" t="s">
        <v>1009</v>
      </c>
      <c r="C9" s="275" t="s">
        <v>975</v>
      </c>
      <c r="D9" s="275">
        <v>300</v>
      </c>
      <c r="E9" s="275" t="s">
        <v>976</v>
      </c>
    </row>
    <row r="10" spans="1:5" ht="57.75" customHeight="1" thickBot="1" x14ac:dyDescent="0.3">
      <c r="B10" s="277" t="s">
        <v>1010</v>
      </c>
      <c r="C10" s="275" t="s">
        <v>977</v>
      </c>
      <c r="D10" s="275">
        <v>1000</v>
      </c>
      <c r="E10" s="275" t="s">
        <v>978</v>
      </c>
    </row>
    <row r="11" spans="1:5" ht="35.25" customHeight="1" thickBot="1" x14ac:dyDescent="0.3">
      <c r="B11" s="277" t="s">
        <v>1011</v>
      </c>
      <c r="C11" s="275" t="s">
        <v>979</v>
      </c>
      <c r="D11" s="275">
        <v>100</v>
      </c>
      <c r="E11" s="275" t="s">
        <v>980</v>
      </c>
    </row>
    <row r="12" spans="1:5" ht="56.25" customHeight="1" thickBot="1" x14ac:dyDescent="0.3">
      <c r="B12" s="277" t="s">
        <v>1012</v>
      </c>
      <c r="C12" s="275" t="s">
        <v>981</v>
      </c>
      <c r="D12" s="275">
        <v>250</v>
      </c>
      <c r="E12" s="275" t="s">
        <v>982</v>
      </c>
    </row>
    <row r="13" spans="1:5" ht="57.75" customHeight="1" thickBot="1" x14ac:dyDescent="0.3">
      <c r="B13" s="277" t="s">
        <v>1013</v>
      </c>
      <c r="C13" s="275" t="s">
        <v>983</v>
      </c>
      <c r="D13" s="275">
        <v>250</v>
      </c>
      <c r="E13" s="275" t="s">
        <v>984</v>
      </c>
    </row>
    <row r="14" spans="1:5" ht="51" customHeight="1" thickBot="1" x14ac:dyDescent="0.3">
      <c r="B14" s="277" t="s">
        <v>1014</v>
      </c>
      <c r="C14" s="275" t="s">
        <v>985</v>
      </c>
      <c r="D14" s="275">
        <v>500</v>
      </c>
      <c r="E14" s="275" t="s">
        <v>978</v>
      </c>
    </row>
    <row r="15" spans="1:5" ht="53.25" customHeight="1" thickBot="1" x14ac:dyDescent="0.3">
      <c r="B15" s="277" t="s">
        <v>1015</v>
      </c>
      <c r="C15" s="275" t="s">
        <v>986</v>
      </c>
      <c r="D15" s="275">
        <v>300</v>
      </c>
      <c r="E15" s="275" t="s">
        <v>987</v>
      </c>
    </row>
    <row r="16" spans="1:5" ht="17.25" customHeight="1" x14ac:dyDescent="0.25">
      <c r="B16" s="370">
        <v>2</v>
      </c>
      <c r="C16" s="355" t="s">
        <v>988</v>
      </c>
      <c r="D16" s="356"/>
      <c r="E16" s="357"/>
    </row>
    <row r="17" spans="2:5" ht="15.75" thickBot="1" x14ac:dyDescent="0.3">
      <c r="B17" s="371"/>
      <c r="C17" s="358"/>
      <c r="D17" s="359"/>
      <c r="E17" s="360"/>
    </row>
    <row r="18" spans="2:5" ht="36" customHeight="1" thickBot="1" x14ac:dyDescent="0.3">
      <c r="B18" s="277" t="s">
        <v>148</v>
      </c>
      <c r="C18" s="275" t="s">
        <v>989</v>
      </c>
      <c r="D18" s="275">
        <v>300</v>
      </c>
      <c r="E18" s="275" t="s">
        <v>990</v>
      </c>
    </row>
    <row r="19" spans="2:5" ht="31.5" customHeight="1" thickBot="1" x14ac:dyDescent="0.3">
      <c r="B19" s="277" t="s">
        <v>149</v>
      </c>
      <c r="C19" s="275" t="s">
        <v>991</v>
      </c>
      <c r="D19" s="275">
        <v>1000</v>
      </c>
      <c r="E19" s="275" t="s">
        <v>992</v>
      </c>
    </row>
    <row r="20" spans="2:5" ht="54" customHeight="1" thickBot="1" x14ac:dyDescent="0.3">
      <c r="B20" s="277" t="s">
        <v>202</v>
      </c>
      <c r="C20" s="275" t="s">
        <v>993</v>
      </c>
      <c r="D20" s="275">
        <v>1000</v>
      </c>
      <c r="E20" s="275" t="s">
        <v>978</v>
      </c>
    </row>
    <row r="21" spans="2:5" ht="50.25" customHeight="1" thickBot="1" x14ac:dyDescent="0.3">
      <c r="B21" s="277" t="s">
        <v>994</v>
      </c>
      <c r="C21" s="275" t="s">
        <v>995</v>
      </c>
      <c r="D21" s="275">
        <v>300</v>
      </c>
      <c r="E21" s="275" t="s">
        <v>978</v>
      </c>
    </row>
    <row r="22" spans="2:5" ht="50.25" customHeight="1" x14ac:dyDescent="0.25">
      <c r="B22" s="370">
        <v>3</v>
      </c>
      <c r="C22" s="355" t="s">
        <v>996</v>
      </c>
      <c r="D22" s="356"/>
      <c r="E22" s="357"/>
    </row>
    <row r="23" spans="2:5" ht="15.75" thickBot="1" x14ac:dyDescent="0.3">
      <c r="B23" s="371"/>
      <c r="C23" s="358"/>
      <c r="D23" s="359"/>
      <c r="E23" s="360"/>
    </row>
    <row r="24" spans="2:5" ht="75" customHeight="1" thickBot="1" x14ac:dyDescent="0.3">
      <c r="B24" s="277" t="s">
        <v>913</v>
      </c>
      <c r="C24" s="275" t="s">
        <v>997</v>
      </c>
      <c r="D24" s="275">
        <v>300</v>
      </c>
      <c r="E24" s="275" t="s">
        <v>998</v>
      </c>
    </row>
    <row r="25" spans="2:5" ht="31.5" customHeight="1" thickBot="1" x14ac:dyDescent="0.3">
      <c r="B25" s="277" t="s">
        <v>914</v>
      </c>
      <c r="C25" s="275" t="s">
        <v>991</v>
      </c>
      <c r="D25" s="275">
        <v>1000</v>
      </c>
      <c r="E25" s="275" t="s">
        <v>999</v>
      </c>
    </row>
    <row r="26" spans="2:5" ht="44.25" customHeight="1" thickBot="1" x14ac:dyDescent="0.3">
      <c r="B26" s="366" t="s">
        <v>915</v>
      </c>
      <c r="C26" s="368" t="s">
        <v>993</v>
      </c>
      <c r="D26" s="368">
        <v>1000</v>
      </c>
      <c r="E26" s="368" t="s">
        <v>978</v>
      </c>
    </row>
    <row r="27" spans="2:5" ht="15.75" hidden="1" thickBot="1" x14ac:dyDescent="0.3">
      <c r="B27" s="367"/>
      <c r="C27" s="369"/>
      <c r="D27" s="369"/>
      <c r="E27" s="369"/>
    </row>
    <row r="28" spans="2:5" ht="25.5" customHeight="1" x14ac:dyDescent="0.25">
      <c r="B28" s="353">
        <v>4</v>
      </c>
      <c r="C28" s="355" t="s">
        <v>1000</v>
      </c>
      <c r="D28" s="356"/>
      <c r="E28" s="357"/>
    </row>
    <row r="29" spans="2:5" ht="22.5" customHeight="1" x14ac:dyDescent="0.25">
      <c r="B29" s="361"/>
      <c r="C29" s="362" t="s">
        <v>1001</v>
      </c>
      <c r="D29" s="363"/>
      <c r="E29" s="364"/>
    </row>
    <row r="30" spans="2:5" ht="4.5" customHeight="1" thickBot="1" x14ac:dyDescent="0.3">
      <c r="B30" s="354"/>
      <c r="C30" s="358"/>
      <c r="D30" s="359"/>
      <c r="E30" s="360"/>
    </row>
    <row r="31" spans="2:5" ht="51.75" customHeight="1" thickBot="1" x14ac:dyDescent="0.3">
      <c r="B31" s="274" t="s">
        <v>255</v>
      </c>
      <c r="C31" s="275" t="s">
        <v>1002</v>
      </c>
      <c r="D31" s="275">
        <v>500</v>
      </c>
      <c r="E31" s="275" t="s">
        <v>1022</v>
      </c>
    </row>
    <row r="32" spans="2:5" ht="30" customHeight="1" x14ac:dyDescent="0.25">
      <c r="B32" s="353">
        <v>5</v>
      </c>
      <c r="C32" s="355" t="s">
        <v>1003</v>
      </c>
      <c r="D32" s="356"/>
      <c r="E32" s="357"/>
    </row>
    <row r="33" spans="2:5" ht="15.75" thickBot="1" x14ac:dyDescent="0.3">
      <c r="B33" s="354"/>
      <c r="C33" s="358"/>
      <c r="D33" s="359"/>
      <c r="E33" s="360"/>
    </row>
    <row r="34" spans="2:5" ht="22.5" customHeight="1" thickBot="1" x14ac:dyDescent="0.3">
      <c r="B34" s="274" t="s">
        <v>1016</v>
      </c>
      <c r="C34" s="275" t="s">
        <v>1004</v>
      </c>
      <c r="D34" s="275">
        <v>100</v>
      </c>
      <c r="E34" s="275" t="s">
        <v>1023</v>
      </c>
    </row>
    <row r="35" spans="2:5" ht="35.25" customHeight="1" thickBot="1" x14ac:dyDescent="0.3">
      <c r="B35" s="278">
        <v>6</v>
      </c>
      <c r="C35" s="279" t="s">
        <v>1005</v>
      </c>
      <c r="D35" s="275">
        <v>300</v>
      </c>
      <c r="E35" s="275" t="s">
        <v>1024</v>
      </c>
    </row>
    <row r="36" spans="2:5" ht="31.5" customHeight="1" thickBot="1" x14ac:dyDescent="0.3">
      <c r="B36" s="278">
        <v>7</v>
      </c>
      <c r="C36" s="279" t="s">
        <v>1006</v>
      </c>
      <c r="D36" s="275">
        <v>1500</v>
      </c>
      <c r="E36" s="275"/>
    </row>
    <row r="37" spans="2:5" ht="51.75" customHeight="1" thickBot="1" x14ac:dyDescent="0.3">
      <c r="B37" s="278">
        <v>8</v>
      </c>
      <c r="C37" s="279" t="s">
        <v>1007</v>
      </c>
      <c r="D37" s="275" t="s">
        <v>1008</v>
      </c>
      <c r="E37" s="275"/>
    </row>
    <row r="38" spans="2:5" ht="16.5" x14ac:dyDescent="0.25">
      <c r="B38" s="276"/>
    </row>
  </sheetData>
  <mergeCells count="17">
    <mergeCell ref="A3:E3"/>
    <mergeCell ref="B26:B27"/>
    <mergeCell ref="C26:C27"/>
    <mergeCell ref="D26:D27"/>
    <mergeCell ref="E26:E27"/>
    <mergeCell ref="B5:B6"/>
    <mergeCell ref="C5:E6"/>
    <mergeCell ref="B16:B17"/>
    <mergeCell ref="C16:E17"/>
    <mergeCell ref="B22:B23"/>
    <mergeCell ref="C22:E23"/>
    <mergeCell ref="B32:B33"/>
    <mergeCell ref="C32:E33"/>
    <mergeCell ref="B28:B30"/>
    <mergeCell ref="C28:E28"/>
    <mergeCell ref="C29:E29"/>
    <mergeCell ref="C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Справочники</vt:lpstr>
      <vt:lpstr>Расчёт стоимости ч_часа</vt:lpstr>
      <vt:lpstr>Расчёт стоимости 1 м-ч и 1 км-п</vt:lpstr>
      <vt:lpstr>Прейскурант услуг Пр 1 к Расп</vt:lpstr>
      <vt:lpstr>Пр 1 к Прейскуранту  ВОЛС ВЛ</vt:lpstr>
      <vt:lpstr>Пр 2 к Прейскуранту УЦН</vt:lpstr>
      <vt:lpstr>Пр 3 Консультации</vt:lpstr>
      <vt:lpstr>'Прейскурант услуг Пр 1 к Расп'!Заголовки_для_печати</vt:lpstr>
      <vt:lpstr>'Расчёт стоимости 1 м-ч и 1 км-п'!Заголовки_для_печати</vt:lpstr>
      <vt:lpstr>'Прейскурант услуг Пр 1 к Расп'!Область_печати</vt:lpstr>
      <vt:lpstr>'Расчёт стоимости 1 м-ч и 1 км-п'!Область_печати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Starodubtseva_EV</dc:creator>
  <cp:lastModifiedBy>Волынский Георгий Александрович</cp:lastModifiedBy>
  <cp:lastPrinted>2019-08-21T11:29:11Z</cp:lastPrinted>
  <dcterms:created xsi:type="dcterms:W3CDTF">2013-02-07T14:19:04Z</dcterms:created>
  <dcterms:modified xsi:type="dcterms:W3CDTF">2020-08-20T11:36:54Z</dcterms:modified>
</cp:coreProperties>
</file>