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19\1. в соответсвии со стандартами\для сайта\Факт\"/>
    </mc:Choice>
  </mc:AlternateContent>
  <bookViews>
    <workbookView xWindow="120" yWindow="48" windowWidth="19020" windowHeight="12408" firstSheet="2" activeTab="5"/>
  </bookViews>
  <sheets>
    <sheet name="КБЭ" sheetId="2" r:id="rId1"/>
    <sheet name="КЧЭ" sheetId="3" r:id="rId2"/>
    <sheet name="СКЭ" sheetId="4" r:id="rId3"/>
    <sheet name="ИЭ" sheetId="5" r:id="rId4"/>
    <sheet name="О структуре затрат СтЭнерго" sheetId="12" r:id="rId5"/>
    <sheet name="О движении активов СтЭнерго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Z_285B9110_8B2A_408B_88E7_5DBE4BA89792_.wvu.Cols" localSheetId="5" hidden="1">'О движении активов СтЭнерго'!$I:$L</definedName>
    <definedName name="Z_285B9110_8B2A_408B_88E7_5DBE4BA89792_.wvu.PrintArea" localSheetId="5" hidden="1">'О движении активов СтЭнерго'!$B$1:$G$41</definedName>
    <definedName name="Z_CEB04343_0E97_4DC8_BC24_2B0CD2A5B521_.wvu.Cols" localSheetId="5" hidden="1">'О движении активов СтЭнерго'!$I:$L</definedName>
    <definedName name="Z_CEB04343_0E97_4DC8_BC24_2B0CD2A5B521_.wvu.PrintArea" localSheetId="5" hidden="1">'О движении активов СтЭнерго'!$B$1:$G$41</definedName>
    <definedName name="Z_EDA5F36C_4A3D_45D5_B81D_DFECC38ECE08_.wvu.PrintArea" localSheetId="4" hidden="1">'О структуре затрат СтЭнерго'!$A$1:$F$65</definedName>
    <definedName name="_xlnm.Print_Titles" localSheetId="3">ИЭ!$15:$16</definedName>
    <definedName name="_xlnm.Print_Titles" localSheetId="0">КБЭ!$15:$16</definedName>
    <definedName name="_xlnm.Print_Titles" localSheetId="1">КЧЭ!$15:$16</definedName>
    <definedName name="_xlnm.Print_Titles" localSheetId="2">СКЭ!$15:$16</definedName>
    <definedName name="_xlnm.Print_Area" localSheetId="3">ИЭ!$A$1:$CL$104</definedName>
    <definedName name="_xlnm.Print_Area" localSheetId="0">КБЭ!$A$1:$CL$106</definedName>
    <definedName name="_xlnm.Print_Area" localSheetId="1">КЧЭ!$A$1:$CL$103</definedName>
    <definedName name="_xlnm.Print_Area" localSheetId="5">'О движении активов СтЭнерго'!$B$1:$G$41</definedName>
    <definedName name="_xlnm.Print_Area" localSheetId="4">'О структуре затрат СтЭнерго'!$A$1:$F$86</definedName>
    <definedName name="_xlnm.Print_Area" localSheetId="2">СКЭ!$A$1:$CL$107</definedName>
  </definedNames>
  <calcPr calcId="162913"/>
</workbook>
</file>

<file path=xl/calcChain.xml><?xml version="1.0" encoding="utf-8"?>
<calcChain xmlns="http://schemas.openxmlformats.org/spreadsheetml/2006/main">
  <c r="BV43" i="2" l="1"/>
  <c r="E36" i="12" l="1"/>
  <c r="E78" i="12" l="1"/>
  <c r="E73" i="12"/>
  <c r="E68" i="12"/>
  <c r="E63" i="12"/>
  <c r="E84" i="12"/>
  <c r="E85" i="12"/>
  <c r="F35" i="13" l="1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F25" i="13" s="1"/>
  <c r="F21" i="13" s="1"/>
  <c r="E28" i="13"/>
  <c r="E25" i="13" s="1"/>
  <c r="E21" i="13" s="1"/>
  <c r="F27" i="13"/>
  <c r="E27" i="13"/>
  <c r="F26" i="13"/>
  <c r="E26" i="13"/>
  <c r="E23" i="13" s="1"/>
  <c r="E19" i="13" s="1"/>
  <c r="F23" i="13"/>
  <c r="F19" i="13" s="1"/>
  <c r="F18" i="13"/>
  <c r="E18" i="13"/>
  <c r="I93" i="12"/>
  <c r="H93" i="12"/>
  <c r="I89" i="12"/>
  <c r="H89" i="12"/>
  <c r="D85" i="12"/>
  <c r="L84" i="12"/>
  <c r="M84" i="12" s="1"/>
  <c r="J84" i="12"/>
  <c r="D84" i="12"/>
  <c r="D82" i="12"/>
  <c r="D81" i="12"/>
  <c r="D80" i="12"/>
  <c r="D79" i="12"/>
  <c r="D78" i="12"/>
  <c r="D83" i="12" s="1"/>
  <c r="D76" i="12"/>
  <c r="D75" i="12"/>
  <c r="D74" i="12"/>
  <c r="D73" i="12"/>
  <c r="D72" i="12"/>
  <c r="D71" i="12"/>
  <c r="D70" i="12"/>
  <c r="D69" i="12"/>
  <c r="D68" i="12"/>
  <c r="J67" i="12"/>
  <c r="K67" i="12" s="1"/>
  <c r="H67" i="12"/>
  <c r="L57" i="12"/>
  <c r="J57" i="12"/>
  <c r="K57" i="12" s="1"/>
  <c r="D57" i="12"/>
  <c r="L56" i="12"/>
  <c r="J56" i="12"/>
  <c r="K56" i="12" s="1"/>
  <c r="E56" i="12"/>
  <c r="L55" i="12"/>
  <c r="J55" i="12"/>
  <c r="K55" i="12" s="1"/>
  <c r="E55" i="12"/>
  <c r="E57" i="12" s="1"/>
  <c r="D55" i="12"/>
  <c r="E54" i="12"/>
  <c r="K51" i="12"/>
  <c r="J51" i="12"/>
  <c r="D51" i="12"/>
  <c r="J50" i="12"/>
  <c r="D50" i="12"/>
  <c r="J48" i="12"/>
  <c r="D48" i="12"/>
  <c r="E47" i="12"/>
  <c r="D47" i="12"/>
  <c r="J46" i="12"/>
  <c r="K46" i="12" s="1"/>
  <c r="E46" i="12"/>
  <c r="I92" i="12" s="1"/>
  <c r="I94" i="12" s="1"/>
  <c r="D46" i="12"/>
  <c r="D43" i="12"/>
  <c r="L42" i="12"/>
  <c r="M42" i="12" s="1"/>
  <c r="K42" i="12"/>
  <c r="J42" i="12"/>
  <c r="E42" i="12"/>
  <c r="D42" i="12"/>
  <c r="L41" i="12"/>
  <c r="J41" i="12"/>
  <c r="E41" i="12"/>
  <c r="D41" i="12"/>
  <c r="L40" i="12"/>
  <c r="M40" i="12" s="1"/>
  <c r="J40" i="12"/>
  <c r="E40" i="12"/>
  <c r="D40" i="12"/>
  <c r="K40" i="12" s="1"/>
  <c r="L39" i="12"/>
  <c r="J39" i="12"/>
  <c r="K39" i="12" s="1"/>
  <c r="E39" i="12"/>
  <c r="M39" i="12" s="1"/>
  <c r="D39" i="12"/>
  <c r="K38" i="12"/>
  <c r="H38" i="12"/>
  <c r="L37" i="12"/>
  <c r="J37" i="12"/>
  <c r="E37" i="12"/>
  <c r="D37" i="12"/>
  <c r="L36" i="12"/>
  <c r="M36" i="12" s="1"/>
  <c r="J36" i="12"/>
  <c r="D36" i="12"/>
  <c r="L35" i="12"/>
  <c r="M35" i="12" s="1"/>
  <c r="J35" i="12"/>
  <c r="E35" i="12"/>
  <c r="D35" i="12"/>
  <c r="L34" i="12"/>
  <c r="M34" i="12" s="1"/>
  <c r="J34" i="12"/>
  <c r="E34" i="12"/>
  <c r="D34" i="12"/>
  <c r="L33" i="12"/>
  <c r="M33" i="12" s="1"/>
  <c r="J33" i="12"/>
  <c r="E33" i="12"/>
  <c r="D33" i="12"/>
  <c r="L32" i="12"/>
  <c r="M32" i="12" s="1"/>
  <c r="J32" i="12"/>
  <c r="E32" i="12"/>
  <c r="D32" i="12"/>
  <c r="L31" i="12"/>
  <c r="M31" i="12" s="1"/>
  <c r="J31" i="12"/>
  <c r="E31" i="12"/>
  <c r="D31" i="12"/>
  <c r="L30" i="12"/>
  <c r="M30" i="12" s="1"/>
  <c r="J30" i="12"/>
  <c r="E30" i="12"/>
  <c r="E29" i="12" s="1"/>
  <c r="D30" i="12"/>
  <c r="D29" i="12" s="1"/>
  <c r="D27" i="12" s="1"/>
  <c r="L29" i="12"/>
  <c r="J29" i="12"/>
  <c r="K28" i="12"/>
  <c r="E28" i="12"/>
  <c r="L27" i="12"/>
  <c r="J27" i="12"/>
  <c r="L25" i="12"/>
  <c r="J25" i="12"/>
  <c r="K25" i="12" s="1"/>
  <c r="E25" i="12"/>
  <c r="D25" i="12"/>
  <c r="L23" i="12"/>
  <c r="J23" i="12"/>
  <c r="K23" i="12" s="1"/>
  <c r="E23" i="12"/>
  <c r="H24" i="12" s="1"/>
  <c r="D23" i="12"/>
  <c r="L21" i="12"/>
  <c r="J21" i="12"/>
  <c r="K21" i="12" s="1"/>
  <c r="E21" i="12"/>
  <c r="E20" i="12" s="1"/>
  <c r="D21" i="12"/>
  <c r="L20" i="12"/>
  <c r="J20" i="12"/>
  <c r="D20" i="12"/>
  <c r="L19" i="12"/>
  <c r="J19" i="12"/>
  <c r="K19" i="12" s="1"/>
  <c r="E19" i="12"/>
  <c r="E18" i="12" s="1"/>
  <c r="D19" i="12"/>
  <c r="L18" i="12"/>
  <c r="J18" i="12"/>
  <c r="I18" i="12"/>
  <c r="I17" i="12"/>
  <c r="H36" i="12" l="1"/>
  <c r="H37" i="12" s="1"/>
  <c r="K50" i="12"/>
  <c r="M19" i="12"/>
  <c r="M23" i="12"/>
  <c r="M25" i="12"/>
  <c r="M37" i="12"/>
  <c r="M41" i="12"/>
  <c r="M56" i="12"/>
  <c r="E24" i="13"/>
  <c r="E20" i="13" s="1"/>
  <c r="D18" i="12"/>
  <c r="H88" i="12" s="1"/>
  <c r="H90" i="12" s="1"/>
  <c r="H18" i="12"/>
  <c r="K20" i="12"/>
  <c r="K27" i="12"/>
  <c r="K29" i="12"/>
  <c r="K30" i="12"/>
  <c r="K31" i="12"/>
  <c r="K32" i="12"/>
  <c r="K33" i="12"/>
  <c r="K34" i="12"/>
  <c r="K35" i="12"/>
  <c r="K36" i="12"/>
  <c r="K37" i="12"/>
  <c r="K41" i="12"/>
  <c r="H92" i="12"/>
  <c r="H94" i="12" s="1"/>
  <c r="K48" i="12"/>
  <c r="K84" i="12"/>
  <c r="F24" i="13"/>
  <c r="F20" i="13" s="1"/>
  <c r="E38" i="13"/>
  <c r="F38" i="13"/>
  <c r="M29" i="12"/>
  <c r="M18" i="12"/>
  <c r="I88" i="12"/>
  <c r="I90" i="12" s="1"/>
  <c r="M20" i="12"/>
  <c r="E27" i="12"/>
  <c r="M27" i="12" s="1"/>
  <c r="M57" i="12"/>
  <c r="M21" i="12"/>
  <c r="H39" i="12"/>
  <c r="H17" i="12"/>
  <c r="I36" i="12"/>
  <c r="I37" i="12" s="1"/>
  <c r="M55" i="12"/>
  <c r="BU90" i="4"/>
  <c r="K18" i="12" l="1"/>
  <c r="I19" i="12"/>
  <c r="I20" i="12" s="1"/>
  <c r="BU85" i="4"/>
  <c r="BU74" i="5" l="1"/>
  <c r="BU80" i="4" l="1"/>
  <c r="BU83" i="3"/>
  <c r="BU78" i="3"/>
  <c r="BU75" i="4"/>
  <c r="BU84" i="5" l="1"/>
  <c r="BU89" i="5" l="1"/>
  <c r="BU79" i="5"/>
  <c r="BU73" i="3" l="1"/>
  <c r="BU73" i="2"/>
  <c r="BU20" i="2" l="1"/>
  <c r="BU68" i="5" l="1"/>
  <c r="BU69" i="4"/>
  <c r="BU67" i="3"/>
  <c r="BU67" i="2"/>
  <c r="BU71" i="5" l="1"/>
  <c r="BT71" i="5"/>
  <c r="BU66" i="5"/>
  <c r="BU56" i="5" s="1"/>
  <c r="BU43" i="5" s="1"/>
  <c r="BT56" i="5"/>
  <c r="BT43" i="5" s="1"/>
  <c r="BU30" i="5"/>
  <c r="BT30" i="5"/>
  <c r="BU27" i="5"/>
  <c r="BT27" i="5"/>
  <c r="BU20" i="5"/>
  <c r="BT20" i="5"/>
  <c r="BU19" i="5"/>
  <c r="BU72" i="4"/>
  <c r="BT72" i="4"/>
  <c r="BU59" i="4"/>
  <c r="BU56" i="4" s="1"/>
  <c r="BU43" i="4" s="1"/>
  <c r="BT56" i="4"/>
  <c r="BT43" i="4" s="1"/>
  <c r="BU30" i="4"/>
  <c r="BU27" i="4" s="1"/>
  <c r="BU19" i="4" s="1"/>
  <c r="BT30" i="4"/>
  <c r="BT27" i="4"/>
  <c r="BU20" i="4"/>
  <c r="BT20" i="4"/>
  <c r="BT19" i="4" s="1"/>
  <c r="BU70" i="3"/>
  <c r="BT70" i="3"/>
  <c r="BT65" i="3"/>
  <c r="BT56" i="3" s="1"/>
  <c r="BT43" i="3" s="1"/>
  <c r="BU56" i="3"/>
  <c r="BU43" i="3" s="1"/>
  <c r="BU30" i="3"/>
  <c r="BU27" i="3" s="1"/>
  <c r="BT30" i="3"/>
  <c r="BT27" i="3"/>
  <c r="BT19" i="3" s="1"/>
  <c r="BU20" i="3"/>
  <c r="BT20" i="3"/>
  <c r="BU70" i="2"/>
  <c r="BT70" i="2"/>
  <c r="BU56" i="2"/>
  <c r="BU43" i="2" s="1"/>
  <c r="BT56" i="2"/>
  <c r="BT43" i="2"/>
  <c r="BU30" i="2"/>
  <c r="BT30" i="2"/>
  <c r="BU27" i="2"/>
  <c r="BU19" i="2" s="1"/>
  <c r="BU18" i="2" s="1"/>
  <c r="BT27" i="2"/>
  <c r="BT19" i="2" s="1"/>
  <c r="BT20" i="2"/>
  <c r="BU18" i="4" l="1"/>
  <c r="BU19" i="3"/>
  <c r="BU18" i="3" s="1"/>
  <c r="BU18" i="5"/>
</calcChain>
</file>

<file path=xl/comments1.xml><?xml version="1.0" encoding="utf-8"?>
<comments xmlns="http://schemas.openxmlformats.org/spreadsheetml/2006/main">
  <authors>
    <author>Лоскутова</author>
  </authors>
  <commentList>
    <comment ref="H18" authorId="0" shapeId="0">
      <text>
        <r>
          <rPr>
            <sz val="9"/>
            <color indexed="81"/>
            <rFont val="Tahoma"/>
            <family val="2"/>
            <charset val="204"/>
          </rPr>
          <t xml:space="preserve"> с учетом корректировки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204"/>
          </rPr>
          <t xml:space="preserve"> 
минус ТСО и потери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204"/>
          </rPr>
          <t xml:space="preserve"> 
минус ТСО и потери
</t>
        </r>
      </text>
    </comment>
    <comment ref="K30" authorId="0" shapeId="0">
      <text>
        <r>
          <rPr>
            <sz val="9"/>
            <color indexed="81"/>
            <rFont val="Tahoma"/>
            <family val="2"/>
            <charset val="204"/>
          </rPr>
          <t xml:space="preserve">  
   Электроэнергия на хоз.нужды.
</t>
        </r>
      </text>
    </comment>
    <comment ref="H93" authorId="0" shapeId="0">
      <text>
        <r>
          <rPr>
            <sz val="9"/>
            <color indexed="81"/>
            <rFont val="Tahoma"/>
            <family val="2"/>
            <charset val="204"/>
          </rPr>
          <t xml:space="preserve">
 сняла услуги кредитных организаций. т.к. они отражены в подконтроьных расходах и налог на прибыль, т.к.он в НР
</t>
        </r>
      </text>
    </comment>
    <comment ref="I93" authorId="0" shapeId="0">
      <text>
        <r>
          <rPr>
            <sz val="9"/>
            <color indexed="81"/>
            <rFont val="Tahoma"/>
            <family val="2"/>
            <charset val="204"/>
          </rPr>
          <t xml:space="preserve">
 сняла услуги кредитных организаций. т.к. они отражены в подконтроьных расходах и налог на прибыль, т.к.он в НР
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Доступные средства на инвестиции</t>
        </r>
      </text>
    </comment>
  </commentList>
</comments>
</file>

<file path=xl/sharedStrings.xml><?xml version="1.0" encoding="utf-8"?>
<sst xmlns="http://schemas.openxmlformats.org/spreadsheetml/2006/main" count="1674" uniqueCount="369">
  <si>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</si>
  <si>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</si>
  <si>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</si>
  <si>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</si>
  <si>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</si>
  <si>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</si>
  <si>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</si>
  <si>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</si>
  <si>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</si>
  <si>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</si>
  <si>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</si>
  <si>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</si>
  <si>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</si>
  <si>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</si>
  <si>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</si>
  <si>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</si>
  <si>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</si>
  <si>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</si>
  <si>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</si>
  <si>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</si>
  <si>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</si>
  <si>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</si>
  <si>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</si>
  <si>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</si>
  <si>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</si>
  <si>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</si>
  <si>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</si>
  <si>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</si>
  <si>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</si>
  <si>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</si>
  <si>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</si>
  <si>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</si>
  <si>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</si>
  <si>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</si>
  <si>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</si>
  <si>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</si>
  <si>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</si>
  <si>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</si>
  <si>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</si>
  <si>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</si>
  <si>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</si>
  <si>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</si>
  <si>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</si>
  <si>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</si>
  <si>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</si>
  <si>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</si>
  <si>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</si>
  <si>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</si>
  <si>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</si>
  <si>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</si>
  <si>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</si>
  <si>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</si>
  <si>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</si>
  <si>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</si>
  <si>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</si>
  <si>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</si>
  <si>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</si>
  <si>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</si>
  <si>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</si>
  <si>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</si>
  <si>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</si>
  <si>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</si>
  <si>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</si>
  <si>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</si>
  <si>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</si>
  <si>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</si>
  <si>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</si>
  <si>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</si>
  <si>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</si>
  <si>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</si>
  <si>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</si>
  <si>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</si>
  <si>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</si>
  <si>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</si>
  <si>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</si>
  <si>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</si>
  <si>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</si>
  <si>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</si>
  <si>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</si>
  <si>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</si>
  <si>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</si>
  <si>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</si>
  <si>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</si>
  <si>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</si>
  <si>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</si>
  <si>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</si>
  <si>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</si>
  <si>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</si>
  <si>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</si>
  <si>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</si>
  <si>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</si>
  <si>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</si>
  <si>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</si>
  <si>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</si>
  <si>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</si>
  <si>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</si>
  <si>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</si>
  <si>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</si>
  <si>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</si>
  <si>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</si>
  <si>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</si>
  <si>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</si>
  <si>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</si>
  <si>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</si>
  <si>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</si>
  <si>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</si>
  <si>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</si>
  <si>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</si>
  <si>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</si>
  <si>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</si>
  <si>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</si>
  <si>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</si>
  <si>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</si>
  <si>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</si>
  <si>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</si>
  <si>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</si>
  <si>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</si>
  <si>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</si>
  <si>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</si>
  <si>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</si>
  <si>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</si>
  <si>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</si>
  <si>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</si>
  <si>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</si>
  <si>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</si>
  <si>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</si>
  <si>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</si>
  <si>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1.1.3.3.5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</si>
  <si>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</si>
  <si>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</si>
  <si>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</si>
  <si>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</si>
  <si>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</si>
  <si>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</si>
  <si>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</si>
  <si>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</si>
  <si>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</si>
  <si>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</si>
  <si>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Другие прочие расходы</t>
  </si>
  <si>
    <t>Оплата услуг ПАО "ФСК ЕЭС"</t>
  </si>
  <si>
    <t>1.2.12.1.</t>
  </si>
  <si>
    <t xml:space="preserve">резерв по сомнительным долгам (сальдо) </t>
  </si>
  <si>
    <t>1.2.12.2.</t>
  </si>
  <si>
    <t>резерв по судебным разбирательствам (сальдо)</t>
  </si>
  <si>
    <t>1.2.12.3.</t>
  </si>
  <si>
    <t>Прочие налоги (сальдо)</t>
  </si>
  <si>
    <t>1.2.12.4.</t>
  </si>
  <si>
    <t>Оплата услуг кредитной организации</t>
  </si>
  <si>
    <t>1.2.12.5.</t>
  </si>
  <si>
    <t>отчисления профсоюзу</t>
  </si>
  <si>
    <t>1.2.12.6.</t>
  </si>
  <si>
    <t>прочие льготы и компенсации согл. Колл.Дог</t>
  </si>
  <si>
    <t>судебные издержки (госпошлина)</t>
  </si>
  <si>
    <t>1.2.12.7</t>
  </si>
  <si>
    <t>Сальдо прочих доходов и расходов</t>
  </si>
  <si>
    <t>руб./МВт.ч.</t>
  </si>
  <si>
    <t>2.1.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</si>
  <si>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</si>
  <si>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</si>
  <si>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</si>
  <si>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</si>
  <si>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</si>
  <si>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</si>
  <si>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</si>
  <si>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</si>
  <si>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 I</t>
  </si>
  <si>
    <t>3.3</t>
  </si>
  <si>
    <t>в том числе количество условных единиц по линиям электропередач на уровне напряжения СН II</t>
  </si>
  <si>
    <t>3.4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</si>
  <si>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</si>
  <si>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</si>
  <si>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</si>
  <si>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</si>
  <si>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</t>
  </si>
  <si>
    <t>4.3</t>
  </si>
  <si>
    <t>в том числе количество условных единиц по подстанциям на уровне напряжения СН II</t>
  </si>
  <si>
    <t>4.4</t>
  </si>
  <si>
    <t>в том числе количество условных единиц по подстанциям на уровне напряжения НН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</si>
  <si>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</si>
  <si>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</si>
  <si>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</si>
  <si>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 I</t>
  </si>
  <si>
    <t>5.3</t>
  </si>
  <si>
    <t>в том числе длина линий электропередач на уровне напряжения СН II</t>
  </si>
  <si>
    <t>5.4</t>
  </si>
  <si>
    <t>в том числе длина линий электропередач на уровне напряжения НН</t>
  </si>
  <si>
    <t>2018 Год</t>
  </si>
  <si>
    <t>филиал ПАО "МРСК Северного Кавказа"-"Каббалкэнерго"</t>
  </si>
  <si>
    <t>2018</t>
  </si>
  <si>
    <t>2022</t>
  </si>
  <si>
    <t>2632082033</t>
  </si>
  <si>
    <t>филиал ПАО "МРСК Северного Кавказа"-"Карачаево-Ческесскэнерго"</t>
  </si>
  <si>
    <t>072603002</t>
  </si>
  <si>
    <t>091743001</t>
  </si>
  <si>
    <t>филиал ПАО "МРСК Северного Кавказа"-"Севкавказэнерго"</t>
  </si>
  <si>
    <t xml:space="preserve">филиал ПАО "МРСК Северного Кавказа"-"Ингушэнерго" </t>
  </si>
  <si>
    <t>151343001</t>
  </si>
  <si>
    <t>060843001</t>
  </si>
  <si>
    <t>2017</t>
  </si>
  <si>
    <t>2027</t>
  </si>
  <si>
    <t>1.2.12.8</t>
  </si>
  <si>
    <t>расходы на возврат и обслуживание долгосрочных заемных средств, направляемых на финансирование капитальных вложений******</t>
  </si>
  <si>
    <t>прочие налоги из прибыли</t>
  </si>
  <si>
    <t>оплата труда работников произв. сферы из прибыли</t>
  </si>
  <si>
    <t>затраты социального характера</t>
  </si>
  <si>
    <t>****** Указана общая сумма фактических процентов к уплате, включающая проценты по кредитам и займам, а также прочие процентные расходы</t>
  </si>
  <si>
    <t>Оплата труда работников произв. сферы из прибыли</t>
  </si>
  <si>
    <t>Затраты социального характера</t>
  </si>
  <si>
    <t xml:space="preserve">         ****** Указана общая сумма фактических процентов к уплате, включающая проценты по кредитам и займам, а также прочие процентные расходы</t>
  </si>
  <si>
    <t>Прочие налоги</t>
  </si>
  <si>
    <t>1.2.12.9</t>
  </si>
  <si>
    <t>1.2.12.10</t>
  </si>
  <si>
    <t>85 584</t>
  </si>
  <si>
    <t>62 471</t>
  </si>
  <si>
    <t>Фактический налог на прибыль указан с учетом суммы изменений отложенных налоговых активов и обязательств</t>
  </si>
  <si>
    <t>прочие расходы (сальдо)</t>
  </si>
  <si>
    <t>нет данных</t>
  </si>
  <si>
    <t>В ТБР расходы на ремонт отдельной суммой не утверждаются</t>
  </si>
  <si>
    <t>Превышение фактического годового фонда оплаты труда над плановым обусловлено необходимостью применения Отраслевого тарифного соглашения в электроэнергетике на 2013-2015 годы (с учетом его продления на 2016-2018 гг).</t>
  </si>
  <si>
    <t xml:space="preserve">Расходы по данной статье  рассчитываются как процентное соотношение от размера фонда оплаты труда. </t>
  </si>
  <si>
    <t>не утверждается</t>
  </si>
  <si>
    <t>Факт указан без учета расходов на оплату услуг ТСО</t>
  </si>
  <si>
    <t>Приложение 1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</si>
  <si>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</si>
  <si>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</si>
  <si>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Филиал ПАО "МРСК Северного Кавказа" - "Ставропольэнерго"</t>
  </si>
  <si>
    <t>263243001</t>
  </si>
  <si>
    <t>2018 год</t>
  </si>
  <si>
    <t>Необходимая валовая выручка на содержание (далее - НВВ)</t>
  </si>
  <si>
    <t>Без учета расходов на оплату услуг ТСО</t>
  </si>
  <si>
    <t>Подконтрольные (операционные) расходы, включенные в НВВ</t>
  </si>
  <si>
    <t>Прочие операционные расходы (с расшифровкой)</t>
  </si>
  <si>
    <t>1.1.3.2.1</t>
  </si>
  <si>
    <t>Оплата работ и услуг сторонних организаций</t>
  </si>
  <si>
    <t>1.1.3.2.2</t>
  </si>
  <si>
    <t>1.1.3.2.3</t>
  </si>
  <si>
    <t>1.1.3.2.4</t>
  </si>
  <si>
    <t>1.1.3.2.5</t>
  </si>
  <si>
    <t>1.1.3.2.6</t>
  </si>
  <si>
    <t>1.2.7.1</t>
  </si>
  <si>
    <t>Возврат инвестированного капитала, всего</t>
  </si>
  <si>
    <t>1.3.1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</si>
  <si>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</si>
  <si>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</si>
  <si>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</si>
  <si>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</si>
  <si>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</si>
  <si>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</si>
  <si>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</si>
  <si>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</si>
  <si>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</si>
  <si>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</si>
  <si>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</si>
  <si>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</si>
  <si>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Объем технологических потерь</t>
  </si>
  <si>
    <t xml:space="preserve"> млн.кВт.ч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</si>
  <si>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</si>
  <si>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руб./МВт∙ч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</si>
  <si>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</si>
  <si>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</si>
  <si>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норма доходности на капитал, инвестированный до начала долгосрочного периода регулирования</t>
  </si>
  <si>
    <t>V</t>
  </si>
  <si>
    <t>2.2.</t>
  </si>
  <si>
    <t>в том числе трансформаторная мощность подстанций на уровне напряжения СН1</t>
  </si>
  <si>
    <t>2.3.</t>
  </si>
  <si>
    <t>в том числе трансформаторная мощность подстанций на уровне напряжения СН2</t>
  </si>
  <si>
    <t>2.4.</t>
  </si>
  <si>
    <t>в том числе трансформаторная мощность подстанций на уровне напряжения НН</t>
  </si>
  <si>
    <t>3.1.</t>
  </si>
  <si>
    <t>3.2.</t>
  </si>
  <si>
    <t>в том числе количество условных единиц по линиям электропередач на уровне напряжения СН1</t>
  </si>
  <si>
    <t>3.3.</t>
  </si>
  <si>
    <t>в том числе количество условных единиц по линиям электропередач на уровне напряжения СН2</t>
  </si>
  <si>
    <t>3.4.</t>
  </si>
  <si>
    <t>4.1.</t>
  </si>
  <si>
    <t>4.2.</t>
  </si>
  <si>
    <t>в том числе количество условных единиц по подстанциям на уровне напряжения СН1</t>
  </si>
  <si>
    <t>4.3.</t>
  </si>
  <si>
    <t>в том числе количество условных единиц по подстанциям на уровне напряжения СН2</t>
  </si>
  <si>
    <t>4.4.</t>
  </si>
  <si>
    <t>5.1.</t>
  </si>
  <si>
    <t>5.2.</t>
  </si>
  <si>
    <t>в том числе длина линий электропередач на уровне напряжения СН1</t>
  </si>
  <si>
    <t>5.3.</t>
  </si>
  <si>
    <t>в том числе длина линий электропередач на уровне напряжения СН2</t>
  </si>
  <si>
    <t>5.4.</t>
  </si>
  <si>
    <t xml:space="preserve"> Нарушение графика производства работ  и расторжение договоров техприсоединения в связи с банкротством заявителей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</si>
  <si>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</si>
  <si>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 xml:space="preserve">Приложение № 4 </t>
  </si>
  <si>
    <t>к Приказу Федеральной</t>
  </si>
  <si>
    <t>службы по тарифам</t>
  </si>
  <si>
    <t>от 24.10.2014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</si>
  <si>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</si>
  <si>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</si>
  <si>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</si>
  <si>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</si>
  <si>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</si>
  <si>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 xml:space="preserve">Примечание </t>
  </si>
  <si>
    <t xml:space="preserve">план 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</si>
  <si>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</si>
  <si>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</si>
  <si>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</si>
  <si>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</si>
  <si>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</si>
  <si>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</si>
  <si>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Ввод активов (основных средств) за год</t>
  </si>
  <si>
    <t>Необходимость выполнения договорных обязательств по договорам  техприсоединения</t>
  </si>
  <si>
    <t>2.2.1</t>
  </si>
  <si>
    <t>в том числе модернизация и реконструкция</t>
  </si>
  <si>
    <t xml:space="preserve"> Нарушение графика производства работ на объекте "Техническое перевооружение ПС 110 кВ "Полимер",а так же расторжение  договора техприсоединения по объекту "Реконструкция ПС 110/35/10 кВ "Новопавловская-2"  в связи с банкротством Заявителя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</si>
  <si>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</si>
  <si>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</si>
  <si>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</si>
  <si>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</si>
  <si>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 связи с унификацией (расширением) перечня оборудования, относимого к ОФ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</si>
  <si>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</si>
  <si>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</si>
  <si>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t>*  План в соответствии со скоррректированной ИП (Приказ Минэнерго РФ от 20.12.2018  № 24@)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</si>
  <si>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</si>
  <si>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1.2.12.11</t>
  </si>
  <si>
    <t>резерв по судебным разбирательствам на компенсацию потерь</t>
  </si>
  <si>
    <t>Указана общая сумма фактических процентов к уплате, включающая проценты по кредитам и займам, а также прочие процентные расходы</t>
  </si>
  <si>
    <t>расходы на возврат и обслуживание долгосрочных заемных средств, направляемых на финансирование капитальных вложений</t>
  </si>
  <si>
    <t>124 134</t>
  </si>
  <si>
    <t>заявленные на 2018 год расходы не приняты регулятором</t>
  </si>
  <si>
    <t>Экономия обусловлена проведением конкурсных процедур. Ремонтная программа филиала выполнена, что подтверждается фактическими показателями надежности и качества предоставляемых услуг</t>
  </si>
  <si>
    <t>Обусловлено фактическими результатами деятельности</t>
  </si>
  <si>
    <t>Достигнута экономия в результате оптимизации расходов.</t>
  </si>
  <si>
    <t>Обусловлено включением в ТБР корректировки в результате примениния метода сравнения аналогов в сумме - 43,3 млн рублей</t>
  </si>
  <si>
    <t>В ТБР не включены расходы на страхование зданий, сооружений и оборудования, расходы на страхование от несчастных случаев и прочие виды стархования</t>
  </si>
  <si>
    <t xml:space="preserve">Расходы не приняты в ТБР. По факту расходы предусмотрены отраслевым тарифным соглашением </t>
  </si>
  <si>
    <t>Заявленные расходы по аренде имущества учтены не в полном объеме</t>
  </si>
  <si>
    <t>Обусловлено доходами, полученными по решению суда, и доходами, связанными с имуществом</t>
  </si>
  <si>
    <t>По факту указано количество льготных ТП стоимостью 550 рублей</t>
  </si>
  <si>
    <t>Консультационные расходы не учтены в ТБР</t>
  </si>
  <si>
    <t xml:space="preserve"> </t>
  </si>
  <si>
    <t>Заявленные расходы не учтены в полном объеме</t>
  </si>
  <si>
    <t>Фактические расходы сложились с учетом начисления амортизации на  введенные объекты основных средств в рамках исполнения ИПР.</t>
  </si>
  <si>
    <t>В ТБР не учтены расходы на ремонт электросетевого и прочего оборудования, а также прочие услуги производственного характера</t>
  </si>
  <si>
    <t xml:space="preserve">Заявка не учтена в полном объеме. ТБР оспаривается в Верховном суде Республики Северная Осетия-Алания (исковое заявление от 29.08.2018). </t>
  </si>
  <si>
    <t xml:space="preserve">Фактические расходы сформированы с учетом выполнения плана-графика повышения квалификации ППП. </t>
  </si>
  <si>
    <t>Обусловлено фактическим превышением расходов на оформление имущественных прав, расходов на природоохранные мероприятия и т.д</t>
  </si>
  <si>
    <t xml:space="preserve">Обусловлено снижением объема потерь в сетях ЕНЭС </t>
  </si>
  <si>
    <t>Обусловлено превышением суммы фактически уплаченного налога на имущество над учтенной в ТБР</t>
  </si>
  <si>
    <t>Заявленные расходы не учтены регулятором</t>
  </si>
  <si>
    <t>Обусловлено наличием доходов, полученным по решению суда, прибыли прошлых лет и т.д.</t>
  </si>
  <si>
    <t>Обусловлено вынужденной экономией в связи с недобором выручки по причине неплатежей потребителей</t>
  </si>
  <si>
    <t>Регулирующим органом не учтены расходы по нектороым статьям, в том числе на услуги по организации функционирования и развития сетевого комплекса (по факту расходы составили 7,1 млн. рублей).</t>
  </si>
  <si>
    <t>Регулирующим органом не учтены расходы по нектороым статьям, в том числе на услуги по организации функционирования и развития сетевого комплекса (по факту расходы составили 5,3 млн. рублей).</t>
  </si>
  <si>
    <t>Регулирующим органом не учтены расходы по нектороым статьям, в том числе на услуги по организации функционирования и развития сетевого комплекса (по факту расходы составили 7,9 млн. рублей).</t>
  </si>
  <si>
    <t xml:space="preserve">За счет экономии топлива и в соответстыии с результатами закупочной деятельности, </t>
  </si>
  <si>
    <t>н/д</t>
  </si>
  <si>
    <t>В связи с недостатком средств</t>
  </si>
  <si>
    <t>С учетом фактической потребности на проведение медосмотров персонала</t>
  </si>
  <si>
    <t>В плане не учтены расходы: "разъездные", оплата 2-х дней больничного листа, проведение СД</t>
  </si>
  <si>
    <t>Регулирующим органом не учтены в полном объеме договоры аренды нежилых помещений</t>
  </si>
  <si>
    <t>В ТБР расходы на ремонт отдельной суммой не утверждаются, по факту указаны расходы на ремонт, входящие в перечень статей, отнесенных регулятором к расходам УПХ</t>
  </si>
  <si>
    <t>В ТБР расходы на ремонт отдельной суммой не утверждаются, по факту указаны расходы на ремонт, входящие в перечень статей, отнесенных регулятором к расходам на материалы без учета расходов на ГСМ</t>
  </si>
  <si>
    <t>В ТБР расходы на ремонт отдельной суммой не утверждаются, по факту указаны расходы на ремонт, входящие в перечень статей, отнесенных регулятором к расходам на материалы  без учета расходов на ГСМ</t>
  </si>
  <si>
    <t xml:space="preserve">В ТБР включена полная сумма  созданного резерва по задолженности ОАО "НГЭК", по факту отражено сальдо общей величины начисленного и воссстановленного в 2018 году резерва по сомнительным долгам, включая резерв на пени, штрафы, неустойки и прочие резервы </t>
  </si>
  <si>
    <t xml:space="preserve">по факту отражено сальдо общей величины начисленного и воссстановленного в 2018 году резерва по сомнительным долгам, включая резерв на пени, штрафы, неустойки и прочие резервы </t>
  </si>
  <si>
    <t xml:space="preserve">Невключение расходов по данной статье в НВВ оспаривается в суде. По факту отражено сальдо общей величины начисленного и воссстановленного в 2018 году резерва по сомнительным долгам, включая резерв на пени, штрафы, неустойки и прочие резервы </t>
  </si>
  <si>
    <t>Обусловлено отсутсвием средств на реализацию программы снижения потерь</t>
  </si>
  <si>
    <t xml:space="preserve">В связи с формированием отчетных данных, величина выпадающих доходов может быть пересмотрена. </t>
  </si>
  <si>
    <t>В связи с формированием отчетных данных, величина выпадающих доходов может быть пересмотрена</t>
  </si>
  <si>
    <t>Расходы на оплату потерь не были пересмотрены с учетом изменени, внесенных ПП РФ № 534</t>
  </si>
  <si>
    <t>Выполнение работ хозяйственным способом. Кроме того в плане не учтены расходы технадзора и пожарной безопасности</t>
  </si>
  <si>
    <t>Не учтены в плане</t>
  </si>
  <si>
    <t>В плане не учтены расходы на оформление имущественных прав, услуги по функционированию и развитию сетевого комплекса, консультационные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</si>
</sst>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.5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b/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9" fontId="10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/>
    </xf>
    <xf numFmtId="9" fontId="1" fillId="0" borderId="0" xfId="2" applyFont="1" applyAlignment="1">
      <alignment horizontal="center"/>
    </xf>
    <xf numFmtId="4" fontId="11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Alignment="1">
      <alignment horizontal="center"/>
    </xf>
    <xf numFmtId="0" fontId="2" fillId="0" borderId="0" xfId="1" applyFont="1" applyAlignment="1">
      <alignment horizontal="left"/>
    </xf>
    <xf numFmtId="9" fontId="0" fillId="0" borderId="0" xfId="2" applyFont="1" applyBorder="1" applyAlignment="1">
      <alignment wrapText="1"/>
    </xf>
    <xf numFmtId="0" fontId="10" fillId="0" borderId="0" xfId="1" applyBorder="1" applyAlignment="1">
      <alignment wrapText="1"/>
    </xf>
    <xf numFmtId="49" fontId="2" fillId="0" borderId="8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/>
    <xf numFmtId="49" fontId="2" fillId="0" borderId="3" xfId="1" applyNumberFormat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9" fontId="6" fillId="0" borderId="0" xfId="2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justify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0" fontId="10" fillId="0" borderId="0" xfId="1"/>
    <xf numFmtId="4" fontId="13" fillId="0" borderId="0" xfId="1" applyNumberFormat="1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15" fillId="0" borderId="0" xfId="1" applyFont="1"/>
    <xf numFmtId="0" fontId="10" fillId="0" borderId="14" xfId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10" fillId="0" borderId="0" xfId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10" fillId="0" borderId="0" xfId="1" applyNumberFormat="1"/>
    <xf numFmtId="164" fontId="16" fillId="0" borderId="0" xfId="1" applyNumberFormat="1" applyFont="1"/>
    <xf numFmtId="4" fontId="10" fillId="0" borderId="0" xfId="1" applyNumberFormat="1"/>
    <xf numFmtId="164" fontId="10" fillId="0" borderId="0" xfId="1" applyNumberFormat="1"/>
    <xf numFmtId="4" fontId="10" fillId="0" borderId="0" xfId="1" applyNumberFormat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9" fontId="0" fillId="0" borderId="0" xfId="2" applyFont="1"/>
    <xf numFmtId="10" fontId="0" fillId="0" borderId="0" xfId="2" applyNumberFormat="1" applyFont="1"/>
    <xf numFmtId="0" fontId="6" fillId="0" borderId="0" xfId="1" applyFont="1"/>
    <xf numFmtId="4" fontId="1" fillId="0" borderId="0" xfId="1" applyNumberFormat="1" applyFont="1" applyAlignment="1">
      <alignment horizontal="center" vertical="center"/>
    </xf>
    <xf numFmtId="9" fontId="5" fillId="0" borderId="0" xfId="2" applyFont="1" applyAlignment="1">
      <alignment horizontal="justify" wrapText="1"/>
    </xf>
    <xf numFmtId="0" fontId="18" fillId="0" borderId="0" xfId="1" applyFont="1"/>
    <xf numFmtId="0" fontId="19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1" fillId="0" borderId="0" xfId="1" applyFont="1" applyBorder="1" applyAlignment="1">
      <alignment horizontal="left"/>
    </xf>
    <xf numFmtId="49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justify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3" fontId="18" fillId="0" borderId="12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vertical="center" wrapText="1"/>
    </xf>
    <xf numFmtId="165" fontId="10" fillId="0" borderId="0" xfId="1" applyNumberFormat="1" applyBorder="1"/>
    <xf numFmtId="0" fontId="10" fillId="0" borderId="0" xfId="1" applyBorder="1"/>
    <xf numFmtId="4" fontId="10" fillId="0" borderId="0" xfId="1" applyNumberFormat="1" applyBorder="1"/>
    <xf numFmtId="2" fontId="12" fillId="0" borderId="1" xfId="1" applyNumberFormat="1" applyFont="1" applyFill="1" applyBorder="1" applyAlignment="1">
      <alignment horizontal="center" vertical="center" wrapText="1"/>
    </xf>
    <xf numFmtId="165" fontId="22" fillId="0" borderId="0" xfId="1" applyNumberFormat="1" applyFont="1" applyBorder="1"/>
    <xf numFmtId="0" fontId="18" fillId="0" borderId="1" xfId="1" applyNumberFormat="1" applyFont="1" applyFill="1" applyBorder="1" applyAlignment="1">
      <alignment vertical="center" wrapText="1"/>
    </xf>
    <xf numFmtId="0" fontId="18" fillId="0" borderId="0" xfId="1" applyNumberFormat="1" applyFont="1" applyFill="1" applyBorder="1" applyAlignment="1">
      <alignment vertical="center" wrapText="1"/>
    </xf>
    <xf numFmtId="165" fontId="15" fillId="0" borderId="0" xfId="1" applyNumberFormat="1" applyFont="1" applyBorder="1"/>
    <xf numFmtId="4" fontId="18" fillId="0" borderId="12" xfId="1" applyNumberFormat="1" applyFont="1" applyFill="1" applyBorder="1" applyAlignment="1">
      <alignment horizontal="center" vertical="center" wrapText="1"/>
    </xf>
    <xf numFmtId="3" fontId="10" fillId="0" borderId="0" xfId="1" applyNumberFormat="1" applyBorder="1"/>
    <xf numFmtId="164" fontId="10" fillId="0" borderId="0" xfId="1" applyNumberFormat="1" applyBorder="1"/>
    <xf numFmtId="0" fontId="18" fillId="0" borderId="0" xfId="1" applyFont="1" applyFill="1"/>
    <xf numFmtId="3" fontId="18" fillId="0" borderId="0" xfId="1" applyNumberFormat="1" applyFont="1" applyFill="1"/>
    <xf numFmtId="3" fontId="18" fillId="0" borderId="0" xfId="1" applyNumberFormat="1" applyFont="1"/>
    <xf numFmtId="3" fontId="11" fillId="0" borderId="0" xfId="1" applyNumberFormat="1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/>
    </xf>
    <xf numFmtId="164" fontId="23" fillId="0" borderId="0" xfId="1" applyNumberFormat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24" fillId="0" borderId="1" xfId="1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8" fillId="0" borderId="12" xfId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 indent="3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0" fillId="0" borderId="3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8" xfId="1" applyFont="1" applyBorder="1" applyAlignment="1">
      <alignment wrapText="1"/>
    </xf>
    <xf numFmtId="0" fontId="10" fillId="0" borderId="8" xfId="1" applyBorder="1" applyAlignment="1">
      <alignment wrapText="1"/>
    </xf>
    <xf numFmtId="0" fontId="5" fillId="0" borderId="0" xfId="1" applyFont="1" applyAlignment="1">
      <alignment horizontal="justify" wrapText="1"/>
    </xf>
    <xf numFmtId="0" fontId="19" fillId="0" borderId="0" xfId="1" applyFont="1" applyAlignment="1">
      <alignment horizontal="center" vertical="center" wrapText="1"/>
    </xf>
    <xf numFmtId="0" fontId="10" fillId="0" borderId="0" xfId="1" applyAlignment="1">
      <alignment horizontal="center" vertical="center" wrapText="1"/>
    </xf>
    <xf numFmtId="49" fontId="18" fillId="0" borderId="13" xfId="1" applyNumberFormat="1" applyFont="1" applyBorder="1" applyAlignment="1">
      <alignment horizontal="center" vertical="center" wrapText="1"/>
    </xf>
    <xf numFmtId="49" fontId="10" fillId="0" borderId="15" xfId="1" applyNumberFormat="1" applyBorder="1" applyAlignment="1">
      <alignment horizontal="center" vertical="center" wrapText="1"/>
    </xf>
    <xf numFmtId="49" fontId="10" fillId="0" borderId="14" xfId="1" applyNumberFormat="1" applyBorder="1" applyAlignment="1">
      <alignment horizontal="center" vertical="center" wrapText="1"/>
    </xf>
    <xf numFmtId="0" fontId="18" fillId="0" borderId="13" xfId="1" applyFont="1" applyBorder="1" applyAlignment="1">
      <alignment horizontal="justify" vertical="center" wrapText="1"/>
    </xf>
    <xf numFmtId="0" fontId="10" fillId="0" borderId="15" xfId="1" applyBorder="1" applyAlignment="1">
      <alignment horizontal="justify" vertical="center" wrapText="1"/>
    </xf>
    <xf numFmtId="0" fontId="10" fillId="0" borderId="14" xfId="1" applyBorder="1" applyAlignment="1">
      <alignment horizontal="justify" vertical="center" wrapText="1"/>
    </xf>
    <xf numFmtId="0" fontId="18" fillId="0" borderId="4" xfId="1" applyNumberFormat="1" applyFont="1" applyFill="1" applyBorder="1" applyAlignment="1">
      <alignment horizontal="left" vertical="center" wrapText="1"/>
    </xf>
    <xf numFmtId="0" fontId="18" fillId="0" borderId="7" xfId="1" applyNumberFormat="1" applyFont="1" applyFill="1" applyBorder="1" applyAlignment="1">
      <alignment horizontal="left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0" xfId="1" applyFont="1" applyAlignment="1">
      <alignment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40;&#1085;&#1072;&#1083;&#1080;&#1079;%20&#1088;&#1072;&#1089;&#1093;&#1086;&#1076;&#1086;&#1074;%20&#1085;&#1086;&#1074;&#1099;&#1081;%20&#1092;&#1086;&#1088;&#1084;&#1072;&#1090;%20&#1087;&#1086;%20&#1074;&#1089;&#1077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8;&#1040;&#1056;&#1048;&#1060;%202020\&#1058;&#1040;&#1056;&#1048;&#1060;&#1053;&#1040;&#1071;%20&#1047;&#1040;&#1071;&#1042;&#1050;&#1040;\&#1058;&#1072;&#1073;&#1083;&#1080;&#1094;&#1072;%20&#1087;&#1086;%20&#1079;&#1072;&#1090;&#1088;&#1072;&#1090;&#1072;&#1084;%20&#1080;%20&#1085;&#1086;&#1084;&#1077;&#1088;&#1072;&#1084;%20&#1090;&#1086;&#1084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53;&#1054;&#1057;&#1058;&#1068;\!%20&#1057;&#1058;&#1040;&#1053;&#1044;&#1040;&#1056;&#1058;%20&#1086;%20&#1077;&#1076;&#1080;&#1085;&#1099;&#1093;%20&#1087;&#1088;&#1080;&#1085;&#1094;&#1080;&#1087;&#1072;&#1093;%20&#1090;&#1072;&#1088;&#1080;&#1092;&#1085;&#1099;&#1093;%20&#1087;&#1088;&#1086;&#1094;&#1077;&#1089;&#1089;&#1086;&#1074;\&#1054;&#1090;&#1095;&#1077;&#1090;&#1099;\2019\&#1057;&#1090;&#1069;%202018%20&#1060;&#1086;&#1088;&#1084;&#1099;%202.26-2.2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53;&#1054;&#1057;&#1058;&#1068;\2018\&#1048;&#1055;\&#1057;&#1090;&#1072;&#1074;&#1088;&#1086;&#1087;&#1086;&#1083;&#1100;&#1089;&#1082;&#1080;&#1081;%20&#1082;&#1088;&#1072;&#1081;.NET.INV.(IV%20&#1082;&#1074;&#1072;&#1088;&#1090;&#1072;&#1083;)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8;&#1040;&#1056;&#1048;&#1060;%202018\&#1059;&#1090;&#1074;&#1077;&#1088;&#1078;&#1076;&#1077;&#1085;&#1086;%20&#1056;&#1058;&#1050;\&#1064;&#1072;&#1073;&#1083;&#1086;&#1085;&#1099;\&#1059;&#1090;&#1074;&#1077;&#1088;&#1078;&#1076;&#1077;&#1085;&#1086;%202018%20&#1087;&#1086;&#1083;&#1091;&#1095;&#1077;&#1085;&#1086;%2024.05.18\PEREDACHA.M2018(v1.1)_18.04.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53;&#1054;&#1057;&#1058;&#1068;\2018\&#1048;&#1055;\&#1042;&#1074;&#1086;&#1076;%20&#1079;&#1072;%204%20&#1082;&#1074;%202018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AppData\Local\Microsoft\Windows\Temporary%20Internet%20Files\Content.Outlook\5MCPXGWC\&#1055;&#1088;&#1080;&#1083;.%204%20&#1082;%20&#1055;&#1088;&#1080;&#1082;&#1072;&#1079;&#1091;%20&#1060;&#1057;&#1058;%20&#1086;&#1090;%2024.10.2014%20&#8470;%201831-&#1101;_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1">
          <cell r="F311">
            <v>7630.83</v>
          </cell>
        </row>
        <row r="330">
          <cell r="F330">
            <v>32864.58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Э"/>
    </sheetNames>
    <sheetDataSet>
      <sheetData sheetId="0" refreshError="1">
        <row r="11">
          <cell r="E11">
            <v>63787.917000000001</v>
          </cell>
        </row>
        <row r="12">
          <cell r="E12">
            <v>5268.027</v>
          </cell>
        </row>
        <row r="13">
          <cell r="E13">
            <v>4678.8270000000002</v>
          </cell>
        </row>
        <row r="14">
          <cell r="E14">
            <v>25142.043000000001</v>
          </cell>
        </row>
        <row r="15">
          <cell r="E15">
            <v>28699.02</v>
          </cell>
        </row>
        <row r="16">
          <cell r="E16">
            <v>92091.043999999994</v>
          </cell>
        </row>
        <row r="17">
          <cell r="E17">
            <v>23197.7</v>
          </cell>
        </row>
        <row r="18">
          <cell r="E18">
            <v>22969.5</v>
          </cell>
        </row>
        <row r="19">
          <cell r="E19">
            <v>45923.844000000005</v>
          </cell>
        </row>
        <row r="20">
          <cell r="E20">
            <v>48453.2</v>
          </cell>
        </row>
        <row r="21">
          <cell r="E21">
            <v>3877.38</v>
          </cell>
        </row>
        <row r="22">
          <cell r="E22">
            <v>3839.89</v>
          </cell>
        </row>
        <row r="23">
          <cell r="E23">
            <v>22536.6</v>
          </cell>
        </row>
        <row r="24">
          <cell r="E24">
            <v>18199.330000000002</v>
          </cell>
        </row>
        <row r="96">
          <cell r="E96">
            <v>8068664.7799999993</v>
          </cell>
          <cell r="F96">
            <v>8043890.2754391404</v>
          </cell>
        </row>
        <row r="97">
          <cell r="E97">
            <v>6321815.0549678802</v>
          </cell>
          <cell r="F97">
            <v>6758232.1867674906</v>
          </cell>
        </row>
        <row r="98">
          <cell r="E98">
            <v>2180792.36</v>
          </cell>
          <cell r="F98">
            <v>2138072.15</v>
          </cell>
        </row>
        <row r="101">
          <cell r="E101">
            <v>678940.76</v>
          </cell>
          <cell r="F101">
            <v>738203.88476748997</v>
          </cell>
        </row>
        <row r="117">
          <cell r="E117">
            <v>2848597.7</v>
          </cell>
          <cell r="F117">
            <v>2906979.29</v>
          </cell>
        </row>
        <row r="118">
          <cell r="E118">
            <v>493584.82</v>
          </cell>
          <cell r="F118">
            <v>395028.19</v>
          </cell>
        </row>
        <row r="144">
          <cell r="E144">
            <v>251412.56</v>
          </cell>
          <cell r="F144">
            <v>154076.38</v>
          </cell>
        </row>
        <row r="153">
          <cell r="E153">
            <v>0</v>
          </cell>
          <cell r="F153">
            <v>18518.919999999998</v>
          </cell>
        </row>
        <row r="160">
          <cell r="E160">
            <v>1803377.33</v>
          </cell>
          <cell r="F160">
            <v>1923209.7</v>
          </cell>
        </row>
        <row r="163">
          <cell r="E163">
            <v>114908.54000000001</v>
          </cell>
          <cell r="F163">
            <v>214397.69</v>
          </cell>
        </row>
        <row r="186">
          <cell r="F186">
            <v>344.28000000000003</v>
          </cell>
        </row>
        <row r="198">
          <cell r="E198">
            <v>3624.91</v>
          </cell>
          <cell r="F198">
            <v>26.1</v>
          </cell>
        </row>
        <row r="231">
          <cell r="E231">
            <v>34522.239999999998</v>
          </cell>
          <cell r="F231">
            <v>34753.65</v>
          </cell>
        </row>
        <row r="234">
          <cell r="E234">
            <v>12952.62</v>
          </cell>
          <cell r="F234">
            <v>10299.33</v>
          </cell>
        </row>
        <row r="235">
          <cell r="E235">
            <v>10301.51</v>
          </cell>
          <cell r="F235">
            <v>16997.89</v>
          </cell>
        </row>
        <row r="239">
          <cell r="E239">
            <v>19476.289999999997</v>
          </cell>
          <cell r="F239">
            <v>21051.660000000003</v>
          </cell>
        </row>
        <row r="249">
          <cell r="E249">
            <v>363.27</v>
          </cell>
          <cell r="F249">
            <v>20785.319999999996</v>
          </cell>
        </row>
        <row r="259">
          <cell r="E259">
            <v>107698.52</v>
          </cell>
          <cell r="F259">
            <v>116379.48</v>
          </cell>
        </row>
        <row r="260">
          <cell r="E260">
            <v>832542.99999999988</v>
          </cell>
        </row>
        <row r="261">
          <cell r="E261">
            <v>40486.519999999997</v>
          </cell>
          <cell r="F261">
            <v>58280.41</v>
          </cell>
        </row>
        <row r="268">
          <cell r="E268">
            <v>110187.9</v>
          </cell>
          <cell r="F268">
            <v>118791.18000000001</v>
          </cell>
        </row>
        <row r="278">
          <cell r="E278">
            <v>548226.71</v>
          </cell>
          <cell r="F278">
            <v>575783.26</v>
          </cell>
        </row>
        <row r="279">
          <cell r="E279">
            <v>115852</v>
          </cell>
          <cell r="F279">
            <v>116356.102</v>
          </cell>
        </row>
        <row r="284">
          <cell r="E284">
            <v>17789.87</v>
          </cell>
        </row>
        <row r="287">
          <cell r="E287">
            <v>693940</v>
          </cell>
          <cell r="F287">
            <v>694190.94</v>
          </cell>
        </row>
        <row r="378">
          <cell r="E378">
            <v>-322422.71759956999</v>
          </cell>
        </row>
        <row r="386">
          <cell r="E386">
            <v>773345.60127053095</v>
          </cell>
          <cell r="F386">
            <v>769137.32159586414</v>
          </cell>
        </row>
        <row r="387">
          <cell r="E387">
            <v>460859.70861040294</v>
          </cell>
        </row>
        <row r="388">
          <cell r="E388">
            <v>512644.44</v>
          </cell>
        </row>
        <row r="396">
          <cell r="E396">
            <v>493415.34515805641</v>
          </cell>
          <cell r="F396">
            <v>602832.07200000004</v>
          </cell>
        </row>
        <row r="397">
          <cell r="F397">
            <v>105017.27867164998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  <sheetName val="Приложение 2.15"/>
      <sheetName val="Приложение 2.16"/>
      <sheetName val="Приложение 2.17"/>
      <sheetName val="Структура затрат 2 "/>
      <sheetName val="Структура затрат"/>
      <sheetName val="Обоснованность тарифов "/>
      <sheetName val="Собираемость"/>
      <sheetName val="приложение"/>
      <sheetName val="Лист1"/>
    </sheetNames>
    <sheetDataSet>
      <sheetData sheetId="0"/>
      <sheetData sheetId="1"/>
      <sheetData sheetId="2"/>
      <sheetData sheetId="3"/>
      <sheetData sheetId="4"/>
      <sheetData sheetId="5">
        <row r="20">
          <cell r="AX20">
            <v>155878.96100000001</v>
          </cell>
        </row>
        <row r="48">
          <cell r="AX48">
            <v>678940.76</v>
          </cell>
          <cell r="AY48">
            <v>738203.88476748997</v>
          </cell>
        </row>
        <row r="58">
          <cell r="AX58">
            <v>2180792.36</v>
          </cell>
          <cell r="AY58">
            <v>2138072.1496199998</v>
          </cell>
        </row>
        <row r="60">
          <cell r="AX60">
            <v>857.09999999999991</v>
          </cell>
          <cell r="AY60">
            <v>736.90480200000002</v>
          </cell>
        </row>
        <row r="62">
          <cell r="AX62">
            <v>2544.3849725819628</v>
          </cell>
          <cell r="AY62">
            <v>2901.4224684343958</v>
          </cell>
        </row>
        <row r="63">
          <cell r="AX63">
            <v>5105567.7074158192</v>
          </cell>
          <cell r="AY63">
            <v>5064250.288484199</v>
          </cell>
        </row>
        <row r="65">
          <cell r="AX65">
            <v>744997.38694450189</v>
          </cell>
          <cell r="AY65">
            <v>744997.38694450189</v>
          </cell>
        </row>
        <row r="66">
          <cell r="AX66">
            <v>493584.83030518045</v>
          </cell>
          <cell r="AY66">
            <v>493584.83030518045</v>
          </cell>
        </row>
        <row r="67">
          <cell r="AX67">
            <v>251412.55663932147</v>
          </cell>
          <cell r="AY67">
            <v>251412.55663932147</v>
          </cell>
        </row>
        <row r="68">
          <cell r="AX68">
            <v>1803377.3335554027</v>
          </cell>
          <cell r="AY68">
            <v>1803377.3335554027</v>
          </cell>
        </row>
        <row r="69">
          <cell r="AX69">
            <v>300222.97126045561</v>
          </cell>
          <cell r="AY69">
            <v>300222.97126045561</v>
          </cell>
        </row>
        <row r="71">
          <cell r="AX71">
            <v>114908.52954127404</v>
          </cell>
          <cell r="AY71">
            <v>114908.52954127404</v>
          </cell>
        </row>
        <row r="78">
          <cell r="AX78">
            <v>34522.238992572398</v>
          </cell>
          <cell r="AY78">
            <v>34522.238992572398</v>
          </cell>
        </row>
        <row r="79">
          <cell r="AX79">
            <v>12952.617676582966</v>
          </cell>
          <cell r="AY79">
            <v>12952.617676582966</v>
          </cell>
        </row>
        <row r="80">
          <cell r="AX80">
            <v>10301.505235747236</v>
          </cell>
          <cell r="AY80">
            <v>10301.505235747236</v>
          </cell>
        </row>
        <row r="81">
          <cell r="AX81">
            <v>19476.288064854794</v>
          </cell>
          <cell r="AY81">
            <v>19476.288064854794</v>
          </cell>
        </row>
        <row r="82">
          <cell r="AX82">
            <v>363.27174942419038</v>
          </cell>
          <cell r="AY82">
            <v>363.27174942419038</v>
          </cell>
        </row>
        <row r="93">
          <cell r="AX93">
            <v>2848597.6917603603</v>
          </cell>
          <cell r="AY93">
            <v>2848597.6917603603</v>
          </cell>
        </row>
        <row r="94">
          <cell r="AX94">
            <v>7793.7</v>
          </cell>
          <cell r="AY94">
            <v>7793.7</v>
          </cell>
        </row>
        <row r="96">
          <cell r="AX96">
            <v>142880.72</v>
          </cell>
          <cell r="AY96">
            <v>142880.72</v>
          </cell>
        </row>
        <row r="100">
          <cell r="AX100">
            <v>548226.70940084243</v>
          </cell>
          <cell r="AY100">
            <v>548226.70940084243</v>
          </cell>
        </row>
        <row r="101">
          <cell r="AX101">
            <v>115852</v>
          </cell>
          <cell r="AY101">
            <v>115852</v>
          </cell>
        </row>
        <row r="119">
          <cell r="AX119">
            <v>832542.99940084247</v>
          </cell>
          <cell r="AY119">
            <v>832542.99940084247</v>
          </cell>
        </row>
        <row r="123">
          <cell r="AX123">
            <v>773345.60127053095</v>
          </cell>
        </row>
        <row r="124">
          <cell r="AX124">
            <v>460859.70861040294</v>
          </cell>
        </row>
        <row r="126">
          <cell r="AX126">
            <v>195588.68</v>
          </cell>
        </row>
        <row r="132">
          <cell r="AX132">
            <v>67988.800000000003</v>
          </cell>
        </row>
        <row r="133">
          <cell r="AX133">
            <v>-586000.19999999995</v>
          </cell>
        </row>
        <row r="136">
          <cell r="AX136">
            <v>512644.44</v>
          </cell>
        </row>
        <row r="151">
          <cell r="AX151">
            <v>409904.563718113</v>
          </cell>
          <cell r="AY151">
            <v>264466.89532850566</v>
          </cell>
        </row>
      </sheetData>
      <sheetData sheetId="6">
        <row r="25">
          <cell r="C25">
            <v>689536.83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S14">
            <v>309940.62586263462</v>
          </cell>
          <cell r="T14">
            <v>248922.85751854003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Инструкция"/>
      <sheetName val="Лог обновления"/>
      <sheetName val="Титульный"/>
      <sheetName val="Справочники"/>
      <sheetName val="P2.1 У.Е. 2018"/>
      <sheetName val="P2.2 У.Е. 2018"/>
      <sheetName val="4 баланс ээ"/>
      <sheetName val="5 баланс мощности"/>
      <sheetName val="Расчет ВН1"/>
      <sheetName val="НВВ РСК 2018 (I пол)"/>
      <sheetName val="НВВ РСК 2018 (II пол)"/>
      <sheetName val="НВВ РСК 2018"/>
      <sheetName val="НВВ РСК последующие года"/>
      <sheetName val="НВВ 2018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Расчет НВВ РСК - индексация"/>
      <sheetName val="проверка НВВ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T37">
            <v>86.26</v>
          </cell>
        </row>
        <row r="43">
          <cell r="T43">
            <v>344.77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Лист1"/>
      <sheetName val="Лист2"/>
      <sheetName val="Лист3"/>
      <sheetName val="Лист4"/>
      <sheetName val="Лист5"/>
    </sheetNames>
    <sheetDataSet>
      <sheetData sheetId="0">
        <row r="8">
          <cell r="H8">
            <v>279903.19719000004</v>
          </cell>
          <cell r="K8">
            <v>409904.563718113</v>
          </cell>
          <cell r="M8">
            <v>81499.444217615513</v>
          </cell>
          <cell r="N8">
            <v>325961.89017000003</v>
          </cell>
          <cell r="P8">
            <v>69338.987370000003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. отчет"/>
      <sheetName val="бух. отчет передача"/>
      <sheetName val="ОИК 2013"/>
      <sheetName val="ОРИК 2013"/>
      <sheetName val="Свод 2013"/>
      <sheetName val="ОИК 2014"/>
      <sheetName val="ОРИК 2014"/>
      <sheetName val="Свод 2014"/>
      <sheetName val="ОИК 2015"/>
      <sheetName val="ОРИК 2015"/>
      <sheetName val="Свод 2015"/>
      <sheetName val="ОИК 2016"/>
      <sheetName val="ОРИК 2016"/>
      <sheetName val="Свод 2016"/>
      <sheetName val="ОИК 2017"/>
      <sheetName val="ОРИК 2017"/>
      <sheetName val="Свод 2017"/>
      <sheetName val="ОИК 2018"/>
      <sheetName val="ОРИК 2018"/>
      <sheetName val="Свод 2018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>
        <row r="18">
          <cell r="E18">
            <v>3834203.0060000001</v>
          </cell>
          <cell r="F18">
            <v>3821263.4415898174</v>
          </cell>
        </row>
        <row r="26">
          <cell r="E26">
            <v>176533.084845287</v>
          </cell>
          <cell r="F26">
            <v>102712.87300999998</v>
          </cell>
        </row>
        <row r="27">
          <cell r="E27">
            <v>35.817999999999998</v>
          </cell>
          <cell r="F27">
            <v>3.4750000000000001</v>
          </cell>
        </row>
        <row r="28">
          <cell r="E28">
            <v>44.400039075630247</v>
          </cell>
          <cell r="F28">
            <v>58.110202343952324</v>
          </cell>
        </row>
        <row r="29">
          <cell r="E29">
            <v>65861.956548983042</v>
          </cell>
          <cell r="F29">
            <v>68153.16545</v>
          </cell>
        </row>
        <row r="30">
          <cell r="E30">
            <v>2.0154269705884</v>
          </cell>
          <cell r="F30">
            <v>4.2104269705883999</v>
          </cell>
        </row>
        <row r="31">
          <cell r="E31">
            <v>1.4782532298242581</v>
          </cell>
          <cell r="F31">
            <v>26.129864153817408</v>
          </cell>
        </row>
        <row r="32">
          <cell r="E32">
            <v>86010.078106227418</v>
          </cell>
          <cell r="F32">
            <v>85756.86434</v>
          </cell>
        </row>
        <row r="33">
          <cell r="E33">
            <v>0</v>
          </cell>
          <cell r="F33">
            <v>6.1219999999999999</v>
          </cell>
        </row>
        <row r="34">
          <cell r="E34">
            <v>0</v>
          </cell>
          <cell r="F34">
            <v>0</v>
          </cell>
        </row>
        <row r="35">
          <cell r="E35">
            <v>123638.44885714285</v>
          </cell>
          <cell r="F35">
            <v>123467.05102988338</v>
          </cell>
        </row>
      </sheetData>
      <sheetData sheetId="18">
        <row r="18">
          <cell r="E18">
            <v>2707159.9156966973</v>
          </cell>
          <cell r="F18">
            <v>2691379.9812972317</v>
          </cell>
        </row>
        <row r="35">
          <cell r="E35">
            <v>649707.15372567414</v>
          </cell>
          <cell r="F35">
            <v>647783.9126575155</v>
          </cell>
        </row>
      </sheetData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view="pageBreakPreview" topLeftCell="A58" zoomScaleNormal="100" workbookViewId="0">
      <selection activeCell="BU66" sqref="BU66"/>
    </sheetView>
  </sheetViews>
  <sheetFormatPr defaultColWidth="0.88671875" defaultRowHeight="15" customHeight="1" x14ac:dyDescent="0.25"/>
  <cols>
    <col min="1" max="8" width="0.88671875" style="2"/>
    <col min="9" max="9" width="1.6640625" style="2" customWidth="1"/>
    <col min="10" max="59" width="0.88671875" style="2"/>
    <col min="60" max="60" width="5" style="2" customWidth="1"/>
    <col min="61" max="70" width="0.88671875" style="2"/>
    <col min="71" max="71" width="0.6640625" style="2" customWidth="1"/>
    <col min="72" max="72" width="15.109375" style="2" customWidth="1"/>
    <col min="73" max="73" width="13" style="2" customWidth="1"/>
    <col min="74" max="89" width="0.88671875" style="2"/>
    <col min="90" max="90" width="25.6640625" style="2" customWidth="1"/>
    <col min="91" max="91" width="10.44140625" style="2" customWidth="1"/>
    <col min="92" max="101" width="0.88671875" style="2"/>
    <col min="102" max="102" width="34" style="2" customWidth="1"/>
    <col min="103" max="106" width="0.88671875" style="2"/>
    <col min="107" max="107" width="8" style="2" bestFit="1" customWidth="1"/>
    <col min="108" max="110" width="0.88671875" style="2"/>
    <col min="111" max="112" width="8" style="2" bestFit="1" customWidth="1"/>
    <col min="113" max="120" width="0.88671875" style="2"/>
    <col min="121" max="121" width="7" style="2" bestFit="1" customWidth="1"/>
    <col min="122" max="16384" width="0.88671875" style="2"/>
  </cols>
  <sheetData>
    <row r="1" spans="1:90" s="1" customFormat="1" ht="12" customHeight="1" x14ac:dyDescent="0.25">
      <c r="BO1" s="1" t="s">
        <v>95</v>
      </c>
    </row>
    <row r="2" spans="1:90" s="1" customFormat="1" ht="12" customHeight="1" x14ac:dyDescent="0.25">
      <c r="BO2" s="1" t="s">
        <v>28</v>
      </c>
    </row>
    <row r="3" spans="1:90" s="1" customFormat="1" ht="12" customHeight="1" x14ac:dyDescent="0.25">
      <c r="BO3" s="1" t="s">
        <v>29</v>
      </c>
    </row>
    <row r="4" spans="1:90" ht="21" customHeight="1" x14ac:dyDescent="0.25"/>
    <row r="5" spans="1:90" s="3" customFormat="1" ht="14.25" customHeight="1" x14ac:dyDescent="0.3">
      <c r="A5" s="135" t="s">
        <v>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</row>
    <row r="6" spans="1:90" s="3" customFormat="1" ht="14.25" customHeight="1" x14ac:dyDescent="0.3">
      <c r="A6" s="135" t="s">
        <v>20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</row>
    <row r="7" spans="1:90" s="3" customFormat="1" ht="14.25" customHeight="1" x14ac:dyDescent="0.3">
      <c r="A7" s="135" t="s">
        <v>96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</row>
    <row r="8" spans="1:90" s="3" customFormat="1" ht="14.25" customHeight="1" x14ac:dyDescent="0.3">
      <c r="A8" s="135" t="s">
        <v>117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</row>
    <row r="9" spans="1:90" ht="21" customHeight="1" x14ac:dyDescent="0.25"/>
    <row r="10" spans="1:90" ht="13.8" x14ac:dyDescent="0.25">
      <c r="C10" s="4" t="s">
        <v>30</v>
      </c>
      <c r="D10" s="4"/>
      <c r="AG10" s="136" t="s">
        <v>187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</row>
    <row r="11" spans="1:90" ht="13.8" x14ac:dyDescent="0.25">
      <c r="C11" s="4" t="s">
        <v>31</v>
      </c>
      <c r="D11" s="4"/>
      <c r="J11" s="9" t="s">
        <v>190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ht="13.8" x14ac:dyDescent="0.25">
      <c r="C12" s="4" t="s">
        <v>32</v>
      </c>
      <c r="D12" s="4"/>
      <c r="J12" s="10" t="s">
        <v>192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ht="13.8" x14ac:dyDescent="0.25">
      <c r="C13" s="4" t="s">
        <v>33</v>
      </c>
      <c r="D13" s="4"/>
      <c r="AQ13" s="137" t="s">
        <v>188</v>
      </c>
      <c r="AR13" s="137"/>
      <c r="AS13" s="137"/>
      <c r="AT13" s="137"/>
      <c r="AU13" s="137"/>
      <c r="AV13" s="137"/>
      <c r="AW13" s="137"/>
      <c r="AX13" s="137"/>
      <c r="AY13" s="138" t="s">
        <v>34</v>
      </c>
      <c r="AZ13" s="138"/>
      <c r="BA13" s="137" t="s">
        <v>189</v>
      </c>
      <c r="BB13" s="137"/>
      <c r="BC13" s="137"/>
      <c r="BD13" s="137"/>
      <c r="BE13" s="137"/>
      <c r="BF13" s="137"/>
      <c r="BG13" s="137"/>
      <c r="BH13" s="137"/>
      <c r="BI13" s="2" t="s">
        <v>35</v>
      </c>
    </row>
    <row r="15" spans="1:90" s="6" customFormat="1" ht="13.8" x14ac:dyDescent="0.25">
      <c r="A15" s="149" t="s">
        <v>27</v>
      </c>
      <c r="B15" s="150"/>
      <c r="C15" s="150"/>
      <c r="D15" s="150"/>
      <c r="E15" s="150"/>
      <c r="F15" s="150"/>
      <c r="G15" s="150"/>
      <c r="H15" s="150"/>
      <c r="I15" s="151"/>
      <c r="J15" s="155" t="s">
        <v>0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1"/>
      <c r="BI15" s="149" t="s">
        <v>36</v>
      </c>
      <c r="BJ15" s="150"/>
      <c r="BK15" s="150"/>
      <c r="BL15" s="150"/>
      <c r="BM15" s="150"/>
      <c r="BN15" s="150"/>
      <c r="BO15" s="150"/>
      <c r="BP15" s="150"/>
      <c r="BQ15" s="150"/>
      <c r="BR15" s="150"/>
      <c r="BS15" s="151"/>
      <c r="BT15" s="143" t="s">
        <v>186</v>
      </c>
      <c r="BU15" s="144"/>
      <c r="BV15" s="149" t="s">
        <v>3</v>
      </c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7"/>
    </row>
    <row r="16" spans="1:90" s="6" customFormat="1" ht="13.8" x14ac:dyDescent="0.25">
      <c r="A16" s="152"/>
      <c r="B16" s="153"/>
      <c r="C16" s="153"/>
      <c r="D16" s="153"/>
      <c r="E16" s="153"/>
      <c r="F16" s="153"/>
      <c r="G16" s="153"/>
      <c r="H16" s="153"/>
      <c r="I16" s="154"/>
      <c r="J16" s="15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I16" s="152"/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  <c r="BT16" s="5" t="s">
        <v>1</v>
      </c>
      <c r="BU16" s="5" t="s">
        <v>2</v>
      </c>
      <c r="BV16" s="158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</row>
    <row r="17" spans="1:91" s="6" customFormat="1" ht="15" customHeight="1" x14ac:dyDescent="0.25">
      <c r="A17" s="139" t="s">
        <v>4</v>
      </c>
      <c r="B17" s="140"/>
      <c r="C17" s="140"/>
      <c r="D17" s="140"/>
      <c r="E17" s="140"/>
      <c r="F17" s="140"/>
      <c r="G17" s="140"/>
      <c r="H17" s="140"/>
      <c r="I17" s="141"/>
      <c r="J17" s="5"/>
      <c r="K17" s="142" t="s">
        <v>37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7"/>
      <c r="BI17" s="143" t="s">
        <v>38</v>
      </c>
      <c r="BJ17" s="144"/>
      <c r="BK17" s="144"/>
      <c r="BL17" s="144"/>
      <c r="BM17" s="144"/>
      <c r="BN17" s="144"/>
      <c r="BO17" s="144"/>
      <c r="BP17" s="144"/>
      <c r="BQ17" s="144"/>
      <c r="BR17" s="144"/>
      <c r="BS17" s="145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1" s="6" customFormat="1" ht="13.95" customHeight="1" x14ac:dyDescent="0.25">
      <c r="A18" s="139" t="s">
        <v>6</v>
      </c>
      <c r="B18" s="140"/>
      <c r="C18" s="140"/>
      <c r="D18" s="140"/>
      <c r="E18" s="140"/>
      <c r="F18" s="140"/>
      <c r="G18" s="140"/>
      <c r="H18" s="140"/>
      <c r="I18" s="141"/>
      <c r="J18" s="5"/>
      <c r="K18" s="142" t="s">
        <v>97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7"/>
      <c r="BI18" s="143" t="s">
        <v>5</v>
      </c>
      <c r="BJ18" s="144"/>
      <c r="BK18" s="144"/>
      <c r="BL18" s="144"/>
      <c r="BM18" s="144"/>
      <c r="BN18" s="144"/>
      <c r="BO18" s="144"/>
      <c r="BP18" s="144"/>
      <c r="BQ18" s="144"/>
      <c r="BR18" s="144"/>
      <c r="BS18" s="145"/>
      <c r="BT18" s="11">
        <v>1890434.38</v>
      </c>
      <c r="BU18" s="11">
        <f>BU19+BU43+BU66</f>
        <v>2365277.1038928395</v>
      </c>
      <c r="BV18" s="146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</row>
    <row r="19" spans="1:91" s="6" customFormat="1" ht="13.95" customHeight="1" x14ac:dyDescent="0.25">
      <c r="A19" s="139" t="s">
        <v>7</v>
      </c>
      <c r="B19" s="140"/>
      <c r="C19" s="140"/>
      <c r="D19" s="140"/>
      <c r="E19" s="140"/>
      <c r="F19" s="140"/>
      <c r="G19" s="140"/>
      <c r="H19" s="140"/>
      <c r="I19" s="141"/>
      <c r="J19" s="5"/>
      <c r="K19" s="142" t="s">
        <v>98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7"/>
      <c r="BI19" s="143" t="s">
        <v>5</v>
      </c>
      <c r="BJ19" s="144"/>
      <c r="BK19" s="144"/>
      <c r="BL19" s="144"/>
      <c r="BM19" s="144"/>
      <c r="BN19" s="144"/>
      <c r="BO19" s="144"/>
      <c r="BP19" s="144"/>
      <c r="BQ19" s="144"/>
      <c r="BR19" s="144"/>
      <c r="BS19" s="145"/>
      <c r="BT19" s="11">
        <f>BT20+BT25+BT27+BT41+BT42</f>
        <v>714550.07400000002</v>
      </c>
      <c r="BU19" s="11">
        <f>BU20+BU25+BU27+BU41+BU42</f>
        <v>952460.2699999999</v>
      </c>
      <c r="BV19" s="146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8"/>
    </row>
    <row r="20" spans="1:91" s="6" customFormat="1" ht="13.95" customHeight="1" x14ac:dyDescent="0.25">
      <c r="A20" s="139" t="s">
        <v>8</v>
      </c>
      <c r="B20" s="140"/>
      <c r="C20" s="140"/>
      <c r="D20" s="140"/>
      <c r="E20" s="140"/>
      <c r="F20" s="140"/>
      <c r="G20" s="140"/>
      <c r="H20" s="140"/>
      <c r="I20" s="141"/>
      <c r="J20" s="5"/>
      <c r="K20" s="142" t="s">
        <v>9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7"/>
      <c r="BI20" s="143" t="s">
        <v>5</v>
      </c>
      <c r="BJ20" s="144"/>
      <c r="BK20" s="144"/>
      <c r="BL20" s="144"/>
      <c r="BM20" s="144"/>
      <c r="BN20" s="144"/>
      <c r="BO20" s="144"/>
      <c r="BP20" s="144"/>
      <c r="BQ20" s="144"/>
      <c r="BR20" s="144"/>
      <c r="BS20" s="145"/>
      <c r="BT20" s="11">
        <f>BT21+BT23</f>
        <v>235240.39400000003</v>
      </c>
      <c r="BU20" s="11">
        <f>BU21+BU23</f>
        <v>140962.96</v>
      </c>
      <c r="BV20" s="146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8"/>
      <c r="CM20" s="20"/>
    </row>
    <row r="21" spans="1:91" s="6" customFormat="1" ht="30" customHeight="1" x14ac:dyDescent="0.25">
      <c r="A21" s="139" t="s">
        <v>11</v>
      </c>
      <c r="B21" s="140"/>
      <c r="C21" s="140"/>
      <c r="D21" s="140"/>
      <c r="E21" s="140"/>
      <c r="F21" s="140"/>
      <c r="G21" s="140"/>
      <c r="H21" s="140"/>
      <c r="I21" s="141"/>
      <c r="J21" s="5"/>
      <c r="K21" s="142" t="s">
        <v>118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7"/>
      <c r="BI21" s="143" t="s">
        <v>5</v>
      </c>
      <c r="BJ21" s="144"/>
      <c r="BK21" s="144"/>
      <c r="BL21" s="144"/>
      <c r="BM21" s="144"/>
      <c r="BN21" s="144"/>
      <c r="BO21" s="144"/>
      <c r="BP21" s="144"/>
      <c r="BQ21" s="144"/>
      <c r="BR21" s="144"/>
      <c r="BS21" s="145"/>
      <c r="BT21" s="11">
        <v>122659.51400000001</v>
      </c>
      <c r="BU21" s="11">
        <v>116139.34999999999</v>
      </c>
      <c r="BV21" s="164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8"/>
    </row>
    <row r="22" spans="1:91" s="6" customFormat="1" ht="93.6" customHeight="1" x14ac:dyDescent="0.25">
      <c r="A22" s="139" t="s">
        <v>13</v>
      </c>
      <c r="B22" s="140"/>
      <c r="C22" s="140"/>
      <c r="D22" s="140"/>
      <c r="E22" s="140"/>
      <c r="F22" s="140"/>
      <c r="G22" s="140"/>
      <c r="H22" s="140"/>
      <c r="I22" s="141"/>
      <c r="J22" s="5"/>
      <c r="K22" s="142" t="s">
        <v>12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7"/>
      <c r="BI22" s="143" t="s">
        <v>5</v>
      </c>
      <c r="BJ22" s="144"/>
      <c r="BK22" s="144"/>
      <c r="BL22" s="144"/>
      <c r="BM22" s="144"/>
      <c r="BN22" s="144"/>
      <c r="BO22" s="144"/>
      <c r="BP22" s="144"/>
      <c r="BQ22" s="144"/>
      <c r="BR22" s="144"/>
      <c r="BS22" s="145"/>
      <c r="BT22" s="11" t="s">
        <v>216</v>
      </c>
      <c r="BU22" s="11">
        <v>64753.33</v>
      </c>
      <c r="BV22" s="126" t="s">
        <v>357</v>
      </c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8"/>
    </row>
    <row r="23" spans="1:91" s="6" customFormat="1" ht="83.4" customHeight="1" x14ac:dyDescent="0.25">
      <c r="A23" s="139" t="s">
        <v>39</v>
      </c>
      <c r="B23" s="140"/>
      <c r="C23" s="140"/>
      <c r="D23" s="140"/>
      <c r="E23" s="140"/>
      <c r="F23" s="140"/>
      <c r="G23" s="140"/>
      <c r="H23" s="140"/>
      <c r="I23" s="141"/>
      <c r="J23" s="5"/>
      <c r="K23" s="142" t="s">
        <v>40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7"/>
      <c r="BI23" s="143" t="s">
        <v>5</v>
      </c>
      <c r="BJ23" s="144"/>
      <c r="BK23" s="144"/>
      <c r="BL23" s="144"/>
      <c r="BM23" s="144"/>
      <c r="BN23" s="144"/>
      <c r="BO23" s="144"/>
      <c r="BP23" s="144"/>
      <c r="BQ23" s="144"/>
      <c r="BR23" s="144"/>
      <c r="BS23" s="145"/>
      <c r="BT23" s="11">
        <v>112580.88</v>
      </c>
      <c r="BU23" s="11">
        <v>24823.609999999997</v>
      </c>
      <c r="BV23" s="123" t="s">
        <v>325</v>
      </c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5"/>
    </row>
    <row r="24" spans="1:91" s="6" customFormat="1" ht="81.599999999999994" customHeight="1" x14ac:dyDescent="0.25">
      <c r="A24" s="139" t="s">
        <v>41</v>
      </c>
      <c r="B24" s="140"/>
      <c r="C24" s="140"/>
      <c r="D24" s="140"/>
      <c r="E24" s="140"/>
      <c r="F24" s="140"/>
      <c r="G24" s="140"/>
      <c r="H24" s="140"/>
      <c r="I24" s="141"/>
      <c r="J24" s="5"/>
      <c r="K24" s="142" t="s">
        <v>12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7"/>
      <c r="BI24" s="143" t="s">
        <v>5</v>
      </c>
      <c r="BJ24" s="144"/>
      <c r="BK24" s="144"/>
      <c r="BL24" s="144"/>
      <c r="BM24" s="144"/>
      <c r="BN24" s="144"/>
      <c r="BO24" s="144"/>
      <c r="BP24" s="144"/>
      <c r="BQ24" s="144"/>
      <c r="BR24" s="144"/>
      <c r="BS24" s="145"/>
      <c r="BT24" s="11" t="s">
        <v>216</v>
      </c>
      <c r="BU24" s="11">
        <v>20812.169999999998</v>
      </c>
      <c r="BV24" s="126" t="s">
        <v>356</v>
      </c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8"/>
    </row>
    <row r="25" spans="1:91" s="6" customFormat="1" ht="100.2" customHeight="1" x14ac:dyDescent="0.25">
      <c r="A25" s="139" t="s">
        <v>10</v>
      </c>
      <c r="B25" s="140"/>
      <c r="C25" s="140"/>
      <c r="D25" s="140"/>
      <c r="E25" s="140"/>
      <c r="F25" s="140"/>
      <c r="G25" s="140"/>
      <c r="H25" s="140"/>
      <c r="I25" s="141"/>
      <c r="J25" s="5"/>
      <c r="K25" s="142" t="s">
        <v>21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7"/>
      <c r="BI25" s="143" t="s">
        <v>5</v>
      </c>
      <c r="BJ25" s="144"/>
      <c r="BK25" s="144"/>
      <c r="BL25" s="144"/>
      <c r="BM25" s="144"/>
      <c r="BN25" s="144"/>
      <c r="BO25" s="144"/>
      <c r="BP25" s="144"/>
      <c r="BQ25" s="144"/>
      <c r="BR25" s="144"/>
      <c r="BS25" s="145"/>
      <c r="BT25" s="11">
        <v>439338.84</v>
      </c>
      <c r="BU25" s="11">
        <v>694020.07</v>
      </c>
      <c r="BV25" s="126" t="s">
        <v>218</v>
      </c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8"/>
    </row>
    <row r="26" spans="1:91" s="6" customFormat="1" ht="25.95" customHeight="1" x14ac:dyDescent="0.25">
      <c r="A26" s="139" t="s">
        <v>42</v>
      </c>
      <c r="B26" s="140"/>
      <c r="C26" s="140"/>
      <c r="D26" s="140"/>
      <c r="E26" s="140"/>
      <c r="F26" s="140"/>
      <c r="G26" s="140"/>
      <c r="H26" s="140"/>
      <c r="I26" s="141"/>
      <c r="J26" s="5"/>
      <c r="K26" s="142" t="s">
        <v>12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7"/>
      <c r="BI26" s="143" t="s">
        <v>5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5"/>
      <c r="BT26" s="11" t="s">
        <v>216</v>
      </c>
      <c r="BU26" s="11">
        <v>101343.16099999999</v>
      </c>
      <c r="BV26" s="126" t="s">
        <v>217</v>
      </c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8"/>
    </row>
    <row r="27" spans="1:91" s="6" customFormat="1" ht="30" customHeight="1" x14ac:dyDescent="0.25">
      <c r="A27" s="139" t="s">
        <v>14</v>
      </c>
      <c r="B27" s="140"/>
      <c r="C27" s="140"/>
      <c r="D27" s="140"/>
      <c r="E27" s="140"/>
      <c r="F27" s="140"/>
      <c r="G27" s="140"/>
      <c r="H27" s="140"/>
      <c r="I27" s="141"/>
      <c r="J27" s="5"/>
      <c r="K27" s="142" t="s">
        <v>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7"/>
      <c r="BI27" s="143" t="s">
        <v>5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5"/>
      <c r="BT27" s="11">
        <f>BT29+BT30</f>
        <v>39634.16999999994</v>
      </c>
      <c r="BU27" s="11">
        <f>BU29+BU30</f>
        <v>117287.65999999999</v>
      </c>
      <c r="BV27" s="126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8"/>
    </row>
    <row r="28" spans="1:91" s="6" customFormat="1" ht="30" customHeight="1" x14ac:dyDescent="0.25">
      <c r="A28" s="139" t="s">
        <v>43</v>
      </c>
      <c r="B28" s="140"/>
      <c r="C28" s="140"/>
      <c r="D28" s="140"/>
      <c r="E28" s="140"/>
      <c r="F28" s="140"/>
      <c r="G28" s="140"/>
      <c r="H28" s="140"/>
      <c r="I28" s="141"/>
      <c r="J28" s="5"/>
      <c r="K28" s="142" t="s">
        <v>100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7"/>
      <c r="BI28" s="143" t="s">
        <v>5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5"/>
      <c r="BT28" s="11">
        <v>0</v>
      </c>
      <c r="BU28" s="11">
        <v>0</v>
      </c>
      <c r="BV28" s="126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8"/>
    </row>
    <row r="29" spans="1:91" s="6" customFormat="1" ht="27.6" customHeight="1" x14ac:dyDescent="0.25">
      <c r="A29" s="139" t="s">
        <v>45</v>
      </c>
      <c r="B29" s="140"/>
      <c r="C29" s="140"/>
      <c r="D29" s="140"/>
      <c r="E29" s="140"/>
      <c r="F29" s="140"/>
      <c r="G29" s="140"/>
      <c r="H29" s="140"/>
      <c r="I29" s="141"/>
      <c r="J29" s="5"/>
      <c r="K29" s="142" t="s">
        <v>44</v>
      </c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7"/>
      <c r="BI29" s="143" t="s">
        <v>5</v>
      </c>
      <c r="BJ29" s="144"/>
      <c r="BK29" s="144"/>
      <c r="BL29" s="144"/>
      <c r="BM29" s="144"/>
      <c r="BN29" s="144"/>
      <c r="BO29" s="144"/>
      <c r="BP29" s="144"/>
      <c r="BQ29" s="144"/>
      <c r="BR29" s="144"/>
      <c r="BS29" s="145"/>
      <c r="BT29" s="11">
        <v>0</v>
      </c>
      <c r="BU29" s="11">
        <v>129.19</v>
      </c>
      <c r="BV29" s="123" t="s">
        <v>324</v>
      </c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5"/>
    </row>
    <row r="30" spans="1:91" s="6" customFormat="1" ht="30" customHeight="1" x14ac:dyDescent="0.25">
      <c r="A30" s="139" t="s">
        <v>101</v>
      </c>
      <c r="B30" s="140"/>
      <c r="C30" s="140"/>
      <c r="D30" s="140"/>
      <c r="E30" s="140"/>
      <c r="F30" s="140"/>
      <c r="G30" s="140"/>
      <c r="H30" s="140"/>
      <c r="I30" s="141"/>
      <c r="J30" s="5"/>
      <c r="K30" s="142" t="s">
        <v>46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7"/>
      <c r="BI30" s="143" t="s">
        <v>5</v>
      </c>
      <c r="BJ30" s="144"/>
      <c r="BK30" s="144"/>
      <c r="BL30" s="144"/>
      <c r="BM30" s="144"/>
      <c r="BN30" s="144"/>
      <c r="BO30" s="144"/>
      <c r="BP30" s="144"/>
      <c r="BQ30" s="144"/>
      <c r="BR30" s="144"/>
      <c r="BS30" s="145"/>
      <c r="BT30" s="11">
        <f>BT31+BT32+BT33+BT34+BT35+BT36+BT37+BT38+BT39+BT40</f>
        <v>39634.16999999994</v>
      </c>
      <c r="BU30" s="11">
        <f>BU31+BU32+BU33+BU34+BU35+BU36+BU37+BU38+BU39+BU40</f>
        <v>117158.46999999999</v>
      </c>
      <c r="BV30" s="165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8"/>
    </row>
    <row r="31" spans="1:91" s="6" customFormat="1" ht="58.2" customHeight="1" x14ac:dyDescent="0.25">
      <c r="A31" s="166" t="s">
        <v>119</v>
      </c>
      <c r="B31" s="167"/>
      <c r="C31" s="167"/>
      <c r="D31" s="167"/>
      <c r="E31" s="167"/>
      <c r="F31" s="167"/>
      <c r="G31" s="167"/>
      <c r="H31" s="167"/>
      <c r="I31" s="168"/>
      <c r="J31" s="12"/>
      <c r="K31" s="169" t="s">
        <v>120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3"/>
      <c r="BI31" s="170" t="s">
        <v>5</v>
      </c>
      <c r="BJ31" s="171"/>
      <c r="BK31" s="171"/>
      <c r="BL31" s="171"/>
      <c r="BM31" s="171"/>
      <c r="BN31" s="171"/>
      <c r="BO31" s="171"/>
      <c r="BP31" s="171"/>
      <c r="BQ31" s="171"/>
      <c r="BR31" s="171"/>
      <c r="BS31" s="172"/>
      <c r="BT31" s="11">
        <v>3939.16</v>
      </c>
      <c r="BU31" s="11">
        <v>3098.55</v>
      </c>
      <c r="BV31" s="126" t="s">
        <v>327</v>
      </c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</row>
    <row r="32" spans="1:91" s="6" customFormat="1" ht="30" customHeight="1" x14ac:dyDescent="0.25">
      <c r="A32" s="166" t="s">
        <v>121</v>
      </c>
      <c r="B32" s="167"/>
      <c r="C32" s="167"/>
      <c r="D32" s="167"/>
      <c r="E32" s="167"/>
      <c r="F32" s="167"/>
      <c r="G32" s="167"/>
      <c r="H32" s="167"/>
      <c r="I32" s="168"/>
      <c r="J32" s="12"/>
      <c r="K32" s="169" t="s">
        <v>122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3"/>
      <c r="BI32" s="170" t="s">
        <v>5</v>
      </c>
      <c r="BJ32" s="171"/>
      <c r="BK32" s="171"/>
      <c r="BL32" s="171"/>
      <c r="BM32" s="171"/>
      <c r="BN32" s="171"/>
      <c r="BO32" s="171"/>
      <c r="BP32" s="171"/>
      <c r="BQ32" s="171"/>
      <c r="BR32" s="171"/>
      <c r="BS32" s="172"/>
      <c r="BT32" s="11">
        <v>24205.11</v>
      </c>
      <c r="BU32" s="11">
        <v>27187.95</v>
      </c>
      <c r="BV32" s="126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</row>
    <row r="33" spans="1:90" s="6" customFormat="1" ht="30" customHeight="1" x14ac:dyDescent="0.25">
      <c r="A33" s="166" t="s">
        <v>123</v>
      </c>
      <c r="B33" s="167"/>
      <c r="C33" s="167"/>
      <c r="D33" s="167"/>
      <c r="E33" s="167"/>
      <c r="F33" s="167"/>
      <c r="G33" s="167"/>
      <c r="H33" s="167"/>
      <c r="I33" s="168"/>
      <c r="J33" s="12"/>
      <c r="K33" s="169" t="s">
        <v>124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3"/>
      <c r="BI33" s="170" t="s">
        <v>5</v>
      </c>
      <c r="BJ33" s="171"/>
      <c r="BK33" s="171"/>
      <c r="BL33" s="171"/>
      <c r="BM33" s="171"/>
      <c r="BN33" s="171"/>
      <c r="BO33" s="171"/>
      <c r="BP33" s="171"/>
      <c r="BQ33" s="171"/>
      <c r="BR33" s="171"/>
      <c r="BS33" s="172"/>
      <c r="BT33" s="11">
        <v>9103.57</v>
      </c>
      <c r="BU33" s="11">
        <v>7205.7</v>
      </c>
      <c r="BV33" s="126" t="s">
        <v>327</v>
      </c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</row>
    <row r="34" spans="1:90" s="6" customFormat="1" ht="30" customHeight="1" x14ac:dyDescent="0.25">
      <c r="A34" s="166" t="s">
        <v>125</v>
      </c>
      <c r="B34" s="167"/>
      <c r="C34" s="167"/>
      <c r="D34" s="167"/>
      <c r="E34" s="167"/>
      <c r="F34" s="167"/>
      <c r="G34" s="167"/>
      <c r="H34" s="167"/>
      <c r="I34" s="168"/>
      <c r="J34" s="12"/>
      <c r="K34" s="169" t="s">
        <v>126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3"/>
      <c r="BI34" s="170" t="s">
        <v>5</v>
      </c>
      <c r="BJ34" s="171"/>
      <c r="BK34" s="171"/>
      <c r="BL34" s="171"/>
      <c r="BM34" s="171"/>
      <c r="BN34" s="171"/>
      <c r="BO34" s="171"/>
      <c r="BP34" s="171"/>
      <c r="BQ34" s="171"/>
      <c r="BR34" s="171"/>
      <c r="BS34" s="172"/>
      <c r="BT34" s="11">
        <v>547.74</v>
      </c>
      <c r="BU34" s="11">
        <v>7814.46</v>
      </c>
      <c r="BV34" s="123" t="s">
        <v>326</v>
      </c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5"/>
    </row>
    <row r="35" spans="1:90" s="6" customFormat="1" ht="84.6" customHeight="1" x14ac:dyDescent="0.25">
      <c r="A35" s="166" t="s">
        <v>127</v>
      </c>
      <c r="B35" s="167"/>
      <c r="C35" s="167"/>
      <c r="D35" s="167"/>
      <c r="E35" s="167"/>
      <c r="F35" s="167"/>
      <c r="G35" s="167"/>
      <c r="H35" s="167"/>
      <c r="I35" s="168"/>
      <c r="J35" s="12"/>
      <c r="K35" s="169" t="s">
        <v>128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3"/>
      <c r="BI35" s="170" t="s">
        <v>5</v>
      </c>
      <c r="BJ35" s="171"/>
      <c r="BK35" s="171"/>
      <c r="BL35" s="171"/>
      <c r="BM35" s="171"/>
      <c r="BN35" s="171"/>
      <c r="BO35" s="171"/>
      <c r="BP35" s="171"/>
      <c r="BQ35" s="171"/>
      <c r="BR35" s="171"/>
      <c r="BS35" s="172"/>
      <c r="BT35" s="11">
        <v>7934.36</v>
      </c>
      <c r="BU35" s="11">
        <v>18848.370000000006</v>
      </c>
      <c r="BV35" s="123" t="s">
        <v>347</v>
      </c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5"/>
    </row>
    <row r="36" spans="1:90" s="6" customFormat="1" ht="27.6" customHeight="1" x14ac:dyDescent="0.25">
      <c r="A36" s="166" t="s">
        <v>129</v>
      </c>
      <c r="B36" s="167"/>
      <c r="C36" s="167"/>
      <c r="D36" s="167"/>
      <c r="E36" s="167"/>
      <c r="F36" s="167"/>
      <c r="G36" s="167"/>
      <c r="H36" s="167"/>
      <c r="I36" s="168"/>
      <c r="J36" s="12"/>
      <c r="K36" s="169" t="s">
        <v>130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3"/>
      <c r="BI36" s="170" t="s">
        <v>5</v>
      </c>
      <c r="BJ36" s="171"/>
      <c r="BK36" s="171"/>
      <c r="BL36" s="171"/>
      <c r="BM36" s="171"/>
      <c r="BN36" s="171"/>
      <c r="BO36" s="171"/>
      <c r="BP36" s="171"/>
      <c r="BQ36" s="171"/>
      <c r="BR36" s="171"/>
      <c r="BS36" s="172"/>
      <c r="BT36" s="11">
        <v>3888.71</v>
      </c>
      <c r="BU36" s="11">
        <v>9536.36</v>
      </c>
      <c r="BV36" s="123" t="s">
        <v>326</v>
      </c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5"/>
    </row>
    <row r="37" spans="1:90" s="6" customFormat="1" ht="57" customHeight="1" x14ac:dyDescent="0.25">
      <c r="A37" s="166" t="s">
        <v>131</v>
      </c>
      <c r="B37" s="167"/>
      <c r="C37" s="167"/>
      <c r="D37" s="167"/>
      <c r="E37" s="167"/>
      <c r="F37" s="167"/>
      <c r="G37" s="167"/>
      <c r="H37" s="167"/>
      <c r="I37" s="168"/>
      <c r="J37" s="12"/>
      <c r="K37" s="169" t="s">
        <v>132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3"/>
      <c r="BI37" s="170" t="s">
        <v>5</v>
      </c>
      <c r="BJ37" s="171"/>
      <c r="BK37" s="171"/>
      <c r="BL37" s="171"/>
      <c r="BM37" s="171"/>
      <c r="BN37" s="171"/>
      <c r="BO37" s="171"/>
      <c r="BP37" s="171"/>
      <c r="BQ37" s="171"/>
      <c r="BR37" s="171"/>
      <c r="BS37" s="172"/>
      <c r="BT37" s="11">
        <v>2929.69</v>
      </c>
      <c r="BU37" s="11">
        <v>3872.81</v>
      </c>
      <c r="BV37" s="123" t="s">
        <v>340</v>
      </c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5"/>
    </row>
    <row r="38" spans="1:90" s="6" customFormat="1" ht="30" customHeight="1" x14ac:dyDescent="0.25">
      <c r="A38" s="166" t="s">
        <v>133</v>
      </c>
      <c r="B38" s="167"/>
      <c r="C38" s="167"/>
      <c r="D38" s="167"/>
      <c r="E38" s="167"/>
      <c r="F38" s="167"/>
      <c r="G38" s="167"/>
      <c r="H38" s="167"/>
      <c r="I38" s="168"/>
      <c r="J38" s="12"/>
      <c r="K38" s="169" t="s">
        <v>134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3"/>
      <c r="BI38" s="170" t="s">
        <v>5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2"/>
      <c r="BT38" s="11">
        <v>3233.32</v>
      </c>
      <c r="BU38" s="11">
        <v>3300.7500000000005</v>
      </c>
      <c r="BV38" s="126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8"/>
    </row>
    <row r="39" spans="1:90" s="6" customFormat="1" ht="76.2" customHeight="1" x14ac:dyDescent="0.25">
      <c r="A39" s="166" t="s">
        <v>135</v>
      </c>
      <c r="B39" s="167"/>
      <c r="C39" s="167"/>
      <c r="D39" s="167"/>
      <c r="E39" s="167"/>
      <c r="F39" s="167"/>
      <c r="G39" s="167"/>
      <c r="H39" s="167"/>
      <c r="I39" s="168"/>
      <c r="J39" s="12"/>
      <c r="K39" s="169" t="s">
        <v>136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3"/>
      <c r="BI39" s="170" t="s">
        <v>5</v>
      </c>
      <c r="BJ39" s="171"/>
      <c r="BK39" s="171"/>
      <c r="BL39" s="171"/>
      <c r="BM39" s="171"/>
      <c r="BN39" s="171"/>
      <c r="BO39" s="171"/>
      <c r="BP39" s="171"/>
      <c r="BQ39" s="171"/>
      <c r="BR39" s="171"/>
      <c r="BS39" s="172"/>
      <c r="BT39" s="11">
        <v>818.4</v>
      </c>
      <c r="BU39" s="11">
        <v>7388.119999999999</v>
      </c>
      <c r="BV39" s="123" t="s">
        <v>329</v>
      </c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5"/>
    </row>
    <row r="40" spans="1:90" s="6" customFormat="1" ht="57.6" customHeight="1" x14ac:dyDescent="0.25">
      <c r="A40" s="166" t="s">
        <v>137</v>
      </c>
      <c r="B40" s="167"/>
      <c r="C40" s="167"/>
      <c r="D40" s="167"/>
      <c r="E40" s="167"/>
      <c r="F40" s="167"/>
      <c r="G40" s="167"/>
      <c r="H40" s="167"/>
      <c r="I40" s="168"/>
      <c r="J40" s="12"/>
      <c r="K40" s="169" t="s">
        <v>138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3"/>
      <c r="BI40" s="170" t="s">
        <v>5</v>
      </c>
      <c r="BJ40" s="171"/>
      <c r="BK40" s="171"/>
      <c r="BL40" s="171"/>
      <c r="BM40" s="171"/>
      <c r="BN40" s="171"/>
      <c r="BO40" s="171"/>
      <c r="BP40" s="171"/>
      <c r="BQ40" s="171"/>
      <c r="BR40" s="171"/>
      <c r="BS40" s="172"/>
      <c r="BT40" s="11">
        <v>-16965.890000000058</v>
      </c>
      <c r="BU40" s="11">
        <v>28905.399999999998</v>
      </c>
      <c r="BV40" s="123" t="s">
        <v>328</v>
      </c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5"/>
    </row>
    <row r="41" spans="1:90" s="6" customFormat="1" ht="45" customHeight="1" x14ac:dyDescent="0.25">
      <c r="A41" s="139" t="s">
        <v>102</v>
      </c>
      <c r="B41" s="140"/>
      <c r="C41" s="140"/>
      <c r="D41" s="140"/>
      <c r="E41" s="140"/>
      <c r="F41" s="140"/>
      <c r="G41" s="140"/>
      <c r="H41" s="140"/>
      <c r="I41" s="141"/>
      <c r="J41" s="5"/>
      <c r="K41" s="142" t="s">
        <v>103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7"/>
      <c r="BI41" s="143" t="s">
        <v>5</v>
      </c>
      <c r="BJ41" s="144"/>
      <c r="BK41" s="144"/>
      <c r="BL41" s="144"/>
      <c r="BM41" s="144"/>
      <c r="BN41" s="144"/>
      <c r="BO41" s="144"/>
      <c r="BP41" s="144"/>
      <c r="BQ41" s="144"/>
      <c r="BR41" s="144"/>
      <c r="BS41" s="145"/>
      <c r="BT41" s="11">
        <v>0</v>
      </c>
      <c r="BU41" s="11">
        <v>0</v>
      </c>
      <c r="BV41" s="164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8"/>
    </row>
    <row r="42" spans="1:90" s="6" customFormat="1" ht="32.4" customHeight="1" x14ac:dyDescent="0.25">
      <c r="A42" s="139" t="s">
        <v>104</v>
      </c>
      <c r="B42" s="140"/>
      <c r="C42" s="140"/>
      <c r="D42" s="140"/>
      <c r="E42" s="140"/>
      <c r="F42" s="140"/>
      <c r="G42" s="140"/>
      <c r="H42" s="140"/>
      <c r="I42" s="141"/>
      <c r="J42" s="5"/>
      <c r="K42" s="142" t="s">
        <v>105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7"/>
      <c r="BI42" s="143" t="s">
        <v>5</v>
      </c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1">
        <v>336.67</v>
      </c>
      <c r="BU42" s="11">
        <v>189.57999999999998</v>
      </c>
      <c r="BV42" s="123" t="s">
        <v>327</v>
      </c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5"/>
    </row>
    <row r="43" spans="1:90" s="6" customFormat="1" ht="30" customHeight="1" x14ac:dyDescent="0.25">
      <c r="A43" s="139" t="s">
        <v>47</v>
      </c>
      <c r="B43" s="140"/>
      <c r="C43" s="140"/>
      <c r="D43" s="140"/>
      <c r="E43" s="140"/>
      <c r="F43" s="140"/>
      <c r="G43" s="140"/>
      <c r="H43" s="140"/>
      <c r="I43" s="141"/>
      <c r="J43" s="5"/>
      <c r="K43" s="142" t="s">
        <v>48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7"/>
      <c r="BI43" s="143" t="s">
        <v>5</v>
      </c>
      <c r="BJ43" s="144"/>
      <c r="BK43" s="144"/>
      <c r="BL43" s="144"/>
      <c r="BM43" s="144"/>
      <c r="BN43" s="144"/>
      <c r="BO43" s="144"/>
      <c r="BP43" s="144"/>
      <c r="BQ43" s="144"/>
      <c r="BR43" s="144"/>
      <c r="BS43" s="145"/>
      <c r="BT43" s="11">
        <f>BT44+BT46+BT47+BT48+BT49+BT51+BT52+BT53+BT56</f>
        <v>1566389.5649999999</v>
      </c>
      <c r="BU43" s="11">
        <f>BU44+BU46+BU47+BU48+BU49+BU51+BU52+BU53+BU56</f>
        <v>936978.16758847469</v>
      </c>
      <c r="BV43" s="146">
        <f>BU43-BU53</f>
        <v>930373.23333000008</v>
      </c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8"/>
    </row>
    <row r="44" spans="1:90" s="6" customFormat="1" ht="53.4" customHeight="1" x14ac:dyDescent="0.25">
      <c r="A44" s="139" t="s">
        <v>49</v>
      </c>
      <c r="B44" s="140"/>
      <c r="C44" s="140"/>
      <c r="D44" s="140"/>
      <c r="E44" s="140"/>
      <c r="F44" s="140"/>
      <c r="G44" s="140"/>
      <c r="H44" s="140"/>
      <c r="I44" s="141"/>
      <c r="J44" s="5"/>
      <c r="K44" s="142" t="s">
        <v>139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7"/>
      <c r="BI44" s="143" t="s">
        <v>5</v>
      </c>
      <c r="BJ44" s="144"/>
      <c r="BK44" s="144"/>
      <c r="BL44" s="144"/>
      <c r="BM44" s="144"/>
      <c r="BN44" s="144"/>
      <c r="BO44" s="144"/>
      <c r="BP44" s="144"/>
      <c r="BQ44" s="144"/>
      <c r="BR44" s="144"/>
      <c r="BS44" s="145"/>
      <c r="BT44" s="11">
        <v>254827.78</v>
      </c>
      <c r="BU44" s="11">
        <v>260073.31</v>
      </c>
      <c r="BV44" s="126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8"/>
    </row>
    <row r="45" spans="1:90" s="6" customFormat="1" ht="45" customHeight="1" x14ac:dyDescent="0.25">
      <c r="A45" s="139" t="s">
        <v>50</v>
      </c>
      <c r="B45" s="140"/>
      <c r="C45" s="140"/>
      <c r="D45" s="140"/>
      <c r="E45" s="140"/>
      <c r="F45" s="140"/>
      <c r="G45" s="140"/>
      <c r="H45" s="140"/>
      <c r="I45" s="141"/>
      <c r="J45" s="5"/>
      <c r="K45" s="142" t="s">
        <v>51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7"/>
      <c r="BI45" s="143" t="s">
        <v>5</v>
      </c>
      <c r="BJ45" s="144"/>
      <c r="BK45" s="144"/>
      <c r="BL45" s="144"/>
      <c r="BM45" s="144"/>
      <c r="BN45" s="144"/>
      <c r="BO45" s="144"/>
      <c r="BP45" s="144"/>
      <c r="BQ45" s="144"/>
      <c r="BR45" s="144"/>
      <c r="BS45" s="145"/>
      <c r="BT45" s="11">
        <v>0</v>
      </c>
      <c r="BU45" s="11">
        <v>0</v>
      </c>
      <c r="BV45" s="164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8"/>
    </row>
    <row r="46" spans="1:90" s="6" customFormat="1" ht="42.6" customHeight="1" x14ac:dyDescent="0.25">
      <c r="A46" s="139" t="s">
        <v>52</v>
      </c>
      <c r="B46" s="140"/>
      <c r="C46" s="140"/>
      <c r="D46" s="140"/>
      <c r="E46" s="140"/>
      <c r="F46" s="140"/>
      <c r="G46" s="140"/>
      <c r="H46" s="140"/>
      <c r="I46" s="141"/>
      <c r="J46" s="5"/>
      <c r="K46" s="142" t="s">
        <v>53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7"/>
      <c r="BI46" s="143" t="s">
        <v>5</v>
      </c>
      <c r="BJ46" s="144"/>
      <c r="BK46" s="144"/>
      <c r="BL46" s="144"/>
      <c r="BM46" s="144"/>
      <c r="BN46" s="144"/>
      <c r="BO46" s="144"/>
      <c r="BP46" s="144"/>
      <c r="BQ46" s="144"/>
      <c r="BR46" s="144"/>
      <c r="BS46" s="145"/>
      <c r="BT46" s="11">
        <v>2560.64</v>
      </c>
      <c r="BU46" s="11">
        <v>14825.38</v>
      </c>
      <c r="BV46" s="123" t="s">
        <v>331</v>
      </c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5"/>
    </row>
    <row r="47" spans="1:90" s="6" customFormat="1" ht="63" customHeight="1" x14ac:dyDescent="0.25">
      <c r="A47" s="139" t="s">
        <v>54</v>
      </c>
      <c r="B47" s="140"/>
      <c r="C47" s="140"/>
      <c r="D47" s="140"/>
      <c r="E47" s="140"/>
      <c r="F47" s="140"/>
      <c r="G47" s="140"/>
      <c r="H47" s="140"/>
      <c r="I47" s="141"/>
      <c r="J47" s="5"/>
      <c r="K47" s="142" t="s">
        <v>22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7"/>
      <c r="BI47" s="143" t="s">
        <v>5</v>
      </c>
      <c r="BJ47" s="144"/>
      <c r="BK47" s="144"/>
      <c r="BL47" s="144"/>
      <c r="BM47" s="144"/>
      <c r="BN47" s="144"/>
      <c r="BO47" s="144"/>
      <c r="BP47" s="144"/>
      <c r="BQ47" s="144"/>
      <c r="BR47" s="144"/>
      <c r="BS47" s="145"/>
      <c r="BT47" s="11">
        <v>133559.01</v>
      </c>
      <c r="BU47" s="11">
        <v>207610.98</v>
      </c>
      <c r="BV47" s="126" t="s">
        <v>219</v>
      </c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8"/>
    </row>
    <row r="48" spans="1:90" s="6" customFormat="1" ht="58.2" customHeight="1" x14ac:dyDescent="0.25">
      <c r="A48" s="139" t="s">
        <v>55</v>
      </c>
      <c r="B48" s="140"/>
      <c r="C48" s="140"/>
      <c r="D48" s="140"/>
      <c r="E48" s="140"/>
      <c r="F48" s="140"/>
      <c r="G48" s="140"/>
      <c r="H48" s="140"/>
      <c r="I48" s="141"/>
      <c r="J48" s="5"/>
      <c r="K48" s="142" t="s">
        <v>322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7"/>
      <c r="BI48" s="143" t="s">
        <v>5</v>
      </c>
      <c r="BJ48" s="144"/>
      <c r="BK48" s="144"/>
      <c r="BL48" s="144"/>
      <c r="BM48" s="144"/>
      <c r="BN48" s="144"/>
      <c r="BO48" s="144"/>
      <c r="BP48" s="144"/>
      <c r="BQ48" s="144"/>
      <c r="BR48" s="144"/>
      <c r="BS48" s="145"/>
      <c r="BT48" s="11">
        <v>0</v>
      </c>
      <c r="BU48" s="11">
        <v>214986.21733000001</v>
      </c>
      <c r="BV48" s="123" t="s">
        <v>321</v>
      </c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5"/>
    </row>
    <row r="49" spans="1:90" s="6" customFormat="1" ht="48.75" customHeight="1" x14ac:dyDescent="0.25">
      <c r="A49" s="139" t="s">
        <v>56</v>
      </c>
      <c r="B49" s="140"/>
      <c r="C49" s="140"/>
      <c r="D49" s="140"/>
      <c r="E49" s="140"/>
      <c r="F49" s="140"/>
      <c r="G49" s="140"/>
      <c r="H49" s="140"/>
      <c r="I49" s="141"/>
      <c r="J49" s="5"/>
      <c r="K49" s="142" t="s">
        <v>106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7"/>
      <c r="BI49" s="143" t="s">
        <v>5</v>
      </c>
      <c r="BJ49" s="144"/>
      <c r="BK49" s="144"/>
      <c r="BL49" s="144"/>
      <c r="BM49" s="144"/>
      <c r="BN49" s="144"/>
      <c r="BO49" s="144"/>
      <c r="BP49" s="144"/>
      <c r="BQ49" s="144"/>
      <c r="BR49" s="144"/>
      <c r="BS49" s="145"/>
      <c r="BT49" s="11">
        <v>187080</v>
      </c>
      <c r="BU49" s="11">
        <v>193613.25</v>
      </c>
      <c r="BV49" s="126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8"/>
    </row>
    <row r="50" spans="1:90" s="6" customFormat="1" ht="15" customHeight="1" x14ac:dyDescent="0.25">
      <c r="A50" s="139" t="s">
        <v>57</v>
      </c>
      <c r="B50" s="140"/>
      <c r="C50" s="140"/>
      <c r="D50" s="140"/>
      <c r="E50" s="140"/>
      <c r="F50" s="140"/>
      <c r="G50" s="140"/>
      <c r="H50" s="140"/>
      <c r="I50" s="141"/>
      <c r="J50" s="5"/>
      <c r="K50" s="142" t="s">
        <v>107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7"/>
      <c r="BI50" s="143" t="s">
        <v>5</v>
      </c>
      <c r="BJ50" s="144"/>
      <c r="BK50" s="144"/>
      <c r="BL50" s="144"/>
      <c r="BM50" s="144"/>
      <c r="BN50" s="144"/>
      <c r="BO50" s="144"/>
      <c r="BP50" s="144"/>
      <c r="BQ50" s="144"/>
      <c r="BR50" s="144"/>
      <c r="BS50" s="145"/>
      <c r="BT50" s="11">
        <v>0</v>
      </c>
      <c r="BU50" s="11">
        <v>0</v>
      </c>
      <c r="BV50" s="126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8"/>
    </row>
    <row r="51" spans="1:90" s="6" customFormat="1" ht="54.6" customHeight="1" x14ac:dyDescent="0.25">
      <c r="A51" s="139" t="s">
        <v>61</v>
      </c>
      <c r="B51" s="140"/>
      <c r="C51" s="140"/>
      <c r="D51" s="140"/>
      <c r="E51" s="140"/>
      <c r="F51" s="140"/>
      <c r="G51" s="140"/>
      <c r="H51" s="140"/>
      <c r="I51" s="141"/>
      <c r="J51" s="5"/>
      <c r="K51" s="142" t="s">
        <v>23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7"/>
      <c r="BI51" s="143" t="s">
        <v>5</v>
      </c>
      <c r="BJ51" s="144"/>
      <c r="BK51" s="144"/>
      <c r="BL51" s="144"/>
      <c r="BM51" s="144"/>
      <c r="BN51" s="144"/>
      <c r="BO51" s="144"/>
      <c r="BP51" s="144"/>
      <c r="BQ51" s="144"/>
      <c r="BR51" s="144"/>
      <c r="BS51" s="145"/>
      <c r="BT51" s="11">
        <v>59274</v>
      </c>
      <c r="BU51" s="11">
        <v>-36271.214</v>
      </c>
      <c r="BV51" s="126" t="s">
        <v>214</v>
      </c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8"/>
    </row>
    <row r="52" spans="1:90" s="6" customFormat="1" ht="45.75" customHeight="1" x14ac:dyDescent="0.25">
      <c r="A52" s="139" t="s">
        <v>108</v>
      </c>
      <c r="B52" s="140"/>
      <c r="C52" s="140"/>
      <c r="D52" s="140"/>
      <c r="E52" s="140"/>
      <c r="F52" s="140"/>
      <c r="G52" s="140"/>
      <c r="H52" s="140"/>
      <c r="I52" s="141"/>
      <c r="J52" s="5"/>
      <c r="K52" s="142" t="s">
        <v>24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7"/>
      <c r="BI52" s="143" t="s">
        <v>5</v>
      </c>
      <c r="BJ52" s="144"/>
      <c r="BK52" s="144"/>
      <c r="BL52" s="144"/>
      <c r="BM52" s="144"/>
      <c r="BN52" s="144"/>
      <c r="BO52" s="144"/>
      <c r="BP52" s="144"/>
      <c r="BQ52" s="144"/>
      <c r="BR52" s="144"/>
      <c r="BS52" s="145"/>
      <c r="BT52" s="11">
        <v>31744.660000000003</v>
      </c>
      <c r="BU52" s="11">
        <v>34765.339999999997</v>
      </c>
      <c r="BV52" s="126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8"/>
    </row>
    <row r="53" spans="1:90" s="6" customFormat="1" ht="103.2" customHeight="1" x14ac:dyDescent="0.25">
      <c r="A53" s="139" t="s">
        <v>109</v>
      </c>
      <c r="B53" s="140"/>
      <c r="C53" s="140"/>
      <c r="D53" s="140"/>
      <c r="E53" s="140"/>
      <c r="F53" s="140"/>
      <c r="G53" s="140"/>
      <c r="H53" s="140"/>
      <c r="I53" s="141"/>
      <c r="J53" s="5"/>
      <c r="K53" s="142" t="s">
        <v>58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7"/>
      <c r="BI53" s="143" t="s">
        <v>5</v>
      </c>
      <c r="BJ53" s="144"/>
      <c r="BK53" s="144"/>
      <c r="BL53" s="144"/>
      <c r="BM53" s="144"/>
      <c r="BN53" s="144"/>
      <c r="BO53" s="144"/>
      <c r="BP53" s="144"/>
      <c r="BQ53" s="144"/>
      <c r="BR53" s="144"/>
      <c r="BS53" s="145"/>
      <c r="BT53" s="14">
        <v>308.495</v>
      </c>
      <c r="BU53" s="11">
        <v>6604.9342584745764</v>
      </c>
      <c r="BV53" s="126" t="s">
        <v>363</v>
      </c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8"/>
    </row>
    <row r="54" spans="1:90" s="6" customFormat="1" ht="39.6" customHeight="1" x14ac:dyDescent="0.25">
      <c r="A54" s="139" t="s">
        <v>110</v>
      </c>
      <c r="B54" s="140"/>
      <c r="C54" s="140"/>
      <c r="D54" s="140"/>
      <c r="E54" s="140"/>
      <c r="F54" s="140"/>
      <c r="G54" s="140"/>
      <c r="H54" s="140"/>
      <c r="I54" s="141"/>
      <c r="J54" s="5"/>
      <c r="K54" s="142" t="s">
        <v>59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7"/>
      <c r="BI54" s="143" t="s">
        <v>60</v>
      </c>
      <c r="BJ54" s="144"/>
      <c r="BK54" s="144"/>
      <c r="BL54" s="144"/>
      <c r="BM54" s="144"/>
      <c r="BN54" s="144"/>
      <c r="BO54" s="144"/>
      <c r="BP54" s="144"/>
      <c r="BQ54" s="144"/>
      <c r="BR54" s="144"/>
      <c r="BS54" s="145"/>
      <c r="BT54" s="21" t="s">
        <v>220</v>
      </c>
      <c r="BU54" s="101">
        <v>741</v>
      </c>
      <c r="BV54" s="161" t="s">
        <v>333</v>
      </c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3"/>
    </row>
    <row r="55" spans="1:90" s="6" customFormat="1" ht="111.75" customHeight="1" x14ac:dyDescent="0.25">
      <c r="A55" s="139" t="s">
        <v>111</v>
      </c>
      <c r="B55" s="140"/>
      <c r="C55" s="140"/>
      <c r="D55" s="140"/>
      <c r="E55" s="140"/>
      <c r="F55" s="140"/>
      <c r="G55" s="140"/>
      <c r="H55" s="140"/>
      <c r="I55" s="141"/>
      <c r="J55" s="5"/>
      <c r="K55" s="142" t="s">
        <v>62</v>
      </c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7"/>
      <c r="BI55" s="143" t="s">
        <v>5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5"/>
      <c r="BT55" s="14">
        <v>0</v>
      </c>
      <c r="BU55" s="14">
        <v>0</v>
      </c>
      <c r="BV55" s="173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5"/>
    </row>
    <row r="56" spans="1:90" s="6" customFormat="1" ht="54.6" customHeight="1" x14ac:dyDescent="0.25">
      <c r="A56" s="139" t="s">
        <v>112</v>
      </c>
      <c r="B56" s="140"/>
      <c r="C56" s="140"/>
      <c r="D56" s="140"/>
      <c r="E56" s="140"/>
      <c r="F56" s="140"/>
      <c r="G56" s="140"/>
      <c r="H56" s="140"/>
      <c r="I56" s="141"/>
      <c r="J56" s="5"/>
      <c r="K56" s="142" t="s">
        <v>113</v>
      </c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7"/>
      <c r="BI56" s="143" t="s">
        <v>5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5"/>
      <c r="BT56" s="14">
        <f>SUM(BT57:BT64)</f>
        <v>897034.98</v>
      </c>
      <c r="BU56" s="14">
        <f>SUM(BU57:BU65)</f>
        <v>40769.970000000088</v>
      </c>
      <c r="BV56" s="123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5"/>
    </row>
    <row r="57" spans="1:90" s="6" customFormat="1" ht="92.4" customHeight="1" x14ac:dyDescent="0.25">
      <c r="A57" s="139" t="s">
        <v>140</v>
      </c>
      <c r="B57" s="140"/>
      <c r="C57" s="140"/>
      <c r="D57" s="140"/>
      <c r="E57" s="140"/>
      <c r="F57" s="140"/>
      <c r="G57" s="140"/>
      <c r="H57" s="140"/>
      <c r="I57" s="141"/>
      <c r="J57" s="5"/>
      <c r="K57" s="142" t="s">
        <v>141</v>
      </c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7"/>
      <c r="BI57" s="143" t="s">
        <v>5</v>
      </c>
      <c r="BJ57" s="144"/>
      <c r="BK57" s="144"/>
      <c r="BL57" s="144"/>
      <c r="BM57" s="144"/>
      <c r="BN57" s="144"/>
      <c r="BO57" s="144"/>
      <c r="BP57" s="144"/>
      <c r="BQ57" s="144"/>
      <c r="BR57" s="144"/>
      <c r="BS57" s="145"/>
      <c r="BT57" s="14">
        <v>897034.98</v>
      </c>
      <c r="BU57" s="11">
        <v>416241.16999999993</v>
      </c>
      <c r="BV57" s="126" t="s">
        <v>359</v>
      </c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8"/>
    </row>
    <row r="58" spans="1:90" s="6" customFormat="1" ht="27" customHeight="1" x14ac:dyDescent="0.25">
      <c r="A58" s="139" t="s">
        <v>142</v>
      </c>
      <c r="B58" s="140"/>
      <c r="C58" s="140"/>
      <c r="D58" s="140"/>
      <c r="E58" s="140"/>
      <c r="F58" s="140"/>
      <c r="G58" s="140"/>
      <c r="H58" s="140"/>
      <c r="I58" s="141"/>
      <c r="J58" s="5"/>
      <c r="K58" s="169" t="s">
        <v>143</v>
      </c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3"/>
      <c r="BI58" s="170" t="s">
        <v>5</v>
      </c>
      <c r="BJ58" s="171"/>
      <c r="BK58" s="171"/>
      <c r="BL58" s="171"/>
      <c r="BM58" s="171"/>
      <c r="BN58" s="171"/>
      <c r="BO58" s="171"/>
      <c r="BP58" s="171"/>
      <c r="BQ58" s="171"/>
      <c r="BR58" s="171"/>
      <c r="BS58" s="172"/>
      <c r="BT58" s="11">
        <v>0</v>
      </c>
      <c r="BU58" s="11">
        <v>17386.53</v>
      </c>
      <c r="BV58" s="126" t="s">
        <v>326</v>
      </c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8"/>
    </row>
    <row r="59" spans="1:90" s="6" customFormat="1" ht="17.399999999999999" customHeight="1" x14ac:dyDescent="0.25">
      <c r="A59" s="139" t="s">
        <v>144</v>
      </c>
      <c r="B59" s="140"/>
      <c r="C59" s="140"/>
      <c r="D59" s="140"/>
      <c r="E59" s="140"/>
      <c r="F59" s="140"/>
      <c r="G59" s="140"/>
      <c r="H59" s="140"/>
      <c r="I59" s="141"/>
      <c r="J59" s="5"/>
      <c r="K59" s="142" t="s">
        <v>202</v>
      </c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7"/>
      <c r="BI59" s="143" t="s">
        <v>5</v>
      </c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">
        <v>0</v>
      </c>
      <c r="BU59" s="14">
        <v>2316.52</v>
      </c>
      <c r="BV59" s="129" t="s">
        <v>330</v>
      </c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1"/>
    </row>
    <row r="60" spans="1:90" s="6" customFormat="1" ht="25.95" customHeight="1" x14ac:dyDescent="0.25">
      <c r="A60" s="139" t="s">
        <v>146</v>
      </c>
      <c r="B60" s="140"/>
      <c r="C60" s="140"/>
      <c r="D60" s="140"/>
      <c r="E60" s="140"/>
      <c r="F60" s="140"/>
      <c r="G60" s="140"/>
      <c r="H60" s="140"/>
      <c r="I60" s="141"/>
      <c r="J60" s="5"/>
      <c r="K60" s="142" t="s">
        <v>203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7"/>
      <c r="BI60" s="143" t="s">
        <v>5</v>
      </c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4">
        <v>0</v>
      </c>
      <c r="BU60" s="14">
        <v>4497.91</v>
      </c>
      <c r="BV60" s="132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4"/>
    </row>
    <row r="61" spans="1:90" s="6" customFormat="1" ht="15" customHeight="1" x14ac:dyDescent="0.25">
      <c r="A61" s="139" t="s">
        <v>148</v>
      </c>
      <c r="B61" s="140"/>
      <c r="C61" s="140"/>
      <c r="D61" s="140"/>
      <c r="E61" s="140"/>
      <c r="F61" s="140"/>
      <c r="G61" s="140"/>
      <c r="H61" s="140"/>
      <c r="I61" s="141"/>
      <c r="J61" s="16"/>
      <c r="K61" s="142" t="s">
        <v>204</v>
      </c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7"/>
      <c r="BI61" s="143" t="s">
        <v>5</v>
      </c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">
        <v>0</v>
      </c>
      <c r="BU61" s="14">
        <v>2965.43</v>
      </c>
      <c r="BV61" s="132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4"/>
    </row>
    <row r="62" spans="1:90" s="6" customFormat="1" ht="17.399999999999999" customHeight="1" x14ac:dyDescent="0.25">
      <c r="A62" s="139" t="s">
        <v>150</v>
      </c>
      <c r="B62" s="140"/>
      <c r="C62" s="140"/>
      <c r="D62" s="140"/>
      <c r="E62" s="140"/>
      <c r="F62" s="140"/>
      <c r="G62" s="140"/>
      <c r="H62" s="140"/>
      <c r="I62" s="141"/>
      <c r="J62" s="5"/>
      <c r="K62" s="142" t="s">
        <v>149</v>
      </c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7"/>
      <c r="BI62" s="143" t="s">
        <v>5</v>
      </c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4">
        <v>0</v>
      </c>
      <c r="BU62" s="14">
        <v>2247.5300000000002</v>
      </c>
      <c r="BV62" s="132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4"/>
    </row>
    <row r="63" spans="1:90" s="6" customFormat="1" ht="17.399999999999999" customHeight="1" x14ac:dyDescent="0.25">
      <c r="A63" s="139" t="s">
        <v>153</v>
      </c>
      <c r="B63" s="140"/>
      <c r="C63" s="140"/>
      <c r="D63" s="140"/>
      <c r="E63" s="140"/>
      <c r="F63" s="140"/>
      <c r="G63" s="140"/>
      <c r="H63" s="140"/>
      <c r="I63" s="141"/>
      <c r="J63" s="5"/>
      <c r="K63" s="142" t="s">
        <v>151</v>
      </c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7"/>
      <c r="BI63" s="143" t="s">
        <v>5</v>
      </c>
      <c r="BJ63" s="144"/>
      <c r="BK63" s="144"/>
      <c r="BL63" s="144"/>
      <c r="BM63" s="144"/>
      <c r="BN63" s="144"/>
      <c r="BO63" s="144"/>
      <c r="BP63" s="144"/>
      <c r="BQ63" s="144"/>
      <c r="BR63" s="144"/>
      <c r="BS63" s="145"/>
      <c r="BT63" s="14">
        <v>0</v>
      </c>
      <c r="BU63" s="14">
        <v>1742.36</v>
      </c>
      <c r="BV63" s="132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4"/>
    </row>
    <row r="64" spans="1:90" s="6" customFormat="1" ht="30.6" customHeight="1" x14ac:dyDescent="0.25">
      <c r="A64" s="139" t="s">
        <v>200</v>
      </c>
      <c r="B64" s="140"/>
      <c r="C64" s="140"/>
      <c r="D64" s="140"/>
      <c r="E64" s="140"/>
      <c r="F64" s="140"/>
      <c r="G64" s="140"/>
      <c r="H64" s="140"/>
      <c r="I64" s="141"/>
      <c r="J64" s="5"/>
      <c r="K64" s="142" t="s">
        <v>152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7"/>
      <c r="BI64" s="143" t="s">
        <v>5</v>
      </c>
      <c r="BJ64" s="144"/>
      <c r="BK64" s="144"/>
      <c r="BL64" s="144"/>
      <c r="BM64" s="144"/>
      <c r="BN64" s="144"/>
      <c r="BO64" s="144"/>
      <c r="BP64" s="144"/>
      <c r="BQ64" s="144"/>
      <c r="BR64" s="144"/>
      <c r="BS64" s="145"/>
      <c r="BT64" s="14">
        <v>0</v>
      </c>
      <c r="BU64" s="14">
        <v>4567.42</v>
      </c>
      <c r="BV64" s="126" t="s">
        <v>326</v>
      </c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8"/>
    </row>
    <row r="65" spans="1:90" s="6" customFormat="1" ht="53.4" customHeight="1" x14ac:dyDescent="0.25">
      <c r="A65" s="139" t="s">
        <v>210</v>
      </c>
      <c r="B65" s="140"/>
      <c r="C65" s="140"/>
      <c r="D65" s="140"/>
      <c r="E65" s="140"/>
      <c r="F65" s="140"/>
      <c r="G65" s="140"/>
      <c r="H65" s="140"/>
      <c r="I65" s="141"/>
      <c r="J65" s="5"/>
      <c r="K65" s="142" t="s">
        <v>154</v>
      </c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7"/>
      <c r="BI65" s="143" t="s">
        <v>5</v>
      </c>
      <c r="BJ65" s="144"/>
      <c r="BK65" s="144"/>
      <c r="BL65" s="144"/>
      <c r="BM65" s="144"/>
      <c r="BN65" s="144"/>
      <c r="BO65" s="144"/>
      <c r="BP65" s="144"/>
      <c r="BQ65" s="144"/>
      <c r="BR65" s="144"/>
      <c r="BS65" s="145"/>
      <c r="BT65" s="14">
        <v>0</v>
      </c>
      <c r="BU65" s="14">
        <v>-411194.89999999985</v>
      </c>
      <c r="BV65" s="123" t="s">
        <v>332</v>
      </c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5"/>
    </row>
    <row r="66" spans="1:90" s="6" customFormat="1" ht="57.75" customHeight="1" x14ac:dyDescent="0.25">
      <c r="A66" s="139" t="s">
        <v>15</v>
      </c>
      <c r="B66" s="140"/>
      <c r="C66" s="140"/>
      <c r="D66" s="140"/>
      <c r="E66" s="140"/>
      <c r="F66" s="140"/>
      <c r="G66" s="140"/>
      <c r="H66" s="140"/>
      <c r="I66" s="141"/>
      <c r="J66" s="5"/>
      <c r="K66" s="142" t="s">
        <v>25</v>
      </c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7"/>
      <c r="BI66" s="143" t="s">
        <v>5</v>
      </c>
      <c r="BJ66" s="144"/>
      <c r="BK66" s="144"/>
      <c r="BL66" s="144"/>
      <c r="BM66" s="144"/>
      <c r="BN66" s="144"/>
      <c r="BO66" s="144"/>
      <c r="BP66" s="144"/>
      <c r="BQ66" s="144"/>
      <c r="BR66" s="144"/>
      <c r="BS66" s="145"/>
      <c r="BT66" s="11">
        <v>-390505.27</v>
      </c>
      <c r="BU66" s="11">
        <v>475838.66630436457</v>
      </c>
      <c r="BV66" s="164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8"/>
    </row>
    <row r="67" spans="1:90" s="6" customFormat="1" ht="30" customHeight="1" x14ac:dyDescent="0.25">
      <c r="A67" s="139" t="s">
        <v>16</v>
      </c>
      <c r="B67" s="140"/>
      <c r="C67" s="140"/>
      <c r="D67" s="140"/>
      <c r="E67" s="140"/>
      <c r="F67" s="140"/>
      <c r="G67" s="140"/>
      <c r="H67" s="140"/>
      <c r="I67" s="141"/>
      <c r="J67" s="5"/>
      <c r="K67" s="142" t="s">
        <v>63</v>
      </c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7"/>
      <c r="BI67" s="143" t="s">
        <v>5</v>
      </c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5" t="s">
        <v>220</v>
      </c>
      <c r="BU67" s="14">
        <f>BU22+BU24+BU26</f>
        <v>186908.66099999999</v>
      </c>
      <c r="BV67" s="173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5"/>
    </row>
    <row r="68" spans="1:90" s="6" customFormat="1" ht="45" customHeight="1" x14ac:dyDescent="0.25">
      <c r="A68" s="139" t="s">
        <v>17</v>
      </c>
      <c r="B68" s="140"/>
      <c r="C68" s="140"/>
      <c r="D68" s="140"/>
      <c r="E68" s="140"/>
      <c r="F68" s="140"/>
      <c r="G68" s="140"/>
      <c r="H68" s="140"/>
      <c r="I68" s="141"/>
      <c r="J68" s="5"/>
      <c r="K68" s="142" t="s">
        <v>64</v>
      </c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7"/>
      <c r="BI68" s="143" t="s">
        <v>5</v>
      </c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1">
        <v>370942.73</v>
      </c>
      <c r="BU68" s="11">
        <v>345903.97</v>
      </c>
      <c r="BV68" s="176" t="s">
        <v>365</v>
      </c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</row>
    <row r="69" spans="1:90" s="6" customFormat="1" ht="44.4" customHeight="1" x14ac:dyDescent="0.25">
      <c r="A69" s="139" t="s">
        <v>7</v>
      </c>
      <c r="B69" s="140"/>
      <c r="C69" s="140"/>
      <c r="D69" s="140"/>
      <c r="E69" s="140"/>
      <c r="F69" s="140"/>
      <c r="G69" s="140"/>
      <c r="H69" s="140"/>
      <c r="I69" s="141"/>
      <c r="J69" s="5"/>
      <c r="K69" s="142" t="s">
        <v>114</v>
      </c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7"/>
      <c r="BI69" s="143" t="s">
        <v>65</v>
      </c>
      <c r="BJ69" s="144"/>
      <c r="BK69" s="144"/>
      <c r="BL69" s="144"/>
      <c r="BM69" s="144"/>
      <c r="BN69" s="144"/>
      <c r="BO69" s="144"/>
      <c r="BP69" s="144"/>
      <c r="BQ69" s="144"/>
      <c r="BR69" s="144"/>
      <c r="BS69" s="145"/>
      <c r="BT69" s="11">
        <v>229.17</v>
      </c>
      <c r="BU69" s="11">
        <v>221.17302500000005</v>
      </c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</row>
    <row r="70" spans="1:90" s="6" customFormat="1" ht="64.95" customHeight="1" x14ac:dyDescent="0.25">
      <c r="A70" s="139" t="s">
        <v>47</v>
      </c>
      <c r="B70" s="140"/>
      <c r="C70" s="140"/>
      <c r="D70" s="140"/>
      <c r="E70" s="140"/>
      <c r="F70" s="140"/>
      <c r="G70" s="140"/>
      <c r="H70" s="140"/>
      <c r="I70" s="141"/>
      <c r="J70" s="5"/>
      <c r="K70" s="142" t="s">
        <v>115</v>
      </c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7"/>
      <c r="BI70" s="161" t="s">
        <v>155</v>
      </c>
      <c r="BJ70" s="162"/>
      <c r="BK70" s="162"/>
      <c r="BL70" s="162"/>
      <c r="BM70" s="162"/>
      <c r="BN70" s="162"/>
      <c r="BO70" s="162"/>
      <c r="BP70" s="162"/>
      <c r="BQ70" s="162"/>
      <c r="BR70" s="162"/>
      <c r="BS70" s="163"/>
      <c r="BT70" s="14">
        <f>BT68/BT69</f>
        <v>1618.6356416633939</v>
      </c>
      <c r="BU70" s="14">
        <f>BU68/BU69</f>
        <v>1563.9518878941042</v>
      </c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</row>
    <row r="71" spans="1:90" s="6" customFormat="1" ht="63" customHeight="1" x14ac:dyDescent="0.25">
      <c r="A71" s="139" t="s">
        <v>26</v>
      </c>
      <c r="B71" s="140"/>
      <c r="C71" s="140"/>
      <c r="D71" s="140"/>
      <c r="E71" s="140"/>
      <c r="F71" s="140"/>
      <c r="G71" s="140"/>
      <c r="H71" s="140"/>
      <c r="I71" s="141"/>
      <c r="J71" s="5"/>
      <c r="K71" s="142" t="s">
        <v>67</v>
      </c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7"/>
      <c r="BI71" s="143" t="s">
        <v>38</v>
      </c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5" t="s">
        <v>38</v>
      </c>
      <c r="BU71" s="5" t="s">
        <v>38</v>
      </c>
      <c r="BV71" s="161" t="s">
        <v>38</v>
      </c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3"/>
    </row>
    <row r="72" spans="1:90" s="6" customFormat="1" ht="30" customHeight="1" x14ac:dyDescent="0.25">
      <c r="A72" s="139" t="s">
        <v>6</v>
      </c>
      <c r="B72" s="140"/>
      <c r="C72" s="140"/>
      <c r="D72" s="140"/>
      <c r="E72" s="140"/>
      <c r="F72" s="140"/>
      <c r="G72" s="140"/>
      <c r="H72" s="140"/>
      <c r="I72" s="141"/>
      <c r="J72" s="5"/>
      <c r="K72" s="142" t="s">
        <v>68</v>
      </c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7"/>
      <c r="BI72" s="143" t="s">
        <v>69</v>
      </c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21" t="s">
        <v>220</v>
      </c>
      <c r="BU72" s="100" t="s">
        <v>323</v>
      </c>
      <c r="BV72" s="173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5"/>
    </row>
    <row r="73" spans="1:90" s="6" customFormat="1" ht="15" customHeight="1" x14ac:dyDescent="0.25">
      <c r="A73" s="139" t="s">
        <v>70</v>
      </c>
      <c r="B73" s="140"/>
      <c r="C73" s="140"/>
      <c r="D73" s="140"/>
      <c r="E73" s="140"/>
      <c r="F73" s="140"/>
      <c r="G73" s="140"/>
      <c r="H73" s="140"/>
      <c r="I73" s="141"/>
      <c r="J73" s="5"/>
      <c r="K73" s="142" t="s">
        <v>71</v>
      </c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7"/>
      <c r="BI73" s="143" t="s">
        <v>72</v>
      </c>
      <c r="BJ73" s="144"/>
      <c r="BK73" s="144"/>
      <c r="BL73" s="144"/>
      <c r="BM73" s="144"/>
      <c r="BN73" s="144"/>
      <c r="BO73" s="144"/>
      <c r="BP73" s="144"/>
      <c r="BQ73" s="144"/>
      <c r="BR73" s="144"/>
      <c r="BS73" s="145"/>
      <c r="BT73" s="5" t="s">
        <v>216</v>
      </c>
      <c r="BU73" s="11">
        <f>SUM(BU75:BU77)</f>
        <v>1543.6999999999998</v>
      </c>
      <c r="BV73" s="173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5"/>
    </row>
    <row r="74" spans="1:90" s="6" customFormat="1" ht="30" hidden="1" customHeight="1" x14ac:dyDescent="0.25">
      <c r="A74" s="139" t="s">
        <v>73</v>
      </c>
      <c r="B74" s="140"/>
      <c r="C74" s="140"/>
      <c r="D74" s="140"/>
      <c r="E74" s="140"/>
      <c r="F74" s="140"/>
      <c r="G74" s="140"/>
      <c r="H74" s="140"/>
      <c r="I74" s="141"/>
      <c r="J74" s="5"/>
      <c r="K74" s="142" t="s">
        <v>74</v>
      </c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7"/>
      <c r="BI74" s="143" t="s">
        <v>72</v>
      </c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5"/>
      <c r="BU74" s="11"/>
      <c r="BV74" s="173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5"/>
    </row>
    <row r="75" spans="1:90" s="6" customFormat="1" ht="30" customHeight="1" x14ac:dyDescent="0.25">
      <c r="A75" s="185" t="s">
        <v>156</v>
      </c>
      <c r="B75" s="186"/>
      <c r="C75" s="186"/>
      <c r="D75" s="186"/>
      <c r="E75" s="186"/>
      <c r="F75" s="186"/>
      <c r="G75" s="186"/>
      <c r="H75" s="186"/>
      <c r="I75" s="187"/>
      <c r="J75" s="179" t="s">
        <v>157</v>
      </c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1"/>
      <c r="BI75" s="143" t="s">
        <v>72</v>
      </c>
      <c r="BJ75" s="144"/>
      <c r="BK75" s="144"/>
      <c r="BL75" s="144"/>
      <c r="BM75" s="144"/>
      <c r="BN75" s="144"/>
      <c r="BO75" s="144"/>
      <c r="BP75" s="144"/>
      <c r="BQ75" s="144"/>
      <c r="BR75" s="144"/>
      <c r="BS75" s="145"/>
      <c r="BT75" s="5" t="s">
        <v>216</v>
      </c>
      <c r="BU75" s="11">
        <v>890.8</v>
      </c>
      <c r="BV75" s="173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3"/>
    </row>
    <row r="76" spans="1:90" s="6" customFormat="1" ht="30" customHeight="1" x14ac:dyDescent="0.25">
      <c r="A76" s="139" t="s">
        <v>158</v>
      </c>
      <c r="B76" s="177"/>
      <c r="C76" s="177"/>
      <c r="D76" s="177"/>
      <c r="E76" s="177"/>
      <c r="F76" s="177"/>
      <c r="G76" s="177"/>
      <c r="H76" s="177"/>
      <c r="I76" s="178"/>
      <c r="J76" s="179" t="s">
        <v>159</v>
      </c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1"/>
      <c r="BI76" s="143" t="s">
        <v>72</v>
      </c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5" t="s">
        <v>216</v>
      </c>
      <c r="BU76" s="11">
        <v>213.1</v>
      </c>
      <c r="BV76" s="8"/>
      <c r="BW76" s="188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90"/>
    </row>
    <row r="77" spans="1:90" s="6" customFormat="1" ht="30" customHeight="1" x14ac:dyDescent="0.25">
      <c r="A77" s="139" t="s">
        <v>160</v>
      </c>
      <c r="B77" s="177"/>
      <c r="C77" s="177"/>
      <c r="D77" s="177"/>
      <c r="E77" s="177"/>
      <c r="F77" s="177"/>
      <c r="G77" s="177"/>
      <c r="H77" s="177"/>
      <c r="I77" s="178"/>
      <c r="J77" s="179" t="s">
        <v>161</v>
      </c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1"/>
      <c r="BI77" s="143" t="s">
        <v>72</v>
      </c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5" t="s">
        <v>216</v>
      </c>
      <c r="BU77" s="11">
        <v>439.8</v>
      </c>
      <c r="BV77" s="8"/>
      <c r="BW77" s="174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3"/>
    </row>
    <row r="78" spans="1:90" s="6" customFormat="1" ht="30" customHeight="1" x14ac:dyDescent="0.25">
      <c r="A78" s="139" t="s">
        <v>75</v>
      </c>
      <c r="B78" s="140"/>
      <c r="C78" s="140"/>
      <c r="D78" s="140"/>
      <c r="E78" s="140"/>
      <c r="F78" s="140"/>
      <c r="G78" s="140"/>
      <c r="H78" s="140"/>
      <c r="I78" s="141"/>
      <c r="J78" s="5"/>
      <c r="K78" s="142" t="s">
        <v>76</v>
      </c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7"/>
      <c r="BI78" s="143" t="s">
        <v>77</v>
      </c>
      <c r="BJ78" s="144"/>
      <c r="BK78" s="144"/>
      <c r="BL78" s="144"/>
      <c r="BM78" s="144"/>
      <c r="BN78" s="144"/>
      <c r="BO78" s="144"/>
      <c r="BP78" s="144"/>
      <c r="BQ78" s="144"/>
      <c r="BR78" s="144"/>
      <c r="BS78" s="145"/>
      <c r="BT78" s="5" t="s">
        <v>216</v>
      </c>
      <c r="BU78" s="11">
        <v>13820.810000000001</v>
      </c>
      <c r="BV78" s="18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5"/>
    </row>
    <row r="79" spans="1:90" s="6" customFormat="1" ht="30" customHeight="1" x14ac:dyDescent="0.25">
      <c r="A79" s="139" t="s">
        <v>162</v>
      </c>
      <c r="B79" s="140"/>
      <c r="C79" s="140"/>
      <c r="D79" s="140"/>
      <c r="E79" s="140"/>
      <c r="F79" s="140"/>
      <c r="G79" s="140"/>
      <c r="H79" s="140"/>
      <c r="I79" s="141"/>
      <c r="J79" s="173" t="s">
        <v>163</v>
      </c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5"/>
      <c r="BI79" s="143" t="s">
        <v>77</v>
      </c>
      <c r="BJ79" s="144"/>
      <c r="BK79" s="144"/>
      <c r="BL79" s="144"/>
      <c r="BM79" s="144"/>
      <c r="BN79" s="144"/>
      <c r="BO79" s="144"/>
      <c r="BP79" s="144"/>
      <c r="BQ79" s="144"/>
      <c r="BR79" s="144"/>
      <c r="BS79" s="145"/>
      <c r="BT79" s="5" t="s">
        <v>216</v>
      </c>
      <c r="BU79" s="11">
        <v>1195.17</v>
      </c>
      <c r="BV79" s="173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5"/>
    </row>
    <row r="80" spans="1:90" s="6" customFormat="1" ht="30" customHeight="1" x14ac:dyDescent="0.25">
      <c r="A80" s="139" t="s">
        <v>164</v>
      </c>
      <c r="B80" s="177"/>
      <c r="C80" s="177"/>
      <c r="D80" s="177"/>
      <c r="E80" s="177"/>
      <c r="F80" s="177"/>
      <c r="G80" s="177"/>
      <c r="H80" s="177"/>
      <c r="I80" s="178"/>
      <c r="J80" s="184" t="s">
        <v>165</v>
      </c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2"/>
      <c r="BI80" s="143" t="s">
        <v>77</v>
      </c>
      <c r="BJ80" s="144"/>
      <c r="BK80" s="144"/>
      <c r="BL80" s="144"/>
      <c r="BM80" s="144"/>
      <c r="BN80" s="144"/>
      <c r="BO80" s="144"/>
      <c r="BP80" s="144"/>
      <c r="BQ80" s="144"/>
      <c r="BR80" s="144"/>
      <c r="BS80" s="145"/>
      <c r="BT80" s="5" t="s">
        <v>216</v>
      </c>
      <c r="BU80" s="11">
        <v>668.3</v>
      </c>
      <c r="BV80" s="173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3"/>
    </row>
    <row r="81" spans="1:90" s="6" customFormat="1" ht="30" customHeight="1" x14ac:dyDescent="0.25">
      <c r="A81" s="139" t="s">
        <v>166</v>
      </c>
      <c r="B81" s="177"/>
      <c r="C81" s="177"/>
      <c r="D81" s="177"/>
      <c r="E81" s="177"/>
      <c r="F81" s="177"/>
      <c r="G81" s="177"/>
      <c r="H81" s="177"/>
      <c r="I81" s="178"/>
      <c r="J81" s="184" t="s">
        <v>167</v>
      </c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2"/>
      <c r="BI81" s="143" t="s">
        <v>77</v>
      </c>
      <c r="BJ81" s="144"/>
      <c r="BK81" s="144"/>
      <c r="BL81" s="144"/>
      <c r="BM81" s="144"/>
      <c r="BN81" s="144"/>
      <c r="BO81" s="144"/>
      <c r="BP81" s="144"/>
      <c r="BQ81" s="144"/>
      <c r="BR81" s="144"/>
      <c r="BS81" s="145"/>
      <c r="BT81" s="5" t="s">
        <v>216</v>
      </c>
      <c r="BU81" s="11">
        <v>5348.8</v>
      </c>
      <c r="BV81" s="184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3"/>
    </row>
    <row r="82" spans="1:90" s="6" customFormat="1" ht="30" customHeight="1" x14ac:dyDescent="0.25">
      <c r="A82" s="139" t="s">
        <v>168</v>
      </c>
      <c r="B82" s="177"/>
      <c r="C82" s="177"/>
      <c r="D82" s="177"/>
      <c r="E82" s="177"/>
      <c r="F82" s="177"/>
      <c r="G82" s="177"/>
      <c r="H82" s="177"/>
      <c r="I82" s="178"/>
      <c r="J82" s="184" t="s">
        <v>169</v>
      </c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2"/>
      <c r="BI82" s="143" t="s">
        <v>77</v>
      </c>
      <c r="BJ82" s="144"/>
      <c r="BK82" s="144"/>
      <c r="BL82" s="144"/>
      <c r="BM82" s="144"/>
      <c r="BN82" s="144"/>
      <c r="BO82" s="144"/>
      <c r="BP82" s="144"/>
      <c r="BQ82" s="144"/>
      <c r="BR82" s="144"/>
      <c r="BS82" s="145"/>
      <c r="BT82" s="5" t="s">
        <v>216</v>
      </c>
      <c r="BU82" s="11">
        <v>6608.54</v>
      </c>
      <c r="BV82" s="173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3"/>
    </row>
    <row r="83" spans="1:90" s="6" customFormat="1" ht="30" customHeight="1" x14ac:dyDescent="0.25">
      <c r="A83" s="139" t="s">
        <v>78</v>
      </c>
      <c r="B83" s="140"/>
      <c r="C83" s="140"/>
      <c r="D83" s="140"/>
      <c r="E83" s="140"/>
      <c r="F83" s="140"/>
      <c r="G83" s="140"/>
      <c r="H83" s="140"/>
      <c r="I83" s="141"/>
      <c r="J83" s="5"/>
      <c r="K83" s="142" t="s">
        <v>79</v>
      </c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7"/>
      <c r="BI83" s="143" t="s">
        <v>77</v>
      </c>
      <c r="BJ83" s="144"/>
      <c r="BK83" s="144"/>
      <c r="BL83" s="144"/>
      <c r="BM83" s="144"/>
      <c r="BN83" s="144"/>
      <c r="BO83" s="144"/>
      <c r="BP83" s="144"/>
      <c r="BQ83" s="144"/>
      <c r="BR83" s="144"/>
      <c r="BS83" s="145"/>
      <c r="BT83" s="5" t="s">
        <v>216</v>
      </c>
      <c r="BU83" s="11">
        <v>29090.78</v>
      </c>
      <c r="BV83" s="18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5"/>
    </row>
    <row r="84" spans="1:90" s="6" customFormat="1" ht="29.25" customHeight="1" x14ac:dyDescent="0.25">
      <c r="A84" s="139" t="s">
        <v>170</v>
      </c>
      <c r="B84" s="140"/>
      <c r="C84" s="140"/>
      <c r="D84" s="140"/>
      <c r="E84" s="140"/>
      <c r="F84" s="140"/>
      <c r="G84" s="140"/>
      <c r="H84" s="140"/>
      <c r="I84" s="141"/>
      <c r="J84" s="173" t="s">
        <v>171</v>
      </c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5"/>
      <c r="BI84" s="143" t="s">
        <v>77</v>
      </c>
      <c r="BJ84" s="144"/>
      <c r="BK84" s="144"/>
      <c r="BL84" s="144"/>
      <c r="BM84" s="144"/>
      <c r="BN84" s="144"/>
      <c r="BO84" s="144"/>
      <c r="BP84" s="144"/>
      <c r="BQ84" s="144"/>
      <c r="BR84" s="144"/>
      <c r="BS84" s="145"/>
      <c r="BT84" s="5" t="s">
        <v>216</v>
      </c>
      <c r="BU84" s="11">
        <v>20521.5</v>
      </c>
      <c r="BV84" s="173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5"/>
    </row>
    <row r="85" spans="1:90" s="6" customFormat="1" ht="30" customHeight="1" x14ac:dyDescent="0.25">
      <c r="A85" s="139" t="s">
        <v>172</v>
      </c>
      <c r="B85" s="177"/>
      <c r="C85" s="177"/>
      <c r="D85" s="177"/>
      <c r="E85" s="177"/>
      <c r="F85" s="177"/>
      <c r="G85" s="177"/>
      <c r="H85" s="177"/>
      <c r="I85" s="178"/>
      <c r="J85" s="173" t="s">
        <v>173</v>
      </c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3"/>
      <c r="BI85" s="143" t="s">
        <v>77</v>
      </c>
      <c r="BJ85" s="144"/>
      <c r="BK85" s="144"/>
      <c r="BL85" s="144"/>
      <c r="BM85" s="144"/>
      <c r="BN85" s="144"/>
      <c r="BO85" s="144"/>
      <c r="BP85" s="144"/>
      <c r="BQ85" s="144"/>
      <c r="BR85" s="144"/>
      <c r="BS85" s="145"/>
      <c r="BT85" s="5" t="s">
        <v>216</v>
      </c>
      <c r="BU85" s="11">
        <v>3962.1</v>
      </c>
      <c r="BV85" s="173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3"/>
    </row>
    <row r="86" spans="1:90" s="6" customFormat="1" ht="30" customHeight="1" x14ac:dyDescent="0.25">
      <c r="A86" s="139" t="s">
        <v>174</v>
      </c>
      <c r="B86" s="177"/>
      <c r="C86" s="177"/>
      <c r="D86" s="177"/>
      <c r="E86" s="177"/>
      <c r="F86" s="177"/>
      <c r="G86" s="177"/>
      <c r="H86" s="177"/>
      <c r="I86" s="178"/>
      <c r="J86" s="173" t="s">
        <v>175</v>
      </c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3"/>
      <c r="BI86" s="143" t="s">
        <v>77</v>
      </c>
      <c r="BJ86" s="144"/>
      <c r="BK86" s="144"/>
      <c r="BL86" s="144"/>
      <c r="BM86" s="144"/>
      <c r="BN86" s="144"/>
      <c r="BO86" s="144"/>
      <c r="BP86" s="144"/>
      <c r="BQ86" s="144"/>
      <c r="BR86" s="144"/>
      <c r="BS86" s="145"/>
      <c r="BT86" s="5" t="s">
        <v>216</v>
      </c>
      <c r="BU86" s="11">
        <v>4607.18</v>
      </c>
      <c r="BV86" s="173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3"/>
    </row>
    <row r="87" spans="1:90" s="6" customFormat="1" ht="30" customHeight="1" x14ac:dyDescent="0.25">
      <c r="A87" s="139" t="s">
        <v>176</v>
      </c>
      <c r="B87" s="177"/>
      <c r="C87" s="177"/>
      <c r="D87" s="177"/>
      <c r="E87" s="177"/>
      <c r="F87" s="177"/>
      <c r="G87" s="177"/>
      <c r="H87" s="177"/>
      <c r="I87" s="178"/>
      <c r="J87" s="173" t="s">
        <v>177</v>
      </c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3"/>
      <c r="BI87" s="143" t="s">
        <v>77</v>
      </c>
      <c r="BJ87" s="144"/>
      <c r="BK87" s="144"/>
      <c r="BL87" s="144"/>
      <c r="BM87" s="144"/>
      <c r="BN87" s="144"/>
      <c r="BO87" s="144"/>
      <c r="BP87" s="144"/>
      <c r="BQ87" s="144"/>
      <c r="BR87" s="144"/>
      <c r="BS87" s="145"/>
      <c r="BT87" s="5" t="s">
        <v>216</v>
      </c>
      <c r="BU87" s="11">
        <v>0</v>
      </c>
      <c r="BV87" s="173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3"/>
    </row>
    <row r="88" spans="1:90" s="6" customFormat="1" ht="15" customHeight="1" x14ac:dyDescent="0.25">
      <c r="A88" s="139" t="s">
        <v>80</v>
      </c>
      <c r="B88" s="140"/>
      <c r="C88" s="140"/>
      <c r="D88" s="140"/>
      <c r="E88" s="140"/>
      <c r="F88" s="140"/>
      <c r="G88" s="140"/>
      <c r="H88" s="140"/>
      <c r="I88" s="141"/>
      <c r="J88" s="5"/>
      <c r="K88" s="142" t="s">
        <v>81</v>
      </c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7"/>
      <c r="BI88" s="143" t="s">
        <v>82</v>
      </c>
      <c r="BJ88" s="144"/>
      <c r="BK88" s="144"/>
      <c r="BL88" s="144"/>
      <c r="BM88" s="144"/>
      <c r="BN88" s="144"/>
      <c r="BO88" s="144"/>
      <c r="BP88" s="144"/>
      <c r="BQ88" s="144"/>
      <c r="BR88" s="144"/>
      <c r="BS88" s="145"/>
      <c r="BT88" s="5" t="s">
        <v>216</v>
      </c>
      <c r="BU88" s="11">
        <v>9569.27</v>
      </c>
      <c r="BV88" s="173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5"/>
    </row>
    <row r="89" spans="1:90" s="6" customFormat="1" ht="30" customHeight="1" x14ac:dyDescent="0.25">
      <c r="A89" s="139" t="s">
        <v>178</v>
      </c>
      <c r="B89" s="140"/>
      <c r="C89" s="140"/>
      <c r="D89" s="140"/>
      <c r="E89" s="140"/>
      <c r="F89" s="140"/>
      <c r="G89" s="140"/>
      <c r="H89" s="140"/>
      <c r="I89" s="141"/>
      <c r="J89" s="173" t="s">
        <v>179</v>
      </c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5"/>
      <c r="BI89" s="143" t="s">
        <v>82</v>
      </c>
      <c r="BJ89" s="144"/>
      <c r="BK89" s="144"/>
      <c r="BL89" s="144"/>
      <c r="BM89" s="144"/>
      <c r="BN89" s="144"/>
      <c r="BO89" s="144"/>
      <c r="BP89" s="144"/>
      <c r="BQ89" s="144"/>
      <c r="BR89" s="144"/>
      <c r="BS89" s="145"/>
      <c r="BT89" s="5" t="s">
        <v>216</v>
      </c>
      <c r="BU89" s="11">
        <v>819.57</v>
      </c>
      <c r="BV89" s="173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5"/>
    </row>
    <row r="90" spans="1:90" s="6" customFormat="1" ht="30" customHeight="1" x14ac:dyDescent="0.25">
      <c r="A90" s="139" t="s">
        <v>180</v>
      </c>
      <c r="B90" s="177"/>
      <c r="C90" s="177"/>
      <c r="D90" s="177"/>
      <c r="E90" s="177"/>
      <c r="F90" s="177"/>
      <c r="G90" s="177"/>
      <c r="H90" s="177"/>
      <c r="I90" s="178"/>
      <c r="J90" s="173" t="s">
        <v>181</v>
      </c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3"/>
      <c r="BI90" s="143" t="s">
        <v>82</v>
      </c>
      <c r="BJ90" s="144"/>
      <c r="BK90" s="144"/>
      <c r="BL90" s="144"/>
      <c r="BM90" s="144"/>
      <c r="BN90" s="144"/>
      <c r="BO90" s="144"/>
      <c r="BP90" s="144"/>
      <c r="BQ90" s="144"/>
      <c r="BR90" s="144"/>
      <c r="BS90" s="145"/>
      <c r="BT90" s="5" t="s">
        <v>216</v>
      </c>
      <c r="BU90" s="11">
        <v>496.5</v>
      </c>
      <c r="BV90" s="173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3"/>
    </row>
    <row r="91" spans="1:90" s="6" customFormat="1" ht="30" customHeight="1" x14ac:dyDescent="0.25">
      <c r="A91" s="139" t="s">
        <v>182</v>
      </c>
      <c r="B91" s="177"/>
      <c r="C91" s="177"/>
      <c r="D91" s="177"/>
      <c r="E91" s="177"/>
      <c r="F91" s="177"/>
      <c r="G91" s="177"/>
      <c r="H91" s="177"/>
      <c r="I91" s="178"/>
      <c r="J91" s="173" t="s">
        <v>183</v>
      </c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3"/>
      <c r="BI91" s="143" t="s">
        <v>82</v>
      </c>
      <c r="BJ91" s="144"/>
      <c r="BK91" s="144"/>
      <c r="BL91" s="144"/>
      <c r="BM91" s="144"/>
      <c r="BN91" s="144"/>
      <c r="BO91" s="144"/>
      <c r="BP91" s="144"/>
      <c r="BQ91" s="144"/>
      <c r="BR91" s="144"/>
      <c r="BS91" s="145"/>
      <c r="BT91" s="5" t="s">
        <v>216</v>
      </c>
      <c r="BU91" s="11">
        <v>4489</v>
      </c>
      <c r="BV91" s="173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3"/>
    </row>
    <row r="92" spans="1:90" s="6" customFormat="1" ht="30" customHeight="1" x14ac:dyDescent="0.25">
      <c r="A92" s="139" t="s">
        <v>184</v>
      </c>
      <c r="B92" s="177"/>
      <c r="C92" s="177"/>
      <c r="D92" s="177"/>
      <c r="E92" s="177"/>
      <c r="F92" s="177"/>
      <c r="G92" s="177"/>
      <c r="H92" s="177"/>
      <c r="I92" s="178"/>
      <c r="J92" s="173" t="s">
        <v>185</v>
      </c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3"/>
      <c r="BI92" s="143" t="s">
        <v>82</v>
      </c>
      <c r="BJ92" s="144"/>
      <c r="BK92" s="144"/>
      <c r="BL92" s="144"/>
      <c r="BM92" s="144"/>
      <c r="BN92" s="144"/>
      <c r="BO92" s="144"/>
      <c r="BP92" s="144"/>
      <c r="BQ92" s="144"/>
      <c r="BR92" s="144"/>
      <c r="BS92" s="145"/>
      <c r="BT92" s="5" t="s">
        <v>216</v>
      </c>
      <c r="BU92" s="11">
        <v>3764.2</v>
      </c>
      <c r="BV92" s="173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3"/>
    </row>
    <row r="93" spans="1:90" s="6" customFormat="1" ht="15" customHeight="1" x14ac:dyDescent="0.25">
      <c r="A93" s="139" t="s">
        <v>83</v>
      </c>
      <c r="B93" s="140"/>
      <c r="C93" s="140"/>
      <c r="D93" s="140"/>
      <c r="E93" s="140"/>
      <c r="F93" s="140"/>
      <c r="G93" s="140"/>
      <c r="H93" s="140"/>
      <c r="I93" s="141"/>
      <c r="J93" s="5"/>
      <c r="K93" s="142" t="s">
        <v>84</v>
      </c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7"/>
      <c r="BI93" s="143" t="s">
        <v>66</v>
      </c>
      <c r="BJ93" s="144"/>
      <c r="BK93" s="144"/>
      <c r="BL93" s="144"/>
      <c r="BM93" s="144"/>
      <c r="BN93" s="144"/>
      <c r="BO93" s="144"/>
      <c r="BP93" s="144"/>
      <c r="BQ93" s="144"/>
      <c r="BR93" s="144"/>
      <c r="BS93" s="145"/>
      <c r="BT93" s="5" t="s">
        <v>216</v>
      </c>
      <c r="BU93" s="11">
        <v>0.56999999999999995</v>
      </c>
      <c r="BV93" s="173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5"/>
    </row>
    <row r="94" spans="1:90" s="6" customFormat="1" ht="30" customHeight="1" x14ac:dyDescent="0.25">
      <c r="A94" s="139" t="s">
        <v>85</v>
      </c>
      <c r="B94" s="140"/>
      <c r="C94" s="140"/>
      <c r="D94" s="140"/>
      <c r="E94" s="140"/>
      <c r="F94" s="140"/>
      <c r="G94" s="140"/>
      <c r="H94" s="140"/>
      <c r="I94" s="141"/>
      <c r="J94" s="5"/>
      <c r="K94" s="142" t="s">
        <v>86</v>
      </c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7"/>
      <c r="BI94" s="143" t="s">
        <v>5</v>
      </c>
      <c r="BJ94" s="144"/>
      <c r="BK94" s="144"/>
      <c r="BL94" s="144"/>
      <c r="BM94" s="144"/>
      <c r="BN94" s="144"/>
      <c r="BO94" s="144"/>
      <c r="BP94" s="144"/>
      <c r="BQ94" s="144"/>
      <c r="BR94" s="144"/>
      <c r="BS94" s="145"/>
      <c r="BT94" s="11">
        <v>110193.1956094122</v>
      </c>
      <c r="BU94" s="11">
        <v>50308.8226</v>
      </c>
      <c r="BV94" s="173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5"/>
    </row>
    <row r="95" spans="1:90" s="6" customFormat="1" ht="30" customHeight="1" x14ac:dyDescent="0.25">
      <c r="A95" s="139" t="s">
        <v>87</v>
      </c>
      <c r="B95" s="140"/>
      <c r="C95" s="140"/>
      <c r="D95" s="140"/>
      <c r="E95" s="140"/>
      <c r="F95" s="140"/>
      <c r="G95" s="140"/>
      <c r="H95" s="140"/>
      <c r="I95" s="141"/>
      <c r="J95" s="5"/>
      <c r="K95" s="142" t="s">
        <v>88</v>
      </c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7"/>
      <c r="BI95" s="143" t="s">
        <v>5</v>
      </c>
      <c r="BJ95" s="144"/>
      <c r="BK95" s="144"/>
      <c r="BL95" s="144"/>
      <c r="BM95" s="144"/>
      <c r="BN95" s="144"/>
      <c r="BO95" s="144"/>
      <c r="BP95" s="144"/>
      <c r="BQ95" s="144"/>
      <c r="BR95" s="144"/>
      <c r="BS95" s="145"/>
      <c r="BT95" s="11">
        <v>399.10213220338994</v>
      </c>
      <c r="BU95" s="11">
        <v>325.56775932203402</v>
      </c>
      <c r="BV95" s="173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5"/>
    </row>
    <row r="96" spans="1:90" s="6" customFormat="1" ht="45" customHeight="1" x14ac:dyDescent="0.25">
      <c r="A96" s="139" t="s">
        <v>89</v>
      </c>
      <c r="B96" s="140"/>
      <c r="C96" s="140"/>
      <c r="D96" s="140"/>
      <c r="E96" s="140"/>
      <c r="F96" s="140"/>
      <c r="G96" s="140"/>
      <c r="H96" s="140"/>
      <c r="I96" s="141"/>
      <c r="J96" s="5"/>
      <c r="K96" s="142" t="s">
        <v>90</v>
      </c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7"/>
      <c r="BI96" s="143" t="s">
        <v>66</v>
      </c>
      <c r="BJ96" s="144"/>
      <c r="BK96" s="144"/>
      <c r="BL96" s="144"/>
      <c r="BM96" s="144"/>
      <c r="BN96" s="144"/>
      <c r="BO96" s="144"/>
      <c r="BP96" s="144"/>
      <c r="BQ96" s="144"/>
      <c r="BR96" s="144"/>
      <c r="BS96" s="145"/>
      <c r="BT96" s="15">
        <v>0.13639999999999999</v>
      </c>
      <c r="BU96" s="12" t="s">
        <v>38</v>
      </c>
      <c r="BV96" s="161" t="s">
        <v>38</v>
      </c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3"/>
    </row>
    <row r="98" spans="1:90" s="1" customFormat="1" ht="13.2" x14ac:dyDescent="0.25">
      <c r="G98" s="1" t="s">
        <v>18</v>
      </c>
    </row>
    <row r="99" spans="1:90" s="1" customFormat="1" ht="68.25" customHeight="1" x14ac:dyDescent="0.25">
      <c r="A99" s="193" t="s">
        <v>91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</row>
    <row r="100" spans="1:90" s="1" customFormat="1" ht="25.5" customHeight="1" x14ac:dyDescent="0.25">
      <c r="A100" s="193" t="s">
        <v>92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</row>
    <row r="101" spans="1:90" s="1" customFormat="1" ht="25.5" customHeight="1" x14ac:dyDescent="0.25">
      <c r="A101" s="193" t="s">
        <v>116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</row>
    <row r="102" spans="1:90" s="1" customFormat="1" ht="25.5" customHeight="1" x14ac:dyDescent="0.25">
      <c r="A102" s="193" t="s">
        <v>93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</row>
    <row r="103" spans="1:90" s="1" customFormat="1" ht="25.5" customHeight="1" x14ac:dyDescent="0.25">
      <c r="A103" s="193" t="s">
        <v>94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</row>
    <row r="104" spans="1:90" ht="3" customHeight="1" x14ac:dyDescent="0.25"/>
    <row r="105" spans="1:90" ht="14.4" customHeight="1" x14ac:dyDescent="0.25">
      <c r="A105" s="122" t="s">
        <v>205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</row>
    <row r="106" spans="1:90" ht="15" customHeight="1" x14ac:dyDescent="0.2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</row>
  </sheetData>
  <mergeCells count="336">
    <mergeCell ref="BV58:CL58"/>
    <mergeCell ref="A93:I93"/>
    <mergeCell ref="K93:BG93"/>
    <mergeCell ref="BI93:BS93"/>
    <mergeCell ref="BV93:CL93"/>
    <mergeCell ref="A94:I94"/>
    <mergeCell ref="K94:BG94"/>
    <mergeCell ref="BI94:BS94"/>
    <mergeCell ref="BV94:CL94"/>
    <mergeCell ref="A91:I91"/>
    <mergeCell ref="J91:BH91"/>
    <mergeCell ref="BI91:BS91"/>
    <mergeCell ref="BV91:CL91"/>
    <mergeCell ref="A92:I92"/>
    <mergeCell ref="J92:BH92"/>
    <mergeCell ref="BI92:BS92"/>
    <mergeCell ref="BV92:CL92"/>
    <mergeCell ref="A89:I89"/>
    <mergeCell ref="J89:BH89"/>
    <mergeCell ref="BI89:BS89"/>
    <mergeCell ref="BV89:CL89"/>
    <mergeCell ref="A90:I90"/>
    <mergeCell ref="J90:BH90"/>
    <mergeCell ref="BI90:BS90"/>
    <mergeCell ref="A105:CL105"/>
    <mergeCell ref="A99:CL99"/>
    <mergeCell ref="A100:CL100"/>
    <mergeCell ref="A101:CL101"/>
    <mergeCell ref="A102:CL102"/>
    <mergeCell ref="A103:CL103"/>
    <mergeCell ref="A95:I95"/>
    <mergeCell ref="K95:BG95"/>
    <mergeCell ref="BI95:BS95"/>
    <mergeCell ref="BV95:CL95"/>
    <mergeCell ref="A96:I96"/>
    <mergeCell ref="K96:BG96"/>
    <mergeCell ref="BI96:BS96"/>
    <mergeCell ref="BV96:CL96"/>
    <mergeCell ref="BV90:CL90"/>
    <mergeCell ref="A87:I87"/>
    <mergeCell ref="J87:BH87"/>
    <mergeCell ref="BI87:BS87"/>
    <mergeCell ref="BV87:CL87"/>
    <mergeCell ref="A88:I88"/>
    <mergeCell ref="K88:BG88"/>
    <mergeCell ref="BI88:BS88"/>
    <mergeCell ref="BV88:CL88"/>
    <mergeCell ref="A85:I85"/>
    <mergeCell ref="J85:BH85"/>
    <mergeCell ref="BI85:BS85"/>
    <mergeCell ref="BV85:CL85"/>
    <mergeCell ref="A86:I86"/>
    <mergeCell ref="J86:BH86"/>
    <mergeCell ref="BI86:BS86"/>
    <mergeCell ref="BV86:CL86"/>
    <mergeCell ref="A83:I83"/>
    <mergeCell ref="K83:BG83"/>
    <mergeCell ref="BI83:BS83"/>
    <mergeCell ref="BV83:CL83"/>
    <mergeCell ref="A84:I84"/>
    <mergeCell ref="J84:BH84"/>
    <mergeCell ref="BI84:BS84"/>
    <mergeCell ref="BV84:CL84"/>
    <mergeCell ref="A81:I81"/>
    <mergeCell ref="J81:BH81"/>
    <mergeCell ref="BI81:BS81"/>
    <mergeCell ref="BV81:CL81"/>
    <mergeCell ref="A82:I82"/>
    <mergeCell ref="J82:BH82"/>
    <mergeCell ref="BI82:BS82"/>
    <mergeCell ref="BV82:CL82"/>
    <mergeCell ref="A79:I79"/>
    <mergeCell ref="J79:BH79"/>
    <mergeCell ref="BI79:BS79"/>
    <mergeCell ref="BV79:CL79"/>
    <mergeCell ref="A80:I80"/>
    <mergeCell ref="J80:BH80"/>
    <mergeCell ref="BI80:BS80"/>
    <mergeCell ref="BV80:CL80"/>
    <mergeCell ref="A77:I77"/>
    <mergeCell ref="J77:BH77"/>
    <mergeCell ref="BI77:BS77"/>
    <mergeCell ref="BW77:CL77"/>
    <mergeCell ref="A78:I78"/>
    <mergeCell ref="K78:BG78"/>
    <mergeCell ref="BI78:BS78"/>
    <mergeCell ref="BV78:CL78"/>
    <mergeCell ref="A75:I75"/>
    <mergeCell ref="J75:BH75"/>
    <mergeCell ref="BI75:BS75"/>
    <mergeCell ref="BV75:CL75"/>
    <mergeCell ref="A76:I76"/>
    <mergeCell ref="J76:BH76"/>
    <mergeCell ref="BI76:BS76"/>
    <mergeCell ref="BW76:CL76"/>
    <mergeCell ref="A73:I73"/>
    <mergeCell ref="K73:BG73"/>
    <mergeCell ref="BI73:BS73"/>
    <mergeCell ref="BV73:CL73"/>
    <mergeCell ref="A74:I74"/>
    <mergeCell ref="K74:BG74"/>
    <mergeCell ref="BI74:BS74"/>
    <mergeCell ref="BV74:CL74"/>
    <mergeCell ref="A71:I71"/>
    <mergeCell ref="K71:BG71"/>
    <mergeCell ref="BI71:BS71"/>
    <mergeCell ref="BV71:CL71"/>
    <mergeCell ref="A72:I72"/>
    <mergeCell ref="K72:BG72"/>
    <mergeCell ref="BI72:BS72"/>
    <mergeCell ref="BV72:CL72"/>
    <mergeCell ref="BI69:BS69"/>
    <mergeCell ref="A70:I70"/>
    <mergeCell ref="K70:BG70"/>
    <mergeCell ref="BI70:BS70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BV68:CL68"/>
    <mergeCell ref="BV69:CL69"/>
    <mergeCell ref="BV70:CL70"/>
    <mergeCell ref="A68:I68"/>
    <mergeCell ref="K68:BG68"/>
    <mergeCell ref="BI68:BS68"/>
    <mergeCell ref="A69:I69"/>
    <mergeCell ref="K69:BG69"/>
    <mergeCell ref="A64:I64"/>
    <mergeCell ref="K64:BG64"/>
    <mergeCell ref="BI64:BS64"/>
    <mergeCell ref="A65:I65"/>
    <mergeCell ref="K65:BG65"/>
    <mergeCell ref="BI65:BS65"/>
    <mergeCell ref="A62:I62"/>
    <mergeCell ref="K62:BG62"/>
    <mergeCell ref="BI62:BS62"/>
    <mergeCell ref="A63:I63"/>
    <mergeCell ref="K63:BG63"/>
    <mergeCell ref="BI63:BS63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3:I23"/>
    <mergeCell ref="K23:BG23"/>
    <mergeCell ref="BI23:BS23"/>
    <mergeCell ref="BV23:CL23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BV22:CL22"/>
    <mergeCell ref="A106:CL106"/>
    <mergeCell ref="BV65:CL65"/>
    <mergeCell ref="BV56:CL56"/>
    <mergeCell ref="BV57:CL57"/>
    <mergeCell ref="BV64:CL64"/>
    <mergeCell ref="BV59:CL63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  <mergeCell ref="J15:BH16"/>
  </mergeCells>
  <pageMargins left="0.78740157480314965" right="0.31496062992125984" top="0.59055118110236227" bottom="0.39370078740157483" header="0.19685039370078741" footer="0.19685039370078741"/>
  <pageSetup paperSize="9" scale="68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view="pageBreakPreview" topLeftCell="A23" zoomScaleNormal="100" workbookViewId="0">
      <selection activeCell="BV68" sqref="BV68:CL70"/>
    </sheetView>
  </sheetViews>
  <sheetFormatPr defaultColWidth="0.88671875" defaultRowHeight="15" customHeight="1" x14ac:dyDescent="0.25"/>
  <cols>
    <col min="1" max="8" width="0.88671875" style="2"/>
    <col min="9" max="9" width="1.6640625" style="2" customWidth="1"/>
    <col min="10" max="59" width="0.88671875" style="2"/>
    <col min="60" max="60" width="5" style="2" customWidth="1"/>
    <col min="61" max="70" width="0.88671875" style="2"/>
    <col min="71" max="71" width="0.6640625" style="2" customWidth="1"/>
    <col min="72" max="72" width="15.109375" style="2" customWidth="1"/>
    <col min="73" max="73" width="13.33203125" style="2" customWidth="1"/>
    <col min="74" max="89" width="0.88671875" style="2"/>
    <col min="90" max="90" width="26.6640625" style="2" customWidth="1"/>
    <col min="91" max="91" width="10.44140625" style="2" customWidth="1"/>
    <col min="92" max="101" width="0.88671875" style="2"/>
    <col min="102" max="102" width="34" style="2" customWidth="1"/>
    <col min="103" max="106" width="0.88671875" style="2"/>
    <col min="107" max="107" width="8" style="2" bestFit="1" customWidth="1"/>
    <col min="108" max="110" width="0.88671875" style="2"/>
    <col min="111" max="112" width="8" style="2" bestFit="1" customWidth="1"/>
    <col min="113" max="120" width="0.88671875" style="2"/>
    <col min="121" max="121" width="7" style="2" bestFit="1" customWidth="1"/>
    <col min="122" max="16384" width="0.88671875" style="2"/>
  </cols>
  <sheetData>
    <row r="1" spans="1:90" s="1" customFormat="1" ht="12" customHeight="1" x14ac:dyDescent="0.25">
      <c r="BO1" s="1" t="s">
        <v>95</v>
      </c>
    </row>
    <row r="2" spans="1:90" s="1" customFormat="1" ht="12" customHeight="1" x14ac:dyDescent="0.25">
      <c r="BO2" s="1" t="s">
        <v>28</v>
      </c>
    </row>
    <row r="3" spans="1:90" s="1" customFormat="1" ht="12" customHeight="1" x14ac:dyDescent="0.25">
      <c r="BO3" s="1" t="s">
        <v>29</v>
      </c>
    </row>
    <row r="4" spans="1:90" ht="21" customHeight="1" x14ac:dyDescent="0.25"/>
    <row r="5" spans="1:90" s="3" customFormat="1" ht="14.25" customHeight="1" x14ac:dyDescent="0.3">
      <c r="A5" s="135" t="s">
        <v>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</row>
    <row r="6" spans="1:90" s="3" customFormat="1" ht="14.25" customHeight="1" x14ac:dyDescent="0.3">
      <c r="A6" s="135" t="s">
        <v>20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</row>
    <row r="7" spans="1:90" s="3" customFormat="1" ht="14.25" customHeight="1" x14ac:dyDescent="0.3">
      <c r="A7" s="135" t="s">
        <v>96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</row>
    <row r="8" spans="1:90" s="3" customFormat="1" ht="14.25" customHeight="1" x14ac:dyDescent="0.3">
      <c r="A8" s="135" t="s">
        <v>117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</row>
    <row r="9" spans="1:90" ht="21" customHeight="1" x14ac:dyDescent="0.25"/>
    <row r="10" spans="1:90" ht="13.8" x14ac:dyDescent="0.25">
      <c r="C10" s="4" t="s">
        <v>30</v>
      </c>
      <c r="D10" s="4"/>
      <c r="AG10" s="136" t="s">
        <v>191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</row>
    <row r="11" spans="1:90" ht="13.8" x14ac:dyDescent="0.25">
      <c r="C11" s="4" t="s">
        <v>31</v>
      </c>
      <c r="D11" s="4"/>
      <c r="J11" s="9" t="s">
        <v>190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ht="13.8" x14ac:dyDescent="0.25">
      <c r="C12" s="4" t="s">
        <v>32</v>
      </c>
      <c r="D12" s="4"/>
      <c r="J12" s="10" t="s">
        <v>193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ht="13.8" x14ac:dyDescent="0.25">
      <c r="C13" s="4" t="s">
        <v>33</v>
      </c>
      <c r="D13" s="4"/>
      <c r="AQ13" s="137" t="s">
        <v>188</v>
      </c>
      <c r="AR13" s="137"/>
      <c r="AS13" s="137"/>
      <c r="AT13" s="137"/>
      <c r="AU13" s="137"/>
      <c r="AV13" s="137"/>
      <c r="AW13" s="137"/>
      <c r="AX13" s="137"/>
      <c r="AY13" s="138" t="s">
        <v>34</v>
      </c>
      <c r="AZ13" s="138"/>
      <c r="BA13" s="137" t="s">
        <v>189</v>
      </c>
      <c r="BB13" s="137"/>
      <c r="BC13" s="137"/>
      <c r="BD13" s="137"/>
      <c r="BE13" s="137"/>
      <c r="BF13" s="137"/>
      <c r="BG13" s="137"/>
      <c r="BH13" s="137"/>
      <c r="BI13" s="2" t="s">
        <v>35</v>
      </c>
    </row>
    <row r="15" spans="1:90" s="6" customFormat="1" ht="13.8" x14ac:dyDescent="0.25">
      <c r="A15" s="149" t="s">
        <v>27</v>
      </c>
      <c r="B15" s="150"/>
      <c r="C15" s="150"/>
      <c r="D15" s="150"/>
      <c r="E15" s="150"/>
      <c r="F15" s="150"/>
      <c r="G15" s="150"/>
      <c r="H15" s="150"/>
      <c r="I15" s="151"/>
      <c r="J15" s="155" t="s">
        <v>0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1"/>
      <c r="BI15" s="149" t="s">
        <v>36</v>
      </c>
      <c r="BJ15" s="150"/>
      <c r="BK15" s="150"/>
      <c r="BL15" s="150"/>
      <c r="BM15" s="150"/>
      <c r="BN15" s="150"/>
      <c r="BO15" s="150"/>
      <c r="BP15" s="150"/>
      <c r="BQ15" s="150"/>
      <c r="BR15" s="150"/>
      <c r="BS15" s="151"/>
      <c r="BT15" s="143" t="s">
        <v>186</v>
      </c>
      <c r="BU15" s="144"/>
      <c r="BV15" s="149" t="s">
        <v>3</v>
      </c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7"/>
    </row>
    <row r="16" spans="1:90" s="6" customFormat="1" ht="13.8" x14ac:dyDescent="0.25">
      <c r="A16" s="152"/>
      <c r="B16" s="153"/>
      <c r="C16" s="153"/>
      <c r="D16" s="153"/>
      <c r="E16" s="153"/>
      <c r="F16" s="153"/>
      <c r="G16" s="153"/>
      <c r="H16" s="153"/>
      <c r="I16" s="154"/>
      <c r="J16" s="15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I16" s="152"/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  <c r="BT16" s="5" t="s">
        <v>1</v>
      </c>
      <c r="BU16" s="5" t="s">
        <v>2</v>
      </c>
      <c r="BV16" s="158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</row>
    <row r="17" spans="1:91" s="6" customFormat="1" ht="15" customHeight="1" x14ac:dyDescent="0.25">
      <c r="A17" s="139" t="s">
        <v>4</v>
      </c>
      <c r="B17" s="140"/>
      <c r="C17" s="140"/>
      <c r="D17" s="140"/>
      <c r="E17" s="140"/>
      <c r="F17" s="140"/>
      <c r="G17" s="140"/>
      <c r="H17" s="140"/>
      <c r="I17" s="141"/>
      <c r="J17" s="5"/>
      <c r="K17" s="142" t="s">
        <v>37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7"/>
      <c r="BI17" s="143" t="s">
        <v>38</v>
      </c>
      <c r="BJ17" s="144"/>
      <c r="BK17" s="144"/>
      <c r="BL17" s="144"/>
      <c r="BM17" s="144"/>
      <c r="BN17" s="144"/>
      <c r="BO17" s="144"/>
      <c r="BP17" s="144"/>
      <c r="BQ17" s="144"/>
      <c r="BR17" s="144"/>
      <c r="BS17" s="145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1" s="6" customFormat="1" ht="13.95" customHeight="1" x14ac:dyDescent="0.25">
      <c r="A18" s="139" t="s">
        <v>6</v>
      </c>
      <c r="B18" s="140"/>
      <c r="C18" s="140"/>
      <c r="D18" s="140"/>
      <c r="E18" s="140"/>
      <c r="F18" s="140"/>
      <c r="G18" s="140"/>
      <c r="H18" s="140"/>
      <c r="I18" s="141"/>
      <c r="J18" s="5"/>
      <c r="K18" s="142" t="s">
        <v>97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7"/>
      <c r="BI18" s="143" t="s">
        <v>5</v>
      </c>
      <c r="BJ18" s="144"/>
      <c r="BK18" s="144"/>
      <c r="BL18" s="144"/>
      <c r="BM18" s="144"/>
      <c r="BN18" s="144"/>
      <c r="BO18" s="144"/>
      <c r="BP18" s="144"/>
      <c r="BQ18" s="144"/>
      <c r="BR18" s="144"/>
      <c r="BS18" s="145"/>
      <c r="BT18" s="11">
        <v>1370823.0964122289</v>
      </c>
      <c r="BU18" s="11">
        <f>BU19+BU43+BU66</f>
        <v>1478363.6256889419</v>
      </c>
      <c r="BV18" s="126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8"/>
      <c r="CM18" s="20"/>
    </row>
    <row r="19" spans="1:91" s="6" customFormat="1" ht="13.95" customHeight="1" x14ac:dyDescent="0.25">
      <c r="A19" s="139" t="s">
        <v>7</v>
      </c>
      <c r="B19" s="140"/>
      <c r="C19" s="140"/>
      <c r="D19" s="140"/>
      <c r="E19" s="140"/>
      <c r="F19" s="140"/>
      <c r="G19" s="140"/>
      <c r="H19" s="140"/>
      <c r="I19" s="141"/>
      <c r="J19" s="5"/>
      <c r="K19" s="142" t="s">
        <v>98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7"/>
      <c r="BI19" s="143" t="s">
        <v>5</v>
      </c>
      <c r="BJ19" s="144"/>
      <c r="BK19" s="144"/>
      <c r="BL19" s="144"/>
      <c r="BM19" s="144"/>
      <c r="BN19" s="144"/>
      <c r="BO19" s="144"/>
      <c r="BP19" s="144"/>
      <c r="BQ19" s="144"/>
      <c r="BR19" s="144"/>
      <c r="BS19" s="145"/>
      <c r="BT19" s="11">
        <f>BT20+BT25+BT27</f>
        <v>667328.29984965362</v>
      </c>
      <c r="BU19" s="11">
        <f>BU20+BU25+BU27</f>
        <v>774250.79</v>
      </c>
      <c r="BV19" s="126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8"/>
      <c r="CM19" s="20"/>
    </row>
    <row r="20" spans="1:91" s="6" customFormat="1" ht="13.95" customHeight="1" x14ac:dyDescent="0.25">
      <c r="A20" s="139" t="s">
        <v>8</v>
      </c>
      <c r="B20" s="140"/>
      <c r="C20" s="140"/>
      <c r="D20" s="140"/>
      <c r="E20" s="140"/>
      <c r="F20" s="140"/>
      <c r="G20" s="140"/>
      <c r="H20" s="140"/>
      <c r="I20" s="141"/>
      <c r="J20" s="5"/>
      <c r="K20" s="142" t="s">
        <v>9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7"/>
      <c r="BI20" s="143" t="s">
        <v>5</v>
      </c>
      <c r="BJ20" s="144"/>
      <c r="BK20" s="144"/>
      <c r="BL20" s="144"/>
      <c r="BM20" s="144"/>
      <c r="BN20" s="144"/>
      <c r="BO20" s="144"/>
      <c r="BP20" s="144"/>
      <c r="BQ20" s="144"/>
      <c r="BR20" s="144"/>
      <c r="BS20" s="145"/>
      <c r="BT20" s="11">
        <f>SUM(BT21+BT23)</f>
        <v>112535.82778195545</v>
      </c>
      <c r="BU20" s="11">
        <f>SUM(BU21+BU23)</f>
        <v>110934.93000000001</v>
      </c>
      <c r="BV20" s="126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8"/>
      <c r="CM20" s="20"/>
    </row>
    <row r="21" spans="1:91" s="6" customFormat="1" ht="30" customHeight="1" x14ac:dyDescent="0.25">
      <c r="A21" s="139" t="s">
        <v>11</v>
      </c>
      <c r="B21" s="140"/>
      <c r="C21" s="140"/>
      <c r="D21" s="140"/>
      <c r="E21" s="140"/>
      <c r="F21" s="140"/>
      <c r="G21" s="140"/>
      <c r="H21" s="140"/>
      <c r="I21" s="141"/>
      <c r="J21" s="5"/>
      <c r="K21" s="142" t="s">
        <v>118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7"/>
      <c r="BI21" s="143" t="s">
        <v>5</v>
      </c>
      <c r="BJ21" s="144"/>
      <c r="BK21" s="144"/>
      <c r="BL21" s="144"/>
      <c r="BM21" s="144"/>
      <c r="BN21" s="144"/>
      <c r="BO21" s="144"/>
      <c r="BP21" s="144"/>
      <c r="BQ21" s="144"/>
      <c r="BR21" s="144"/>
      <c r="BS21" s="145"/>
      <c r="BT21" s="11">
        <v>79687.272606620449</v>
      </c>
      <c r="BU21" s="11">
        <v>74853.010000000009</v>
      </c>
      <c r="BV21" s="165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8"/>
      <c r="CM21" s="20"/>
    </row>
    <row r="22" spans="1:91" s="6" customFormat="1" ht="100.2" customHeight="1" x14ac:dyDescent="0.25">
      <c r="A22" s="139" t="s">
        <v>13</v>
      </c>
      <c r="B22" s="140"/>
      <c r="C22" s="140"/>
      <c r="D22" s="140"/>
      <c r="E22" s="140"/>
      <c r="F22" s="140"/>
      <c r="G22" s="140"/>
      <c r="H22" s="140"/>
      <c r="I22" s="141"/>
      <c r="J22" s="5"/>
      <c r="K22" s="142" t="s">
        <v>12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7"/>
      <c r="BI22" s="143" t="s">
        <v>5</v>
      </c>
      <c r="BJ22" s="144"/>
      <c r="BK22" s="144"/>
      <c r="BL22" s="144"/>
      <c r="BM22" s="144"/>
      <c r="BN22" s="144"/>
      <c r="BO22" s="144"/>
      <c r="BP22" s="144"/>
      <c r="BQ22" s="144"/>
      <c r="BR22" s="144"/>
      <c r="BS22" s="145"/>
      <c r="BT22" s="11" t="s">
        <v>216</v>
      </c>
      <c r="BU22" s="11">
        <v>38856.589999999997</v>
      </c>
      <c r="BV22" s="126" t="s">
        <v>357</v>
      </c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8"/>
      <c r="CM22" s="20"/>
    </row>
    <row r="23" spans="1:91" s="6" customFormat="1" ht="58.5" customHeight="1" x14ac:dyDescent="0.25">
      <c r="A23" s="139" t="s">
        <v>39</v>
      </c>
      <c r="B23" s="140"/>
      <c r="C23" s="140"/>
      <c r="D23" s="140"/>
      <c r="E23" s="140"/>
      <c r="F23" s="140"/>
      <c r="G23" s="140"/>
      <c r="H23" s="140"/>
      <c r="I23" s="141"/>
      <c r="J23" s="5"/>
      <c r="K23" s="142" t="s">
        <v>40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7"/>
      <c r="BI23" s="143" t="s">
        <v>5</v>
      </c>
      <c r="BJ23" s="144"/>
      <c r="BK23" s="144"/>
      <c r="BL23" s="144"/>
      <c r="BM23" s="144"/>
      <c r="BN23" s="144"/>
      <c r="BO23" s="144"/>
      <c r="BP23" s="144"/>
      <c r="BQ23" s="144"/>
      <c r="BR23" s="144"/>
      <c r="BS23" s="145"/>
      <c r="BT23" s="11">
        <v>32848.555175335001</v>
      </c>
      <c r="BU23" s="11">
        <v>36081.919999999998</v>
      </c>
      <c r="BV23" s="126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8"/>
      <c r="CM23" s="20"/>
    </row>
    <row r="24" spans="1:91" s="6" customFormat="1" ht="82.2" customHeight="1" x14ac:dyDescent="0.25">
      <c r="A24" s="139" t="s">
        <v>41</v>
      </c>
      <c r="B24" s="140"/>
      <c r="C24" s="140"/>
      <c r="D24" s="140"/>
      <c r="E24" s="140"/>
      <c r="F24" s="140"/>
      <c r="G24" s="140"/>
      <c r="H24" s="140"/>
      <c r="I24" s="141"/>
      <c r="J24" s="5"/>
      <c r="K24" s="142" t="s">
        <v>12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7"/>
      <c r="BI24" s="143" t="s">
        <v>5</v>
      </c>
      <c r="BJ24" s="144"/>
      <c r="BK24" s="144"/>
      <c r="BL24" s="144"/>
      <c r="BM24" s="144"/>
      <c r="BN24" s="144"/>
      <c r="BO24" s="144"/>
      <c r="BP24" s="144"/>
      <c r="BQ24" s="144"/>
      <c r="BR24" s="144"/>
      <c r="BS24" s="145"/>
      <c r="BT24" s="11" t="s">
        <v>216</v>
      </c>
      <c r="BU24" s="11">
        <v>31744.049999999996</v>
      </c>
      <c r="BV24" s="126" t="s">
        <v>356</v>
      </c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8"/>
      <c r="CM24" s="20"/>
    </row>
    <row r="25" spans="1:91" s="6" customFormat="1" ht="15" customHeight="1" x14ac:dyDescent="0.25">
      <c r="A25" s="139" t="s">
        <v>10</v>
      </c>
      <c r="B25" s="140"/>
      <c r="C25" s="140"/>
      <c r="D25" s="140"/>
      <c r="E25" s="140"/>
      <c r="F25" s="140"/>
      <c r="G25" s="140"/>
      <c r="H25" s="140"/>
      <c r="I25" s="141"/>
      <c r="J25" s="5"/>
      <c r="K25" s="142" t="s">
        <v>21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7"/>
      <c r="BI25" s="143" t="s">
        <v>5</v>
      </c>
      <c r="BJ25" s="144"/>
      <c r="BK25" s="144"/>
      <c r="BL25" s="144"/>
      <c r="BM25" s="144"/>
      <c r="BN25" s="144"/>
      <c r="BO25" s="144"/>
      <c r="BP25" s="144"/>
      <c r="BQ25" s="144"/>
      <c r="BR25" s="144"/>
      <c r="BS25" s="145"/>
      <c r="BT25" s="11">
        <v>468794.01425254781</v>
      </c>
      <c r="BU25" s="11">
        <v>539019.41</v>
      </c>
      <c r="BV25" s="126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8"/>
      <c r="CM25" s="20"/>
    </row>
    <row r="26" spans="1:91" s="6" customFormat="1" ht="29.4" customHeight="1" x14ac:dyDescent="0.25">
      <c r="A26" s="139" t="s">
        <v>42</v>
      </c>
      <c r="B26" s="140"/>
      <c r="C26" s="140"/>
      <c r="D26" s="140"/>
      <c r="E26" s="140"/>
      <c r="F26" s="140"/>
      <c r="G26" s="140"/>
      <c r="H26" s="140"/>
      <c r="I26" s="141"/>
      <c r="J26" s="5"/>
      <c r="K26" s="142" t="s">
        <v>12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7"/>
      <c r="BI26" s="143" t="s">
        <v>5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5"/>
      <c r="BT26" s="11" t="s">
        <v>216</v>
      </c>
      <c r="BU26" s="11">
        <v>70487.476999999999</v>
      </c>
      <c r="BV26" s="126" t="s">
        <v>217</v>
      </c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8"/>
      <c r="CM26" s="20"/>
    </row>
    <row r="27" spans="1:91" s="6" customFormat="1" ht="30" customHeight="1" x14ac:dyDescent="0.25">
      <c r="A27" s="139" t="s">
        <v>14</v>
      </c>
      <c r="B27" s="140"/>
      <c r="C27" s="140"/>
      <c r="D27" s="140"/>
      <c r="E27" s="140"/>
      <c r="F27" s="140"/>
      <c r="G27" s="140"/>
      <c r="H27" s="140"/>
      <c r="I27" s="141"/>
      <c r="J27" s="5"/>
      <c r="K27" s="142" t="s">
        <v>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7"/>
      <c r="BI27" s="143" t="s">
        <v>5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5"/>
      <c r="BT27" s="11">
        <f>BT28+BT29+BT30+BT41+BT42</f>
        <v>85998.457815150323</v>
      </c>
      <c r="BU27" s="11">
        <f>BU28+BU29+BU30+BU41+BU42</f>
        <v>124296.44999999998</v>
      </c>
      <c r="BV27" s="126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8"/>
      <c r="CM27" s="20"/>
    </row>
    <row r="28" spans="1:91" s="6" customFormat="1" ht="30" customHeight="1" x14ac:dyDescent="0.25">
      <c r="A28" s="139" t="s">
        <v>43</v>
      </c>
      <c r="B28" s="140"/>
      <c r="C28" s="140"/>
      <c r="D28" s="140"/>
      <c r="E28" s="140"/>
      <c r="F28" s="140"/>
      <c r="G28" s="140"/>
      <c r="H28" s="140"/>
      <c r="I28" s="141"/>
      <c r="J28" s="5"/>
      <c r="K28" s="142" t="s">
        <v>100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7"/>
      <c r="BI28" s="143" t="s">
        <v>5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5"/>
      <c r="BT28" s="11">
        <v>0</v>
      </c>
      <c r="BU28" s="11">
        <v>0</v>
      </c>
      <c r="BV28" s="126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8"/>
      <c r="CM28" s="20"/>
    </row>
    <row r="29" spans="1:91" s="6" customFormat="1" ht="15" customHeight="1" x14ac:dyDescent="0.25">
      <c r="A29" s="139" t="s">
        <v>45</v>
      </c>
      <c r="B29" s="140"/>
      <c r="C29" s="140"/>
      <c r="D29" s="140"/>
      <c r="E29" s="140"/>
      <c r="F29" s="140"/>
      <c r="G29" s="140"/>
      <c r="H29" s="140"/>
      <c r="I29" s="141"/>
      <c r="J29" s="5"/>
      <c r="K29" s="142" t="s">
        <v>44</v>
      </c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7"/>
      <c r="BI29" s="143" t="s">
        <v>5</v>
      </c>
      <c r="BJ29" s="144"/>
      <c r="BK29" s="144"/>
      <c r="BL29" s="144"/>
      <c r="BM29" s="144"/>
      <c r="BN29" s="144"/>
      <c r="BO29" s="144"/>
      <c r="BP29" s="144"/>
      <c r="BQ29" s="144"/>
      <c r="BR29" s="144"/>
      <c r="BS29" s="145"/>
      <c r="BT29" s="11">
        <v>0</v>
      </c>
      <c r="BU29" s="11">
        <v>98.79</v>
      </c>
      <c r="BV29" s="126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8"/>
      <c r="CM29" s="20"/>
    </row>
    <row r="30" spans="1:91" s="6" customFormat="1" ht="30" customHeight="1" x14ac:dyDescent="0.25">
      <c r="A30" s="139" t="s">
        <v>101</v>
      </c>
      <c r="B30" s="140"/>
      <c r="C30" s="140"/>
      <c r="D30" s="140"/>
      <c r="E30" s="140"/>
      <c r="F30" s="140"/>
      <c r="G30" s="140"/>
      <c r="H30" s="140"/>
      <c r="I30" s="141"/>
      <c r="J30" s="5"/>
      <c r="K30" s="142" t="s">
        <v>46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7"/>
      <c r="BI30" s="143" t="s">
        <v>5</v>
      </c>
      <c r="BJ30" s="144"/>
      <c r="BK30" s="144"/>
      <c r="BL30" s="144"/>
      <c r="BM30" s="144"/>
      <c r="BN30" s="144"/>
      <c r="BO30" s="144"/>
      <c r="BP30" s="144"/>
      <c r="BQ30" s="144"/>
      <c r="BR30" s="144"/>
      <c r="BS30" s="145"/>
      <c r="BT30" s="11">
        <f>SUM(BT31:BT40)</f>
        <v>85998.457815150323</v>
      </c>
      <c r="BU30" s="11">
        <f>SUM(BU31:BU40)</f>
        <v>124197.65999999999</v>
      </c>
      <c r="BV30" s="165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8"/>
      <c r="CM30" s="20"/>
    </row>
    <row r="31" spans="1:91" s="6" customFormat="1" ht="17.399999999999999" customHeight="1" x14ac:dyDescent="0.25">
      <c r="A31" s="166" t="s">
        <v>119</v>
      </c>
      <c r="B31" s="167"/>
      <c r="C31" s="167"/>
      <c r="D31" s="167"/>
      <c r="E31" s="167"/>
      <c r="F31" s="167"/>
      <c r="G31" s="167"/>
      <c r="H31" s="167"/>
      <c r="I31" s="168"/>
      <c r="J31" s="12"/>
      <c r="K31" s="169" t="s">
        <v>120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3"/>
      <c r="BI31" s="170" t="s">
        <v>5</v>
      </c>
      <c r="BJ31" s="171"/>
      <c r="BK31" s="171"/>
      <c r="BL31" s="171"/>
      <c r="BM31" s="171"/>
      <c r="BN31" s="171"/>
      <c r="BO31" s="171"/>
      <c r="BP31" s="171"/>
      <c r="BQ31" s="171"/>
      <c r="BR31" s="171"/>
      <c r="BS31" s="172"/>
      <c r="BT31" s="11">
        <v>3289.1342070336273</v>
      </c>
      <c r="BU31" s="11">
        <v>3210.7599999999998</v>
      </c>
      <c r="BV31" s="126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  <c r="CM31" s="20"/>
    </row>
    <row r="32" spans="1:91" s="6" customFormat="1" ht="30" customHeight="1" x14ac:dyDescent="0.25">
      <c r="A32" s="166" t="s">
        <v>121</v>
      </c>
      <c r="B32" s="167"/>
      <c r="C32" s="167"/>
      <c r="D32" s="167"/>
      <c r="E32" s="167"/>
      <c r="F32" s="167"/>
      <c r="G32" s="167"/>
      <c r="H32" s="167"/>
      <c r="I32" s="168"/>
      <c r="J32" s="12"/>
      <c r="K32" s="169" t="s">
        <v>122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3"/>
      <c r="BI32" s="170" t="s">
        <v>5</v>
      </c>
      <c r="BJ32" s="171"/>
      <c r="BK32" s="171"/>
      <c r="BL32" s="171"/>
      <c r="BM32" s="171"/>
      <c r="BN32" s="171"/>
      <c r="BO32" s="171"/>
      <c r="BP32" s="171"/>
      <c r="BQ32" s="171"/>
      <c r="BR32" s="171"/>
      <c r="BS32" s="172"/>
      <c r="BT32" s="11">
        <v>24612.944657102533</v>
      </c>
      <c r="BU32" s="11">
        <v>23950.089999999997</v>
      </c>
      <c r="BV32" s="126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  <c r="CM32" s="20"/>
    </row>
    <row r="33" spans="1:91" s="6" customFormat="1" ht="30" customHeight="1" x14ac:dyDescent="0.25">
      <c r="A33" s="166" t="s">
        <v>123</v>
      </c>
      <c r="B33" s="167"/>
      <c r="C33" s="167"/>
      <c r="D33" s="167"/>
      <c r="E33" s="167"/>
      <c r="F33" s="167"/>
      <c r="G33" s="167"/>
      <c r="H33" s="167"/>
      <c r="I33" s="168"/>
      <c r="J33" s="12"/>
      <c r="K33" s="169" t="s">
        <v>124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3"/>
      <c r="BI33" s="170" t="s">
        <v>5</v>
      </c>
      <c r="BJ33" s="171"/>
      <c r="BK33" s="171"/>
      <c r="BL33" s="171"/>
      <c r="BM33" s="171"/>
      <c r="BN33" s="171"/>
      <c r="BO33" s="171"/>
      <c r="BP33" s="171"/>
      <c r="BQ33" s="171"/>
      <c r="BR33" s="171"/>
      <c r="BS33" s="172"/>
      <c r="BT33" s="11">
        <v>3304.7853065172867</v>
      </c>
      <c r="BU33" s="11">
        <v>6604.34</v>
      </c>
      <c r="BV33" s="126" t="s">
        <v>326</v>
      </c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  <c r="CM33" s="20"/>
    </row>
    <row r="34" spans="1:91" s="6" customFormat="1" ht="30" customHeight="1" x14ac:dyDescent="0.25">
      <c r="A34" s="166" t="s">
        <v>125</v>
      </c>
      <c r="B34" s="167"/>
      <c r="C34" s="167"/>
      <c r="D34" s="167"/>
      <c r="E34" s="167"/>
      <c r="F34" s="167"/>
      <c r="G34" s="167"/>
      <c r="H34" s="167"/>
      <c r="I34" s="168"/>
      <c r="J34" s="12"/>
      <c r="K34" s="169" t="s">
        <v>126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3"/>
      <c r="BI34" s="170" t="s">
        <v>5</v>
      </c>
      <c r="BJ34" s="171"/>
      <c r="BK34" s="171"/>
      <c r="BL34" s="171"/>
      <c r="BM34" s="171"/>
      <c r="BN34" s="171"/>
      <c r="BO34" s="171"/>
      <c r="BP34" s="171"/>
      <c r="BQ34" s="171"/>
      <c r="BR34" s="171"/>
      <c r="BS34" s="172"/>
      <c r="BT34" s="11">
        <v>271.95878404237209</v>
      </c>
      <c r="BU34" s="11">
        <v>5789.0199999999995</v>
      </c>
      <c r="BV34" s="126" t="s">
        <v>334</v>
      </c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8"/>
      <c r="CM34" s="20"/>
    </row>
    <row r="35" spans="1:91" s="6" customFormat="1" ht="96" customHeight="1" x14ac:dyDescent="0.25">
      <c r="A35" s="166" t="s">
        <v>127</v>
      </c>
      <c r="B35" s="167"/>
      <c r="C35" s="167"/>
      <c r="D35" s="167"/>
      <c r="E35" s="167"/>
      <c r="F35" s="167"/>
      <c r="G35" s="167"/>
      <c r="H35" s="167"/>
      <c r="I35" s="168"/>
      <c r="J35" s="12"/>
      <c r="K35" s="169" t="s">
        <v>128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3"/>
      <c r="BI35" s="170" t="s">
        <v>5</v>
      </c>
      <c r="BJ35" s="171"/>
      <c r="BK35" s="171"/>
      <c r="BL35" s="171"/>
      <c r="BM35" s="171"/>
      <c r="BN35" s="171"/>
      <c r="BO35" s="171"/>
      <c r="BP35" s="171"/>
      <c r="BQ35" s="171"/>
      <c r="BR35" s="171"/>
      <c r="BS35" s="172"/>
      <c r="BT35" s="11">
        <v>3497.6612222435451</v>
      </c>
      <c r="BU35" s="11">
        <v>14016.030000000002</v>
      </c>
      <c r="BV35" s="126" t="s">
        <v>348</v>
      </c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8"/>
      <c r="CM35" s="20"/>
    </row>
    <row r="36" spans="1:91" s="6" customFormat="1" ht="30.6" customHeight="1" x14ac:dyDescent="0.25">
      <c r="A36" s="166" t="s">
        <v>129</v>
      </c>
      <c r="B36" s="167"/>
      <c r="C36" s="167"/>
      <c r="D36" s="167"/>
      <c r="E36" s="167"/>
      <c r="F36" s="167"/>
      <c r="G36" s="167"/>
      <c r="H36" s="167"/>
      <c r="I36" s="168"/>
      <c r="J36" s="12"/>
      <c r="K36" s="169" t="s">
        <v>130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3"/>
      <c r="BI36" s="170" t="s">
        <v>5</v>
      </c>
      <c r="BJ36" s="171"/>
      <c r="BK36" s="171"/>
      <c r="BL36" s="171"/>
      <c r="BM36" s="171"/>
      <c r="BN36" s="171"/>
      <c r="BO36" s="171"/>
      <c r="BP36" s="171"/>
      <c r="BQ36" s="171"/>
      <c r="BR36" s="171"/>
      <c r="BS36" s="172"/>
      <c r="BT36" s="11">
        <v>1642.9123617211842</v>
      </c>
      <c r="BU36" s="11">
        <v>7713.5099999999993</v>
      </c>
      <c r="BV36" s="126" t="s">
        <v>326</v>
      </c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8"/>
      <c r="CM36" s="20"/>
    </row>
    <row r="37" spans="1:91" s="6" customFormat="1" ht="16.95" customHeight="1" x14ac:dyDescent="0.25">
      <c r="A37" s="166" t="s">
        <v>131</v>
      </c>
      <c r="B37" s="167"/>
      <c r="C37" s="167"/>
      <c r="D37" s="167"/>
      <c r="E37" s="167"/>
      <c r="F37" s="167"/>
      <c r="G37" s="167"/>
      <c r="H37" s="167"/>
      <c r="I37" s="168"/>
      <c r="J37" s="12"/>
      <c r="K37" s="169" t="s">
        <v>132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3"/>
      <c r="BI37" s="170" t="s">
        <v>5</v>
      </c>
      <c r="BJ37" s="171"/>
      <c r="BK37" s="171"/>
      <c r="BL37" s="171"/>
      <c r="BM37" s="171"/>
      <c r="BN37" s="171"/>
      <c r="BO37" s="171"/>
      <c r="BP37" s="171"/>
      <c r="BQ37" s="171"/>
      <c r="BR37" s="171"/>
      <c r="BS37" s="172"/>
      <c r="BT37" s="11">
        <v>2938.5160897775941</v>
      </c>
      <c r="BU37" s="11">
        <v>3000.62</v>
      </c>
      <c r="BV37" s="126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8"/>
      <c r="CM37" s="20"/>
    </row>
    <row r="38" spans="1:91" s="6" customFormat="1" ht="30" customHeight="1" x14ac:dyDescent="0.25">
      <c r="A38" s="166" t="s">
        <v>133</v>
      </c>
      <c r="B38" s="167"/>
      <c r="C38" s="167"/>
      <c r="D38" s="167"/>
      <c r="E38" s="167"/>
      <c r="F38" s="167"/>
      <c r="G38" s="167"/>
      <c r="H38" s="167"/>
      <c r="I38" s="168"/>
      <c r="J38" s="12"/>
      <c r="K38" s="169" t="s">
        <v>134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3"/>
      <c r="BI38" s="170" t="s">
        <v>5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2"/>
      <c r="BT38" s="11">
        <v>12961.139401100623</v>
      </c>
      <c r="BU38" s="11">
        <v>11071.53</v>
      </c>
      <c r="BV38" s="126" t="s">
        <v>327</v>
      </c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8"/>
      <c r="CM38" s="20" t="s">
        <v>335</v>
      </c>
    </row>
    <row r="39" spans="1:91" s="6" customFormat="1" ht="72" customHeight="1" x14ac:dyDescent="0.25">
      <c r="A39" s="166" t="s">
        <v>135</v>
      </c>
      <c r="B39" s="167"/>
      <c r="C39" s="167"/>
      <c r="D39" s="167"/>
      <c r="E39" s="167"/>
      <c r="F39" s="167"/>
      <c r="G39" s="167"/>
      <c r="H39" s="167"/>
      <c r="I39" s="168"/>
      <c r="J39" s="12"/>
      <c r="K39" s="169" t="s">
        <v>136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3"/>
      <c r="BI39" s="170" t="s">
        <v>5</v>
      </c>
      <c r="BJ39" s="171"/>
      <c r="BK39" s="171"/>
      <c r="BL39" s="171"/>
      <c r="BM39" s="171"/>
      <c r="BN39" s="171"/>
      <c r="BO39" s="171"/>
      <c r="BP39" s="171"/>
      <c r="BQ39" s="171"/>
      <c r="BR39" s="171"/>
      <c r="BS39" s="172"/>
      <c r="BT39" s="11">
        <v>339.76379904898857</v>
      </c>
      <c r="BU39" s="11">
        <v>5787.9</v>
      </c>
      <c r="BV39" s="123" t="s">
        <v>329</v>
      </c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5"/>
      <c r="CM39" s="20"/>
    </row>
    <row r="40" spans="1:91" s="6" customFormat="1" ht="89.4" customHeight="1" x14ac:dyDescent="0.25">
      <c r="A40" s="166" t="s">
        <v>137</v>
      </c>
      <c r="B40" s="167"/>
      <c r="C40" s="167"/>
      <c r="D40" s="167"/>
      <c r="E40" s="167"/>
      <c r="F40" s="167"/>
      <c r="G40" s="167"/>
      <c r="H40" s="167"/>
      <c r="I40" s="168"/>
      <c r="J40" s="12"/>
      <c r="K40" s="169" t="s">
        <v>138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3"/>
      <c r="BI40" s="170" t="s">
        <v>5</v>
      </c>
      <c r="BJ40" s="171"/>
      <c r="BK40" s="171"/>
      <c r="BL40" s="171"/>
      <c r="BM40" s="171"/>
      <c r="BN40" s="171"/>
      <c r="BO40" s="171"/>
      <c r="BP40" s="171"/>
      <c r="BQ40" s="171"/>
      <c r="BR40" s="171"/>
      <c r="BS40" s="172"/>
      <c r="BT40" s="11">
        <v>33139.641986562565</v>
      </c>
      <c r="BU40" s="11">
        <v>43053.86</v>
      </c>
      <c r="BV40" s="126" t="s">
        <v>341</v>
      </c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8"/>
      <c r="CM40" s="20"/>
    </row>
    <row r="41" spans="1:91" s="6" customFormat="1" ht="45" customHeight="1" x14ac:dyDescent="0.25">
      <c r="A41" s="139" t="s">
        <v>102</v>
      </c>
      <c r="B41" s="140"/>
      <c r="C41" s="140"/>
      <c r="D41" s="140"/>
      <c r="E41" s="140"/>
      <c r="F41" s="140"/>
      <c r="G41" s="140"/>
      <c r="H41" s="140"/>
      <c r="I41" s="141"/>
      <c r="J41" s="5"/>
      <c r="K41" s="142" t="s">
        <v>103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7"/>
      <c r="BI41" s="143" t="s">
        <v>5</v>
      </c>
      <c r="BJ41" s="144"/>
      <c r="BK41" s="144"/>
      <c r="BL41" s="144"/>
      <c r="BM41" s="144"/>
      <c r="BN41" s="144"/>
      <c r="BO41" s="144"/>
      <c r="BP41" s="144"/>
      <c r="BQ41" s="144"/>
      <c r="BR41" s="144"/>
      <c r="BS41" s="145"/>
      <c r="BT41" s="11">
        <v>0</v>
      </c>
      <c r="BU41" s="11">
        <v>0</v>
      </c>
      <c r="BV41" s="164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8"/>
      <c r="CM41" s="20"/>
    </row>
    <row r="42" spans="1:91" s="6" customFormat="1" ht="30" customHeight="1" x14ac:dyDescent="0.25">
      <c r="A42" s="139" t="s">
        <v>104</v>
      </c>
      <c r="B42" s="140"/>
      <c r="C42" s="140"/>
      <c r="D42" s="140"/>
      <c r="E42" s="140"/>
      <c r="F42" s="140"/>
      <c r="G42" s="140"/>
      <c r="H42" s="140"/>
      <c r="I42" s="141"/>
      <c r="J42" s="5"/>
      <c r="K42" s="142" t="s">
        <v>105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7"/>
      <c r="BI42" s="143" t="s">
        <v>5</v>
      </c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1">
        <v>0</v>
      </c>
      <c r="BU42" s="11">
        <v>0</v>
      </c>
      <c r="BV42" s="164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8"/>
      <c r="CM42" s="20"/>
    </row>
    <row r="43" spans="1:91" s="6" customFormat="1" ht="30" customHeight="1" x14ac:dyDescent="0.25">
      <c r="A43" s="139" t="s">
        <v>47</v>
      </c>
      <c r="B43" s="140"/>
      <c r="C43" s="140"/>
      <c r="D43" s="140"/>
      <c r="E43" s="140"/>
      <c r="F43" s="140"/>
      <c r="G43" s="140"/>
      <c r="H43" s="140"/>
      <c r="I43" s="141"/>
      <c r="J43" s="5"/>
      <c r="K43" s="142" t="s">
        <v>48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7"/>
      <c r="BI43" s="143" t="s">
        <v>5</v>
      </c>
      <c r="BJ43" s="144"/>
      <c r="BK43" s="144"/>
      <c r="BL43" s="144"/>
      <c r="BM43" s="144"/>
      <c r="BN43" s="144"/>
      <c r="BO43" s="144"/>
      <c r="BP43" s="144"/>
      <c r="BQ43" s="144"/>
      <c r="BR43" s="144"/>
      <c r="BS43" s="145"/>
      <c r="BT43" s="11">
        <f>BT44+BT46+BT47+BT48+BT49+BT50+BT51+BT52+BT53+BT55+BT56</f>
        <v>624450.34656257508</v>
      </c>
      <c r="BU43" s="11">
        <f>BU44+BU46+BU47+BU48+BU49+BU50+BU51+BU52+BU53+BU55+BU56</f>
        <v>592712.46101525426</v>
      </c>
      <c r="BV43" s="146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8"/>
      <c r="CM43" s="20"/>
    </row>
    <row r="44" spans="1:91" s="6" customFormat="1" ht="53.4" customHeight="1" x14ac:dyDescent="0.25">
      <c r="A44" s="139" t="s">
        <v>49</v>
      </c>
      <c r="B44" s="140"/>
      <c r="C44" s="140"/>
      <c r="D44" s="140"/>
      <c r="E44" s="140"/>
      <c r="F44" s="140"/>
      <c r="G44" s="140"/>
      <c r="H44" s="140"/>
      <c r="I44" s="141"/>
      <c r="J44" s="5"/>
      <c r="K44" s="142" t="s">
        <v>139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7"/>
      <c r="BI44" s="143" t="s">
        <v>5</v>
      </c>
      <c r="BJ44" s="144"/>
      <c r="BK44" s="144"/>
      <c r="BL44" s="144"/>
      <c r="BM44" s="144"/>
      <c r="BN44" s="144"/>
      <c r="BO44" s="144"/>
      <c r="BP44" s="144"/>
      <c r="BQ44" s="144"/>
      <c r="BR44" s="144"/>
      <c r="BS44" s="145"/>
      <c r="BT44" s="11">
        <v>162483.83656257516</v>
      </c>
      <c r="BU44" s="11">
        <v>129490.6</v>
      </c>
      <c r="BV44" s="126" t="s">
        <v>342</v>
      </c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8"/>
      <c r="CM44" s="20"/>
    </row>
    <row r="45" spans="1:91" s="6" customFormat="1" ht="45" customHeight="1" x14ac:dyDescent="0.25">
      <c r="A45" s="139" t="s">
        <v>50</v>
      </c>
      <c r="B45" s="140"/>
      <c r="C45" s="140"/>
      <c r="D45" s="140"/>
      <c r="E45" s="140"/>
      <c r="F45" s="140"/>
      <c r="G45" s="140"/>
      <c r="H45" s="140"/>
      <c r="I45" s="141"/>
      <c r="J45" s="5"/>
      <c r="K45" s="142" t="s">
        <v>51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7"/>
      <c r="BI45" s="143" t="s">
        <v>5</v>
      </c>
      <c r="BJ45" s="144"/>
      <c r="BK45" s="144"/>
      <c r="BL45" s="144"/>
      <c r="BM45" s="144"/>
      <c r="BN45" s="144"/>
      <c r="BO45" s="144"/>
      <c r="BP45" s="144"/>
      <c r="BQ45" s="144"/>
      <c r="BR45" s="144"/>
      <c r="BS45" s="145"/>
      <c r="BT45" s="11">
        <v>0</v>
      </c>
      <c r="BU45" s="11">
        <v>0</v>
      </c>
      <c r="BV45" s="164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8"/>
      <c r="CM45" s="20"/>
    </row>
    <row r="46" spans="1:91" s="6" customFormat="1" ht="29.4" customHeight="1" x14ac:dyDescent="0.25">
      <c r="A46" s="139" t="s">
        <v>52</v>
      </c>
      <c r="B46" s="140"/>
      <c r="C46" s="140"/>
      <c r="D46" s="140"/>
      <c r="E46" s="140"/>
      <c r="F46" s="140"/>
      <c r="G46" s="140"/>
      <c r="H46" s="140"/>
      <c r="I46" s="141"/>
      <c r="J46" s="5"/>
      <c r="K46" s="142" t="s">
        <v>53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7"/>
      <c r="BI46" s="143" t="s">
        <v>5</v>
      </c>
      <c r="BJ46" s="144"/>
      <c r="BK46" s="144"/>
      <c r="BL46" s="144"/>
      <c r="BM46" s="144"/>
      <c r="BN46" s="144"/>
      <c r="BO46" s="144"/>
      <c r="BP46" s="144"/>
      <c r="BQ46" s="144"/>
      <c r="BR46" s="144"/>
      <c r="BS46" s="145"/>
      <c r="BT46" s="11">
        <v>28781.469999999998</v>
      </c>
      <c r="BU46" s="11">
        <v>36742.53</v>
      </c>
      <c r="BV46" s="126" t="s">
        <v>336</v>
      </c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8"/>
      <c r="CM46" s="20"/>
    </row>
    <row r="47" spans="1:91" s="6" customFormat="1" ht="15" customHeight="1" x14ac:dyDescent="0.25">
      <c r="A47" s="139" t="s">
        <v>54</v>
      </c>
      <c r="B47" s="140"/>
      <c r="C47" s="140"/>
      <c r="D47" s="140"/>
      <c r="E47" s="140"/>
      <c r="F47" s="140"/>
      <c r="G47" s="140"/>
      <c r="H47" s="140"/>
      <c r="I47" s="141"/>
      <c r="J47" s="5"/>
      <c r="K47" s="142" t="s">
        <v>22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7"/>
      <c r="BI47" s="143" t="s">
        <v>5</v>
      </c>
      <c r="BJ47" s="144"/>
      <c r="BK47" s="144"/>
      <c r="BL47" s="144"/>
      <c r="BM47" s="144"/>
      <c r="BN47" s="144"/>
      <c r="BO47" s="144"/>
      <c r="BP47" s="144"/>
      <c r="BQ47" s="144"/>
      <c r="BR47" s="144"/>
      <c r="BS47" s="145"/>
      <c r="BT47" s="11">
        <v>144688.73000000001</v>
      </c>
      <c r="BU47" s="11">
        <v>161505.5</v>
      </c>
      <c r="BV47" s="164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8"/>
      <c r="CM47" s="20"/>
    </row>
    <row r="48" spans="1:91" s="6" customFormat="1" ht="59.4" customHeight="1" x14ac:dyDescent="0.25">
      <c r="A48" s="139" t="s">
        <v>55</v>
      </c>
      <c r="B48" s="140"/>
      <c r="C48" s="140"/>
      <c r="D48" s="140"/>
      <c r="E48" s="140"/>
      <c r="F48" s="140"/>
      <c r="G48" s="140"/>
      <c r="H48" s="140"/>
      <c r="I48" s="141"/>
      <c r="J48" s="5"/>
      <c r="K48" s="142" t="s">
        <v>322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7"/>
      <c r="BI48" s="143" t="s">
        <v>5</v>
      </c>
      <c r="BJ48" s="144"/>
      <c r="BK48" s="144"/>
      <c r="BL48" s="144"/>
      <c r="BM48" s="144"/>
      <c r="BN48" s="144"/>
      <c r="BO48" s="144"/>
      <c r="BP48" s="144"/>
      <c r="BQ48" s="144"/>
      <c r="BR48" s="144"/>
      <c r="BS48" s="145"/>
      <c r="BT48" s="11">
        <v>50178.11</v>
      </c>
      <c r="BU48" s="11">
        <v>43361.67</v>
      </c>
      <c r="BV48" s="126" t="s">
        <v>321</v>
      </c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8"/>
      <c r="CM48" s="20"/>
    </row>
    <row r="49" spans="1:91" s="6" customFormat="1" ht="56.4" customHeight="1" x14ac:dyDescent="0.25">
      <c r="A49" s="139" t="s">
        <v>56</v>
      </c>
      <c r="B49" s="140"/>
      <c r="C49" s="140"/>
      <c r="D49" s="140"/>
      <c r="E49" s="140"/>
      <c r="F49" s="140"/>
      <c r="G49" s="140"/>
      <c r="H49" s="140"/>
      <c r="I49" s="141"/>
      <c r="J49" s="5"/>
      <c r="K49" s="142" t="s">
        <v>106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7"/>
      <c r="BI49" s="143" t="s">
        <v>5</v>
      </c>
      <c r="BJ49" s="144"/>
      <c r="BK49" s="144"/>
      <c r="BL49" s="144"/>
      <c r="BM49" s="144"/>
      <c r="BN49" s="144"/>
      <c r="BO49" s="144"/>
      <c r="BP49" s="144"/>
      <c r="BQ49" s="144"/>
      <c r="BR49" s="144"/>
      <c r="BS49" s="145"/>
      <c r="BT49" s="11">
        <v>117857.54</v>
      </c>
      <c r="BU49" s="11">
        <v>149185.22</v>
      </c>
      <c r="BV49" s="126" t="s">
        <v>337</v>
      </c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8"/>
      <c r="CM49" s="20"/>
    </row>
    <row r="50" spans="1:91" s="6" customFormat="1" ht="15" customHeight="1" x14ac:dyDescent="0.25">
      <c r="A50" s="139" t="s">
        <v>57</v>
      </c>
      <c r="B50" s="140"/>
      <c r="C50" s="140"/>
      <c r="D50" s="140"/>
      <c r="E50" s="140"/>
      <c r="F50" s="140"/>
      <c r="G50" s="140"/>
      <c r="H50" s="140"/>
      <c r="I50" s="141"/>
      <c r="J50" s="5"/>
      <c r="K50" s="142" t="s">
        <v>107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7"/>
      <c r="BI50" s="143" t="s">
        <v>5</v>
      </c>
      <c r="BJ50" s="144"/>
      <c r="BK50" s="144"/>
      <c r="BL50" s="144"/>
      <c r="BM50" s="144"/>
      <c r="BN50" s="144"/>
      <c r="BO50" s="144"/>
      <c r="BP50" s="144"/>
      <c r="BQ50" s="144"/>
      <c r="BR50" s="144"/>
      <c r="BS50" s="145"/>
      <c r="BT50" s="11">
        <v>0</v>
      </c>
      <c r="BU50" s="11">
        <v>0</v>
      </c>
      <c r="BV50" s="126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8"/>
      <c r="CM50" s="20"/>
    </row>
    <row r="51" spans="1:91" s="6" customFormat="1" ht="54.6" customHeight="1" x14ac:dyDescent="0.25">
      <c r="A51" s="139" t="s">
        <v>61</v>
      </c>
      <c r="B51" s="140"/>
      <c r="C51" s="140"/>
      <c r="D51" s="140"/>
      <c r="E51" s="140"/>
      <c r="F51" s="140"/>
      <c r="G51" s="140"/>
      <c r="H51" s="140"/>
      <c r="I51" s="141"/>
      <c r="J51" s="5"/>
      <c r="K51" s="142" t="s">
        <v>23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7"/>
      <c r="BI51" s="143" t="s">
        <v>5</v>
      </c>
      <c r="BJ51" s="144"/>
      <c r="BK51" s="144"/>
      <c r="BL51" s="144"/>
      <c r="BM51" s="144"/>
      <c r="BN51" s="144"/>
      <c r="BO51" s="144"/>
      <c r="BP51" s="144"/>
      <c r="BQ51" s="144"/>
      <c r="BR51" s="144"/>
      <c r="BS51" s="145"/>
      <c r="BT51" s="11">
        <v>15429.96</v>
      </c>
      <c r="BU51" s="11">
        <v>-12579.038</v>
      </c>
      <c r="BV51" s="126" t="s">
        <v>214</v>
      </c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8"/>
      <c r="CM51" s="20"/>
    </row>
    <row r="52" spans="1:91" s="6" customFormat="1" ht="45.75" customHeight="1" x14ac:dyDescent="0.25">
      <c r="A52" s="139" t="s">
        <v>108</v>
      </c>
      <c r="B52" s="140"/>
      <c r="C52" s="140"/>
      <c r="D52" s="140"/>
      <c r="E52" s="140"/>
      <c r="F52" s="140"/>
      <c r="G52" s="140"/>
      <c r="H52" s="140"/>
      <c r="I52" s="141"/>
      <c r="J52" s="5"/>
      <c r="K52" s="142" t="s">
        <v>24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7"/>
      <c r="BI52" s="143" t="s">
        <v>5</v>
      </c>
      <c r="BJ52" s="144"/>
      <c r="BK52" s="144"/>
      <c r="BL52" s="144"/>
      <c r="BM52" s="144"/>
      <c r="BN52" s="144"/>
      <c r="BO52" s="144"/>
      <c r="BP52" s="144"/>
      <c r="BQ52" s="144"/>
      <c r="BR52" s="144"/>
      <c r="BS52" s="145"/>
      <c r="BT52" s="11">
        <v>30177.72</v>
      </c>
      <c r="BU52" s="11">
        <v>27723.3</v>
      </c>
      <c r="BV52" s="126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8"/>
      <c r="CM52" s="20"/>
    </row>
    <row r="53" spans="1:91" s="6" customFormat="1" ht="76.95" customHeight="1" x14ac:dyDescent="0.25">
      <c r="A53" s="139" t="s">
        <v>109</v>
      </c>
      <c r="B53" s="140"/>
      <c r="C53" s="140"/>
      <c r="D53" s="140"/>
      <c r="E53" s="140"/>
      <c r="F53" s="140"/>
      <c r="G53" s="140"/>
      <c r="H53" s="140"/>
      <c r="I53" s="141"/>
      <c r="J53" s="5"/>
      <c r="K53" s="142" t="s">
        <v>58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7"/>
      <c r="BI53" s="143" t="s">
        <v>5</v>
      </c>
      <c r="BJ53" s="144"/>
      <c r="BK53" s="144"/>
      <c r="BL53" s="144"/>
      <c r="BM53" s="144"/>
      <c r="BN53" s="144"/>
      <c r="BO53" s="144"/>
      <c r="BP53" s="144"/>
      <c r="BQ53" s="144"/>
      <c r="BR53" s="144"/>
      <c r="BS53" s="145"/>
      <c r="BT53" s="14">
        <v>1470.9</v>
      </c>
      <c r="BU53" s="11">
        <v>4246.1290152542379</v>
      </c>
      <c r="BV53" s="161" t="s">
        <v>364</v>
      </c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3"/>
      <c r="CM53" s="20"/>
    </row>
    <row r="54" spans="1:91" s="6" customFormat="1" ht="40.950000000000003" customHeight="1" x14ac:dyDescent="0.25">
      <c r="A54" s="139" t="s">
        <v>110</v>
      </c>
      <c r="B54" s="140"/>
      <c r="C54" s="140"/>
      <c r="D54" s="140"/>
      <c r="E54" s="140"/>
      <c r="F54" s="140"/>
      <c r="G54" s="140"/>
      <c r="H54" s="140"/>
      <c r="I54" s="141"/>
      <c r="J54" s="5"/>
      <c r="K54" s="142" t="s">
        <v>59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7"/>
      <c r="BI54" s="143" t="s">
        <v>60</v>
      </c>
      <c r="BJ54" s="144"/>
      <c r="BK54" s="144"/>
      <c r="BL54" s="144"/>
      <c r="BM54" s="144"/>
      <c r="BN54" s="144"/>
      <c r="BO54" s="144"/>
      <c r="BP54" s="144"/>
      <c r="BQ54" s="144"/>
      <c r="BR54" s="144"/>
      <c r="BS54" s="145"/>
      <c r="BT54" s="5" t="s">
        <v>220</v>
      </c>
      <c r="BU54" s="101">
        <v>926</v>
      </c>
      <c r="BV54" s="161" t="s">
        <v>333</v>
      </c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3"/>
      <c r="CM54" s="20"/>
    </row>
    <row r="55" spans="1:91" s="6" customFormat="1" ht="111.75" customHeight="1" x14ac:dyDescent="0.25">
      <c r="A55" s="139" t="s">
        <v>111</v>
      </c>
      <c r="B55" s="140"/>
      <c r="C55" s="140"/>
      <c r="D55" s="140"/>
      <c r="E55" s="140"/>
      <c r="F55" s="140"/>
      <c r="G55" s="140"/>
      <c r="H55" s="140"/>
      <c r="I55" s="141"/>
      <c r="J55" s="5"/>
      <c r="K55" s="142" t="s">
        <v>62</v>
      </c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7"/>
      <c r="BI55" s="143" t="s">
        <v>5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5"/>
      <c r="BT55" s="14">
        <v>0</v>
      </c>
      <c r="BU55" s="14">
        <v>0</v>
      </c>
      <c r="BV55" s="173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5"/>
      <c r="CM55" s="20"/>
    </row>
    <row r="56" spans="1:91" s="6" customFormat="1" ht="54.6" customHeight="1" x14ac:dyDescent="0.25">
      <c r="A56" s="139" t="s">
        <v>112</v>
      </c>
      <c r="B56" s="140"/>
      <c r="C56" s="140"/>
      <c r="D56" s="140"/>
      <c r="E56" s="140"/>
      <c r="F56" s="140"/>
      <c r="G56" s="140"/>
      <c r="H56" s="140"/>
      <c r="I56" s="141"/>
      <c r="J56" s="5"/>
      <c r="K56" s="142" t="s">
        <v>113</v>
      </c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7"/>
      <c r="BI56" s="143" t="s">
        <v>5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5"/>
      <c r="BT56" s="14">
        <f>SUM(BT57:BT65)</f>
        <v>73382.080000000016</v>
      </c>
      <c r="BU56" s="14">
        <f>SUM(BU57:BU65)</f>
        <v>53036.550000000017</v>
      </c>
      <c r="BV56" s="195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7"/>
      <c r="CM56" s="20"/>
    </row>
    <row r="57" spans="1:91" s="6" customFormat="1" ht="77.400000000000006" customHeight="1" x14ac:dyDescent="0.25">
      <c r="A57" s="139" t="s">
        <v>140</v>
      </c>
      <c r="B57" s="140"/>
      <c r="C57" s="140"/>
      <c r="D57" s="140"/>
      <c r="E57" s="140"/>
      <c r="F57" s="140"/>
      <c r="G57" s="140"/>
      <c r="H57" s="140"/>
      <c r="I57" s="141"/>
      <c r="J57" s="5"/>
      <c r="K57" s="142" t="s">
        <v>141</v>
      </c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7"/>
      <c r="BI57" s="143" t="s">
        <v>5</v>
      </c>
      <c r="BJ57" s="144"/>
      <c r="BK57" s="144"/>
      <c r="BL57" s="144"/>
      <c r="BM57" s="144"/>
      <c r="BN57" s="144"/>
      <c r="BO57" s="144"/>
      <c r="BP57" s="144"/>
      <c r="BQ57" s="144"/>
      <c r="BR57" s="144"/>
      <c r="BS57" s="145"/>
      <c r="BT57" s="14">
        <v>61836.4</v>
      </c>
      <c r="BU57" s="11">
        <v>7502.1200000000026</v>
      </c>
      <c r="BV57" s="195" t="s">
        <v>360</v>
      </c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7"/>
      <c r="CM57" s="20"/>
    </row>
    <row r="58" spans="1:91" s="6" customFormat="1" ht="27" customHeight="1" x14ac:dyDescent="0.25">
      <c r="A58" s="139" t="s">
        <v>142</v>
      </c>
      <c r="B58" s="140"/>
      <c r="C58" s="140"/>
      <c r="D58" s="140"/>
      <c r="E58" s="140"/>
      <c r="F58" s="140"/>
      <c r="G58" s="140"/>
      <c r="H58" s="140"/>
      <c r="I58" s="141"/>
      <c r="J58" s="5"/>
      <c r="K58" s="169" t="s">
        <v>143</v>
      </c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3"/>
      <c r="BI58" s="170" t="s">
        <v>5</v>
      </c>
      <c r="BJ58" s="171"/>
      <c r="BK58" s="171"/>
      <c r="BL58" s="171"/>
      <c r="BM58" s="171"/>
      <c r="BN58" s="171"/>
      <c r="BO58" s="171"/>
      <c r="BP58" s="171"/>
      <c r="BQ58" s="171"/>
      <c r="BR58" s="171"/>
      <c r="BS58" s="172"/>
      <c r="BT58" s="11">
        <v>0</v>
      </c>
      <c r="BU58" s="11">
        <v>16827.870000000003</v>
      </c>
      <c r="BV58" s="195" t="s">
        <v>326</v>
      </c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7"/>
      <c r="CM58" s="20"/>
    </row>
    <row r="59" spans="1:91" s="6" customFormat="1" ht="17.399999999999999" customHeight="1" x14ac:dyDescent="0.25">
      <c r="A59" s="139" t="s">
        <v>144</v>
      </c>
      <c r="B59" s="140"/>
      <c r="C59" s="140"/>
      <c r="D59" s="140"/>
      <c r="E59" s="140"/>
      <c r="F59" s="140"/>
      <c r="G59" s="140"/>
      <c r="H59" s="140"/>
      <c r="I59" s="141"/>
      <c r="J59" s="5"/>
      <c r="K59" s="142" t="s">
        <v>145</v>
      </c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7"/>
      <c r="BI59" s="143" t="s">
        <v>5</v>
      </c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">
        <v>1641.29</v>
      </c>
      <c r="BU59" s="14">
        <v>1606.26</v>
      </c>
      <c r="BV59" s="195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7"/>
      <c r="CM59" s="20"/>
    </row>
    <row r="60" spans="1:91" s="6" customFormat="1" ht="28.95" customHeight="1" x14ac:dyDescent="0.25">
      <c r="A60" s="139" t="s">
        <v>146</v>
      </c>
      <c r="B60" s="140"/>
      <c r="C60" s="140"/>
      <c r="D60" s="140"/>
      <c r="E60" s="140"/>
      <c r="F60" s="140"/>
      <c r="G60" s="140"/>
      <c r="H60" s="140"/>
      <c r="I60" s="141"/>
      <c r="J60" s="5"/>
      <c r="K60" s="142" t="s">
        <v>206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7"/>
      <c r="BI60" s="143" t="s">
        <v>5</v>
      </c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4">
        <v>3155.83</v>
      </c>
      <c r="BU60" s="14">
        <v>3249.46</v>
      </c>
      <c r="BV60" s="195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7"/>
      <c r="CM60" s="20"/>
    </row>
    <row r="61" spans="1:91" s="6" customFormat="1" ht="17.399999999999999" customHeight="1" x14ac:dyDescent="0.25">
      <c r="A61" s="139" t="s">
        <v>148</v>
      </c>
      <c r="B61" s="140"/>
      <c r="C61" s="140"/>
      <c r="D61" s="140"/>
      <c r="E61" s="140"/>
      <c r="F61" s="140"/>
      <c r="G61" s="140"/>
      <c r="H61" s="140"/>
      <c r="I61" s="141"/>
      <c r="J61" s="18"/>
      <c r="K61" s="142" t="s">
        <v>207</v>
      </c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9"/>
      <c r="BI61" s="143" t="s">
        <v>5</v>
      </c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">
        <v>2955.21</v>
      </c>
      <c r="BU61" s="14">
        <v>3112.36</v>
      </c>
      <c r="BV61" s="195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7"/>
      <c r="CM61" s="20"/>
    </row>
    <row r="62" spans="1:91" s="6" customFormat="1" ht="17.399999999999999" customHeight="1" x14ac:dyDescent="0.25">
      <c r="A62" s="139" t="s">
        <v>150</v>
      </c>
      <c r="B62" s="140"/>
      <c r="C62" s="140"/>
      <c r="D62" s="140"/>
      <c r="E62" s="140"/>
      <c r="F62" s="140"/>
      <c r="G62" s="140"/>
      <c r="H62" s="140"/>
      <c r="I62" s="141"/>
      <c r="J62" s="5"/>
      <c r="K62" s="142" t="s">
        <v>149</v>
      </c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7"/>
      <c r="BI62" s="143" t="s">
        <v>5</v>
      </c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4">
        <v>1687.21</v>
      </c>
      <c r="BU62" s="14">
        <v>1778.31</v>
      </c>
      <c r="BV62" s="195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7"/>
      <c r="CM62" s="20"/>
    </row>
    <row r="63" spans="1:91" s="6" customFormat="1" ht="17.399999999999999" customHeight="1" x14ac:dyDescent="0.25">
      <c r="A63" s="139" t="s">
        <v>153</v>
      </c>
      <c r="B63" s="140"/>
      <c r="C63" s="140"/>
      <c r="D63" s="140"/>
      <c r="E63" s="140"/>
      <c r="F63" s="140"/>
      <c r="G63" s="140"/>
      <c r="H63" s="140"/>
      <c r="I63" s="141"/>
      <c r="J63" s="5"/>
      <c r="K63" s="142" t="s">
        <v>151</v>
      </c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7"/>
      <c r="BI63" s="143" t="s">
        <v>5</v>
      </c>
      <c r="BJ63" s="144"/>
      <c r="BK63" s="144"/>
      <c r="BL63" s="144"/>
      <c r="BM63" s="144"/>
      <c r="BN63" s="144"/>
      <c r="BO63" s="144"/>
      <c r="BP63" s="144"/>
      <c r="BQ63" s="144"/>
      <c r="BR63" s="144"/>
      <c r="BS63" s="145"/>
      <c r="BT63" s="14">
        <v>1028.5999999999999</v>
      </c>
      <c r="BU63" s="14">
        <v>898.53</v>
      </c>
      <c r="BV63" s="195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7"/>
      <c r="CM63" s="20"/>
    </row>
    <row r="64" spans="1:91" s="6" customFormat="1" ht="25.95" customHeight="1" x14ac:dyDescent="0.25">
      <c r="A64" s="139" t="s">
        <v>200</v>
      </c>
      <c r="B64" s="140"/>
      <c r="C64" s="140"/>
      <c r="D64" s="140"/>
      <c r="E64" s="140"/>
      <c r="F64" s="140"/>
      <c r="G64" s="140"/>
      <c r="H64" s="140"/>
      <c r="I64" s="141"/>
      <c r="J64" s="5"/>
      <c r="K64" s="142" t="s">
        <v>152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7"/>
      <c r="BI64" s="143" t="s">
        <v>5</v>
      </c>
      <c r="BJ64" s="144"/>
      <c r="BK64" s="144"/>
      <c r="BL64" s="144"/>
      <c r="BM64" s="144"/>
      <c r="BN64" s="144"/>
      <c r="BO64" s="144"/>
      <c r="BP64" s="144"/>
      <c r="BQ64" s="144"/>
      <c r="BR64" s="144"/>
      <c r="BS64" s="145"/>
      <c r="BT64" s="14">
        <v>0</v>
      </c>
      <c r="BU64" s="14">
        <v>1363.37</v>
      </c>
      <c r="BV64" s="195" t="s">
        <v>326</v>
      </c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7"/>
      <c r="CM64" s="20"/>
    </row>
    <row r="65" spans="1:91" s="6" customFormat="1" ht="27.6" customHeight="1" x14ac:dyDescent="0.25">
      <c r="A65" s="139" t="s">
        <v>210</v>
      </c>
      <c r="B65" s="140"/>
      <c r="C65" s="140"/>
      <c r="D65" s="140"/>
      <c r="E65" s="140"/>
      <c r="F65" s="140"/>
      <c r="G65" s="140"/>
      <c r="H65" s="140"/>
      <c r="I65" s="141"/>
      <c r="J65" s="5"/>
      <c r="K65" s="142" t="s">
        <v>215</v>
      </c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7"/>
      <c r="BI65" s="143" t="s">
        <v>5</v>
      </c>
      <c r="BJ65" s="144"/>
      <c r="BK65" s="144"/>
      <c r="BL65" s="144"/>
      <c r="BM65" s="144"/>
      <c r="BN65" s="144"/>
      <c r="BO65" s="144"/>
      <c r="BP65" s="144"/>
      <c r="BQ65" s="144"/>
      <c r="BR65" s="144"/>
      <c r="BS65" s="145"/>
      <c r="BT65" s="14">
        <f>123560.19-BT57-BT59-BT60-BT61-BT62-BT63-BT48</f>
        <v>1077.5400000000009</v>
      </c>
      <c r="BU65" s="14">
        <v>16698.270000000008</v>
      </c>
      <c r="BV65" s="195" t="s">
        <v>326</v>
      </c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7"/>
      <c r="CM65" s="20"/>
    </row>
    <row r="66" spans="1:91" s="6" customFormat="1" ht="45" customHeight="1" x14ac:dyDescent="0.25">
      <c r="A66" s="139" t="s">
        <v>15</v>
      </c>
      <c r="B66" s="140"/>
      <c r="C66" s="140"/>
      <c r="D66" s="140"/>
      <c r="E66" s="140"/>
      <c r="F66" s="140"/>
      <c r="G66" s="140"/>
      <c r="H66" s="140"/>
      <c r="I66" s="141"/>
      <c r="J66" s="5"/>
      <c r="K66" s="142" t="s">
        <v>25</v>
      </c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7"/>
      <c r="BI66" s="143" t="s">
        <v>5</v>
      </c>
      <c r="BJ66" s="144"/>
      <c r="BK66" s="144"/>
      <c r="BL66" s="144"/>
      <c r="BM66" s="144"/>
      <c r="BN66" s="144"/>
      <c r="BO66" s="144"/>
      <c r="BP66" s="144"/>
      <c r="BQ66" s="144"/>
      <c r="BR66" s="144"/>
      <c r="BS66" s="145"/>
      <c r="BT66" s="14">
        <v>79048.42</v>
      </c>
      <c r="BU66" s="11">
        <v>111400.37467368756</v>
      </c>
      <c r="BV66" s="173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5"/>
    </row>
    <row r="67" spans="1:91" s="6" customFormat="1" ht="30" customHeight="1" x14ac:dyDescent="0.25">
      <c r="A67" s="139" t="s">
        <v>16</v>
      </c>
      <c r="B67" s="140"/>
      <c r="C67" s="140"/>
      <c r="D67" s="140"/>
      <c r="E67" s="140"/>
      <c r="F67" s="140"/>
      <c r="G67" s="140"/>
      <c r="H67" s="140"/>
      <c r="I67" s="141"/>
      <c r="J67" s="5"/>
      <c r="K67" s="142" t="s">
        <v>63</v>
      </c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7"/>
      <c r="BI67" s="143" t="s">
        <v>5</v>
      </c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5" t="s">
        <v>220</v>
      </c>
      <c r="BU67" s="14">
        <f>BU22+BU24+BU26</f>
        <v>141088.11699999997</v>
      </c>
      <c r="BV67" s="173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5"/>
    </row>
    <row r="68" spans="1:91" s="6" customFormat="1" ht="45" customHeight="1" x14ac:dyDescent="0.25">
      <c r="A68" s="139" t="s">
        <v>17</v>
      </c>
      <c r="B68" s="140"/>
      <c r="C68" s="140"/>
      <c r="D68" s="140"/>
      <c r="E68" s="140"/>
      <c r="F68" s="140"/>
      <c r="G68" s="140"/>
      <c r="H68" s="140"/>
      <c r="I68" s="141"/>
      <c r="J68" s="5"/>
      <c r="K68" s="142" t="s">
        <v>64</v>
      </c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7"/>
      <c r="BI68" s="143" t="s">
        <v>5</v>
      </c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1">
        <v>300755.29982286511</v>
      </c>
      <c r="BU68" s="11">
        <v>306546.19</v>
      </c>
      <c r="BV68" s="149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7"/>
    </row>
    <row r="69" spans="1:91" s="6" customFormat="1" ht="31.95" customHeight="1" x14ac:dyDescent="0.25">
      <c r="A69" s="139" t="s">
        <v>7</v>
      </c>
      <c r="B69" s="140"/>
      <c r="C69" s="140"/>
      <c r="D69" s="140"/>
      <c r="E69" s="140"/>
      <c r="F69" s="140"/>
      <c r="G69" s="140"/>
      <c r="H69" s="140"/>
      <c r="I69" s="141"/>
      <c r="J69" s="5"/>
      <c r="K69" s="142" t="s">
        <v>114</v>
      </c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7"/>
      <c r="BI69" s="143" t="s">
        <v>65</v>
      </c>
      <c r="BJ69" s="144"/>
      <c r="BK69" s="144"/>
      <c r="BL69" s="144"/>
      <c r="BM69" s="144"/>
      <c r="BN69" s="144"/>
      <c r="BO69" s="144"/>
      <c r="BP69" s="144"/>
      <c r="BQ69" s="144"/>
      <c r="BR69" s="144"/>
      <c r="BS69" s="145"/>
      <c r="BT69" s="11">
        <v>184.72871000000001</v>
      </c>
      <c r="BU69" s="11">
        <v>178.53190080400017</v>
      </c>
      <c r="BV69" s="198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200"/>
    </row>
    <row r="70" spans="1:91" s="6" customFormat="1" ht="69" customHeight="1" x14ac:dyDescent="0.25">
      <c r="A70" s="139" t="s">
        <v>47</v>
      </c>
      <c r="B70" s="140"/>
      <c r="C70" s="140"/>
      <c r="D70" s="140"/>
      <c r="E70" s="140"/>
      <c r="F70" s="140"/>
      <c r="G70" s="140"/>
      <c r="H70" s="140"/>
      <c r="I70" s="141"/>
      <c r="J70" s="5"/>
      <c r="K70" s="142" t="s">
        <v>115</v>
      </c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7"/>
      <c r="BI70" s="161" t="s">
        <v>155</v>
      </c>
      <c r="BJ70" s="162"/>
      <c r="BK70" s="162"/>
      <c r="BL70" s="162"/>
      <c r="BM70" s="162"/>
      <c r="BN70" s="162"/>
      <c r="BO70" s="162"/>
      <c r="BP70" s="162"/>
      <c r="BQ70" s="162"/>
      <c r="BR70" s="162"/>
      <c r="BS70" s="163"/>
      <c r="BT70" s="14">
        <f>BT68/BT69</f>
        <v>1628.0918099999999</v>
      </c>
      <c r="BU70" s="14">
        <f>BU68/BU69</f>
        <v>1717.0387399646818</v>
      </c>
      <c r="BV70" s="158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60"/>
    </row>
    <row r="71" spans="1:91" s="6" customFormat="1" ht="71.25" customHeight="1" x14ac:dyDescent="0.25">
      <c r="A71" s="139" t="s">
        <v>26</v>
      </c>
      <c r="B71" s="140"/>
      <c r="C71" s="140"/>
      <c r="D71" s="140"/>
      <c r="E71" s="140"/>
      <c r="F71" s="140"/>
      <c r="G71" s="140"/>
      <c r="H71" s="140"/>
      <c r="I71" s="141"/>
      <c r="J71" s="5"/>
      <c r="K71" s="142" t="s">
        <v>67</v>
      </c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7"/>
      <c r="BI71" s="143" t="s">
        <v>38</v>
      </c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5" t="s">
        <v>38</v>
      </c>
      <c r="BU71" s="5" t="s">
        <v>38</v>
      </c>
      <c r="BV71" s="161" t="s">
        <v>38</v>
      </c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3"/>
    </row>
    <row r="72" spans="1:91" s="6" customFormat="1" ht="30" customHeight="1" x14ac:dyDescent="0.25">
      <c r="A72" s="139" t="s">
        <v>6</v>
      </c>
      <c r="B72" s="140"/>
      <c r="C72" s="140"/>
      <c r="D72" s="140"/>
      <c r="E72" s="140"/>
      <c r="F72" s="140"/>
      <c r="G72" s="140"/>
      <c r="H72" s="140"/>
      <c r="I72" s="141"/>
      <c r="J72" s="5"/>
      <c r="K72" s="142" t="s">
        <v>68</v>
      </c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7"/>
      <c r="BI72" s="143" t="s">
        <v>69</v>
      </c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5" t="s">
        <v>220</v>
      </c>
      <c r="BU72" s="100" t="s">
        <v>212</v>
      </c>
      <c r="BV72" s="173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5"/>
    </row>
    <row r="73" spans="1:91" s="6" customFormat="1" ht="15" customHeight="1" x14ac:dyDescent="0.25">
      <c r="A73" s="139" t="s">
        <v>70</v>
      </c>
      <c r="B73" s="140"/>
      <c r="C73" s="140"/>
      <c r="D73" s="140"/>
      <c r="E73" s="140"/>
      <c r="F73" s="140"/>
      <c r="G73" s="140"/>
      <c r="H73" s="140"/>
      <c r="I73" s="141"/>
      <c r="J73" s="5"/>
      <c r="K73" s="142" t="s">
        <v>71</v>
      </c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7"/>
      <c r="BI73" s="143" t="s">
        <v>72</v>
      </c>
      <c r="BJ73" s="144"/>
      <c r="BK73" s="144"/>
      <c r="BL73" s="144"/>
      <c r="BM73" s="144"/>
      <c r="BN73" s="144"/>
      <c r="BO73" s="144"/>
      <c r="BP73" s="144"/>
      <c r="BQ73" s="144"/>
      <c r="BR73" s="144"/>
      <c r="BS73" s="145"/>
      <c r="BT73" s="5" t="s">
        <v>216</v>
      </c>
      <c r="BU73" s="11">
        <f>SUM(BU75:BU77)</f>
        <v>1439</v>
      </c>
      <c r="BV73" s="173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5"/>
    </row>
    <row r="74" spans="1:91" s="6" customFormat="1" ht="30" hidden="1" customHeight="1" x14ac:dyDescent="0.25">
      <c r="A74" s="139" t="s">
        <v>73</v>
      </c>
      <c r="B74" s="140"/>
      <c r="C74" s="140"/>
      <c r="D74" s="140"/>
      <c r="E74" s="140"/>
      <c r="F74" s="140"/>
      <c r="G74" s="140"/>
      <c r="H74" s="140"/>
      <c r="I74" s="141"/>
      <c r="J74" s="5"/>
      <c r="K74" s="142" t="s">
        <v>74</v>
      </c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7"/>
      <c r="BI74" s="143" t="s">
        <v>72</v>
      </c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5" t="s">
        <v>216</v>
      </c>
      <c r="BU74" s="11"/>
      <c r="BV74" s="173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5"/>
    </row>
    <row r="75" spans="1:91" s="6" customFormat="1" ht="30" customHeight="1" x14ac:dyDescent="0.25">
      <c r="A75" s="185" t="s">
        <v>156</v>
      </c>
      <c r="B75" s="186"/>
      <c r="C75" s="186"/>
      <c r="D75" s="186"/>
      <c r="E75" s="186"/>
      <c r="F75" s="186"/>
      <c r="G75" s="186"/>
      <c r="H75" s="186"/>
      <c r="I75" s="187"/>
      <c r="J75" s="179" t="s">
        <v>157</v>
      </c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1"/>
      <c r="BI75" s="143" t="s">
        <v>72</v>
      </c>
      <c r="BJ75" s="144"/>
      <c r="BK75" s="144"/>
      <c r="BL75" s="144"/>
      <c r="BM75" s="144"/>
      <c r="BN75" s="144"/>
      <c r="BO75" s="144"/>
      <c r="BP75" s="144"/>
      <c r="BQ75" s="144"/>
      <c r="BR75" s="144"/>
      <c r="BS75" s="145"/>
      <c r="BT75" s="5" t="s">
        <v>216</v>
      </c>
      <c r="BU75" s="11">
        <v>976.5</v>
      </c>
      <c r="BV75" s="173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3"/>
    </row>
    <row r="76" spans="1:91" s="6" customFormat="1" ht="30" customHeight="1" x14ac:dyDescent="0.25">
      <c r="A76" s="139" t="s">
        <v>158</v>
      </c>
      <c r="B76" s="177"/>
      <c r="C76" s="177"/>
      <c r="D76" s="177"/>
      <c r="E76" s="177"/>
      <c r="F76" s="177"/>
      <c r="G76" s="177"/>
      <c r="H76" s="177"/>
      <c r="I76" s="178"/>
      <c r="J76" s="179" t="s">
        <v>159</v>
      </c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1"/>
      <c r="BI76" s="143" t="s">
        <v>72</v>
      </c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5" t="s">
        <v>216</v>
      </c>
      <c r="BU76" s="11">
        <v>159.9</v>
      </c>
      <c r="BV76" s="8"/>
      <c r="BW76" s="188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90"/>
    </row>
    <row r="77" spans="1:91" s="6" customFormat="1" ht="30" customHeight="1" x14ac:dyDescent="0.25">
      <c r="A77" s="139" t="s">
        <v>160</v>
      </c>
      <c r="B77" s="177"/>
      <c r="C77" s="177"/>
      <c r="D77" s="177"/>
      <c r="E77" s="177"/>
      <c r="F77" s="177"/>
      <c r="G77" s="177"/>
      <c r="H77" s="177"/>
      <c r="I77" s="178"/>
      <c r="J77" s="179" t="s">
        <v>161</v>
      </c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1"/>
      <c r="BI77" s="143" t="s">
        <v>72</v>
      </c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5" t="s">
        <v>216</v>
      </c>
      <c r="BU77" s="11">
        <v>302.60000000000002</v>
      </c>
      <c r="BV77" s="8"/>
      <c r="BW77" s="174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3"/>
    </row>
    <row r="78" spans="1:91" s="6" customFormat="1" ht="30" customHeight="1" x14ac:dyDescent="0.25">
      <c r="A78" s="139" t="s">
        <v>75</v>
      </c>
      <c r="B78" s="140"/>
      <c r="C78" s="140"/>
      <c r="D78" s="140"/>
      <c r="E78" s="140"/>
      <c r="F78" s="140"/>
      <c r="G78" s="140"/>
      <c r="H78" s="140"/>
      <c r="I78" s="141"/>
      <c r="J78" s="5"/>
      <c r="K78" s="142" t="s">
        <v>76</v>
      </c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7"/>
      <c r="BI78" s="143" t="s">
        <v>77</v>
      </c>
      <c r="BJ78" s="144"/>
      <c r="BK78" s="144"/>
      <c r="BL78" s="144"/>
      <c r="BM78" s="144"/>
      <c r="BN78" s="144"/>
      <c r="BO78" s="144"/>
      <c r="BP78" s="144"/>
      <c r="BQ78" s="144"/>
      <c r="BR78" s="144"/>
      <c r="BS78" s="145"/>
      <c r="BT78" s="5" t="s">
        <v>216</v>
      </c>
      <c r="BU78" s="11">
        <f>SUM(BU79:BU82)</f>
        <v>10691.647000000001</v>
      </c>
      <c r="BV78" s="18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5"/>
    </row>
    <row r="79" spans="1:91" s="6" customFormat="1" ht="30" customHeight="1" x14ac:dyDescent="0.25">
      <c r="A79" s="139" t="s">
        <v>162</v>
      </c>
      <c r="B79" s="140"/>
      <c r="C79" s="140"/>
      <c r="D79" s="140"/>
      <c r="E79" s="140"/>
      <c r="F79" s="140"/>
      <c r="G79" s="140"/>
      <c r="H79" s="140"/>
      <c r="I79" s="141"/>
      <c r="J79" s="173" t="s">
        <v>163</v>
      </c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5"/>
      <c r="BI79" s="143" t="s">
        <v>77</v>
      </c>
      <c r="BJ79" s="144"/>
      <c r="BK79" s="144"/>
      <c r="BL79" s="144"/>
      <c r="BM79" s="144"/>
      <c r="BN79" s="144"/>
      <c r="BO79" s="144"/>
      <c r="BP79" s="144"/>
      <c r="BQ79" s="144"/>
      <c r="BR79" s="144"/>
      <c r="BS79" s="145"/>
      <c r="BT79" s="5" t="s">
        <v>216</v>
      </c>
      <c r="BU79" s="11">
        <v>1445.33</v>
      </c>
      <c r="BV79" s="173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5"/>
    </row>
    <row r="80" spans="1:91" s="6" customFormat="1" ht="30" customHeight="1" x14ac:dyDescent="0.25">
      <c r="A80" s="139" t="s">
        <v>164</v>
      </c>
      <c r="B80" s="177"/>
      <c r="C80" s="177"/>
      <c r="D80" s="177"/>
      <c r="E80" s="177"/>
      <c r="F80" s="177"/>
      <c r="G80" s="177"/>
      <c r="H80" s="177"/>
      <c r="I80" s="178"/>
      <c r="J80" s="184" t="s">
        <v>165</v>
      </c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2"/>
      <c r="BI80" s="143" t="s">
        <v>77</v>
      </c>
      <c r="BJ80" s="144"/>
      <c r="BK80" s="144"/>
      <c r="BL80" s="144"/>
      <c r="BM80" s="144"/>
      <c r="BN80" s="144"/>
      <c r="BO80" s="144"/>
      <c r="BP80" s="144"/>
      <c r="BQ80" s="144"/>
      <c r="BR80" s="144"/>
      <c r="BS80" s="145"/>
      <c r="BT80" s="5" t="s">
        <v>216</v>
      </c>
      <c r="BU80" s="11">
        <v>490.65</v>
      </c>
      <c r="BV80" s="173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3"/>
    </row>
    <row r="81" spans="1:90" s="6" customFormat="1" ht="30" customHeight="1" x14ac:dyDescent="0.25">
      <c r="A81" s="139" t="s">
        <v>166</v>
      </c>
      <c r="B81" s="177"/>
      <c r="C81" s="177"/>
      <c r="D81" s="177"/>
      <c r="E81" s="177"/>
      <c r="F81" s="177"/>
      <c r="G81" s="177"/>
      <c r="H81" s="177"/>
      <c r="I81" s="178"/>
      <c r="J81" s="184" t="s">
        <v>167</v>
      </c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2"/>
      <c r="BI81" s="143" t="s">
        <v>77</v>
      </c>
      <c r="BJ81" s="144"/>
      <c r="BK81" s="144"/>
      <c r="BL81" s="144"/>
      <c r="BM81" s="144"/>
      <c r="BN81" s="144"/>
      <c r="BO81" s="144"/>
      <c r="BP81" s="144"/>
      <c r="BQ81" s="144"/>
      <c r="BR81" s="144"/>
      <c r="BS81" s="145"/>
      <c r="BT81" s="5" t="s">
        <v>216</v>
      </c>
      <c r="BU81" s="11">
        <v>2888.431</v>
      </c>
      <c r="BV81" s="184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3"/>
    </row>
    <row r="82" spans="1:90" s="6" customFormat="1" ht="30" customHeight="1" x14ac:dyDescent="0.25">
      <c r="A82" s="139" t="s">
        <v>168</v>
      </c>
      <c r="B82" s="177"/>
      <c r="C82" s="177"/>
      <c r="D82" s="177"/>
      <c r="E82" s="177"/>
      <c r="F82" s="177"/>
      <c r="G82" s="177"/>
      <c r="H82" s="177"/>
      <c r="I82" s="178"/>
      <c r="J82" s="184" t="s">
        <v>169</v>
      </c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2"/>
      <c r="BI82" s="143" t="s">
        <v>77</v>
      </c>
      <c r="BJ82" s="144"/>
      <c r="BK82" s="144"/>
      <c r="BL82" s="144"/>
      <c r="BM82" s="144"/>
      <c r="BN82" s="144"/>
      <c r="BO82" s="144"/>
      <c r="BP82" s="144"/>
      <c r="BQ82" s="144"/>
      <c r="BR82" s="144"/>
      <c r="BS82" s="145"/>
      <c r="BT82" s="5" t="s">
        <v>216</v>
      </c>
      <c r="BU82" s="11">
        <v>5867.2359999999999</v>
      </c>
      <c r="BV82" s="173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3"/>
    </row>
    <row r="83" spans="1:90" s="6" customFormat="1" ht="30" customHeight="1" x14ac:dyDescent="0.25">
      <c r="A83" s="139" t="s">
        <v>78</v>
      </c>
      <c r="B83" s="140"/>
      <c r="C83" s="140"/>
      <c r="D83" s="140"/>
      <c r="E83" s="140"/>
      <c r="F83" s="140"/>
      <c r="G83" s="140"/>
      <c r="H83" s="140"/>
      <c r="I83" s="141"/>
      <c r="J83" s="5"/>
      <c r="K83" s="142" t="s">
        <v>79</v>
      </c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7"/>
      <c r="BI83" s="143" t="s">
        <v>77</v>
      </c>
      <c r="BJ83" s="144"/>
      <c r="BK83" s="144"/>
      <c r="BL83" s="144"/>
      <c r="BM83" s="144"/>
      <c r="BN83" s="144"/>
      <c r="BO83" s="144"/>
      <c r="BP83" s="144"/>
      <c r="BQ83" s="144"/>
      <c r="BR83" s="144"/>
      <c r="BS83" s="145"/>
      <c r="BT83" s="5" t="s">
        <v>216</v>
      </c>
      <c r="BU83" s="11">
        <f>SUM(BU84:BU86)</f>
        <v>21273.4</v>
      </c>
      <c r="BV83" s="173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5"/>
    </row>
    <row r="84" spans="1:90" s="6" customFormat="1" ht="29.25" customHeight="1" x14ac:dyDescent="0.25">
      <c r="A84" s="139" t="s">
        <v>170</v>
      </c>
      <c r="B84" s="140"/>
      <c r="C84" s="140"/>
      <c r="D84" s="140"/>
      <c r="E84" s="140"/>
      <c r="F84" s="140"/>
      <c r="G84" s="140"/>
      <c r="H84" s="140"/>
      <c r="I84" s="141"/>
      <c r="J84" s="173" t="s">
        <v>171</v>
      </c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5"/>
      <c r="BI84" s="143" t="s">
        <v>77</v>
      </c>
      <c r="BJ84" s="144"/>
      <c r="BK84" s="144"/>
      <c r="BL84" s="144"/>
      <c r="BM84" s="144"/>
      <c r="BN84" s="144"/>
      <c r="BO84" s="144"/>
      <c r="BP84" s="144"/>
      <c r="BQ84" s="144"/>
      <c r="BR84" s="144"/>
      <c r="BS84" s="145"/>
      <c r="BT84" s="5" t="s">
        <v>216</v>
      </c>
      <c r="BU84" s="11">
        <v>11584.3</v>
      </c>
      <c r="BV84" s="173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5"/>
    </row>
    <row r="85" spans="1:90" s="6" customFormat="1" ht="30" customHeight="1" x14ac:dyDescent="0.25">
      <c r="A85" s="139" t="s">
        <v>172</v>
      </c>
      <c r="B85" s="177"/>
      <c r="C85" s="177"/>
      <c r="D85" s="177"/>
      <c r="E85" s="177"/>
      <c r="F85" s="177"/>
      <c r="G85" s="177"/>
      <c r="H85" s="177"/>
      <c r="I85" s="178"/>
      <c r="J85" s="173" t="s">
        <v>173</v>
      </c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3"/>
      <c r="BI85" s="143" t="s">
        <v>77</v>
      </c>
      <c r="BJ85" s="144"/>
      <c r="BK85" s="144"/>
      <c r="BL85" s="144"/>
      <c r="BM85" s="144"/>
      <c r="BN85" s="144"/>
      <c r="BO85" s="144"/>
      <c r="BP85" s="144"/>
      <c r="BQ85" s="144"/>
      <c r="BR85" s="144"/>
      <c r="BS85" s="145"/>
      <c r="BT85" s="5" t="s">
        <v>216</v>
      </c>
      <c r="BU85" s="11">
        <v>3379</v>
      </c>
      <c r="BV85" s="173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3"/>
    </row>
    <row r="86" spans="1:90" s="6" customFormat="1" ht="30" customHeight="1" x14ac:dyDescent="0.25">
      <c r="A86" s="139" t="s">
        <v>174</v>
      </c>
      <c r="B86" s="177"/>
      <c r="C86" s="177"/>
      <c r="D86" s="177"/>
      <c r="E86" s="177"/>
      <c r="F86" s="177"/>
      <c r="G86" s="177"/>
      <c r="H86" s="177"/>
      <c r="I86" s="178"/>
      <c r="J86" s="173" t="s">
        <v>175</v>
      </c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3"/>
      <c r="BI86" s="143" t="s">
        <v>77</v>
      </c>
      <c r="BJ86" s="144"/>
      <c r="BK86" s="144"/>
      <c r="BL86" s="144"/>
      <c r="BM86" s="144"/>
      <c r="BN86" s="144"/>
      <c r="BO86" s="144"/>
      <c r="BP86" s="144"/>
      <c r="BQ86" s="144"/>
      <c r="BR86" s="144"/>
      <c r="BS86" s="145"/>
      <c r="BT86" s="5" t="s">
        <v>216</v>
      </c>
      <c r="BU86" s="11">
        <v>6310.1</v>
      </c>
      <c r="BV86" s="173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3"/>
    </row>
    <row r="87" spans="1:90" s="6" customFormat="1" ht="30" hidden="1" customHeight="1" x14ac:dyDescent="0.25">
      <c r="A87" s="139" t="s">
        <v>176</v>
      </c>
      <c r="B87" s="177"/>
      <c r="C87" s="177"/>
      <c r="D87" s="177"/>
      <c r="E87" s="177"/>
      <c r="F87" s="177"/>
      <c r="G87" s="177"/>
      <c r="H87" s="177"/>
      <c r="I87" s="178"/>
      <c r="J87" s="173" t="s">
        <v>177</v>
      </c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3"/>
      <c r="BI87" s="143" t="s">
        <v>77</v>
      </c>
      <c r="BJ87" s="144"/>
      <c r="BK87" s="144"/>
      <c r="BL87" s="144"/>
      <c r="BM87" s="144"/>
      <c r="BN87" s="144"/>
      <c r="BO87" s="144"/>
      <c r="BP87" s="144"/>
      <c r="BQ87" s="144"/>
      <c r="BR87" s="144"/>
      <c r="BS87" s="145"/>
      <c r="BT87" s="5" t="s">
        <v>216</v>
      </c>
      <c r="BU87" s="11"/>
      <c r="BV87" s="173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3"/>
    </row>
    <row r="88" spans="1:90" s="6" customFormat="1" ht="15" customHeight="1" x14ac:dyDescent="0.25">
      <c r="A88" s="139" t="s">
        <v>80</v>
      </c>
      <c r="B88" s="140"/>
      <c r="C88" s="140"/>
      <c r="D88" s="140"/>
      <c r="E88" s="140"/>
      <c r="F88" s="140"/>
      <c r="G88" s="140"/>
      <c r="H88" s="140"/>
      <c r="I88" s="141"/>
      <c r="J88" s="5"/>
      <c r="K88" s="142" t="s">
        <v>81</v>
      </c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7"/>
      <c r="BI88" s="143" t="s">
        <v>82</v>
      </c>
      <c r="BJ88" s="144"/>
      <c r="BK88" s="144"/>
      <c r="BL88" s="144"/>
      <c r="BM88" s="144"/>
      <c r="BN88" s="144"/>
      <c r="BO88" s="144"/>
      <c r="BP88" s="144"/>
      <c r="BQ88" s="144"/>
      <c r="BR88" s="144"/>
      <c r="BS88" s="145"/>
      <c r="BT88" s="5" t="s">
        <v>216</v>
      </c>
      <c r="BU88" s="11">
        <v>7031.9</v>
      </c>
      <c r="BV88" s="173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5"/>
    </row>
    <row r="89" spans="1:90" s="6" customFormat="1" ht="30" customHeight="1" x14ac:dyDescent="0.25">
      <c r="A89" s="139" t="s">
        <v>178</v>
      </c>
      <c r="B89" s="140"/>
      <c r="C89" s="140"/>
      <c r="D89" s="140"/>
      <c r="E89" s="140"/>
      <c r="F89" s="140"/>
      <c r="G89" s="140"/>
      <c r="H89" s="140"/>
      <c r="I89" s="141"/>
      <c r="J89" s="173" t="s">
        <v>179</v>
      </c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5"/>
      <c r="BI89" s="143" t="s">
        <v>82</v>
      </c>
      <c r="BJ89" s="144"/>
      <c r="BK89" s="144"/>
      <c r="BL89" s="144"/>
      <c r="BM89" s="144"/>
      <c r="BN89" s="144"/>
      <c r="BO89" s="144"/>
      <c r="BP89" s="144"/>
      <c r="BQ89" s="144"/>
      <c r="BR89" s="144"/>
      <c r="BS89" s="145"/>
      <c r="BT89" s="5" t="s">
        <v>216</v>
      </c>
      <c r="BU89" s="11">
        <v>1001</v>
      </c>
      <c r="BV89" s="173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5"/>
    </row>
    <row r="90" spans="1:90" s="6" customFormat="1" ht="30" customHeight="1" x14ac:dyDescent="0.25">
      <c r="A90" s="139" t="s">
        <v>180</v>
      </c>
      <c r="B90" s="177"/>
      <c r="C90" s="177"/>
      <c r="D90" s="177"/>
      <c r="E90" s="177"/>
      <c r="F90" s="177"/>
      <c r="G90" s="177"/>
      <c r="H90" s="177"/>
      <c r="I90" s="178"/>
      <c r="J90" s="173" t="s">
        <v>181</v>
      </c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3"/>
      <c r="BI90" s="143" t="s">
        <v>82</v>
      </c>
      <c r="BJ90" s="144"/>
      <c r="BK90" s="144"/>
      <c r="BL90" s="144"/>
      <c r="BM90" s="144"/>
      <c r="BN90" s="144"/>
      <c r="BO90" s="144"/>
      <c r="BP90" s="144"/>
      <c r="BQ90" s="144"/>
      <c r="BR90" s="144"/>
      <c r="BS90" s="145"/>
      <c r="BT90" s="5" t="s">
        <v>216</v>
      </c>
      <c r="BU90" s="11">
        <v>345.5</v>
      </c>
      <c r="BV90" s="173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3"/>
    </row>
    <row r="91" spans="1:90" s="6" customFormat="1" ht="30" customHeight="1" x14ac:dyDescent="0.25">
      <c r="A91" s="139" t="s">
        <v>182</v>
      </c>
      <c r="B91" s="177"/>
      <c r="C91" s="177"/>
      <c r="D91" s="177"/>
      <c r="E91" s="177"/>
      <c r="F91" s="177"/>
      <c r="G91" s="177"/>
      <c r="H91" s="177"/>
      <c r="I91" s="178"/>
      <c r="J91" s="173" t="s">
        <v>183</v>
      </c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3"/>
      <c r="BI91" s="143" t="s">
        <v>82</v>
      </c>
      <c r="BJ91" s="144"/>
      <c r="BK91" s="144"/>
      <c r="BL91" s="144"/>
      <c r="BM91" s="144"/>
      <c r="BN91" s="144"/>
      <c r="BO91" s="144"/>
      <c r="BP91" s="144"/>
      <c r="BQ91" s="144"/>
      <c r="BR91" s="144"/>
      <c r="BS91" s="145"/>
      <c r="BT91" s="5" t="s">
        <v>216</v>
      </c>
      <c r="BU91" s="11">
        <v>2328.8000000000002</v>
      </c>
      <c r="BV91" s="173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3"/>
    </row>
    <row r="92" spans="1:90" s="6" customFormat="1" ht="30" customHeight="1" x14ac:dyDescent="0.25">
      <c r="A92" s="139" t="s">
        <v>184</v>
      </c>
      <c r="B92" s="177"/>
      <c r="C92" s="177"/>
      <c r="D92" s="177"/>
      <c r="E92" s="177"/>
      <c r="F92" s="177"/>
      <c r="G92" s="177"/>
      <c r="H92" s="177"/>
      <c r="I92" s="178"/>
      <c r="J92" s="173" t="s">
        <v>185</v>
      </c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3"/>
      <c r="BI92" s="143" t="s">
        <v>82</v>
      </c>
      <c r="BJ92" s="144"/>
      <c r="BK92" s="144"/>
      <c r="BL92" s="144"/>
      <c r="BM92" s="144"/>
      <c r="BN92" s="144"/>
      <c r="BO92" s="144"/>
      <c r="BP92" s="144"/>
      <c r="BQ92" s="144"/>
      <c r="BR92" s="144"/>
      <c r="BS92" s="145"/>
      <c r="BT92" s="5" t="s">
        <v>216</v>
      </c>
      <c r="BU92" s="11">
        <v>3356.6</v>
      </c>
      <c r="BV92" s="173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3"/>
    </row>
    <row r="93" spans="1:90" s="6" customFormat="1" ht="15" customHeight="1" x14ac:dyDescent="0.25">
      <c r="A93" s="139" t="s">
        <v>83</v>
      </c>
      <c r="B93" s="140"/>
      <c r="C93" s="140"/>
      <c r="D93" s="140"/>
      <c r="E93" s="140"/>
      <c r="F93" s="140"/>
      <c r="G93" s="140"/>
      <c r="H93" s="140"/>
      <c r="I93" s="141"/>
      <c r="J93" s="5"/>
      <c r="K93" s="142" t="s">
        <v>84</v>
      </c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7"/>
      <c r="BI93" s="143" t="s">
        <v>66</v>
      </c>
      <c r="BJ93" s="144"/>
      <c r="BK93" s="144"/>
      <c r="BL93" s="144"/>
      <c r="BM93" s="144"/>
      <c r="BN93" s="144"/>
      <c r="BO93" s="144"/>
      <c r="BP93" s="144"/>
      <c r="BQ93" s="144"/>
      <c r="BR93" s="144"/>
      <c r="BS93" s="145"/>
      <c r="BT93" s="5" t="s">
        <v>216</v>
      </c>
      <c r="BU93" s="11">
        <v>2.4300000000000002</v>
      </c>
      <c r="BV93" s="173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5"/>
    </row>
    <row r="94" spans="1:90" s="6" customFormat="1" ht="30" customHeight="1" x14ac:dyDescent="0.25">
      <c r="A94" s="139" t="s">
        <v>85</v>
      </c>
      <c r="B94" s="140"/>
      <c r="C94" s="140"/>
      <c r="D94" s="140"/>
      <c r="E94" s="140"/>
      <c r="F94" s="140"/>
      <c r="G94" s="140"/>
      <c r="H94" s="140"/>
      <c r="I94" s="141"/>
      <c r="J94" s="5"/>
      <c r="K94" s="142" t="s">
        <v>86</v>
      </c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7"/>
      <c r="BI94" s="143" t="s">
        <v>5</v>
      </c>
      <c r="BJ94" s="144"/>
      <c r="BK94" s="144"/>
      <c r="BL94" s="144"/>
      <c r="BM94" s="144"/>
      <c r="BN94" s="144"/>
      <c r="BO94" s="144"/>
      <c r="BP94" s="144"/>
      <c r="BQ94" s="144"/>
      <c r="BR94" s="144"/>
      <c r="BS94" s="145"/>
      <c r="BT94" s="11">
        <v>170360.40569169493</v>
      </c>
      <c r="BU94" s="11">
        <v>169666.99450999999</v>
      </c>
      <c r="BV94" s="173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5"/>
    </row>
    <row r="95" spans="1:90" s="6" customFormat="1" ht="30" customHeight="1" x14ac:dyDescent="0.25">
      <c r="A95" s="139" t="s">
        <v>87</v>
      </c>
      <c r="B95" s="140"/>
      <c r="C95" s="140"/>
      <c r="D95" s="140"/>
      <c r="E95" s="140"/>
      <c r="F95" s="140"/>
      <c r="G95" s="140"/>
      <c r="H95" s="140"/>
      <c r="I95" s="141"/>
      <c r="J95" s="5"/>
      <c r="K95" s="142" t="s">
        <v>88</v>
      </c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7"/>
      <c r="BI95" s="143" t="s">
        <v>5</v>
      </c>
      <c r="BJ95" s="144"/>
      <c r="BK95" s="144"/>
      <c r="BL95" s="144"/>
      <c r="BM95" s="144"/>
      <c r="BN95" s="144"/>
      <c r="BO95" s="144"/>
      <c r="BP95" s="144"/>
      <c r="BQ95" s="144"/>
      <c r="BR95" s="144"/>
      <c r="BS95" s="145"/>
      <c r="BT95" s="11">
        <v>10654.359457627119</v>
      </c>
      <c r="BU95" s="11">
        <v>571.10169491525426</v>
      </c>
      <c r="BV95" s="173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5"/>
    </row>
    <row r="96" spans="1:90" s="6" customFormat="1" ht="45" customHeight="1" x14ac:dyDescent="0.25">
      <c r="A96" s="139" t="s">
        <v>89</v>
      </c>
      <c r="B96" s="140"/>
      <c r="C96" s="140"/>
      <c r="D96" s="140"/>
      <c r="E96" s="140"/>
      <c r="F96" s="140"/>
      <c r="G96" s="140"/>
      <c r="H96" s="140"/>
      <c r="I96" s="141"/>
      <c r="J96" s="5"/>
      <c r="K96" s="142" t="s">
        <v>90</v>
      </c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7"/>
      <c r="BI96" s="143" t="s">
        <v>66</v>
      </c>
      <c r="BJ96" s="144"/>
      <c r="BK96" s="144"/>
      <c r="BL96" s="144"/>
      <c r="BM96" s="144"/>
      <c r="BN96" s="144"/>
      <c r="BO96" s="144"/>
      <c r="BP96" s="144"/>
      <c r="BQ96" s="144"/>
      <c r="BR96" s="144"/>
      <c r="BS96" s="145"/>
      <c r="BT96" s="15">
        <v>0.1401</v>
      </c>
      <c r="BU96" s="12" t="s">
        <v>38</v>
      </c>
      <c r="BV96" s="161" t="s">
        <v>38</v>
      </c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3"/>
    </row>
    <row r="98" spans="1:90" s="1" customFormat="1" ht="13.2" x14ac:dyDescent="0.25">
      <c r="G98" s="1" t="s">
        <v>18</v>
      </c>
    </row>
    <row r="99" spans="1:90" s="1" customFormat="1" ht="68.25" customHeight="1" x14ac:dyDescent="0.25">
      <c r="A99" s="193" t="s">
        <v>91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</row>
    <row r="100" spans="1:90" s="1" customFormat="1" ht="25.5" customHeight="1" x14ac:dyDescent="0.25">
      <c r="A100" s="193" t="s">
        <v>92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</row>
    <row r="101" spans="1:90" s="1" customFormat="1" ht="25.5" customHeight="1" x14ac:dyDescent="0.25">
      <c r="A101" s="193" t="s">
        <v>116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</row>
    <row r="102" spans="1:90" s="1" customFormat="1" ht="25.5" customHeight="1" x14ac:dyDescent="0.25">
      <c r="A102" s="193" t="s">
        <v>93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</row>
    <row r="103" spans="1:90" s="1" customFormat="1" ht="25.5" customHeight="1" x14ac:dyDescent="0.25">
      <c r="A103" s="193" t="s">
        <v>94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</row>
    <row r="104" spans="1:90" ht="3" customHeight="1" x14ac:dyDescent="0.25"/>
    <row r="105" spans="1:90" ht="15" customHeight="1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</row>
  </sheetData>
  <mergeCells count="337">
    <mergeCell ref="A105:CL105"/>
    <mergeCell ref="A99:CL99"/>
    <mergeCell ref="A100:CL100"/>
    <mergeCell ref="A101:CL101"/>
    <mergeCell ref="A102:CL102"/>
    <mergeCell ref="A103:CL103"/>
    <mergeCell ref="A95:I95"/>
    <mergeCell ref="K95:BG95"/>
    <mergeCell ref="BI95:BS95"/>
    <mergeCell ref="BV95:CL95"/>
    <mergeCell ref="A96:I96"/>
    <mergeCell ref="K96:BG96"/>
    <mergeCell ref="BI96:BS96"/>
    <mergeCell ref="BV96:CL96"/>
    <mergeCell ref="A93:I93"/>
    <mergeCell ref="K93:BG93"/>
    <mergeCell ref="BI93:BS93"/>
    <mergeCell ref="BV93:CL93"/>
    <mergeCell ref="A94:I94"/>
    <mergeCell ref="K94:BG94"/>
    <mergeCell ref="BI94:BS94"/>
    <mergeCell ref="BV94:CL94"/>
    <mergeCell ref="A91:I91"/>
    <mergeCell ref="J91:BH91"/>
    <mergeCell ref="BI91:BS91"/>
    <mergeCell ref="BV91:CL91"/>
    <mergeCell ref="A92:I92"/>
    <mergeCell ref="J92:BH92"/>
    <mergeCell ref="BI92:BS92"/>
    <mergeCell ref="BV92:CL92"/>
    <mergeCell ref="A89:I89"/>
    <mergeCell ref="J89:BH89"/>
    <mergeCell ref="BI89:BS89"/>
    <mergeCell ref="BV89:CL89"/>
    <mergeCell ref="A90:I90"/>
    <mergeCell ref="J90:BH90"/>
    <mergeCell ref="BI90:BS90"/>
    <mergeCell ref="BV90:CL90"/>
    <mergeCell ref="A87:I87"/>
    <mergeCell ref="J87:BH87"/>
    <mergeCell ref="BI87:BS87"/>
    <mergeCell ref="BV87:CL87"/>
    <mergeCell ref="A88:I88"/>
    <mergeCell ref="K88:BG88"/>
    <mergeCell ref="BI88:BS88"/>
    <mergeCell ref="BV88:CL88"/>
    <mergeCell ref="A85:I85"/>
    <mergeCell ref="J85:BH85"/>
    <mergeCell ref="BI85:BS85"/>
    <mergeCell ref="BV85:CL85"/>
    <mergeCell ref="A86:I86"/>
    <mergeCell ref="J86:BH86"/>
    <mergeCell ref="BI86:BS86"/>
    <mergeCell ref="BV86:CL86"/>
    <mergeCell ref="A83:I83"/>
    <mergeCell ref="K83:BG83"/>
    <mergeCell ref="BI83:BS83"/>
    <mergeCell ref="BV83:CL83"/>
    <mergeCell ref="A84:I84"/>
    <mergeCell ref="J84:BH84"/>
    <mergeCell ref="BI84:BS84"/>
    <mergeCell ref="BV84:CL84"/>
    <mergeCell ref="A81:I81"/>
    <mergeCell ref="J81:BH81"/>
    <mergeCell ref="BI81:BS81"/>
    <mergeCell ref="BV81:CL81"/>
    <mergeCell ref="A82:I82"/>
    <mergeCell ref="J82:BH82"/>
    <mergeCell ref="BI82:BS82"/>
    <mergeCell ref="BV82:CL82"/>
    <mergeCell ref="A79:I79"/>
    <mergeCell ref="J79:BH79"/>
    <mergeCell ref="BI79:BS79"/>
    <mergeCell ref="BV79:CL79"/>
    <mergeCell ref="A80:I80"/>
    <mergeCell ref="J80:BH80"/>
    <mergeCell ref="BI80:BS80"/>
    <mergeCell ref="BV80:CL80"/>
    <mergeCell ref="A77:I77"/>
    <mergeCell ref="J77:BH77"/>
    <mergeCell ref="BI77:BS77"/>
    <mergeCell ref="BW77:CL77"/>
    <mergeCell ref="A78:I78"/>
    <mergeCell ref="K78:BG78"/>
    <mergeCell ref="BI78:BS78"/>
    <mergeCell ref="BV78:CL78"/>
    <mergeCell ref="A75:I75"/>
    <mergeCell ref="J75:BH75"/>
    <mergeCell ref="BI75:BS75"/>
    <mergeCell ref="BV75:CL75"/>
    <mergeCell ref="A76:I76"/>
    <mergeCell ref="J76:BH76"/>
    <mergeCell ref="BI76:BS76"/>
    <mergeCell ref="BW76:CL76"/>
    <mergeCell ref="A73:I73"/>
    <mergeCell ref="K73:BG73"/>
    <mergeCell ref="BI73:BS73"/>
    <mergeCell ref="BV73:CL73"/>
    <mergeCell ref="A74:I74"/>
    <mergeCell ref="K74:BG74"/>
    <mergeCell ref="BI74:BS74"/>
    <mergeCell ref="BV74:CL74"/>
    <mergeCell ref="A71:I71"/>
    <mergeCell ref="K71:BG71"/>
    <mergeCell ref="BI71:BS71"/>
    <mergeCell ref="BV71:CL71"/>
    <mergeCell ref="A72:I72"/>
    <mergeCell ref="K72:BG72"/>
    <mergeCell ref="BI72:BS72"/>
    <mergeCell ref="BV72:CL72"/>
    <mergeCell ref="A68:I68"/>
    <mergeCell ref="K68:BG68"/>
    <mergeCell ref="BI68:BS68"/>
    <mergeCell ref="BV68:CL70"/>
    <mergeCell ref="A69:I69"/>
    <mergeCell ref="K69:BG69"/>
    <mergeCell ref="BI69:BS69"/>
    <mergeCell ref="A70:I70"/>
    <mergeCell ref="K70:BG70"/>
    <mergeCell ref="BI70:BS70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A64:I64"/>
    <mergeCell ref="K64:BG64"/>
    <mergeCell ref="BI64:BS64"/>
    <mergeCell ref="A65:I65"/>
    <mergeCell ref="K65:BG65"/>
    <mergeCell ref="BI65:BS65"/>
    <mergeCell ref="BV65:CL65"/>
    <mergeCell ref="A62:I62"/>
    <mergeCell ref="K62:BG62"/>
    <mergeCell ref="BI62:BS62"/>
    <mergeCell ref="A63:I63"/>
    <mergeCell ref="K63:BG63"/>
    <mergeCell ref="BI63:BS63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19:I19"/>
    <mergeCell ref="K19:BG19"/>
    <mergeCell ref="BI19:BS19"/>
    <mergeCell ref="BV19:CL1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2:I22"/>
    <mergeCell ref="K22:BG22"/>
    <mergeCell ref="BI22:BS22"/>
    <mergeCell ref="BV22:CL22"/>
    <mergeCell ref="A23:I23"/>
    <mergeCell ref="K23:BG23"/>
    <mergeCell ref="BI23:BS23"/>
    <mergeCell ref="BV23:CL23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BV56:CL56"/>
    <mergeCell ref="BV57:CL57"/>
    <mergeCell ref="BV58:CL58"/>
    <mergeCell ref="BV59:CL59"/>
    <mergeCell ref="BV60:CL60"/>
    <mergeCell ref="BV61:CL61"/>
    <mergeCell ref="BV62:CL62"/>
    <mergeCell ref="BV63:CL63"/>
    <mergeCell ref="BV64:CL64"/>
  </mergeCells>
  <pageMargins left="0.78740157480314965" right="0.31496062992125984" top="0.59055118110236227" bottom="0.39370078740157483" header="0.19685039370078741" footer="0.19685039370078741"/>
  <pageSetup paperSize="9" scale="67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7"/>
  <sheetViews>
    <sheetView view="pageBreakPreview" topLeftCell="A61" zoomScaleNormal="100" workbookViewId="0">
      <selection activeCell="BU21" sqref="BU21"/>
    </sheetView>
  </sheetViews>
  <sheetFormatPr defaultColWidth="0.88671875" defaultRowHeight="15" customHeight="1" x14ac:dyDescent="0.25"/>
  <cols>
    <col min="1" max="8" width="0.88671875" style="2"/>
    <col min="9" max="9" width="1.6640625" style="2" customWidth="1"/>
    <col min="10" max="59" width="0.88671875" style="2"/>
    <col min="60" max="60" width="5" style="2" customWidth="1"/>
    <col min="61" max="70" width="0.88671875" style="2"/>
    <col min="71" max="71" width="0.6640625" style="2" customWidth="1"/>
    <col min="72" max="72" width="15.33203125" style="2" customWidth="1"/>
    <col min="73" max="73" width="12.109375" style="2" customWidth="1"/>
    <col min="74" max="89" width="0.88671875" style="2"/>
    <col min="90" max="90" width="37.109375" style="2" customWidth="1"/>
    <col min="91" max="91" width="10.44140625" style="2" customWidth="1"/>
    <col min="92" max="101" width="0.88671875" style="2"/>
    <col min="102" max="102" width="34" style="2" customWidth="1"/>
    <col min="103" max="106" width="0.88671875" style="2"/>
    <col min="107" max="107" width="8" style="2" bestFit="1" customWidth="1"/>
    <col min="108" max="110" width="0.88671875" style="2"/>
    <col min="111" max="112" width="8" style="2" bestFit="1" customWidth="1"/>
    <col min="113" max="120" width="0.88671875" style="2"/>
    <col min="121" max="121" width="7" style="2" bestFit="1" customWidth="1"/>
    <col min="122" max="16384" width="0.88671875" style="2"/>
  </cols>
  <sheetData>
    <row r="1" spans="1:90" s="1" customFormat="1" ht="12" customHeight="1" x14ac:dyDescent="0.25">
      <c r="BO1" s="1" t="s">
        <v>95</v>
      </c>
    </row>
    <row r="2" spans="1:90" s="1" customFormat="1" ht="12" customHeight="1" x14ac:dyDescent="0.25">
      <c r="BO2" s="1" t="s">
        <v>28</v>
      </c>
    </row>
    <row r="3" spans="1:90" s="1" customFormat="1" ht="12" customHeight="1" x14ac:dyDescent="0.25">
      <c r="BO3" s="1" t="s">
        <v>29</v>
      </c>
    </row>
    <row r="4" spans="1:90" ht="21" customHeight="1" x14ac:dyDescent="0.25"/>
    <row r="5" spans="1:90" s="3" customFormat="1" ht="14.25" customHeight="1" x14ac:dyDescent="0.3">
      <c r="A5" s="135" t="s">
        <v>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</row>
    <row r="6" spans="1:90" s="3" customFormat="1" ht="14.25" customHeight="1" x14ac:dyDescent="0.3">
      <c r="A6" s="135" t="s">
        <v>20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</row>
    <row r="7" spans="1:90" s="3" customFormat="1" ht="14.25" customHeight="1" x14ac:dyDescent="0.3">
      <c r="A7" s="135" t="s">
        <v>96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</row>
    <row r="8" spans="1:90" s="3" customFormat="1" ht="14.25" customHeight="1" x14ac:dyDescent="0.3">
      <c r="A8" s="135" t="s">
        <v>117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</row>
    <row r="9" spans="1:90" ht="21" customHeight="1" x14ac:dyDescent="0.25"/>
    <row r="10" spans="1:90" ht="13.8" x14ac:dyDescent="0.25">
      <c r="C10" s="4" t="s">
        <v>30</v>
      </c>
      <c r="D10" s="4"/>
      <c r="AG10" s="136" t="s">
        <v>194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</row>
    <row r="11" spans="1:90" ht="13.8" x14ac:dyDescent="0.25">
      <c r="C11" s="4" t="s">
        <v>31</v>
      </c>
      <c r="D11" s="4"/>
      <c r="J11" s="9" t="s">
        <v>190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ht="13.8" x14ac:dyDescent="0.25">
      <c r="C12" s="4" t="s">
        <v>32</v>
      </c>
      <c r="D12" s="4"/>
      <c r="J12" s="10" t="s">
        <v>196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ht="13.8" x14ac:dyDescent="0.25">
      <c r="C13" s="4" t="s">
        <v>33</v>
      </c>
      <c r="D13" s="4"/>
      <c r="AQ13" s="137" t="s">
        <v>188</v>
      </c>
      <c r="AR13" s="137"/>
      <c r="AS13" s="137"/>
      <c r="AT13" s="137"/>
      <c r="AU13" s="137"/>
      <c r="AV13" s="137"/>
      <c r="AW13" s="137"/>
      <c r="AX13" s="137"/>
      <c r="AY13" s="138" t="s">
        <v>34</v>
      </c>
      <c r="AZ13" s="138"/>
      <c r="BA13" s="137" t="s">
        <v>189</v>
      </c>
      <c r="BB13" s="137"/>
      <c r="BC13" s="137"/>
      <c r="BD13" s="137"/>
      <c r="BE13" s="137"/>
      <c r="BF13" s="137"/>
      <c r="BG13" s="137"/>
      <c r="BH13" s="137"/>
      <c r="BI13" s="2" t="s">
        <v>35</v>
      </c>
    </row>
    <row r="15" spans="1:90" s="6" customFormat="1" ht="13.8" x14ac:dyDescent="0.25">
      <c r="A15" s="149" t="s">
        <v>27</v>
      </c>
      <c r="B15" s="150"/>
      <c r="C15" s="150"/>
      <c r="D15" s="150"/>
      <c r="E15" s="150"/>
      <c r="F15" s="150"/>
      <c r="G15" s="150"/>
      <c r="H15" s="150"/>
      <c r="I15" s="151"/>
      <c r="J15" s="155" t="s">
        <v>0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1"/>
      <c r="BI15" s="149" t="s">
        <v>36</v>
      </c>
      <c r="BJ15" s="150"/>
      <c r="BK15" s="150"/>
      <c r="BL15" s="150"/>
      <c r="BM15" s="150"/>
      <c r="BN15" s="150"/>
      <c r="BO15" s="150"/>
      <c r="BP15" s="150"/>
      <c r="BQ15" s="150"/>
      <c r="BR15" s="150"/>
      <c r="BS15" s="151"/>
      <c r="BT15" s="143" t="s">
        <v>186</v>
      </c>
      <c r="BU15" s="144"/>
      <c r="BV15" s="149" t="s">
        <v>3</v>
      </c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7"/>
    </row>
    <row r="16" spans="1:90" s="6" customFormat="1" ht="13.8" x14ac:dyDescent="0.25">
      <c r="A16" s="152"/>
      <c r="B16" s="153"/>
      <c r="C16" s="153"/>
      <c r="D16" s="153"/>
      <c r="E16" s="153"/>
      <c r="F16" s="153"/>
      <c r="G16" s="153"/>
      <c r="H16" s="153"/>
      <c r="I16" s="154"/>
      <c r="J16" s="15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I16" s="152"/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  <c r="BT16" s="5" t="s">
        <v>1</v>
      </c>
      <c r="BU16" s="5" t="s">
        <v>2</v>
      </c>
      <c r="BV16" s="158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</row>
    <row r="17" spans="1:90" s="6" customFormat="1" ht="15" customHeight="1" x14ac:dyDescent="0.25">
      <c r="A17" s="139" t="s">
        <v>4</v>
      </c>
      <c r="B17" s="140"/>
      <c r="C17" s="140"/>
      <c r="D17" s="140"/>
      <c r="E17" s="140"/>
      <c r="F17" s="140"/>
      <c r="G17" s="140"/>
      <c r="H17" s="140"/>
      <c r="I17" s="141"/>
      <c r="J17" s="5"/>
      <c r="K17" s="142" t="s">
        <v>37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7"/>
      <c r="BI17" s="143" t="s">
        <v>38</v>
      </c>
      <c r="BJ17" s="144"/>
      <c r="BK17" s="144"/>
      <c r="BL17" s="144"/>
      <c r="BM17" s="144"/>
      <c r="BN17" s="144"/>
      <c r="BO17" s="144"/>
      <c r="BP17" s="144"/>
      <c r="BQ17" s="144"/>
      <c r="BR17" s="144"/>
      <c r="BS17" s="145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0" s="6" customFormat="1" ht="13.95" customHeight="1" x14ac:dyDescent="0.25">
      <c r="A18" s="139" t="s">
        <v>6</v>
      </c>
      <c r="B18" s="140"/>
      <c r="C18" s="140"/>
      <c r="D18" s="140"/>
      <c r="E18" s="140"/>
      <c r="F18" s="140"/>
      <c r="G18" s="140"/>
      <c r="H18" s="140"/>
      <c r="I18" s="141"/>
      <c r="J18" s="5"/>
      <c r="K18" s="142" t="s">
        <v>97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7"/>
      <c r="BI18" s="143" t="s">
        <v>5</v>
      </c>
      <c r="BJ18" s="144"/>
      <c r="BK18" s="144"/>
      <c r="BL18" s="144"/>
      <c r="BM18" s="144"/>
      <c r="BN18" s="144"/>
      <c r="BO18" s="144"/>
      <c r="BP18" s="144"/>
      <c r="BQ18" s="144"/>
      <c r="BR18" s="144"/>
      <c r="BS18" s="145"/>
      <c r="BT18" s="11">
        <v>1549368.83</v>
      </c>
      <c r="BU18" s="11">
        <f>BU19+BU43+BU68</f>
        <v>5601327.6104369927</v>
      </c>
      <c r="BV18" s="164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</row>
    <row r="19" spans="1:90" s="6" customFormat="1" ht="13.95" customHeight="1" x14ac:dyDescent="0.25">
      <c r="A19" s="139" t="s">
        <v>7</v>
      </c>
      <c r="B19" s="140"/>
      <c r="C19" s="140"/>
      <c r="D19" s="140"/>
      <c r="E19" s="140"/>
      <c r="F19" s="140"/>
      <c r="G19" s="140"/>
      <c r="H19" s="140"/>
      <c r="I19" s="141"/>
      <c r="J19" s="5"/>
      <c r="K19" s="142" t="s">
        <v>98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7"/>
      <c r="BI19" s="143" t="s">
        <v>5</v>
      </c>
      <c r="BJ19" s="144"/>
      <c r="BK19" s="144"/>
      <c r="BL19" s="144"/>
      <c r="BM19" s="144"/>
      <c r="BN19" s="144"/>
      <c r="BO19" s="144"/>
      <c r="BP19" s="144"/>
      <c r="BQ19" s="144"/>
      <c r="BR19" s="144"/>
      <c r="BS19" s="145"/>
      <c r="BT19" s="11">
        <f>BT20+BT25+BT27+BT41+BT42</f>
        <v>770030.94000000006</v>
      </c>
      <c r="BU19" s="11">
        <f>BU20+BU25+BU27+BU41+BU42</f>
        <v>912265.72</v>
      </c>
      <c r="BV19" s="164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8"/>
    </row>
    <row r="20" spans="1:90" s="6" customFormat="1" ht="13.95" customHeight="1" x14ac:dyDescent="0.25">
      <c r="A20" s="139" t="s">
        <v>8</v>
      </c>
      <c r="B20" s="140"/>
      <c r="C20" s="140"/>
      <c r="D20" s="140"/>
      <c r="E20" s="140"/>
      <c r="F20" s="140"/>
      <c r="G20" s="140"/>
      <c r="H20" s="140"/>
      <c r="I20" s="141"/>
      <c r="J20" s="5"/>
      <c r="K20" s="142" t="s">
        <v>9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7"/>
      <c r="BI20" s="143" t="s">
        <v>5</v>
      </c>
      <c r="BJ20" s="144"/>
      <c r="BK20" s="144"/>
      <c r="BL20" s="144"/>
      <c r="BM20" s="144"/>
      <c r="BN20" s="144"/>
      <c r="BO20" s="144"/>
      <c r="BP20" s="144"/>
      <c r="BQ20" s="144"/>
      <c r="BR20" s="144"/>
      <c r="BS20" s="145"/>
      <c r="BT20" s="11">
        <f>BT21+BT23</f>
        <v>92488.680000000008</v>
      </c>
      <c r="BU20" s="11">
        <f>BU21+BU23</f>
        <v>133010.94</v>
      </c>
      <c r="BV20" s="164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8"/>
    </row>
    <row r="21" spans="1:90" s="6" customFormat="1" ht="73.2" customHeight="1" x14ac:dyDescent="0.25">
      <c r="A21" s="139" t="s">
        <v>11</v>
      </c>
      <c r="B21" s="140"/>
      <c r="C21" s="140"/>
      <c r="D21" s="140"/>
      <c r="E21" s="140"/>
      <c r="F21" s="140"/>
      <c r="G21" s="140"/>
      <c r="H21" s="140"/>
      <c r="I21" s="141"/>
      <c r="J21" s="5"/>
      <c r="K21" s="142" t="s">
        <v>118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7"/>
      <c r="BI21" s="143" t="s">
        <v>5</v>
      </c>
      <c r="BJ21" s="144"/>
      <c r="BK21" s="144"/>
      <c r="BL21" s="144"/>
      <c r="BM21" s="144"/>
      <c r="BN21" s="144"/>
      <c r="BO21" s="144"/>
      <c r="BP21" s="144"/>
      <c r="BQ21" s="144"/>
      <c r="BR21" s="144"/>
      <c r="BS21" s="145"/>
      <c r="BT21" s="11">
        <v>83684.83</v>
      </c>
      <c r="BU21" s="11">
        <v>104503.9</v>
      </c>
      <c r="BV21" s="126" t="s">
        <v>339</v>
      </c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8"/>
    </row>
    <row r="22" spans="1:90" s="6" customFormat="1" ht="96" customHeight="1" x14ac:dyDescent="0.25">
      <c r="A22" s="139" t="s">
        <v>13</v>
      </c>
      <c r="B22" s="140"/>
      <c r="C22" s="140"/>
      <c r="D22" s="140"/>
      <c r="E22" s="140"/>
      <c r="F22" s="140"/>
      <c r="G22" s="140"/>
      <c r="H22" s="140"/>
      <c r="I22" s="141"/>
      <c r="J22" s="5"/>
      <c r="K22" s="142" t="s">
        <v>12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7"/>
      <c r="BI22" s="143" t="s">
        <v>5</v>
      </c>
      <c r="BJ22" s="144"/>
      <c r="BK22" s="144"/>
      <c r="BL22" s="144"/>
      <c r="BM22" s="144"/>
      <c r="BN22" s="144"/>
      <c r="BO22" s="144"/>
      <c r="BP22" s="144"/>
      <c r="BQ22" s="144"/>
      <c r="BR22" s="144"/>
      <c r="BS22" s="145"/>
      <c r="BT22" s="11" t="s">
        <v>216</v>
      </c>
      <c r="BU22" s="11">
        <v>59838.350000000006</v>
      </c>
      <c r="BV22" s="126" t="s">
        <v>358</v>
      </c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8"/>
    </row>
    <row r="23" spans="1:90" s="6" customFormat="1" ht="58.5" customHeight="1" x14ac:dyDescent="0.25">
      <c r="A23" s="139" t="s">
        <v>39</v>
      </c>
      <c r="B23" s="140"/>
      <c r="C23" s="140"/>
      <c r="D23" s="140"/>
      <c r="E23" s="140"/>
      <c r="F23" s="140"/>
      <c r="G23" s="140"/>
      <c r="H23" s="140"/>
      <c r="I23" s="141"/>
      <c r="J23" s="5"/>
      <c r="K23" s="142" t="s">
        <v>40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7"/>
      <c r="BI23" s="143" t="s">
        <v>5</v>
      </c>
      <c r="BJ23" s="144"/>
      <c r="BK23" s="144"/>
      <c r="BL23" s="144"/>
      <c r="BM23" s="144"/>
      <c r="BN23" s="144"/>
      <c r="BO23" s="144"/>
      <c r="BP23" s="144"/>
      <c r="BQ23" s="144"/>
      <c r="BR23" s="144"/>
      <c r="BS23" s="145"/>
      <c r="BT23" s="11">
        <v>8803.85</v>
      </c>
      <c r="BU23" s="11">
        <v>28507.040000000001</v>
      </c>
      <c r="BV23" s="126" t="s">
        <v>338</v>
      </c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8"/>
    </row>
    <row r="24" spans="1:90" s="6" customFormat="1" ht="81.599999999999994" customHeight="1" x14ac:dyDescent="0.25">
      <c r="A24" s="139" t="s">
        <v>41</v>
      </c>
      <c r="B24" s="140"/>
      <c r="C24" s="140"/>
      <c r="D24" s="140"/>
      <c r="E24" s="140"/>
      <c r="F24" s="140"/>
      <c r="G24" s="140"/>
      <c r="H24" s="140"/>
      <c r="I24" s="141"/>
      <c r="J24" s="5"/>
      <c r="K24" s="142" t="s">
        <v>12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7"/>
      <c r="BI24" s="143" t="s">
        <v>5</v>
      </c>
      <c r="BJ24" s="144"/>
      <c r="BK24" s="144"/>
      <c r="BL24" s="144"/>
      <c r="BM24" s="144"/>
      <c r="BN24" s="144"/>
      <c r="BO24" s="144"/>
      <c r="BP24" s="144"/>
      <c r="BQ24" s="144"/>
      <c r="BR24" s="144"/>
      <c r="BS24" s="145"/>
      <c r="BT24" s="11" t="s">
        <v>216</v>
      </c>
      <c r="BU24" s="11">
        <v>26144.83</v>
      </c>
      <c r="BV24" s="126" t="s">
        <v>356</v>
      </c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8"/>
    </row>
    <row r="25" spans="1:90" s="6" customFormat="1" ht="15" customHeight="1" x14ac:dyDescent="0.25">
      <c r="A25" s="139" t="s">
        <v>10</v>
      </c>
      <c r="B25" s="140"/>
      <c r="C25" s="140"/>
      <c r="D25" s="140"/>
      <c r="E25" s="140"/>
      <c r="F25" s="140"/>
      <c r="G25" s="140"/>
      <c r="H25" s="140"/>
      <c r="I25" s="141"/>
      <c r="J25" s="5"/>
      <c r="K25" s="142" t="s">
        <v>21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7"/>
      <c r="BI25" s="143" t="s">
        <v>5</v>
      </c>
      <c r="BJ25" s="144"/>
      <c r="BK25" s="144"/>
      <c r="BL25" s="144"/>
      <c r="BM25" s="144"/>
      <c r="BN25" s="144"/>
      <c r="BO25" s="144"/>
      <c r="BP25" s="144"/>
      <c r="BQ25" s="144"/>
      <c r="BR25" s="144"/>
      <c r="BS25" s="145"/>
      <c r="BT25" s="11">
        <v>605038.91</v>
      </c>
      <c r="BU25" s="11">
        <v>669154.27</v>
      </c>
      <c r="BV25" s="126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8"/>
    </row>
    <row r="26" spans="1:90" s="6" customFormat="1" ht="24.6" customHeight="1" x14ac:dyDescent="0.25">
      <c r="A26" s="139" t="s">
        <v>42</v>
      </c>
      <c r="B26" s="140"/>
      <c r="C26" s="140"/>
      <c r="D26" s="140"/>
      <c r="E26" s="140"/>
      <c r="F26" s="140"/>
      <c r="G26" s="140"/>
      <c r="H26" s="140"/>
      <c r="I26" s="141"/>
      <c r="J26" s="5"/>
      <c r="K26" s="142" t="s">
        <v>12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7"/>
      <c r="BI26" s="143" t="s">
        <v>5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5"/>
      <c r="BT26" s="11" t="s">
        <v>216</v>
      </c>
      <c r="BU26" s="11">
        <v>90405.459000000003</v>
      </c>
      <c r="BV26" s="126" t="s">
        <v>217</v>
      </c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8"/>
    </row>
    <row r="27" spans="1:90" s="6" customFormat="1" ht="30" customHeight="1" x14ac:dyDescent="0.25">
      <c r="A27" s="139" t="s">
        <v>14</v>
      </c>
      <c r="B27" s="140"/>
      <c r="C27" s="140"/>
      <c r="D27" s="140"/>
      <c r="E27" s="140"/>
      <c r="F27" s="140"/>
      <c r="G27" s="140"/>
      <c r="H27" s="140"/>
      <c r="I27" s="141"/>
      <c r="J27" s="5"/>
      <c r="K27" s="142" t="s">
        <v>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7"/>
      <c r="BI27" s="143" t="s">
        <v>5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5"/>
      <c r="BT27" s="11">
        <f>BT28+BT29+BT30+BT41+BT42</f>
        <v>72503.350000000006</v>
      </c>
      <c r="BU27" s="11">
        <f>BU28+BU29+BU30+BU41+BU42</f>
        <v>110100.51</v>
      </c>
      <c r="BV27" s="126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8"/>
    </row>
    <row r="28" spans="1:90" s="6" customFormat="1" ht="30" customHeight="1" x14ac:dyDescent="0.25">
      <c r="A28" s="139" t="s">
        <v>43</v>
      </c>
      <c r="B28" s="140"/>
      <c r="C28" s="140"/>
      <c r="D28" s="140"/>
      <c r="E28" s="140"/>
      <c r="F28" s="140"/>
      <c r="G28" s="140"/>
      <c r="H28" s="140"/>
      <c r="I28" s="141"/>
      <c r="J28" s="5"/>
      <c r="K28" s="142" t="s">
        <v>100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7"/>
      <c r="BI28" s="143" t="s">
        <v>5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5"/>
      <c r="BT28" s="11">
        <v>0</v>
      </c>
      <c r="BU28" s="11">
        <v>0</v>
      </c>
      <c r="BV28" s="126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8"/>
    </row>
    <row r="29" spans="1:90" s="6" customFormat="1" ht="15" customHeight="1" x14ac:dyDescent="0.25">
      <c r="A29" s="139" t="s">
        <v>45</v>
      </c>
      <c r="B29" s="140"/>
      <c r="C29" s="140"/>
      <c r="D29" s="140"/>
      <c r="E29" s="140"/>
      <c r="F29" s="140"/>
      <c r="G29" s="140"/>
      <c r="H29" s="140"/>
      <c r="I29" s="141"/>
      <c r="J29" s="5"/>
      <c r="K29" s="142" t="s">
        <v>44</v>
      </c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7"/>
      <c r="BI29" s="143" t="s">
        <v>5</v>
      </c>
      <c r="BJ29" s="144"/>
      <c r="BK29" s="144"/>
      <c r="BL29" s="144"/>
      <c r="BM29" s="144"/>
      <c r="BN29" s="144"/>
      <c r="BO29" s="144"/>
      <c r="BP29" s="144"/>
      <c r="BQ29" s="144"/>
      <c r="BR29" s="144"/>
      <c r="BS29" s="145"/>
      <c r="BT29" s="11">
        <v>0</v>
      </c>
      <c r="BU29" s="11">
        <v>136.79</v>
      </c>
      <c r="BV29" s="126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8"/>
    </row>
    <row r="30" spans="1:90" s="6" customFormat="1" ht="30" customHeight="1" x14ac:dyDescent="0.25">
      <c r="A30" s="139" t="s">
        <v>101</v>
      </c>
      <c r="B30" s="140"/>
      <c r="C30" s="140"/>
      <c r="D30" s="140"/>
      <c r="E30" s="140"/>
      <c r="F30" s="140"/>
      <c r="G30" s="140"/>
      <c r="H30" s="140"/>
      <c r="I30" s="141"/>
      <c r="J30" s="5"/>
      <c r="K30" s="142" t="s">
        <v>46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7"/>
      <c r="BI30" s="143" t="s">
        <v>5</v>
      </c>
      <c r="BJ30" s="144"/>
      <c r="BK30" s="144"/>
      <c r="BL30" s="144"/>
      <c r="BM30" s="144"/>
      <c r="BN30" s="144"/>
      <c r="BO30" s="144"/>
      <c r="BP30" s="144"/>
      <c r="BQ30" s="144"/>
      <c r="BR30" s="144"/>
      <c r="BS30" s="145"/>
      <c r="BT30" s="11">
        <f>SUM(BT31:BT40)</f>
        <v>72503.350000000006</v>
      </c>
      <c r="BU30" s="11">
        <f>SUM(BU31:BU40)</f>
        <v>109963.72</v>
      </c>
      <c r="BV30" s="165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8"/>
    </row>
    <row r="31" spans="1:90" s="6" customFormat="1" ht="17.399999999999999" customHeight="1" x14ac:dyDescent="0.25">
      <c r="A31" s="166" t="s">
        <v>119</v>
      </c>
      <c r="B31" s="167"/>
      <c r="C31" s="167"/>
      <c r="D31" s="167"/>
      <c r="E31" s="167"/>
      <c r="F31" s="167"/>
      <c r="G31" s="167"/>
      <c r="H31" s="167"/>
      <c r="I31" s="168"/>
      <c r="J31" s="12"/>
      <c r="K31" s="169" t="s">
        <v>120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3"/>
      <c r="BI31" s="170" t="s">
        <v>5</v>
      </c>
      <c r="BJ31" s="171"/>
      <c r="BK31" s="171"/>
      <c r="BL31" s="171"/>
      <c r="BM31" s="171"/>
      <c r="BN31" s="171"/>
      <c r="BO31" s="171"/>
      <c r="BP31" s="171"/>
      <c r="BQ31" s="171"/>
      <c r="BR31" s="171"/>
      <c r="BS31" s="172"/>
      <c r="BT31" s="11">
        <v>4936.28</v>
      </c>
      <c r="BU31" s="11">
        <v>4217.3300000000008</v>
      </c>
      <c r="BV31" s="126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</row>
    <row r="32" spans="1:90" s="6" customFormat="1" ht="70.2" customHeight="1" x14ac:dyDescent="0.25">
      <c r="A32" s="166" t="s">
        <v>121</v>
      </c>
      <c r="B32" s="167"/>
      <c r="C32" s="167"/>
      <c r="D32" s="167"/>
      <c r="E32" s="167"/>
      <c r="F32" s="167"/>
      <c r="G32" s="167"/>
      <c r="H32" s="167"/>
      <c r="I32" s="168"/>
      <c r="J32" s="12"/>
      <c r="K32" s="169" t="s">
        <v>122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3"/>
      <c r="BI32" s="170" t="s">
        <v>5</v>
      </c>
      <c r="BJ32" s="171"/>
      <c r="BK32" s="171"/>
      <c r="BL32" s="171"/>
      <c r="BM32" s="171"/>
      <c r="BN32" s="171"/>
      <c r="BO32" s="171"/>
      <c r="BP32" s="171"/>
      <c r="BQ32" s="171"/>
      <c r="BR32" s="171"/>
      <c r="BS32" s="172"/>
      <c r="BT32" s="11">
        <v>17030.88</v>
      </c>
      <c r="BU32" s="11">
        <v>21259.5</v>
      </c>
      <c r="BV32" s="126" t="s">
        <v>339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</row>
    <row r="33" spans="1:90" s="6" customFormat="1" ht="30" customHeight="1" x14ac:dyDescent="0.25">
      <c r="A33" s="166" t="s">
        <v>123</v>
      </c>
      <c r="B33" s="167"/>
      <c r="C33" s="167"/>
      <c r="D33" s="167"/>
      <c r="E33" s="167"/>
      <c r="F33" s="167"/>
      <c r="G33" s="167"/>
      <c r="H33" s="167"/>
      <c r="I33" s="168"/>
      <c r="J33" s="12"/>
      <c r="K33" s="169" t="s">
        <v>124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3"/>
      <c r="BI33" s="170" t="s">
        <v>5</v>
      </c>
      <c r="BJ33" s="171"/>
      <c r="BK33" s="171"/>
      <c r="BL33" s="171"/>
      <c r="BM33" s="171"/>
      <c r="BN33" s="171"/>
      <c r="BO33" s="171"/>
      <c r="BP33" s="171"/>
      <c r="BQ33" s="171"/>
      <c r="BR33" s="171"/>
      <c r="BS33" s="172"/>
      <c r="BT33" s="11">
        <v>34.799999999999997</v>
      </c>
      <c r="BU33" s="11">
        <v>790.70999999999992</v>
      </c>
      <c r="BV33" s="126" t="s">
        <v>326</v>
      </c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</row>
    <row r="34" spans="1:90" s="6" customFormat="1" ht="30" customHeight="1" x14ac:dyDescent="0.25">
      <c r="A34" s="166" t="s">
        <v>125</v>
      </c>
      <c r="B34" s="167"/>
      <c r="C34" s="167"/>
      <c r="D34" s="167"/>
      <c r="E34" s="167"/>
      <c r="F34" s="167"/>
      <c r="G34" s="167"/>
      <c r="H34" s="167"/>
      <c r="I34" s="168"/>
      <c r="J34" s="12"/>
      <c r="K34" s="169" t="s">
        <v>126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3"/>
      <c r="BI34" s="170" t="s">
        <v>5</v>
      </c>
      <c r="BJ34" s="171"/>
      <c r="BK34" s="171"/>
      <c r="BL34" s="171"/>
      <c r="BM34" s="171"/>
      <c r="BN34" s="171"/>
      <c r="BO34" s="171"/>
      <c r="BP34" s="171"/>
      <c r="BQ34" s="171"/>
      <c r="BR34" s="171"/>
      <c r="BS34" s="172"/>
      <c r="BT34" s="11">
        <v>778.01</v>
      </c>
      <c r="BU34" s="11">
        <v>8622.26</v>
      </c>
      <c r="BV34" s="126" t="s">
        <v>326</v>
      </c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8"/>
    </row>
    <row r="35" spans="1:90" s="6" customFormat="1" ht="88.2" customHeight="1" x14ac:dyDescent="0.25">
      <c r="A35" s="166" t="s">
        <v>127</v>
      </c>
      <c r="B35" s="167"/>
      <c r="C35" s="167"/>
      <c r="D35" s="167"/>
      <c r="E35" s="167"/>
      <c r="F35" s="167"/>
      <c r="G35" s="167"/>
      <c r="H35" s="167"/>
      <c r="I35" s="168"/>
      <c r="J35" s="12"/>
      <c r="K35" s="169" t="s">
        <v>128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3"/>
      <c r="BI35" s="170" t="s">
        <v>5</v>
      </c>
      <c r="BJ35" s="171"/>
      <c r="BK35" s="171"/>
      <c r="BL35" s="171"/>
      <c r="BM35" s="171"/>
      <c r="BN35" s="171"/>
      <c r="BO35" s="171"/>
      <c r="BP35" s="171"/>
      <c r="BQ35" s="171"/>
      <c r="BR35" s="171"/>
      <c r="BS35" s="172"/>
      <c r="BT35" s="11">
        <v>8520.92</v>
      </c>
      <c r="BU35" s="11">
        <v>22003.820000000003</v>
      </c>
      <c r="BV35" s="126" t="s">
        <v>349</v>
      </c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8"/>
    </row>
    <row r="36" spans="1:90" s="6" customFormat="1" ht="28.95" customHeight="1" x14ac:dyDescent="0.25">
      <c r="A36" s="166" t="s">
        <v>129</v>
      </c>
      <c r="B36" s="167"/>
      <c r="C36" s="167"/>
      <c r="D36" s="167"/>
      <c r="E36" s="167"/>
      <c r="F36" s="167"/>
      <c r="G36" s="167"/>
      <c r="H36" s="167"/>
      <c r="I36" s="168"/>
      <c r="J36" s="12"/>
      <c r="K36" s="169" t="s">
        <v>130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3"/>
      <c r="BI36" s="170" t="s">
        <v>5</v>
      </c>
      <c r="BJ36" s="171"/>
      <c r="BK36" s="171"/>
      <c r="BL36" s="171"/>
      <c r="BM36" s="171"/>
      <c r="BN36" s="171"/>
      <c r="BO36" s="171"/>
      <c r="BP36" s="171"/>
      <c r="BQ36" s="171"/>
      <c r="BR36" s="171"/>
      <c r="BS36" s="172"/>
      <c r="BT36" s="11">
        <v>3081.65</v>
      </c>
      <c r="BU36" s="11">
        <v>9506.2200000000012</v>
      </c>
      <c r="BV36" s="126" t="s">
        <v>326</v>
      </c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8"/>
    </row>
    <row r="37" spans="1:90" s="6" customFormat="1" ht="28.2" customHeight="1" x14ac:dyDescent="0.25">
      <c r="A37" s="166" t="s">
        <v>131</v>
      </c>
      <c r="B37" s="167"/>
      <c r="C37" s="167"/>
      <c r="D37" s="167"/>
      <c r="E37" s="167"/>
      <c r="F37" s="167"/>
      <c r="G37" s="167"/>
      <c r="H37" s="167"/>
      <c r="I37" s="168"/>
      <c r="J37" s="12"/>
      <c r="K37" s="169" t="s">
        <v>132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3"/>
      <c r="BI37" s="170" t="s">
        <v>5</v>
      </c>
      <c r="BJ37" s="171"/>
      <c r="BK37" s="171"/>
      <c r="BL37" s="171"/>
      <c r="BM37" s="171"/>
      <c r="BN37" s="171"/>
      <c r="BO37" s="171"/>
      <c r="BP37" s="171"/>
      <c r="BQ37" s="171"/>
      <c r="BR37" s="171"/>
      <c r="BS37" s="172"/>
      <c r="BT37" s="11">
        <v>1675.55</v>
      </c>
      <c r="BU37" s="11">
        <v>3833.05</v>
      </c>
      <c r="BV37" s="126" t="s">
        <v>326</v>
      </c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8"/>
    </row>
    <row r="38" spans="1:90" s="6" customFormat="1" ht="30" customHeight="1" x14ac:dyDescent="0.25">
      <c r="A38" s="166" t="s">
        <v>133</v>
      </c>
      <c r="B38" s="167"/>
      <c r="C38" s="167"/>
      <c r="D38" s="167"/>
      <c r="E38" s="167"/>
      <c r="F38" s="167"/>
      <c r="G38" s="167"/>
      <c r="H38" s="167"/>
      <c r="I38" s="168"/>
      <c r="J38" s="12"/>
      <c r="K38" s="169" t="s">
        <v>134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3"/>
      <c r="BI38" s="170" t="s">
        <v>5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2"/>
      <c r="BT38" s="11">
        <v>8114.87</v>
      </c>
      <c r="BU38" s="11">
        <v>2433.09</v>
      </c>
      <c r="BV38" s="126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8"/>
    </row>
    <row r="39" spans="1:90" s="6" customFormat="1" ht="25.95" customHeight="1" x14ac:dyDescent="0.25">
      <c r="A39" s="166" t="s">
        <v>135</v>
      </c>
      <c r="B39" s="167"/>
      <c r="C39" s="167"/>
      <c r="D39" s="167"/>
      <c r="E39" s="167"/>
      <c r="F39" s="167"/>
      <c r="G39" s="167"/>
      <c r="H39" s="167"/>
      <c r="I39" s="168"/>
      <c r="J39" s="12"/>
      <c r="K39" s="169" t="s">
        <v>136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3"/>
      <c r="BI39" s="170" t="s">
        <v>5</v>
      </c>
      <c r="BJ39" s="171"/>
      <c r="BK39" s="171"/>
      <c r="BL39" s="171"/>
      <c r="BM39" s="171"/>
      <c r="BN39" s="171"/>
      <c r="BO39" s="171"/>
      <c r="BP39" s="171"/>
      <c r="BQ39" s="171"/>
      <c r="BR39" s="171"/>
      <c r="BS39" s="172"/>
      <c r="BT39" s="11">
        <v>2254.35</v>
      </c>
      <c r="BU39" s="11">
        <v>7670.16</v>
      </c>
      <c r="BV39" s="126" t="s">
        <v>326</v>
      </c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8"/>
    </row>
    <row r="40" spans="1:90" s="6" customFormat="1" ht="16.95" customHeight="1" x14ac:dyDescent="0.25">
      <c r="A40" s="166" t="s">
        <v>137</v>
      </c>
      <c r="B40" s="167"/>
      <c r="C40" s="167"/>
      <c r="D40" s="167"/>
      <c r="E40" s="167"/>
      <c r="F40" s="167"/>
      <c r="G40" s="167"/>
      <c r="H40" s="167"/>
      <c r="I40" s="168"/>
      <c r="J40" s="12"/>
      <c r="K40" s="169" t="s">
        <v>138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3"/>
      <c r="BI40" s="170" t="s">
        <v>5</v>
      </c>
      <c r="BJ40" s="171"/>
      <c r="BK40" s="171"/>
      <c r="BL40" s="171"/>
      <c r="BM40" s="171"/>
      <c r="BN40" s="171"/>
      <c r="BO40" s="171"/>
      <c r="BP40" s="171"/>
      <c r="BQ40" s="171"/>
      <c r="BR40" s="171"/>
      <c r="BS40" s="172"/>
      <c r="BT40" s="11">
        <v>26076.04</v>
      </c>
      <c r="BU40" s="11">
        <v>29627.579999999994</v>
      </c>
      <c r="BV40" s="164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8"/>
    </row>
    <row r="41" spans="1:90" s="6" customFormat="1" ht="45" customHeight="1" x14ac:dyDescent="0.25">
      <c r="A41" s="139" t="s">
        <v>102</v>
      </c>
      <c r="B41" s="140"/>
      <c r="C41" s="140"/>
      <c r="D41" s="140"/>
      <c r="E41" s="140"/>
      <c r="F41" s="140"/>
      <c r="G41" s="140"/>
      <c r="H41" s="140"/>
      <c r="I41" s="141"/>
      <c r="J41" s="5"/>
      <c r="K41" s="142" t="s">
        <v>103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7"/>
      <c r="BI41" s="143" t="s">
        <v>5</v>
      </c>
      <c r="BJ41" s="144"/>
      <c r="BK41" s="144"/>
      <c r="BL41" s="144"/>
      <c r="BM41" s="144"/>
      <c r="BN41" s="144"/>
      <c r="BO41" s="144"/>
      <c r="BP41" s="144"/>
      <c r="BQ41" s="144"/>
      <c r="BR41" s="144"/>
      <c r="BS41" s="145"/>
      <c r="BT41" s="11">
        <v>0</v>
      </c>
      <c r="BU41" s="11">
        <v>0</v>
      </c>
      <c r="BV41" s="164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8"/>
    </row>
    <row r="42" spans="1:90" s="6" customFormat="1" ht="30" customHeight="1" x14ac:dyDescent="0.25">
      <c r="A42" s="139" t="s">
        <v>104</v>
      </c>
      <c r="B42" s="140"/>
      <c r="C42" s="140"/>
      <c r="D42" s="140"/>
      <c r="E42" s="140"/>
      <c r="F42" s="140"/>
      <c r="G42" s="140"/>
      <c r="H42" s="140"/>
      <c r="I42" s="141"/>
      <c r="J42" s="5"/>
      <c r="K42" s="142" t="s">
        <v>105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7"/>
      <c r="BI42" s="143" t="s">
        <v>5</v>
      </c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1">
        <v>0</v>
      </c>
      <c r="BU42" s="11">
        <v>0</v>
      </c>
      <c r="BV42" s="164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8"/>
    </row>
    <row r="43" spans="1:90" s="6" customFormat="1" ht="30" customHeight="1" x14ac:dyDescent="0.25">
      <c r="A43" s="139" t="s">
        <v>47</v>
      </c>
      <c r="B43" s="140"/>
      <c r="C43" s="140"/>
      <c r="D43" s="140"/>
      <c r="E43" s="140"/>
      <c r="F43" s="140"/>
      <c r="G43" s="140"/>
      <c r="H43" s="140"/>
      <c r="I43" s="141"/>
      <c r="J43" s="5"/>
      <c r="K43" s="142" t="s">
        <v>48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7"/>
      <c r="BI43" s="143" t="s">
        <v>5</v>
      </c>
      <c r="BJ43" s="144"/>
      <c r="BK43" s="144"/>
      <c r="BL43" s="144"/>
      <c r="BM43" s="144"/>
      <c r="BN43" s="144"/>
      <c r="BO43" s="144"/>
      <c r="BP43" s="144"/>
      <c r="BQ43" s="144"/>
      <c r="BR43" s="144"/>
      <c r="BS43" s="145"/>
      <c r="BT43" s="11">
        <f>BT44+BT46+BT47+BT45+BT48+BT49+BT50+BT51+BT52+BT53+BT55+BT56</f>
        <v>708314.1</v>
      </c>
      <c r="BU43" s="11">
        <f>BU44+BU46+BU47+BU45+BU48+BU49+BU50+BU51+BU52+BU53+BU55+BU56</f>
        <v>1921005.0434922036</v>
      </c>
      <c r="BV43" s="146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8"/>
    </row>
    <row r="44" spans="1:90" s="6" customFormat="1" ht="53.4" customHeight="1" x14ac:dyDescent="0.25">
      <c r="A44" s="139" t="s">
        <v>49</v>
      </c>
      <c r="B44" s="140"/>
      <c r="C44" s="140"/>
      <c r="D44" s="140"/>
      <c r="E44" s="140"/>
      <c r="F44" s="140"/>
      <c r="G44" s="140"/>
      <c r="H44" s="140"/>
      <c r="I44" s="141"/>
      <c r="J44" s="5"/>
      <c r="K44" s="142" t="s">
        <v>139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7"/>
      <c r="BI44" s="143" t="s">
        <v>5</v>
      </c>
      <c r="BJ44" s="144"/>
      <c r="BK44" s="144"/>
      <c r="BL44" s="144"/>
      <c r="BM44" s="144"/>
      <c r="BN44" s="144"/>
      <c r="BO44" s="144"/>
      <c r="BP44" s="144"/>
      <c r="BQ44" s="144"/>
      <c r="BR44" s="144"/>
      <c r="BS44" s="145"/>
      <c r="BT44" s="11">
        <v>253746.21</v>
      </c>
      <c r="BU44" s="11">
        <v>266172.24</v>
      </c>
      <c r="BV44" s="126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8"/>
    </row>
    <row r="45" spans="1:90" s="6" customFormat="1" ht="45" customHeight="1" x14ac:dyDescent="0.25">
      <c r="A45" s="139" t="s">
        <v>50</v>
      </c>
      <c r="B45" s="140"/>
      <c r="C45" s="140"/>
      <c r="D45" s="140"/>
      <c r="E45" s="140"/>
      <c r="F45" s="140"/>
      <c r="G45" s="140"/>
      <c r="H45" s="140"/>
      <c r="I45" s="141"/>
      <c r="J45" s="5"/>
      <c r="K45" s="142" t="s">
        <v>51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7"/>
      <c r="BI45" s="143" t="s">
        <v>5</v>
      </c>
      <c r="BJ45" s="144"/>
      <c r="BK45" s="144"/>
      <c r="BL45" s="144"/>
      <c r="BM45" s="144"/>
      <c r="BN45" s="144"/>
      <c r="BO45" s="144"/>
      <c r="BP45" s="144"/>
      <c r="BQ45" s="144"/>
      <c r="BR45" s="144"/>
      <c r="BS45" s="145"/>
      <c r="BT45" s="11">
        <v>0</v>
      </c>
      <c r="BU45" s="11">
        <v>0</v>
      </c>
      <c r="BV45" s="164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8"/>
    </row>
    <row r="46" spans="1:90" s="6" customFormat="1" ht="31.95" customHeight="1" x14ac:dyDescent="0.25">
      <c r="A46" s="139" t="s">
        <v>52</v>
      </c>
      <c r="B46" s="140"/>
      <c r="C46" s="140"/>
      <c r="D46" s="140"/>
      <c r="E46" s="140"/>
      <c r="F46" s="140"/>
      <c r="G46" s="140"/>
      <c r="H46" s="140"/>
      <c r="I46" s="141"/>
      <c r="J46" s="5"/>
      <c r="K46" s="142" t="s">
        <v>53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7"/>
      <c r="BI46" s="143" t="s">
        <v>5</v>
      </c>
      <c r="BJ46" s="144"/>
      <c r="BK46" s="144"/>
      <c r="BL46" s="144"/>
      <c r="BM46" s="144"/>
      <c r="BN46" s="144"/>
      <c r="BO46" s="144"/>
      <c r="BP46" s="144"/>
      <c r="BQ46" s="144"/>
      <c r="BR46" s="144"/>
      <c r="BS46" s="145"/>
      <c r="BT46" s="11">
        <v>55132.94</v>
      </c>
      <c r="BU46" s="11">
        <v>120637.41000000002</v>
      </c>
      <c r="BV46" s="126" t="s">
        <v>336</v>
      </c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8"/>
    </row>
    <row r="47" spans="1:90" s="6" customFormat="1" ht="15" customHeight="1" x14ac:dyDescent="0.25">
      <c r="A47" s="139" t="s">
        <v>54</v>
      </c>
      <c r="B47" s="140"/>
      <c r="C47" s="140"/>
      <c r="D47" s="140"/>
      <c r="E47" s="140"/>
      <c r="F47" s="140"/>
      <c r="G47" s="140"/>
      <c r="H47" s="140"/>
      <c r="I47" s="141"/>
      <c r="J47" s="5"/>
      <c r="K47" s="142" t="s">
        <v>22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7"/>
      <c r="BI47" s="143" t="s">
        <v>5</v>
      </c>
      <c r="BJ47" s="144"/>
      <c r="BK47" s="144"/>
      <c r="BL47" s="144"/>
      <c r="BM47" s="144"/>
      <c r="BN47" s="144"/>
      <c r="BO47" s="144"/>
      <c r="BP47" s="144"/>
      <c r="BQ47" s="144"/>
      <c r="BR47" s="144"/>
      <c r="BS47" s="145"/>
      <c r="BT47" s="11">
        <v>182721.75</v>
      </c>
      <c r="BU47" s="11">
        <v>199234.21</v>
      </c>
      <c r="BV47" s="164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8"/>
    </row>
    <row r="48" spans="1:90" s="6" customFormat="1" ht="45" customHeight="1" x14ac:dyDescent="0.25">
      <c r="A48" s="139" t="s">
        <v>55</v>
      </c>
      <c r="B48" s="140"/>
      <c r="C48" s="140"/>
      <c r="D48" s="140"/>
      <c r="E48" s="140"/>
      <c r="F48" s="140"/>
      <c r="G48" s="140"/>
      <c r="H48" s="140"/>
      <c r="I48" s="141"/>
      <c r="J48" s="5"/>
      <c r="K48" s="142" t="s">
        <v>201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7"/>
      <c r="BI48" s="143" t="s">
        <v>5</v>
      </c>
      <c r="BJ48" s="144"/>
      <c r="BK48" s="144"/>
      <c r="BL48" s="144"/>
      <c r="BM48" s="144"/>
      <c r="BN48" s="144"/>
      <c r="BO48" s="144"/>
      <c r="BP48" s="144"/>
      <c r="BQ48" s="144"/>
      <c r="BR48" s="144"/>
      <c r="BS48" s="145"/>
      <c r="BT48" s="11">
        <v>0</v>
      </c>
      <c r="BU48" s="11">
        <v>299662.77</v>
      </c>
      <c r="BV48" s="164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8"/>
    </row>
    <row r="49" spans="1:90" s="6" customFormat="1" ht="54.6" customHeight="1" x14ac:dyDescent="0.25">
      <c r="A49" s="139" t="s">
        <v>56</v>
      </c>
      <c r="B49" s="140"/>
      <c r="C49" s="140"/>
      <c r="D49" s="140"/>
      <c r="E49" s="140"/>
      <c r="F49" s="140"/>
      <c r="G49" s="140"/>
      <c r="H49" s="140"/>
      <c r="I49" s="141"/>
      <c r="J49" s="5"/>
      <c r="K49" s="142" t="s">
        <v>106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7"/>
      <c r="BI49" s="143" t="s">
        <v>5</v>
      </c>
      <c r="BJ49" s="144"/>
      <c r="BK49" s="144"/>
      <c r="BL49" s="144"/>
      <c r="BM49" s="144"/>
      <c r="BN49" s="144"/>
      <c r="BO49" s="144"/>
      <c r="BP49" s="144"/>
      <c r="BQ49" s="144"/>
      <c r="BR49" s="144"/>
      <c r="BS49" s="145"/>
      <c r="BT49" s="11">
        <v>173707.4</v>
      </c>
      <c r="BU49" s="11">
        <v>220074.06</v>
      </c>
      <c r="BV49" s="126" t="s">
        <v>337</v>
      </c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8"/>
    </row>
    <row r="50" spans="1:90" s="6" customFormat="1" ht="15" customHeight="1" x14ac:dyDescent="0.25">
      <c r="A50" s="139" t="s">
        <v>57</v>
      </c>
      <c r="B50" s="140"/>
      <c r="C50" s="140"/>
      <c r="D50" s="140"/>
      <c r="E50" s="140"/>
      <c r="F50" s="140"/>
      <c r="G50" s="140"/>
      <c r="H50" s="140"/>
      <c r="I50" s="141"/>
      <c r="J50" s="5"/>
      <c r="K50" s="142" t="s">
        <v>107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7"/>
      <c r="BI50" s="143" t="s">
        <v>5</v>
      </c>
      <c r="BJ50" s="144"/>
      <c r="BK50" s="144"/>
      <c r="BL50" s="144"/>
      <c r="BM50" s="144"/>
      <c r="BN50" s="144"/>
      <c r="BO50" s="144"/>
      <c r="BP50" s="144"/>
      <c r="BQ50" s="144"/>
      <c r="BR50" s="144"/>
      <c r="BS50" s="145"/>
      <c r="BT50" s="11">
        <v>10000</v>
      </c>
      <c r="BU50" s="11">
        <v>0</v>
      </c>
      <c r="BV50" s="126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8"/>
    </row>
    <row r="51" spans="1:90" s="6" customFormat="1" ht="54.6" customHeight="1" x14ac:dyDescent="0.25">
      <c r="A51" s="139" t="s">
        <v>61</v>
      </c>
      <c r="B51" s="140"/>
      <c r="C51" s="140"/>
      <c r="D51" s="140"/>
      <c r="E51" s="140"/>
      <c r="F51" s="140"/>
      <c r="G51" s="140"/>
      <c r="H51" s="140"/>
      <c r="I51" s="141"/>
      <c r="J51" s="5"/>
      <c r="K51" s="142" t="s">
        <v>23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7"/>
      <c r="BI51" s="143" t="s">
        <v>5</v>
      </c>
      <c r="BJ51" s="144"/>
      <c r="BK51" s="144"/>
      <c r="BL51" s="144"/>
      <c r="BM51" s="144"/>
      <c r="BN51" s="144"/>
      <c r="BO51" s="144"/>
      <c r="BP51" s="144"/>
      <c r="BQ51" s="144"/>
      <c r="BR51" s="144"/>
      <c r="BS51" s="145"/>
      <c r="BT51" s="11">
        <v>4558.47</v>
      </c>
      <c r="BU51" s="11">
        <v>-239013.73800000001</v>
      </c>
      <c r="BV51" s="126" t="s">
        <v>214</v>
      </c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8"/>
    </row>
    <row r="52" spans="1:90" s="6" customFormat="1" ht="45.75" customHeight="1" x14ac:dyDescent="0.25">
      <c r="A52" s="139" t="s">
        <v>108</v>
      </c>
      <c r="B52" s="140"/>
      <c r="C52" s="140"/>
      <c r="D52" s="140"/>
      <c r="E52" s="140"/>
      <c r="F52" s="140"/>
      <c r="G52" s="140"/>
      <c r="H52" s="140"/>
      <c r="I52" s="141"/>
      <c r="J52" s="5"/>
      <c r="K52" s="142" t="s">
        <v>24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7"/>
      <c r="BI52" s="143" t="s">
        <v>5</v>
      </c>
      <c r="BJ52" s="144"/>
      <c r="BK52" s="144"/>
      <c r="BL52" s="144"/>
      <c r="BM52" s="144"/>
      <c r="BN52" s="144"/>
      <c r="BO52" s="144"/>
      <c r="BP52" s="144"/>
      <c r="BQ52" s="144"/>
      <c r="BR52" s="144"/>
      <c r="BS52" s="145"/>
      <c r="BT52" s="11">
        <v>20182.870000000003</v>
      </c>
      <c r="BU52" s="11">
        <v>32267.31</v>
      </c>
      <c r="BV52" s="126" t="s">
        <v>343</v>
      </c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8"/>
    </row>
    <row r="53" spans="1:90" s="6" customFormat="1" ht="103.2" customHeight="1" x14ac:dyDescent="0.25">
      <c r="A53" s="139" t="s">
        <v>109</v>
      </c>
      <c r="B53" s="140"/>
      <c r="C53" s="140"/>
      <c r="D53" s="140"/>
      <c r="E53" s="140"/>
      <c r="F53" s="140"/>
      <c r="G53" s="140"/>
      <c r="H53" s="140"/>
      <c r="I53" s="141"/>
      <c r="J53" s="5"/>
      <c r="K53" s="142" t="s">
        <v>58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7"/>
      <c r="BI53" s="143" t="s">
        <v>5</v>
      </c>
      <c r="BJ53" s="144"/>
      <c r="BK53" s="144"/>
      <c r="BL53" s="144"/>
      <c r="BM53" s="144"/>
      <c r="BN53" s="144"/>
      <c r="BO53" s="144"/>
      <c r="BP53" s="144"/>
      <c r="BQ53" s="144"/>
      <c r="BR53" s="144"/>
      <c r="BS53" s="145"/>
      <c r="BT53" s="14">
        <v>0</v>
      </c>
      <c r="BU53" s="11">
        <v>7081.68149220339</v>
      </c>
      <c r="BV53" s="161" t="s">
        <v>364</v>
      </c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3"/>
    </row>
    <row r="54" spans="1:90" s="6" customFormat="1" ht="39" customHeight="1" x14ac:dyDescent="0.25">
      <c r="A54" s="139" t="s">
        <v>110</v>
      </c>
      <c r="B54" s="140"/>
      <c r="C54" s="140"/>
      <c r="D54" s="140"/>
      <c r="E54" s="140"/>
      <c r="F54" s="140"/>
      <c r="G54" s="140"/>
      <c r="H54" s="140"/>
      <c r="I54" s="141"/>
      <c r="J54" s="5"/>
      <c r="K54" s="142" t="s">
        <v>59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7"/>
      <c r="BI54" s="143" t="s">
        <v>60</v>
      </c>
      <c r="BJ54" s="144"/>
      <c r="BK54" s="144"/>
      <c r="BL54" s="144"/>
      <c r="BM54" s="144"/>
      <c r="BN54" s="144"/>
      <c r="BO54" s="144"/>
      <c r="BP54" s="144"/>
      <c r="BQ54" s="144"/>
      <c r="BR54" s="144"/>
      <c r="BS54" s="145"/>
      <c r="BT54" s="5" t="s">
        <v>220</v>
      </c>
      <c r="BU54" s="100">
        <v>983</v>
      </c>
      <c r="BV54" s="161" t="s">
        <v>333</v>
      </c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3"/>
    </row>
    <row r="55" spans="1:90" s="6" customFormat="1" ht="111.75" customHeight="1" x14ac:dyDescent="0.25">
      <c r="A55" s="139" t="s">
        <v>111</v>
      </c>
      <c r="B55" s="140"/>
      <c r="C55" s="140"/>
      <c r="D55" s="140"/>
      <c r="E55" s="140"/>
      <c r="F55" s="140"/>
      <c r="G55" s="140"/>
      <c r="H55" s="140"/>
      <c r="I55" s="141"/>
      <c r="J55" s="5"/>
      <c r="K55" s="142" t="s">
        <v>62</v>
      </c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7"/>
      <c r="BI55" s="143" t="s">
        <v>5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5"/>
      <c r="BT55" s="14">
        <v>0</v>
      </c>
      <c r="BU55" s="14">
        <v>0</v>
      </c>
      <c r="BV55" s="173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5"/>
    </row>
    <row r="56" spans="1:90" s="6" customFormat="1" ht="54.6" customHeight="1" x14ac:dyDescent="0.25">
      <c r="A56" s="139" t="s">
        <v>112</v>
      </c>
      <c r="B56" s="140"/>
      <c r="C56" s="140"/>
      <c r="D56" s="140"/>
      <c r="E56" s="140"/>
      <c r="F56" s="140"/>
      <c r="G56" s="140"/>
      <c r="H56" s="140"/>
      <c r="I56" s="141"/>
      <c r="J56" s="5"/>
      <c r="K56" s="142" t="s">
        <v>113</v>
      </c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7"/>
      <c r="BI56" s="143" t="s">
        <v>5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5"/>
      <c r="BT56" s="14">
        <f>SUM(BT57:BT67)</f>
        <v>8264.4599999999991</v>
      </c>
      <c r="BU56" s="14">
        <f>SUM(BU57:BU67)</f>
        <v>1014889.1000000003</v>
      </c>
      <c r="BV56" s="126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</row>
    <row r="57" spans="1:90" s="6" customFormat="1" ht="70.2" customHeight="1" x14ac:dyDescent="0.25">
      <c r="A57" s="139" t="s">
        <v>140</v>
      </c>
      <c r="B57" s="140"/>
      <c r="C57" s="140"/>
      <c r="D57" s="140"/>
      <c r="E57" s="140"/>
      <c r="F57" s="140"/>
      <c r="G57" s="140"/>
      <c r="H57" s="140"/>
      <c r="I57" s="141"/>
      <c r="J57" s="5"/>
      <c r="K57" s="142" t="s">
        <v>141</v>
      </c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7"/>
      <c r="BI57" s="143" t="s">
        <v>5</v>
      </c>
      <c r="BJ57" s="144"/>
      <c r="BK57" s="144"/>
      <c r="BL57" s="144"/>
      <c r="BM57" s="144"/>
      <c r="BN57" s="144"/>
      <c r="BO57" s="144"/>
      <c r="BP57" s="144"/>
      <c r="BQ57" s="144"/>
      <c r="BR57" s="144"/>
      <c r="BS57" s="145"/>
      <c r="BT57" s="14">
        <v>0</v>
      </c>
      <c r="BU57" s="11">
        <v>1146174.25</v>
      </c>
      <c r="BV57" s="126" t="s">
        <v>361</v>
      </c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8"/>
    </row>
    <row r="58" spans="1:90" s="6" customFormat="1" ht="29.4" customHeight="1" x14ac:dyDescent="0.25">
      <c r="A58" s="139" t="s">
        <v>142</v>
      </c>
      <c r="B58" s="140"/>
      <c r="C58" s="140"/>
      <c r="D58" s="140"/>
      <c r="E58" s="140"/>
      <c r="F58" s="140"/>
      <c r="G58" s="140"/>
      <c r="H58" s="140"/>
      <c r="I58" s="141"/>
      <c r="J58" s="98"/>
      <c r="K58" s="142" t="s">
        <v>320</v>
      </c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99"/>
      <c r="BI58" s="143" t="s">
        <v>5</v>
      </c>
      <c r="BJ58" s="144"/>
      <c r="BK58" s="144"/>
      <c r="BL58" s="144"/>
      <c r="BM58" s="144"/>
      <c r="BN58" s="144"/>
      <c r="BO58" s="144"/>
      <c r="BP58" s="144"/>
      <c r="BQ58" s="144"/>
      <c r="BR58" s="144"/>
      <c r="BS58" s="145"/>
      <c r="BT58" s="14">
        <v>0</v>
      </c>
      <c r="BU58" s="11">
        <v>63749.1</v>
      </c>
      <c r="BV58" s="126" t="s">
        <v>326</v>
      </c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8"/>
    </row>
    <row r="59" spans="1:90" s="6" customFormat="1" ht="31.2" customHeight="1" x14ac:dyDescent="0.25">
      <c r="A59" s="139" t="s">
        <v>144</v>
      </c>
      <c r="B59" s="140"/>
      <c r="C59" s="140"/>
      <c r="D59" s="140"/>
      <c r="E59" s="140"/>
      <c r="F59" s="140"/>
      <c r="G59" s="140"/>
      <c r="H59" s="140"/>
      <c r="I59" s="141"/>
      <c r="J59" s="5"/>
      <c r="K59" s="169" t="s">
        <v>143</v>
      </c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3"/>
      <c r="BI59" s="170" t="s">
        <v>5</v>
      </c>
      <c r="BJ59" s="171"/>
      <c r="BK59" s="171"/>
      <c r="BL59" s="171"/>
      <c r="BM59" s="171"/>
      <c r="BN59" s="171"/>
      <c r="BO59" s="171"/>
      <c r="BP59" s="171"/>
      <c r="BQ59" s="171"/>
      <c r="BR59" s="171"/>
      <c r="BS59" s="172"/>
      <c r="BT59" s="11">
        <v>0</v>
      </c>
      <c r="BU59" s="11">
        <f>[1]СКЭ!$F$330-[1]СКЭ!$F$311</f>
        <v>25233.75</v>
      </c>
      <c r="BV59" s="126" t="s">
        <v>326</v>
      </c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8"/>
    </row>
    <row r="60" spans="1:90" s="6" customFormat="1" ht="30.6" customHeight="1" x14ac:dyDescent="0.25">
      <c r="A60" s="139" t="s">
        <v>146</v>
      </c>
      <c r="B60" s="140"/>
      <c r="C60" s="140"/>
      <c r="D60" s="140"/>
      <c r="E60" s="140"/>
      <c r="F60" s="140"/>
      <c r="G60" s="140"/>
      <c r="H60" s="140"/>
      <c r="I60" s="141"/>
      <c r="J60" s="5"/>
      <c r="K60" s="142" t="s">
        <v>209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7"/>
      <c r="BI60" s="143" t="s">
        <v>5</v>
      </c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4">
        <v>0</v>
      </c>
      <c r="BU60" s="14">
        <v>2196.5</v>
      </c>
      <c r="BV60" s="126" t="s">
        <v>344</v>
      </c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8"/>
    </row>
    <row r="61" spans="1:90" s="6" customFormat="1" ht="30" customHeight="1" x14ac:dyDescent="0.25">
      <c r="A61" s="139" t="s">
        <v>148</v>
      </c>
      <c r="B61" s="140"/>
      <c r="C61" s="140"/>
      <c r="D61" s="140"/>
      <c r="E61" s="140"/>
      <c r="F61" s="140"/>
      <c r="G61" s="140"/>
      <c r="H61" s="140"/>
      <c r="I61" s="141"/>
      <c r="J61" s="18"/>
      <c r="K61" s="142" t="s">
        <v>206</v>
      </c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9"/>
      <c r="BI61" s="143" t="s">
        <v>5</v>
      </c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">
        <v>8233.8799999999992</v>
      </c>
      <c r="BU61" s="14">
        <v>4654.3500000000004</v>
      </c>
      <c r="BV61" s="126" t="s">
        <v>326</v>
      </c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8"/>
    </row>
    <row r="62" spans="1:90" s="6" customFormat="1" ht="31.95" customHeight="1" x14ac:dyDescent="0.25">
      <c r="A62" s="139" t="s">
        <v>150</v>
      </c>
      <c r="B62" s="140"/>
      <c r="C62" s="140"/>
      <c r="D62" s="140"/>
      <c r="E62" s="140"/>
      <c r="F62" s="140"/>
      <c r="G62" s="140"/>
      <c r="H62" s="140"/>
      <c r="I62" s="141"/>
      <c r="J62" s="18"/>
      <c r="K62" s="142" t="s">
        <v>207</v>
      </c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9"/>
      <c r="BI62" s="143" t="s">
        <v>5</v>
      </c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4">
        <v>0</v>
      </c>
      <c r="BU62" s="14">
        <v>3024.76</v>
      </c>
      <c r="BV62" s="205" t="s">
        <v>344</v>
      </c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7"/>
    </row>
    <row r="63" spans="1:90" s="6" customFormat="1" ht="30" customHeight="1" x14ac:dyDescent="0.25">
      <c r="A63" s="139" t="s">
        <v>153</v>
      </c>
      <c r="B63" s="140"/>
      <c r="C63" s="140"/>
      <c r="D63" s="140"/>
      <c r="E63" s="140"/>
      <c r="F63" s="140"/>
      <c r="G63" s="140"/>
      <c r="H63" s="140"/>
      <c r="I63" s="141"/>
      <c r="J63" s="5"/>
      <c r="K63" s="142" t="s">
        <v>147</v>
      </c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7"/>
      <c r="BI63" s="143" t="s">
        <v>5</v>
      </c>
      <c r="BJ63" s="144"/>
      <c r="BK63" s="144"/>
      <c r="BL63" s="144"/>
      <c r="BM63" s="144"/>
      <c r="BN63" s="144"/>
      <c r="BO63" s="144"/>
      <c r="BP63" s="144"/>
      <c r="BQ63" s="144"/>
      <c r="BR63" s="144"/>
      <c r="BS63" s="145"/>
      <c r="BT63" s="14">
        <v>30.58</v>
      </c>
      <c r="BU63" s="14">
        <v>10.73</v>
      </c>
      <c r="BV63" s="126" t="s">
        <v>326</v>
      </c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8"/>
    </row>
    <row r="64" spans="1:90" s="6" customFormat="1" ht="17.399999999999999" customHeight="1" x14ac:dyDescent="0.25">
      <c r="A64" s="139" t="s">
        <v>200</v>
      </c>
      <c r="B64" s="140"/>
      <c r="C64" s="140"/>
      <c r="D64" s="140"/>
      <c r="E64" s="140"/>
      <c r="F64" s="140"/>
      <c r="G64" s="140"/>
      <c r="H64" s="140"/>
      <c r="I64" s="141"/>
      <c r="J64" s="5"/>
      <c r="K64" s="142" t="s">
        <v>149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7"/>
      <c r="BI64" s="143" t="s">
        <v>5</v>
      </c>
      <c r="BJ64" s="144"/>
      <c r="BK64" s="144"/>
      <c r="BL64" s="144"/>
      <c r="BM64" s="144"/>
      <c r="BN64" s="144"/>
      <c r="BO64" s="144"/>
      <c r="BP64" s="144"/>
      <c r="BQ64" s="144"/>
      <c r="BR64" s="144"/>
      <c r="BS64" s="145"/>
      <c r="BT64" s="14">
        <v>0</v>
      </c>
      <c r="BU64" s="14">
        <v>2129.94</v>
      </c>
      <c r="BV64" s="195" t="s">
        <v>344</v>
      </c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7"/>
    </row>
    <row r="65" spans="1:90" s="6" customFormat="1" ht="17.399999999999999" customHeight="1" x14ac:dyDescent="0.25">
      <c r="A65" s="139" t="s">
        <v>210</v>
      </c>
      <c r="B65" s="140"/>
      <c r="C65" s="140"/>
      <c r="D65" s="140"/>
      <c r="E65" s="140"/>
      <c r="F65" s="140"/>
      <c r="G65" s="140"/>
      <c r="H65" s="140"/>
      <c r="I65" s="141"/>
      <c r="J65" s="5"/>
      <c r="K65" s="142" t="s">
        <v>151</v>
      </c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7"/>
      <c r="BI65" s="143" t="s">
        <v>5</v>
      </c>
      <c r="BJ65" s="144"/>
      <c r="BK65" s="144"/>
      <c r="BL65" s="144"/>
      <c r="BM65" s="144"/>
      <c r="BN65" s="144"/>
      <c r="BO65" s="144"/>
      <c r="BP65" s="144"/>
      <c r="BQ65" s="144"/>
      <c r="BR65" s="144"/>
      <c r="BS65" s="145"/>
      <c r="BT65" s="14">
        <v>0</v>
      </c>
      <c r="BU65" s="14">
        <v>1390.81</v>
      </c>
      <c r="BV65" s="202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4"/>
    </row>
    <row r="66" spans="1:90" s="6" customFormat="1" ht="17.399999999999999" customHeight="1" x14ac:dyDescent="0.25">
      <c r="A66" s="139" t="s">
        <v>211</v>
      </c>
      <c r="B66" s="140"/>
      <c r="C66" s="140"/>
      <c r="D66" s="140"/>
      <c r="E66" s="140"/>
      <c r="F66" s="140"/>
      <c r="G66" s="140"/>
      <c r="H66" s="140"/>
      <c r="I66" s="141"/>
      <c r="J66" s="5"/>
      <c r="K66" s="142" t="s">
        <v>152</v>
      </c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7"/>
      <c r="BI66" s="143" t="s">
        <v>5</v>
      </c>
      <c r="BJ66" s="144"/>
      <c r="BK66" s="144"/>
      <c r="BL66" s="144"/>
      <c r="BM66" s="144"/>
      <c r="BN66" s="144"/>
      <c r="BO66" s="144"/>
      <c r="BP66" s="144"/>
      <c r="BQ66" s="144"/>
      <c r="BR66" s="144"/>
      <c r="BS66" s="145"/>
      <c r="BT66" s="14">
        <v>0</v>
      </c>
      <c r="BU66" s="14">
        <v>3136.35</v>
      </c>
      <c r="BV66" s="205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7"/>
    </row>
    <row r="67" spans="1:90" s="6" customFormat="1" ht="42.6" customHeight="1" x14ac:dyDescent="0.25">
      <c r="A67" s="139" t="s">
        <v>319</v>
      </c>
      <c r="B67" s="140"/>
      <c r="C67" s="140"/>
      <c r="D67" s="140"/>
      <c r="E67" s="140"/>
      <c r="F67" s="140"/>
      <c r="G67" s="140"/>
      <c r="H67" s="140"/>
      <c r="I67" s="141"/>
      <c r="J67" s="5"/>
      <c r="K67" s="142" t="s">
        <v>154</v>
      </c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7"/>
      <c r="BI67" s="143" t="s">
        <v>5</v>
      </c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4">
        <v>0</v>
      </c>
      <c r="BU67" s="14">
        <v>-236811.44</v>
      </c>
      <c r="BV67" s="126" t="s">
        <v>345</v>
      </c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8"/>
    </row>
    <row r="68" spans="1:90" s="6" customFormat="1" ht="57.75" customHeight="1" x14ac:dyDescent="0.25">
      <c r="A68" s="139" t="s">
        <v>15</v>
      </c>
      <c r="B68" s="140"/>
      <c r="C68" s="140"/>
      <c r="D68" s="140"/>
      <c r="E68" s="140"/>
      <c r="F68" s="140"/>
      <c r="G68" s="140"/>
      <c r="H68" s="140"/>
      <c r="I68" s="141"/>
      <c r="J68" s="5"/>
      <c r="K68" s="142" t="s">
        <v>25</v>
      </c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7"/>
      <c r="BI68" s="143" t="s">
        <v>5</v>
      </c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4">
        <v>71023.789999999994</v>
      </c>
      <c r="BU68" s="11">
        <v>2768056.8469447899</v>
      </c>
      <c r="BV68" s="173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5"/>
    </row>
    <row r="69" spans="1:90" s="6" customFormat="1" ht="30" customHeight="1" x14ac:dyDescent="0.25">
      <c r="A69" s="139" t="s">
        <v>16</v>
      </c>
      <c r="B69" s="140"/>
      <c r="C69" s="140"/>
      <c r="D69" s="140"/>
      <c r="E69" s="140"/>
      <c r="F69" s="140"/>
      <c r="G69" s="140"/>
      <c r="H69" s="140"/>
      <c r="I69" s="141"/>
      <c r="J69" s="5"/>
      <c r="K69" s="142" t="s">
        <v>63</v>
      </c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7"/>
      <c r="BI69" s="143" t="s">
        <v>5</v>
      </c>
      <c r="BJ69" s="144"/>
      <c r="BK69" s="144"/>
      <c r="BL69" s="144"/>
      <c r="BM69" s="144"/>
      <c r="BN69" s="144"/>
      <c r="BO69" s="144"/>
      <c r="BP69" s="144"/>
      <c r="BQ69" s="144"/>
      <c r="BR69" s="144"/>
      <c r="BS69" s="145"/>
      <c r="BT69" s="5" t="s">
        <v>220</v>
      </c>
      <c r="BU69" s="14">
        <f>BU22+BU24+BU26</f>
        <v>176388.63900000002</v>
      </c>
      <c r="BV69" s="173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5"/>
    </row>
    <row r="70" spans="1:90" s="6" customFormat="1" ht="45" customHeight="1" x14ac:dyDescent="0.25">
      <c r="A70" s="139" t="s">
        <v>17</v>
      </c>
      <c r="B70" s="140"/>
      <c r="C70" s="140"/>
      <c r="D70" s="140"/>
      <c r="E70" s="140"/>
      <c r="F70" s="140"/>
      <c r="G70" s="140"/>
      <c r="H70" s="140"/>
      <c r="I70" s="141"/>
      <c r="J70" s="5"/>
      <c r="K70" s="142" t="s">
        <v>64</v>
      </c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7"/>
      <c r="BI70" s="143" t="s">
        <v>5</v>
      </c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1">
        <v>415292.97</v>
      </c>
      <c r="BU70" s="11">
        <v>515033.57</v>
      </c>
      <c r="BV70" s="126" t="s">
        <v>365</v>
      </c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8"/>
    </row>
    <row r="71" spans="1:90" s="6" customFormat="1" ht="44.4" customHeight="1" x14ac:dyDescent="0.25">
      <c r="A71" s="139" t="s">
        <v>7</v>
      </c>
      <c r="B71" s="140"/>
      <c r="C71" s="140"/>
      <c r="D71" s="140"/>
      <c r="E71" s="140"/>
      <c r="F71" s="140"/>
      <c r="G71" s="140"/>
      <c r="H71" s="140"/>
      <c r="I71" s="141"/>
      <c r="J71" s="5"/>
      <c r="K71" s="142" t="s">
        <v>114</v>
      </c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7"/>
      <c r="BI71" s="143" t="s">
        <v>65</v>
      </c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1">
        <v>280.41049999999996</v>
      </c>
      <c r="BU71" s="11">
        <v>313.35602424999968</v>
      </c>
      <c r="BV71" s="126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8"/>
    </row>
    <row r="72" spans="1:90" s="6" customFormat="1" ht="60" customHeight="1" x14ac:dyDescent="0.25">
      <c r="A72" s="139" t="s">
        <v>47</v>
      </c>
      <c r="B72" s="140"/>
      <c r="C72" s="140"/>
      <c r="D72" s="140"/>
      <c r="E72" s="140"/>
      <c r="F72" s="140"/>
      <c r="G72" s="140"/>
      <c r="H72" s="140"/>
      <c r="I72" s="141"/>
      <c r="J72" s="5"/>
      <c r="K72" s="142" t="s">
        <v>115</v>
      </c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7"/>
      <c r="BI72" s="161" t="s">
        <v>155</v>
      </c>
      <c r="BJ72" s="162"/>
      <c r="BK72" s="162"/>
      <c r="BL72" s="162"/>
      <c r="BM72" s="162"/>
      <c r="BN72" s="162"/>
      <c r="BO72" s="162"/>
      <c r="BP72" s="162"/>
      <c r="BQ72" s="162"/>
      <c r="BR72" s="162"/>
      <c r="BS72" s="163"/>
      <c r="BT72" s="14">
        <f>BT70/BT71</f>
        <v>1481.0179005422408</v>
      </c>
      <c r="BU72" s="14">
        <f>BU70/BU71</f>
        <v>1643.6051332751761</v>
      </c>
      <c r="BV72" s="126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8"/>
    </row>
    <row r="73" spans="1:90" s="6" customFormat="1" ht="71.25" customHeight="1" x14ac:dyDescent="0.25">
      <c r="A73" s="139" t="s">
        <v>26</v>
      </c>
      <c r="B73" s="140"/>
      <c r="C73" s="140"/>
      <c r="D73" s="140"/>
      <c r="E73" s="140"/>
      <c r="F73" s="140"/>
      <c r="G73" s="140"/>
      <c r="H73" s="140"/>
      <c r="I73" s="141"/>
      <c r="J73" s="5"/>
      <c r="K73" s="142" t="s">
        <v>67</v>
      </c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7"/>
      <c r="BI73" s="143" t="s">
        <v>38</v>
      </c>
      <c r="BJ73" s="144"/>
      <c r="BK73" s="144"/>
      <c r="BL73" s="144"/>
      <c r="BM73" s="144"/>
      <c r="BN73" s="144"/>
      <c r="BO73" s="144"/>
      <c r="BP73" s="144"/>
      <c r="BQ73" s="144"/>
      <c r="BR73" s="144"/>
      <c r="BS73" s="145"/>
      <c r="BT73" s="5" t="s">
        <v>38</v>
      </c>
      <c r="BU73" s="5" t="s">
        <v>38</v>
      </c>
      <c r="BV73" s="161" t="s">
        <v>38</v>
      </c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3"/>
    </row>
    <row r="74" spans="1:90" s="6" customFormat="1" ht="30" customHeight="1" x14ac:dyDescent="0.25">
      <c r="A74" s="139" t="s">
        <v>6</v>
      </c>
      <c r="B74" s="140"/>
      <c r="C74" s="140"/>
      <c r="D74" s="140"/>
      <c r="E74" s="140"/>
      <c r="F74" s="140"/>
      <c r="G74" s="140"/>
      <c r="H74" s="140"/>
      <c r="I74" s="141"/>
      <c r="J74" s="5"/>
      <c r="K74" s="142" t="s">
        <v>68</v>
      </c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7"/>
      <c r="BI74" s="143" t="s">
        <v>69</v>
      </c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5" t="s">
        <v>220</v>
      </c>
      <c r="BU74" s="100">
        <v>111096</v>
      </c>
      <c r="BV74" s="173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5"/>
    </row>
    <row r="75" spans="1:90" s="6" customFormat="1" ht="15" customHeight="1" x14ac:dyDescent="0.25">
      <c r="A75" s="139" t="s">
        <v>70</v>
      </c>
      <c r="B75" s="140"/>
      <c r="C75" s="140"/>
      <c r="D75" s="140"/>
      <c r="E75" s="140"/>
      <c r="F75" s="140"/>
      <c r="G75" s="140"/>
      <c r="H75" s="140"/>
      <c r="I75" s="141"/>
      <c r="J75" s="5"/>
      <c r="K75" s="142" t="s">
        <v>71</v>
      </c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7"/>
      <c r="BI75" s="143" t="s">
        <v>72</v>
      </c>
      <c r="BJ75" s="144"/>
      <c r="BK75" s="144"/>
      <c r="BL75" s="144"/>
      <c r="BM75" s="144"/>
      <c r="BN75" s="144"/>
      <c r="BO75" s="144"/>
      <c r="BP75" s="144"/>
      <c r="BQ75" s="144"/>
      <c r="BR75" s="144"/>
      <c r="BS75" s="145"/>
      <c r="BT75" s="5" t="s">
        <v>216</v>
      </c>
      <c r="BU75" s="11">
        <f>SUM(BU77:BU79)</f>
        <v>1885.9</v>
      </c>
      <c r="BV75" s="173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5"/>
    </row>
    <row r="76" spans="1:90" s="6" customFormat="1" ht="30" hidden="1" customHeight="1" x14ac:dyDescent="0.25">
      <c r="A76" s="139" t="s">
        <v>73</v>
      </c>
      <c r="B76" s="140"/>
      <c r="C76" s="140"/>
      <c r="D76" s="140"/>
      <c r="E76" s="140"/>
      <c r="F76" s="140"/>
      <c r="G76" s="140"/>
      <c r="H76" s="140"/>
      <c r="I76" s="141"/>
      <c r="J76" s="5"/>
      <c r="K76" s="142" t="s">
        <v>74</v>
      </c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7"/>
      <c r="BI76" s="143" t="s">
        <v>72</v>
      </c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5"/>
      <c r="BU76" s="11"/>
      <c r="BV76" s="173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5"/>
    </row>
    <row r="77" spans="1:90" s="6" customFormat="1" ht="30" customHeight="1" x14ac:dyDescent="0.25">
      <c r="A77" s="185" t="s">
        <v>156</v>
      </c>
      <c r="B77" s="186"/>
      <c r="C77" s="186"/>
      <c r="D77" s="186"/>
      <c r="E77" s="186"/>
      <c r="F77" s="186"/>
      <c r="G77" s="186"/>
      <c r="H77" s="186"/>
      <c r="I77" s="187"/>
      <c r="J77" s="179" t="s">
        <v>157</v>
      </c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1"/>
      <c r="BI77" s="143" t="s">
        <v>72</v>
      </c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5" t="s">
        <v>216</v>
      </c>
      <c r="BU77" s="11">
        <v>1224.4000000000001</v>
      </c>
      <c r="BV77" s="173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3"/>
    </row>
    <row r="78" spans="1:90" s="6" customFormat="1" ht="30" customHeight="1" x14ac:dyDescent="0.25">
      <c r="A78" s="139" t="s">
        <v>158</v>
      </c>
      <c r="B78" s="177"/>
      <c r="C78" s="177"/>
      <c r="D78" s="177"/>
      <c r="E78" s="177"/>
      <c r="F78" s="177"/>
      <c r="G78" s="177"/>
      <c r="H78" s="177"/>
      <c r="I78" s="178"/>
      <c r="J78" s="179" t="s">
        <v>159</v>
      </c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1"/>
      <c r="BI78" s="143" t="s">
        <v>72</v>
      </c>
      <c r="BJ78" s="144"/>
      <c r="BK78" s="144"/>
      <c r="BL78" s="144"/>
      <c r="BM78" s="144"/>
      <c r="BN78" s="144"/>
      <c r="BO78" s="144"/>
      <c r="BP78" s="144"/>
      <c r="BQ78" s="144"/>
      <c r="BR78" s="144"/>
      <c r="BS78" s="145"/>
      <c r="BT78" s="5" t="s">
        <v>216</v>
      </c>
      <c r="BU78" s="11">
        <v>205.6</v>
      </c>
      <c r="BV78" s="8"/>
      <c r="BW78" s="188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90"/>
    </row>
    <row r="79" spans="1:90" s="6" customFormat="1" ht="30" customHeight="1" x14ac:dyDescent="0.25">
      <c r="A79" s="139" t="s">
        <v>160</v>
      </c>
      <c r="B79" s="177"/>
      <c r="C79" s="177"/>
      <c r="D79" s="177"/>
      <c r="E79" s="177"/>
      <c r="F79" s="177"/>
      <c r="G79" s="177"/>
      <c r="H79" s="177"/>
      <c r="I79" s="178"/>
      <c r="J79" s="179" t="s">
        <v>161</v>
      </c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1"/>
      <c r="BI79" s="143" t="s">
        <v>72</v>
      </c>
      <c r="BJ79" s="144"/>
      <c r="BK79" s="144"/>
      <c r="BL79" s="144"/>
      <c r="BM79" s="144"/>
      <c r="BN79" s="144"/>
      <c r="BO79" s="144"/>
      <c r="BP79" s="144"/>
      <c r="BQ79" s="144"/>
      <c r="BR79" s="144"/>
      <c r="BS79" s="145"/>
      <c r="BT79" s="5" t="s">
        <v>216</v>
      </c>
      <c r="BU79" s="11">
        <v>455.9</v>
      </c>
      <c r="BV79" s="8"/>
      <c r="BW79" s="174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3"/>
    </row>
    <row r="80" spans="1:90" s="6" customFormat="1" ht="30" customHeight="1" x14ac:dyDescent="0.25">
      <c r="A80" s="139" t="s">
        <v>75</v>
      </c>
      <c r="B80" s="140"/>
      <c r="C80" s="140"/>
      <c r="D80" s="140"/>
      <c r="E80" s="140"/>
      <c r="F80" s="140"/>
      <c r="G80" s="140"/>
      <c r="H80" s="140"/>
      <c r="I80" s="141"/>
      <c r="J80" s="5"/>
      <c r="K80" s="142" t="s">
        <v>76</v>
      </c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7"/>
      <c r="BI80" s="143" t="s">
        <v>77</v>
      </c>
      <c r="BJ80" s="144"/>
      <c r="BK80" s="144"/>
      <c r="BL80" s="144"/>
      <c r="BM80" s="144"/>
      <c r="BN80" s="144"/>
      <c r="BO80" s="144"/>
      <c r="BP80" s="144"/>
      <c r="BQ80" s="144"/>
      <c r="BR80" s="144"/>
      <c r="BS80" s="145"/>
      <c r="BT80" s="5" t="s">
        <v>216</v>
      </c>
      <c r="BU80" s="11">
        <f>SUM(BU81:BU84)</f>
        <v>13265.75</v>
      </c>
      <c r="BV80" s="18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5"/>
    </row>
    <row r="81" spans="1:90" s="6" customFormat="1" ht="30" customHeight="1" x14ac:dyDescent="0.25">
      <c r="A81" s="139" t="s">
        <v>162</v>
      </c>
      <c r="B81" s="140"/>
      <c r="C81" s="140"/>
      <c r="D81" s="140"/>
      <c r="E81" s="140"/>
      <c r="F81" s="140"/>
      <c r="G81" s="140"/>
      <c r="H81" s="140"/>
      <c r="I81" s="141"/>
      <c r="J81" s="173" t="s">
        <v>163</v>
      </c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5"/>
      <c r="BI81" s="143" t="s">
        <v>77</v>
      </c>
      <c r="BJ81" s="144"/>
      <c r="BK81" s="144"/>
      <c r="BL81" s="144"/>
      <c r="BM81" s="144"/>
      <c r="BN81" s="144"/>
      <c r="BO81" s="144"/>
      <c r="BP81" s="144"/>
      <c r="BQ81" s="144"/>
      <c r="BR81" s="144"/>
      <c r="BS81" s="145"/>
      <c r="BT81" s="5" t="s">
        <v>216</v>
      </c>
      <c r="BU81" s="11">
        <v>1029.74</v>
      </c>
      <c r="BV81" s="173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5"/>
    </row>
    <row r="82" spans="1:90" s="6" customFormat="1" ht="30" customHeight="1" x14ac:dyDescent="0.25">
      <c r="A82" s="139" t="s">
        <v>164</v>
      </c>
      <c r="B82" s="177"/>
      <c r="C82" s="177"/>
      <c r="D82" s="177"/>
      <c r="E82" s="177"/>
      <c r="F82" s="177"/>
      <c r="G82" s="177"/>
      <c r="H82" s="177"/>
      <c r="I82" s="178"/>
      <c r="J82" s="184" t="s">
        <v>165</v>
      </c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2"/>
      <c r="BI82" s="143" t="s">
        <v>77</v>
      </c>
      <c r="BJ82" s="144"/>
      <c r="BK82" s="144"/>
      <c r="BL82" s="144"/>
      <c r="BM82" s="144"/>
      <c r="BN82" s="144"/>
      <c r="BO82" s="144"/>
      <c r="BP82" s="144"/>
      <c r="BQ82" s="144"/>
      <c r="BR82" s="144"/>
      <c r="BS82" s="145"/>
      <c r="BT82" s="5" t="s">
        <v>216</v>
      </c>
      <c r="BU82" s="11">
        <v>569.20000000000005</v>
      </c>
      <c r="BV82" s="173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3"/>
    </row>
    <row r="83" spans="1:90" s="6" customFormat="1" ht="30" customHeight="1" x14ac:dyDescent="0.25">
      <c r="A83" s="139" t="s">
        <v>166</v>
      </c>
      <c r="B83" s="177"/>
      <c r="C83" s="177"/>
      <c r="D83" s="177"/>
      <c r="E83" s="177"/>
      <c r="F83" s="177"/>
      <c r="G83" s="177"/>
      <c r="H83" s="177"/>
      <c r="I83" s="178"/>
      <c r="J83" s="184" t="s">
        <v>167</v>
      </c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2"/>
      <c r="BI83" s="143" t="s">
        <v>77</v>
      </c>
      <c r="BJ83" s="144"/>
      <c r="BK83" s="144"/>
      <c r="BL83" s="144"/>
      <c r="BM83" s="144"/>
      <c r="BN83" s="144"/>
      <c r="BO83" s="144"/>
      <c r="BP83" s="144"/>
      <c r="BQ83" s="144"/>
      <c r="BR83" s="144"/>
      <c r="BS83" s="145"/>
      <c r="BT83" s="5" t="s">
        <v>216</v>
      </c>
      <c r="BU83" s="11">
        <v>4111.97</v>
      </c>
      <c r="BV83" s="184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3"/>
    </row>
    <row r="84" spans="1:90" s="6" customFormat="1" ht="30" customHeight="1" x14ac:dyDescent="0.25">
      <c r="A84" s="139" t="s">
        <v>168</v>
      </c>
      <c r="B84" s="177"/>
      <c r="C84" s="177"/>
      <c r="D84" s="177"/>
      <c r="E84" s="177"/>
      <c r="F84" s="177"/>
      <c r="G84" s="177"/>
      <c r="H84" s="177"/>
      <c r="I84" s="178"/>
      <c r="J84" s="184" t="s">
        <v>169</v>
      </c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2"/>
      <c r="BI84" s="143" t="s">
        <v>77</v>
      </c>
      <c r="BJ84" s="144"/>
      <c r="BK84" s="144"/>
      <c r="BL84" s="144"/>
      <c r="BM84" s="144"/>
      <c r="BN84" s="144"/>
      <c r="BO84" s="144"/>
      <c r="BP84" s="144"/>
      <c r="BQ84" s="144"/>
      <c r="BR84" s="144"/>
      <c r="BS84" s="145"/>
      <c r="BT84" s="5" t="s">
        <v>216</v>
      </c>
      <c r="BU84" s="11">
        <v>7554.84</v>
      </c>
      <c r="BV84" s="173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3"/>
    </row>
    <row r="85" spans="1:90" s="6" customFormat="1" ht="30" customHeight="1" x14ac:dyDescent="0.25">
      <c r="A85" s="139" t="s">
        <v>78</v>
      </c>
      <c r="B85" s="140"/>
      <c r="C85" s="140"/>
      <c r="D85" s="140"/>
      <c r="E85" s="140"/>
      <c r="F85" s="140"/>
      <c r="G85" s="140"/>
      <c r="H85" s="140"/>
      <c r="I85" s="141"/>
      <c r="J85" s="5"/>
      <c r="K85" s="142" t="s">
        <v>79</v>
      </c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7"/>
      <c r="BI85" s="143" t="s">
        <v>77</v>
      </c>
      <c r="BJ85" s="144"/>
      <c r="BK85" s="144"/>
      <c r="BL85" s="144"/>
      <c r="BM85" s="144"/>
      <c r="BN85" s="144"/>
      <c r="BO85" s="144"/>
      <c r="BP85" s="144"/>
      <c r="BQ85" s="144"/>
      <c r="BR85" s="144"/>
      <c r="BS85" s="145"/>
      <c r="BT85" s="5" t="s">
        <v>216</v>
      </c>
      <c r="BU85" s="11">
        <f>SUM(BU86:BU88)</f>
        <v>27766</v>
      </c>
      <c r="BV85" s="173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5"/>
    </row>
    <row r="86" spans="1:90" s="6" customFormat="1" ht="29.25" customHeight="1" x14ac:dyDescent="0.25">
      <c r="A86" s="139" t="s">
        <v>170</v>
      </c>
      <c r="B86" s="140"/>
      <c r="C86" s="140"/>
      <c r="D86" s="140"/>
      <c r="E86" s="140"/>
      <c r="F86" s="140"/>
      <c r="G86" s="140"/>
      <c r="H86" s="140"/>
      <c r="I86" s="141"/>
      <c r="J86" s="173" t="s">
        <v>171</v>
      </c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5"/>
      <c r="BI86" s="143" t="s">
        <v>77</v>
      </c>
      <c r="BJ86" s="144"/>
      <c r="BK86" s="144"/>
      <c r="BL86" s="144"/>
      <c r="BM86" s="144"/>
      <c r="BN86" s="144"/>
      <c r="BO86" s="144"/>
      <c r="BP86" s="144"/>
      <c r="BQ86" s="144"/>
      <c r="BR86" s="144"/>
      <c r="BS86" s="145"/>
      <c r="BT86" s="5" t="s">
        <v>216</v>
      </c>
      <c r="BU86" s="11">
        <v>7268.5</v>
      </c>
      <c r="BV86" s="173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5"/>
    </row>
    <row r="87" spans="1:90" s="6" customFormat="1" ht="30" customHeight="1" x14ac:dyDescent="0.25">
      <c r="A87" s="139" t="s">
        <v>172</v>
      </c>
      <c r="B87" s="177"/>
      <c r="C87" s="177"/>
      <c r="D87" s="177"/>
      <c r="E87" s="177"/>
      <c r="F87" s="177"/>
      <c r="G87" s="177"/>
      <c r="H87" s="177"/>
      <c r="I87" s="178"/>
      <c r="J87" s="173" t="s">
        <v>173</v>
      </c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3"/>
      <c r="BI87" s="143" t="s">
        <v>77</v>
      </c>
      <c r="BJ87" s="144"/>
      <c r="BK87" s="144"/>
      <c r="BL87" s="144"/>
      <c r="BM87" s="144"/>
      <c r="BN87" s="144"/>
      <c r="BO87" s="144"/>
      <c r="BP87" s="144"/>
      <c r="BQ87" s="144"/>
      <c r="BR87" s="144"/>
      <c r="BS87" s="145"/>
      <c r="BT87" s="5" t="s">
        <v>216</v>
      </c>
      <c r="BU87" s="11">
        <v>4140.1000000000004</v>
      </c>
      <c r="BV87" s="173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3"/>
    </row>
    <row r="88" spans="1:90" s="6" customFormat="1" ht="30" customHeight="1" x14ac:dyDescent="0.25">
      <c r="A88" s="139" t="s">
        <v>174</v>
      </c>
      <c r="B88" s="177"/>
      <c r="C88" s="177"/>
      <c r="D88" s="177"/>
      <c r="E88" s="177"/>
      <c r="F88" s="177"/>
      <c r="G88" s="177"/>
      <c r="H88" s="177"/>
      <c r="I88" s="178"/>
      <c r="J88" s="173" t="s">
        <v>175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3"/>
      <c r="BI88" s="143" t="s">
        <v>77</v>
      </c>
      <c r="BJ88" s="144"/>
      <c r="BK88" s="144"/>
      <c r="BL88" s="144"/>
      <c r="BM88" s="144"/>
      <c r="BN88" s="144"/>
      <c r="BO88" s="144"/>
      <c r="BP88" s="144"/>
      <c r="BQ88" s="144"/>
      <c r="BR88" s="144"/>
      <c r="BS88" s="145"/>
      <c r="BT88" s="5" t="s">
        <v>216</v>
      </c>
      <c r="BU88" s="11">
        <v>16357.4</v>
      </c>
      <c r="BV88" s="173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3"/>
    </row>
    <row r="89" spans="1:90" s="6" customFormat="1" ht="30" customHeight="1" x14ac:dyDescent="0.25">
      <c r="A89" s="139" t="s">
        <v>176</v>
      </c>
      <c r="B89" s="177"/>
      <c r="C89" s="177"/>
      <c r="D89" s="177"/>
      <c r="E89" s="177"/>
      <c r="F89" s="177"/>
      <c r="G89" s="177"/>
      <c r="H89" s="177"/>
      <c r="I89" s="178"/>
      <c r="J89" s="173" t="s">
        <v>177</v>
      </c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3"/>
      <c r="BI89" s="143" t="s">
        <v>77</v>
      </c>
      <c r="BJ89" s="144"/>
      <c r="BK89" s="144"/>
      <c r="BL89" s="144"/>
      <c r="BM89" s="144"/>
      <c r="BN89" s="144"/>
      <c r="BO89" s="144"/>
      <c r="BP89" s="144"/>
      <c r="BQ89" s="144"/>
      <c r="BR89" s="144"/>
      <c r="BS89" s="145"/>
      <c r="BT89" s="5" t="s">
        <v>216</v>
      </c>
      <c r="BU89" s="11">
        <v>0</v>
      </c>
      <c r="BV89" s="173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3"/>
    </row>
    <row r="90" spans="1:90" s="6" customFormat="1" ht="15" customHeight="1" x14ac:dyDescent="0.25">
      <c r="A90" s="139" t="s">
        <v>80</v>
      </c>
      <c r="B90" s="140"/>
      <c r="C90" s="140"/>
      <c r="D90" s="140"/>
      <c r="E90" s="140"/>
      <c r="F90" s="140"/>
      <c r="G90" s="140"/>
      <c r="H90" s="140"/>
      <c r="I90" s="141"/>
      <c r="J90" s="5"/>
      <c r="K90" s="142" t="s">
        <v>81</v>
      </c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7"/>
      <c r="BI90" s="143" t="s">
        <v>82</v>
      </c>
      <c r="BJ90" s="144"/>
      <c r="BK90" s="144"/>
      <c r="BL90" s="144"/>
      <c r="BM90" s="144"/>
      <c r="BN90" s="144"/>
      <c r="BO90" s="144"/>
      <c r="BP90" s="144"/>
      <c r="BQ90" s="144"/>
      <c r="BR90" s="144"/>
      <c r="BS90" s="145"/>
      <c r="BT90" s="5" t="s">
        <v>216</v>
      </c>
      <c r="BU90" s="11">
        <f>SUM(BU91:BU94)</f>
        <v>8231.04363636364</v>
      </c>
      <c r="BV90" s="173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5"/>
    </row>
    <row r="91" spans="1:90" s="6" customFormat="1" ht="30" customHeight="1" x14ac:dyDescent="0.25">
      <c r="A91" s="139" t="s">
        <v>178</v>
      </c>
      <c r="B91" s="140"/>
      <c r="C91" s="140"/>
      <c r="D91" s="140"/>
      <c r="E91" s="140"/>
      <c r="F91" s="140"/>
      <c r="G91" s="140"/>
      <c r="H91" s="140"/>
      <c r="I91" s="141"/>
      <c r="J91" s="173" t="s">
        <v>179</v>
      </c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5"/>
      <c r="BI91" s="143" t="s">
        <v>82</v>
      </c>
      <c r="BJ91" s="144"/>
      <c r="BK91" s="144"/>
      <c r="BL91" s="144"/>
      <c r="BM91" s="144"/>
      <c r="BN91" s="144"/>
      <c r="BO91" s="144"/>
      <c r="BP91" s="144"/>
      <c r="BQ91" s="144"/>
      <c r="BR91" s="144"/>
      <c r="BS91" s="145"/>
      <c r="BT91" s="5" t="s">
        <v>216</v>
      </c>
      <c r="BU91" s="11">
        <v>667.4</v>
      </c>
      <c r="BV91" s="173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5"/>
    </row>
    <row r="92" spans="1:90" s="6" customFormat="1" ht="30" customHeight="1" x14ac:dyDescent="0.25">
      <c r="A92" s="139" t="s">
        <v>180</v>
      </c>
      <c r="B92" s="177"/>
      <c r="C92" s="177"/>
      <c r="D92" s="177"/>
      <c r="E92" s="177"/>
      <c r="F92" s="177"/>
      <c r="G92" s="177"/>
      <c r="H92" s="177"/>
      <c r="I92" s="178"/>
      <c r="J92" s="173" t="s">
        <v>181</v>
      </c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3"/>
      <c r="BI92" s="143" t="s">
        <v>82</v>
      </c>
      <c r="BJ92" s="144"/>
      <c r="BK92" s="144"/>
      <c r="BL92" s="144"/>
      <c r="BM92" s="144"/>
      <c r="BN92" s="144"/>
      <c r="BO92" s="144"/>
      <c r="BP92" s="144"/>
      <c r="BQ92" s="144"/>
      <c r="BR92" s="144"/>
      <c r="BS92" s="145"/>
      <c r="BT92" s="5" t="s">
        <v>216</v>
      </c>
      <c r="BU92" s="11">
        <v>455</v>
      </c>
      <c r="BV92" s="173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3"/>
    </row>
    <row r="93" spans="1:90" s="6" customFormat="1" ht="30" customHeight="1" x14ac:dyDescent="0.25">
      <c r="A93" s="139" t="s">
        <v>182</v>
      </c>
      <c r="B93" s="177"/>
      <c r="C93" s="177"/>
      <c r="D93" s="177"/>
      <c r="E93" s="177"/>
      <c r="F93" s="177"/>
      <c r="G93" s="177"/>
      <c r="H93" s="177"/>
      <c r="I93" s="178"/>
      <c r="J93" s="173" t="s">
        <v>183</v>
      </c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3"/>
      <c r="BI93" s="143" t="s">
        <v>82</v>
      </c>
      <c r="BJ93" s="144"/>
      <c r="BK93" s="144"/>
      <c r="BL93" s="144"/>
      <c r="BM93" s="144"/>
      <c r="BN93" s="144"/>
      <c r="BO93" s="144"/>
      <c r="BP93" s="144"/>
      <c r="BQ93" s="144"/>
      <c r="BR93" s="144"/>
      <c r="BS93" s="145"/>
      <c r="BT93" s="5" t="s">
        <v>216</v>
      </c>
      <c r="BU93" s="11">
        <v>2796.6836363636403</v>
      </c>
      <c r="BV93" s="173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3"/>
    </row>
    <row r="94" spans="1:90" s="6" customFormat="1" ht="30" customHeight="1" x14ac:dyDescent="0.25">
      <c r="A94" s="139" t="s">
        <v>184</v>
      </c>
      <c r="B94" s="177"/>
      <c r="C94" s="177"/>
      <c r="D94" s="177"/>
      <c r="E94" s="177"/>
      <c r="F94" s="177"/>
      <c r="G94" s="177"/>
      <c r="H94" s="177"/>
      <c r="I94" s="178"/>
      <c r="J94" s="173" t="s">
        <v>185</v>
      </c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3"/>
      <c r="BI94" s="143" t="s">
        <v>82</v>
      </c>
      <c r="BJ94" s="144"/>
      <c r="BK94" s="144"/>
      <c r="BL94" s="144"/>
      <c r="BM94" s="144"/>
      <c r="BN94" s="144"/>
      <c r="BO94" s="144"/>
      <c r="BP94" s="144"/>
      <c r="BQ94" s="144"/>
      <c r="BR94" s="144"/>
      <c r="BS94" s="145"/>
      <c r="BT94" s="5" t="s">
        <v>216</v>
      </c>
      <c r="BU94" s="11">
        <v>4311.9599999999991</v>
      </c>
      <c r="BV94" s="173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3"/>
    </row>
    <row r="95" spans="1:90" s="6" customFormat="1" ht="15" customHeight="1" x14ac:dyDescent="0.25">
      <c r="A95" s="139" t="s">
        <v>83</v>
      </c>
      <c r="B95" s="140"/>
      <c r="C95" s="140"/>
      <c r="D95" s="140"/>
      <c r="E95" s="140"/>
      <c r="F95" s="140"/>
      <c r="G95" s="140"/>
      <c r="H95" s="140"/>
      <c r="I95" s="141"/>
      <c r="J95" s="5"/>
      <c r="K95" s="142" t="s">
        <v>84</v>
      </c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7"/>
      <c r="BI95" s="143" t="s">
        <v>66</v>
      </c>
      <c r="BJ95" s="144"/>
      <c r="BK95" s="144"/>
      <c r="BL95" s="144"/>
      <c r="BM95" s="144"/>
      <c r="BN95" s="144"/>
      <c r="BO95" s="144"/>
      <c r="BP95" s="144"/>
      <c r="BQ95" s="144"/>
      <c r="BR95" s="144"/>
      <c r="BS95" s="145"/>
      <c r="BT95" s="5" t="s">
        <v>216</v>
      </c>
      <c r="BU95" s="11">
        <v>11.99</v>
      </c>
      <c r="BV95" s="173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5"/>
    </row>
    <row r="96" spans="1:90" s="6" customFormat="1" ht="30" customHeight="1" x14ac:dyDescent="0.25">
      <c r="A96" s="139" t="s">
        <v>85</v>
      </c>
      <c r="B96" s="140"/>
      <c r="C96" s="140"/>
      <c r="D96" s="140"/>
      <c r="E96" s="140"/>
      <c r="F96" s="140"/>
      <c r="G96" s="140"/>
      <c r="H96" s="140"/>
      <c r="I96" s="141"/>
      <c r="J96" s="5"/>
      <c r="K96" s="142" t="s">
        <v>86</v>
      </c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7"/>
      <c r="BI96" s="143" t="s">
        <v>5</v>
      </c>
      <c r="BJ96" s="144"/>
      <c r="BK96" s="144"/>
      <c r="BL96" s="144"/>
      <c r="BM96" s="144"/>
      <c r="BN96" s="144"/>
      <c r="BO96" s="144"/>
      <c r="BP96" s="144"/>
      <c r="BQ96" s="144"/>
      <c r="BR96" s="144"/>
      <c r="BS96" s="145"/>
      <c r="BT96" s="11">
        <v>177032.39332423732</v>
      </c>
      <c r="BU96" s="11">
        <v>183770.32028000001</v>
      </c>
      <c r="BV96" s="173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5"/>
    </row>
    <row r="97" spans="1:90" s="6" customFormat="1" ht="30" customHeight="1" x14ac:dyDescent="0.25">
      <c r="A97" s="139" t="s">
        <v>87</v>
      </c>
      <c r="B97" s="140"/>
      <c r="C97" s="140"/>
      <c r="D97" s="140"/>
      <c r="E97" s="140"/>
      <c r="F97" s="140"/>
      <c r="G97" s="140"/>
      <c r="H97" s="140"/>
      <c r="I97" s="141"/>
      <c r="J97" s="5"/>
      <c r="K97" s="142" t="s">
        <v>88</v>
      </c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7"/>
      <c r="BI97" s="143" t="s">
        <v>5</v>
      </c>
      <c r="BJ97" s="144"/>
      <c r="BK97" s="144"/>
      <c r="BL97" s="144"/>
      <c r="BM97" s="144"/>
      <c r="BN97" s="144"/>
      <c r="BO97" s="144"/>
      <c r="BP97" s="144"/>
      <c r="BQ97" s="144"/>
      <c r="BR97" s="144"/>
      <c r="BS97" s="145"/>
      <c r="BT97" s="11">
        <v>10846.988423728815</v>
      </c>
      <c r="BU97" s="11">
        <v>13685.4389220339</v>
      </c>
      <c r="BV97" s="173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5"/>
    </row>
    <row r="98" spans="1:90" s="6" customFormat="1" ht="45" customHeight="1" x14ac:dyDescent="0.25">
      <c r="A98" s="139" t="s">
        <v>89</v>
      </c>
      <c r="B98" s="140"/>
      <c r="C98" s="140"/>
      <c r="D98" s="140"/>
      <c r="E98" s="140"/>
      <c r="F98" s="140"/>
      <c r="G98" s="140"/>
      <c r="H98" s="140"/>
      <c r="I98" s="141"/>
      <c r="J98" s="5"/>
      <c r="K98" s="142" t="s">
        <v>90</v>
      </c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7"/>
      <c r="BI98" s="143" t="s">
        <v>66</v>
      </c>
      <c r="BJ98" s="144"/>
      <c r="BK98" s="144"/>
      <c r="BL98" s="144"/>
      <c r="BM98" s="144"/>
      <c r="BN98" s="144"/>
      <c r="BO98" s="144"/>
      <c r="BP98" s="144"/>
      <c r="BQ98" s="144"/>
      <c r="BR98" s="144"/>
      <c r="BS98" s="145"/>
      <c r="BT98" s="15">
        <v>0.17749999999999999</v>
      </c>
      <c r="BU98" s="12" t="s">
        <v>38</v>
      </c>
      <c r="BV98" s="161" t="s">
        <v>38</v>
      </c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3"/>
    </row>
    <row r="100" spans="1:90" s="1" customFormat="1" ht="13.2" x14ac:dyDescent="0.25">
      <c r="G100" s="1" t="s">
        <v>18</v>
      </c>
    </row>
    <row r="101" spans="1:90" s="1" customFormat="1" ht="56.4" customHeight="1" x14ac:dyDescent="0.25">
      <c r="A101" s="193" t="s">
        <v>91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</row>
    <row r="102" spans="1:90" s="1" customFormat="1" ht="25.5" customHeight="1" x14ac:dyDescent="0.25">
      <c r="A102" s="193" t="s">
        <v>92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</row>
    <row r="103" spans="1:90" s="1" customFormat="1" ht="25.5" customHeight="1" x14ac:dyDescent="0.25">
      <c r="A103" s="193" t="s">
        <v>116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</row>
    <row r="104" spans="1:90" s="1" customFormat="1" ht="25.5" customHeight="1" x14ac:dyDescent="0.25">
      <c r="A104" s="193" t="s">
        <v>93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</row>
    <row r="105" spans="1:90" s="1" customFormat="1" ht="25.5" customHeight="1" x14ac:dyDescent="0.25">
      <c r="A105" s="193" t="s">
        <v>94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</row>
    <row r="106" spans="1:90" ht="3" customHeight="1" x14ac:dyDescent="0.25"/>
    <row r="107" spans="1:90" ht="26.4" customHeight="1" x14ac:dyDescent="0.25">
      <c r="A107" s="201" t="s">
        <v>208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</row>
  </sheetData>
  <mergeCells count="345">
    <mergeCell ref="BV56:CL56"/>
    <mergeCell ref="BV57:CL57"/>
    <mergeCell ref="BV58:CL58"/>
    <mergeCell ref="BV59:CL59"/>
    <mergeCell ref="BV60:CL60"/>
    <mergeCell ref="BV61:CL61"/>
    <mergeCell ref="BV62:CL62"/>
    <mergeCell ref="BV63:CL63"/>
    <mergeCell ref="A95:I95"/>
    <mergeCell ref="K95:BG95"/>
    <mergeCell ref="BI95:BS95"/>
    <mergeCell ref="BV95:CL95"/>
    <mergeCell ref="A91:I91"/>
    <mergeCell ref="J91:BH91"/>
    <mergeCell ref="BI91:BS91"/>
    <mergeCell ref="BV91:CL91"/>
    <mergeCell ref="A92:I92"/>
    <mergeCell ref="J92:BH92"/>
    <mergeCell ref="BI92:BS92"/>
    <mergeCell ref="BV92:CL92"/>
    <mergeCell ref="A89:I89"/>
    <mergeCell ref="J89:BH89"/>
    <mergeCell ref="BI89:BS89"/>
    <mergeCell ref="BV89:CL89"/>
    <mergeCell ref="A96:I96"/>
    <mergeCell ref="K96:BG96"/>
    <mergeCell ref="BI96:BS96"/>
    <mergeCell ref="BV96:CL96"/>
    <mergeCell ref="A93:I93"/>
    <mergeCell ref="J93:BH93"/>
    <mergeCell ref="A101:CL101"/>
    <mergeCell ref="A102:CL102"/>
    <mergeCell ref="A103:CL103"/>
    <mergeCell ref="BI93:BS93"/>
    <mergeCell ref="BV93:CL93"/>
    <mergeCell ref="A94:I94"/>
    <mergeCell ref="J94:BH94"/>
    <mergeCell ref="BI94:BS94"/>
    <mergeCell ref="BV94:CL94"/>
    <mergeCell ref="A104:CL104"/>
    <mergeCell ref="A105:CL105"/>
    <mergeCell ref="A97:I97"/>
    <mergeCell ref="K97:BG97"/>
    <mergeCell ref="BI97:BS97"/>
    <mergeCell ref="BV97:CL97"/>
    <mergeCell ref="A98:I98"/>
    <mergeCell ref="K98:BG98"/>
    <mergeCell ref="BI98:BS98"/>
    <mergeCell ref="BV98:CL98"/>
    <mergeCell ref="A90:I90"/>
    <mergeCell ref="K90:BG90"/>
    <mergeCell ref="BI90:BS90"/>
    <mergeCell ref="BV90:CL90"/>
    <mergeCell ref="A87:I87"/>
    <mergeCell ref="J87:BH87"/>
    <mergeCell ref="BI87:BS87"/>
    <mergeCell ref="BV87:CL87"/>
    <mergeCell ref="A88:I88"/>
    <mergeCell ref="J88:BH88"/>
    <mergeCell ref="BI88:BS88"/>
    <mergeCell ref="BV88:CL88"/>
    <mergeCell ref="A85:I85"/>
    <mergeCell ref="K85:BG85"/>
    <mergeCell ref="BI85:BS85"/>
    <mergeCell ref="BV85:CL85"/>
    <mergeCell ref="A86:I86"/>
    <mergeCell ref="J86:BH86"/>
    <mergeCell ref="BI86:BS86"/>
    <mergeCell ref="BV86:CL86"/>
    <mergeCell ref="A83:I83"/>
    <mergeCell ref="J83:BH83"/>
    <mergeCell ref="BI83:BS83"/>
    <mergeCell ref="BV83:CL83"/>
    <mergeCell ref="A84:I84"/>
    <mergeCell ref="J84:BH84"/>
    <mergeCell ref="BI84:BS84"/>
    <mergeCell ref="BV84:CL84"/>
    <mergeCell ref="A81:I81"/>
    <mergeCell ref="J81:BH81"/>
    <mergeCell ref="BI81:BS81"/>
    <mergeCell ref="BV81:CL81"/>
    <mergeCell ref="A82:I82"/>
    <mergeCell ref="J82:BH82"/>
    <mergeCell ref="BI82:BS82"/>
    <mergeCell ref="BV82:CL82"/>
    <mergeCell ref="A79:I79"/>
    <mergeCell ref="J79:BH79"/>
    <mergeCell ref="BI79:BS79"/>
    <mergeCell ref="BW79:CL79"/>
    <mergeCell ref="A80:I80"/>
    <mergeCell ref="K80:BG80"/>
    <mergeCell ref="BI80:BS80"/>
    <mergeCell ref="BV80:CL80"/>
    <mergeCell ref="A77:I77"/>
    <mergeCell ref="J77:BH77"/>
    <mergeCell ref="BI77:BS77"/>
    <mergeCell ref="BV77:CL77"/>
    <mergeCell ref="A78:I78"/>
    <mergeCell ref="J78:BH78"/>
    <mergeCell ref="BI78:BS78"/>
    <mergeCell ref="BW78:CL78"/>
    <mergeCell ref="A75:I75"/>
    <mergeCell ref="K75:BG75"/>
    <mergeCell ref="BI75:BS75"/>
    <mergeCell ref="BV75:CL75"/>
    <mergeCell ref="A76:I76"/>
    <mergeCell ref="K76:BG76"/>
    <mergeCell ref="BI76:BS76"/>
    <mergeCell ref="BV76:CL76"/>
    <mergeCell ref="A73:I73"/>
    <mergeCell ref="K73:BG73"/>
    <mergeCell ref="BI73:BS73"/>
    <mergeCell ref="BV73:CL73"/>
    <mergeCell ref="A74:I74"/>
    <mergeCell ref="K74:BG74"/>
    <mergeCell ref="BI74:BS74"/>
    <mergeCell ref="BV74:CL74"/>
    <mergeCell ref="A70:I70"/>
    <mergeCell ref="K70:BG70"/>
    <mergeCell ref="BI70:BS70"/>
    <mergeCell ref="A71:I71"/>
    <mergeCell ref="K71:BG71"/>
    <mergeCell ref="BI71:BS71"/>
    <mergeCell ref="A72:I72"/>
    <mergeCell ref="K72:BG72"/>
    <mergeCell ref="BI72:BS72"/>
    <mergeCell ref="BV71:CL71"/>
    <mergeCell ref="BV72:CL72"/>
    <mergeCell ref="BV70:CL70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A66:I66"/>
    <mergeCell ref="K66:BG66"/>
    <mergeCell ref="BI66:BS66"/>
    <mergeCell ref="A67:I67"/>
    <mergeCell ref="K67:BG67"/>
    <mergeCell ref="BI67:BS67"/>
    <mergeCell ref="BV67:CL67"/>
    <mergeCell ref="BV64:CL66"/>
    <mergeCell ref="A64:I64"/>
    <mergeCell ref="K64:BG64"/>
    <mergeCell ref="BI64:BS64"/>
    <mergeCell ref="A65:I65"/>
    <mergeCell ref="K65:BG65"/>
    <mergeCell ref="BI65:BS65"/>
    <mergeCell ref="A60:I60"/>
    <mergeCell ref="K60:BG60"/>
    <mergeCell ref="BI60:BS60"/>
    <mergeCell ref="A63:I63"/>
    <mergeCell ref="K63:BG63"/>
    <mergeCell ref="BI63:BS63"/>
    <mergeCell ref="A54:I54"/>
    <mergeCell ref="K54:BG54"/>
    <mergeCell ref="BI54:BS54"/>
    <mergeCell ref="A56:I56"/>
    <mergeCell ref="K56:BG56"/>
    <mergeCell ref="BI56:BS56"/>
    <mergeCell ref="A57:I57"/>
    <mergeCell ref="K57:BG57"/>
    <mergeCell ref="BI57:BS57"/>
    <mergeCell ref="A59:I59"/>
    <mergeCell ref="K59:BG59"/>
    <mergeCell ref="BI59:BS59"/>
    <mergeCell ref="A58:I58"/>
    <mergeCell ref="K58:BG58"/>
    <mergeCell ref="BI58:BS58"/>
    <mergeCell ref="BV54:CL54"/>
    <mergeCell ref="A55:I55"/>
    <mergeCell ref="K55:BG55"/>
    <mergeCell ref="BI55:BS55"/>
    <mergeCell ref="BV55:CL55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A40:I40"/>
    <mergeCell ref="K40:BG40"/>
    <mergeCell ref="BI40:BS40"/>
    <mergeCell ref="BV40:CL40"/>
    <mergeCell ref="A41:I41"/>
    <mergeCell ref="K41:BG41"/>
    <mergeCell ref="BI41:BS41"/>
    <mergeCell ref="BV41:CL41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36:I36"/>
    <mergeCell ref="K36:BG36"/>
    <mergeCell ref="BI36:BS36"/>
    <mergeCell ref="BV36:CL36"/>
    <mergeCell ref="A37:I37"/>
    <mergeCell ref="K37:BG37"/>
    <mergeCell ref="BI37:BS37"/>
    <mergeCell ref="BV37:CL37"/>
    <mergeCell ref="A34:I34"/>
    <mergeCell ref="K34:BG34"/>
    <mergeCell ref="BI34:BS34"/>
    <mergeCell ref="BV34:CL34"/>
    <mergeCell ref="A35:I35"/>
    <mergeCell ref="K35:BG35"/>
    <mergeCell ref="BI35:BS35"/>
    <mergeCell ref="BV35:CL35"/>
    <mergeCell ref="A32:I32"/>
    <mergeCell ref="K32:BG32"/>
    <mergeCell ref="BI32:BS32"/>
    <mergeCell ref="BV32:CL32"/>
    <mergeCell ref="A33:I33"/>
    <mergeCell ref="K33:BG33"/>
    <mergeCell ref="BI33:BS33"/>
    <mergeCell ref="BV33:CL33"/>
    <mergeCell ref="A30:I30"/>
    <mergeCell ref="K30:BG30"/>
    <mergeCell ref="BI30:BS30"/>
    <mergeCell ref="BV30:CL30"/>
    <mergeCell ref="A31:I31"/>
    <mergeCell ref="K31:BG31"/>
    <mergeCell ref="BI31:BS31"/>
    <mergeCell ref="BV31:CL31"/>
    <mergeCell ref="A28:I28"/>
    <mergeCell ref="K28:BG28"/>
    <mergeCell ref="BI28:BS28"/>
    <mergeCell ref="BV28:CL28"/>
    <mergeCell ref="A29:I29"/>
    <mergeCell ref="K29:BG29"/>
    <mergeCell ref="BI29:BS29"/>
    <mergeCell ref="BV29:CL29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3:I23"/>
    <mergeCell ref="K23:BG23"/>
    <mergeCell ref="BI23:BS23"/>
    <mergeCell ref="BV23:CL23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BV22:CL22"/>
    <mergeCell ref="A107:CL107"/>
    <mergeCell ref="A61:I61"/>
    <mergeCell ref="K61:BG61"/>
    <mergeCell ref="BI61:BS61"/>
    <mergeCell ref="A62:I62"/>
    <mergeCell ref="K62:BG62"/>
    <mergeCell ref="BI62:BS62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</mergeCells>
  <pageMargins left="0.78740157480314965" right="0.31496062992125984" top="0.59055118110236227" bottom="0.39370078740157483" header="0.19685039370078741" footer="0.19685039370078741"/>
  <pageSetup paperSize="9" scale="63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6"/>
  <sheetViews>
    <sheetView view="pageBreakPreview" topLeftCell="A49" zoomScaleNormal="100" workbookViewId="0">
      <selection activeCell="BU43" sqref="BU43"/>
    </sheetView>
  </sheetViews>
  <sheetFormatPr defaultColWidth="0.88671875" defaultRowHeight="15" customHeight="1" x14ac:dyDescent="0.25"/>
  <cols>
    <col min="1" max="8" width="0.88671875" style="2"/>
    <col min="9" max="9" width="1.6640625" style="2" customWidth="1"/>
    <col min="10" max="59" width="0.88671875" style="2"/>
    <col min="60" max="60" width="5" style="2" customWidth="1"/>
    <col min="61" max="70" width="0.88671875" style="2"/>
    <col min="71" max="71" width="0.6640625" style="2" customWidth="1"/>
    <col min="72" max="72" width="14.88671875" style="2" customWidth="1"/>
    <col min="73" max="73" width="12.109375" style="2" customWidth="1"/>
    <col min="74" max="89" width="0.88671875" style="2"/>
    <col min="90" max="90" width="24.6640625" style="2" customWidth="1"/>
    <col min="91" max="91" width="10.44140625" style="2" customWidth="1"/>
    <col min="92" max="101" width="0.88671875" style="2"/>
    <col min="102" max="102" width="34" style="2" customWidth="1"/>
    <col min="103" max="106" width="0.88671875" style="2"/>
    <col min="107" max="107" width="8" style="2" bestFit="1" customWidth="1"/>
    <col min="108" max="110" width="0.88671875" style="2"/>
    <col min="111" max="112" width="8" style="2" bestFit="1" customWidth="1"/>
    <col min="113" max="120" width="0.88671875" style="2"/>
    <col min="121" max="121" width="7" style="2" bestFit="1" customWidth="1"/>
    <col min="122" max="16384" width="0.88671875" style="2"/>
  </cols>
  <sheetData>
    <row r="1" spans="1:90" s="1" customFormat="1" ht="12" customHeight="1" x14ac:dyDescent="0.25">
      <c r="BO1" s="1" t="s">
        <v>95</v>
      </c>
    </row>
    <row r="2" spans="1:90" s="1" customFormat="1" ht="12" customHeight="1" x14ac:dyDescent="0.25">
      <c r="BO2" s="1" t="s">
        <v>28</v>
      </c>
    </row>
    <row r="3" spans="1:90" s="1" customFormat="1" ht="12" customHeight="1" x14ac:dyDescent="0.25">
      <c r="BO3" s="1" t="s">
        <v>29</v>
      </c>
    </row>
    <row r="4" spans="1:90" ht="21" customHeight="1" x14ac:dyDescent="0.25"/>
    <row r="5" spans="1:90" s="3" customFormat="1" ht="14.25" customHeight="1" x14ac:dyDescent="0.3">
      <c r="A5" s="135" t="s">
        <v>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</row>
    <row r="6" spans="1:90" s="3" customFormat="1" ht="14.25" customHeight="1" x14ac:dyDescent="0.3">
      <c r="A6" s="135" t="s">
        <v>20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</row>
    <row r="7" spans="1:90" s="3" customFormat="1" ht="14.25" customHeight="1" x14ac:dyDescent="0.3">
      <c r="A7" s="135" t="s">
        <v>96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</row>
    <row r="8" spans="1:90" s="3" customFormat="1" ht="14.25" customHeight="1" x14ac:dyDescent="0.3">
      <c r="A8" s="135" t="s">
        <v>117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</row>
    <row r="9" spans="1:90" ht="21" customHeight="1" x14ac:dyDescent="0.25"/>
    <row r="10" spans="1:90" ht="13.8" x14ac:dyDescent="0.25">
      <c r="C10" s="4" t="s">
        <v>30</v>
      </c>
      <c r="D10" s="4"/>
      <c r="AG10" s="136" t="s">
        <v>195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</row>
    <row r="11" spans="1:90" ht="13.8" x14ac:dyDescent="0.25">
      <c r="C11" s="4" t="s">
        <v>31</v>
      </c>
      <c r="D11" s="4"/>
      <c r="J11" s="9" t="s">
        <v>190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ht="13.8" x14ac:dyDescent="0.25">
      <c r="C12" s="4" t="s">
        <v>32</v>
      </c>
      <c r="D12" s="4"/>
      <c r="J12" s="10" t="s">
        <v>197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ht="13.8" x14ac:dyDescent="0.25">
      <c r="C13" s="4" t="s">
        <v>33</v>
      </c>
      <c r="D13" s="4"/>
      <c r="AQ13" s="137" t="s">
        <v>198</v>
      </c>
      <c r="AR13" s="137"/>
      <c r="AS13" s="137"/>
      <c r="AT13" s="137"/>
      <c r="AU13" s="137"/>
      <c r="AV13" s="137"/>
      <c r="AW13" s="137"/>
      <c r="AX13" s="137"/>
      <c r="AY13" s="138" t="s">
        <v>34</v>
      </c>
      <c r="AZ13" s="138"/>
      <c r="BA13" s="137" t="s">
        <v>199</v>
      </c>
      <c r="BB13" s="137"/>
      <c r="BC13" s="137"/>
      <c r="BD13" s="137"/>
      <c r="BE13" s="137"/>
      <c r="BF13" s="137"/>
      <c r="BG13" s="137"/>
      <c r="BH13" s="137"/>
      <c r="BI13" s="2" t="s">
        <v>35</v>
      </c>
    </row>
    <row r="15" spans="1:90" s="6" customFormat="1" ht="13.8" x14ac:dyDescent="0.25">
      <c r="A15" s="149" t="s">
        <v>27</v>
      </c>
      <c r="B15" s="150"/>
      <c r="C15" s="150"/>
      <c r="D15" s="150"/>
      <c r="E15" s="150"/>
      <c r="F15" s="150"/>
      <c r="G15" s="150"/>
      <c r="H15" s="150"/>
      <c r="I15" s="151"/>
      <c r="J15" s="155" t="s">
        <v>0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1"/>
      <c r="BI15" s="149" t="s">
        <v>36</v>
      </c>
      <c r="BJ15" s="150"/>
      <c r="BK15" s="150"/>
      <c r="BL15" s="150"/>
      <c r="BM15" s="150"/>
      <c r="BN15" s="150"/>
      <c r="BO15" s="150"/>
      <c r="BP15" s="150"/>
      <c r="BQ15" s="150"/>
      <c r="BR15" s="150"/>
      <c r="BS15" s="151"/>
      <c r="BT15" s="143" t="s">
        <v>186</v>
      </c>
      <c r="BU15" s="144"/>
      <c r="BV15" s="149" t="s">
        <v>3</v>
      </c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7"/>
    </row>
    <row r="16" spans="1:90" s="6" customFormat="1" ht="13.8" x14ac:dyDescent="0.25">
      <c r="A16" s="152"/>
      <c r="B16" s="153"/>
      <c r="C16" s="153"/>
      <c r="D16" s="153"/>
      <c r="E16" s="153"/>
      <c r="F16" s="153"/>
      <c r="G16" s="153"/>
      <c r="H16" s="153"/>
      <c r="I16" s="154"/>
      <c r="J16" s="15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I16" s="152"/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  <c r="BT16" s="5" t="s">
        <v>1</v>
      </c>
      <c r="BU16" s="5" t="s">
        <v>2</v>
      </c>
      <c r="BV16" s="158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</row>
    <row r="17" spans="1:90" s="6" customFormat="1" ht="15" customHeight="1" x14ac:dyDescent="0.25">
      <c r="A17" s="139" t="s">
        <v>4</v>
      </c>
      <c r="B17" s="140"/>
      <c r="C17" s="140"/>
      <c r="D17" s="140"/>
      <c r="E17" s="140"/>
      <c r="F17" s="140"/>
      <c r="G17" s="140"/>
      <c r="H17" s="140"/>
      <c r="I17" s="141"/>
      <c r="J17" s="5"/>
      <c r="K17" s="142" t="s">
        <v>37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7"/>
      <c r="BI17" s="143" t="s">
        <v>38</v>
      </c>
      <c r="BJ17" s="144"/>
      <c r="BK17" s="144"/>
      <c r="BL17" s="144"/>
      <c r="BM17" s="144"/>
      <c r="BN17" s="144"/>
      <c r="BO17" s="144"/>
      <c r="BP17" s="144"/>
      <c r="BQ17" s="144"/>
      <c r="BR17" s="144"/>
      <c r="BS17" s="145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0" s="6" customFormat="1" ht="28.2" customHeight="1" x14ac:dyDescent="0.25">
      <c r="A18" s="139" t="s">
        <v>6</v>
      </c>
      <c r="B18" s="140"/>
      <c r="C18" s="140"/>
      <c r="D18" s="140"/>
      <c r="E18" s="140"/>
      <c r="F18" s="140"/>
      <c r="G18" s="140"/>
      <c r="H18" s="140"/>
      <c r="I18" s="141"/>
      <c r="J18" s="5"/>
      <c r="K18" s="142" t="s">
        <v>97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7"/>
      <c r="BI18" s="143" t="s">
        <v>5</v>
      </c>
      <c r="BJ18" s="144"/>
      <c r="BK18" s="144"/>
      <c r="BL18" s="144"/>
      <c r="BM18" s="144"/>
      <c r="BN18" s="144"/>
      <c r="BO18" s="144"/>
      <c r="BP18" s="144"/>
      <c r="BQ18" s="144"/>
      <c r="BR18" s="144"/>
      <c r="BS18" s="145"/>
      <c r="BT18" s="11">
        <v>918087.28726429166</v>
      </c>
      <c r="BU18" s="11">
        <f>BU19+BU43+BU67</f>
        <v>1040805.9631045245</v>
      </c>
      <c r="BV18" s="126" t="s">
        <v>221</v>
      </c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8"/>
    </row>
    <row r="19" spans="1:90" s="6" customFormat="1" ht="13.95" customHeight="1" x14ac:dyDescent="0.25">
      <c r="A19" s="139" t="s">
        <v>7</v>
      </c>
      <c r="B19" s="140"/>
      <c r="C19" s="140"/>
      <c r="D19" s="140"/>
      <c r="E19" s="140"/>
      <c r="F19" s="140"/>
      <c r="G19" s="140"/>
      <c r="H19" s="140"/>
      <c r="I19" s="141"/>
      <c r="J19" s="5"/>
      <c r="K19" s="142" t="s">
        <v>98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7"/>
      <c r="BI19" s="143" t="s">
        <v>5</v>
      </c>
      <c r="BJ19" s="144"/>
      <c r="BK19" s="144"/>
      <c r="BL19" s="144"/>
      <c r="BM19" s="144"/>
      <c r="BN19" s="144"/>
      <c r="BO19" s="144"/>
      <c r="BP19" s="144"/>
      <c r="BQ19" s="144"/>
      <c r="BR19" s="144"/>
      <c r="BS19" s="145"/>
      <c r="BT19" s="11">
        <v>427643.19</v>
      </c>
      <c r="BU19" s="11">
        <f>BU20+BU25+BU27+BU41+BU42</f>
        <v>293968.37000000005</v>
      </c>
      <c r="BV19" s="146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8"/>
    </row>
    <row r="20" spans="1:90" s="6" customFormat="1" ht="13.95" customHeight="1" x14ac:dyDescent="0.25">
      <c r="A20" s="139" t="s">
        <v>8</v>
      </c>
      <c r="B20" s="140"/>
      <c r="C20" s="140"/>
      <c r="D20" s="140"/>
      <c r="E20" s="140"/>
      <c r="F20" s="140"/>
      <c r="G20" s="140"/>
      <c r="H20" s="140"/>
      <c r="I20" s="141"/>
      <c r="J20" s="5"/>
      <c r="K20" s="142" t="s">
        <v>9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7"/>
      <c r="BI20" s="143" t="s">
        <v>5</v>
      </c>
      <c r="BJ20" s="144"/>
      <c r="BK20" s="144"/>
      <c r="BL20" s="144"/>
      <c r="BM20" s="144"/>
      <c r="BN20" s="144"/>
      <c r="BO20" s="144"/>
      <c r="BP20" s="144"/>
      <c r="BQ20" s="144"/>
      <c r="BR20" s="144"/>
      <c r="BS20" s="145"/>
      <c r="BT20" s="11">
        <f>BT21+BT23</f>
        <v>150304.49</v>
      </c>
      <c r="BU20" s="11">
        <f>BU21+BU23</f>
        <v>41488.58</v>
      </c>
      <c r="BV20" s="164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8"/>
    </row>
    <row r="21" spans="1:90" s="6" customFormat="1" ht="54" customHeight="1" x14ac:dyDescent="0.25">
      <c r="A21" s="139" t="s">
        <v>11</v>
      </c>
      <c r="B21" s="140"/>
      <c r="C21" s="140"/>
      <c r="D21" s="140"/>
      <c r="E21" s="140"/>
      <c r="F21" s="140"/>
      <c r="G21" s="140"/>
      <c r="H21" s="140"/>
      <c r="I21" s="141"/>
      <c r="J21" s="5"/>
      <c r="K21" s="142" t="s">
        <v>118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7"/>
      <c r="BI21" s="143" t="s">
        <v>5</v>
      </c>
      <c r="BJ21" s="144"/>
      <c r="BK21" s="144"/>
      <c r="BL21" s="144"/>
      <c r="BM21" s="144"/>
      <c r="BN21" s="144"/>
      <c r="BO21" s="144"/>
      <c r="BP21" s="144"/>
      <c r="BQ21" s="144"/>
      <c r="BR21" s="144"/>
      <c r="BS21" s="145"/>
      <c r="BT21" s="11">
        <v>95671.31</v>
      </c>
      <c r="BU21" s="11">
        <v>30983.66</v>
      </c>
      <c r="BV21" s="126" t="s">
        <v>346</v>
      </c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8"/>
    </row>
    <row r="22" spans="1:90" s="6" customFormat="1" ht="94.95" customHeight="1" x14ac:dyDescent="0.25">
      <c r="A22" s="139" t="s">
        <v>13</v>
      </c>
      <c r="B22" s="140"/>
      <c r="C22" s="140"/>
      <c r="D22" s="140"/>
      <c r="E22" s="140"/>
      <c r="F22" s="140"/>
      <c r="G22" s="140"/>
      <c r="H22" s="140"/>
      <c r="I22" s="141"/>
      <c r="J22" s="5"/>
      <c r="K22" s="142" t="s">
        <v>12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7"/>
      <c r="BI22" s="143" t="s">
        <v>5</v>
      </c>
      <c r="BJ22" s="144"/>
      <c r="BK22" s="144"/>
      <c r="BL22" s="144"/>
      <c r="BM22" s="144"/>
      <c r="BN22" s="144"/>
      <c r="BO22" s="144"/>
      <c r="BP22" s="144"/>
      <c r="BQ22" s="144"/>
      <c r="BR22" s="144"/>
      <c r="BS22" s="145"/>
      <c r="BT22" s="11" t="s">
        <v>216</v>
      </c>
      <c r="BU22" s="11">
        <v>20093.96</v>
      </c>
      <c r="BV22" s="126" t="s">
        <v>357</v>
      </c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8"/>
    </row>
    <row r="23" spans="1:90" s="6" customFormat="1" ht="58.5" customHeight="1" x14ac:dyDescent="0.25">
      <c r="A23" s="139" t="s">
        <v>39</v>
      </c>
      <c r="B23" s="140"/>
      <c r="C23" s="140"/>
      <c r="D23" s="140"/>
      <c r="E23" s="140"/>
      <c r="F23" s="140"/>
      <c r="G23" s="140"/>
      <c r="H23" s="140"/>
      <c r="I23" s="141"/>
      <c r="J23" s="5"/>
      <c r="K23" s="142" t="s">
        <v>40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7"/>
      <c r="BI23" s="143" t="s">
        <v>5</v>
      </c>
      <c r="BJ23" s="144"/>
      <c r="BK23" s="144"/>
      <c r="BL23" s="144"/>
      <c r="BM23" s="144"/>
      <c r="BN23" s="144"/>
      <c r="BO23" s="144"/>
      <c r="BP23" s="144"/>
      <c r="BQ23" s="144"/>
      <c r="BR23" s="144"/>
      <c r="BS23" s="145"/>
      <c r="BT23" s="11">
        <v>54633.18</v>
      </c>
      <c r="BU23" s="11">
        <v>10504.920000000002</v>
      </c>
      <c r="BV23" s="126" t="s">
        <v>346</v>
      </c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8"/>
    </row>
    <row r="24" spans="1:90" s="6" customFormat="1" ht="83.4" customHeight="1" x14ac:dyDescent="0.25">
      <c r="A24" s="139" t="s">
        <v>41</v>
      </c>
      <c r="B24" s="140"/>
      <c r="C24" s="140"/>
      <c r="D24" s="140"/>
      <c r="E24" s="140"/>
      <c r="F24" s="140"/>
      <c r="G24" s="140"/>
      <c r="H24" s="140"/>
      <c r="I24" s="141"/>
      <c r="J24" s="5"/>
      <c r="K24" s="142" t="s">
        <v>12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7"/>
      <c r="BI24" s="143" t="s">
        <v>5</v>
      </c>
      <c r="BJ24" s="144"/>
      <c r="BK24" s="144"/>
      <c r="BL24" s="144"/>
      <c r="BM24" s="144"/>
      <c r="BN24" s="144"/>
      <c r="BO24" s="144"/>
      <c r="BP24" s="144"/>
      <c r="BQ24" s="144"/>
      <c r="BR24" s="144"/>
      <c r="BS24" s="145"/>
      <c r="BT24" s="11" t="s">
        <v>216</v>
      </c>
      <c r="BU24" s="11">
        <v>8029.3000000000011</v>
      </c>
      <c r="BV24" s="126" t="s">
        <v>356</v>
      </c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8"/>
    </row>
    <row r="25" spans="1:90" s="6" customFormat="1" ht="15" customHeight="1" x14ac:dyDescent="0.25">
      <c r="A25" s="139" t="s">
        <v>10</v>
      </c>
      <c r="B25" s="140"/>
      <c r="C25" s="140"/>
      <c r="D25" s="140"/>
      <c r="E25" s="140"/>
      <c r="F25" s="140"/>
      <c r="G25" s="140"/>
      <c r="H25" s="140"/>
      <c r="I25" s="141"/>
      <c r="J25" s="5"/>
      <c r="K25" s="142" t="s">
        <v>21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7"/>
      <c r="BI25" s="143" t="s">
        <v>5</v>
      </c>
      <c r="BJ25" s="144"/>
      <c r="BK25" s="144"/>
      <c r="BL25" s="144"/>
      <c r="BM25" s="144"/>
      <c r="BN25" s="144"/>
      <c r="BO25" s="144"/>
      <c r="BP25" s="144"/>
      <c r="BQ25" s="144"/>
      <c r="BR25" s="144"/>
      <c r="BS25" s="145"/>
      <c r="BT25" s="11">
        <v>233218.36</v>
      </c>
      <c r="BU25" s="11">
        <v>203439.10000000003</v>
      </c>
      <c r="BV25" s="164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8"/>
    </row>
    <row r="26" spans="1:90" s="6" customFormat="1" ht="28.2" customHeight="1" x14ac:dyDescent="0.25">
      <c r="A26" s="139" t="s">
        <v>42</v>
      </c>
      <c r="B26" s="140"/>
      <c r="C26" s="140"/>
      <c r="D26" s="140"/>
      <c r="E26" s="140"/>
      <c r="F26" s="140"/>
      <c r="G26" s="140"/>
      <c r="H26" s="140"/>
      <c r="I26" s="141"/>
      <c r="J26" s="5"/>
      <c r="K26" s="142" t="s">
        <v>12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7"/>
      <c r="BI26" s="143" t="s">
        <v>5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5"/>
      <c r="BT26" s="11" t="s">
        <v>216</v>
      </c>
      <c r="BU26" s="11">
        <v>21939.702000000001</v>
      </c>
      <c r="BV26" s="126" t="s">
        <v>217</v>
      </c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8"/>
    </row>
    <row r="27" spans="1:90" s="6" customFormat="1" ht="30" customHeight="1" x14ac:dyDescent="0.25">
      <c r="A27" s="139" t="s">
        <v>14</v>
      </c>
      <c r="B27" s="140"/>
      <c r="C27" s="140"/>
      <c r="D27" s="140"/>
      <c r="E27" s="140"/>
      <c r="F27" s="140"/>
      <c r="G27" s="140"/>
      <c r="H27" s="140"/>
      <c r="I27" s="141"/>
      <c r="J27" s="5"/>
      <c r="K27" s="142" t="s">
        <v>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7"/>
      <c r="BI27" s="143" t="s">
        <v>5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5"/>
      <c r="BT27" s="11">
        <f>BT28+BT29+BT30</f>
        <v>44120.340000000004</v>
      </c>
      <c r="BU27" s="11">
        <f>BU28+BU29+BU30</f>
        <v>49040.69000000001</v>
      </c>
      <c r="BV27" s="164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8"/>
    </row>
    <row r="28" spans="1:90" s="6" customFormat="1" ht="30" customHeight="1" x14ac:dyDescent="0.25">
      <c r="A28" s="139" t="s">
        <v>43</v>
      </c>
      <c r="B28" s="140"/>
      <c r="C28" s="140"/>
      <c r="D28" s="140"/>
      <c r="E28" s="140"/>
      <c r="F28" s="140"/>
      <c r="G28" s="140"/>
      <c r="H28" s="140"/>
      <c r="I28" s="141"/>
      <c r="J28" s="5"/>
      <c r="K28" s="142" t="s">
        <v>100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7"/>
      <c r="BI28" s="143" t="s">
        <v>5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5"/>
      <c r="BT28" s="11">
        <v>241.73</v>
      </c>
      <c r="BU28" s="11"/>
      <c r="BV28" s="195" t="s">
        <v>326</v>
      </c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7"/>
    </row>
    <row r="29" spans="1:90" s="6" customFormat="1" ht="15" customHeight="1" x14ac:dyDescent="0.25">
      <c r="A29" s="139" t="s">
        <v>45</v>
      </c>
      <c r="B29" s="140"/>
      <c r="C29" s="140"/>
      <c r="D29" s="140"/>
      <c r="E29" s="140"/>
      <c r="F29" s="140"/>
      <c r="G29" s="140"/>
      <c r="H29" s="140"/>
      <c r="I29" s="141"/>
      <c r="J29" s="5"/>
      <c r="K29" s="142" t="s">
        <v>44</v>
      </c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7"/>
      <c r="BI29" s="143" t="s">
        <v>5</v>
      </c>
      <c r="BJ29" s="144"/>
      <c r="BK29" s="144"/>
      <c r="BL29" s="144"/>
      <c r="BM29" s="144"/>
      <c r="BN29" s="144"/>
      <c r="BO29" s="144"/>
      <c r="BP29" s="144"/>
      <c r="BQ29" s="144"/>
      <c r="BR29" s="144"/>
      <c r="BS29" s="145"/>
      <c r="BT29" s="11">
        <v>713.43</v>
      </c>
      <c r="BU29" s="11">
        <v>53.19</v>
      </c>
      <c r="BV29" s="202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4"/>
    </row>
    <row r="30" spans="1:90" s="6" customFormat="1" ht="30" customHeight="1" x14ac:dyDescent="0.25">
      <c r="A30" s="139" t="s">
        <v>101</v>
      </c>
      <c r="B30" s="140"/>
      <c r="C30" s="140"/>
      <c r="D30" s="140"/>
      <c r="E30" s="140"/>
      <c r="F30" s="140"/>
      <c r="G30" s="140"/>
      <c r="H30" s="140"/>
      <c r="I30" s="141"/>
      <c r="J30" s="5"/>
      <c r="K30" s="142" t="s">
        <v>46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7"/>
      <c r="BI30" s="143" t="s">
        <v>5</v>
      </c>
      <c r="BJ30" s="144"/>
      <c r="BK30" s="144"/>
      <c r="BL30" s="144"/>
      <c r="BM30" s="144"/>
      <c r="BN30" s="144"/>
      <c r="BO30" s="144"/>
      <c r="BP30" s="144"/>
      <c r="BQ30" s="144"/>
      <c r="BR30" s="144"/>
      <c r="BS30" s="145"/>
      <c r="BT30" s="11">
        <f>SUM(BT31:BT40)</f>
        <v>43165.18</v>
      </c>
      <c r="BU30" s="11">
        <f>SUM(BU31:BU40)</f>
        <v>48987.500000000007</v>
      </c>
      <c r="BV30" s="202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4"/>
    </row>
    <row r="31" spans="1:90" s="6" customFormat="1" ht="17.399999999999999" customHeight="1" x14ac:dyDescent="0.25">
      <c r="A31" s="166" t="s">
        <v>119</v>
      </c>
      <c r="B31" s="167"/>
      <c r="C31" s="167"/>
      <c r="D31" s="167"/>
      <c r="E31" s="167"/>
      <c r="F31" s="167"/>
      <c r="G31" s="167"/>
      <c r="H31" s="167"/>
      <c r="I31" s="168"/>
      <c r="J31" s="12"/>
      <c r="K31" s="169" t="s">
        <v>120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3"/>
      <c r="BI31" s="170" t="s">
        <v>5</v>
      </c>
      <c r="BJ31" s="171"/>
      <c r="BK31" s="171"/>
      <c r="BL31" s="171"/>
      <c r="BM31" s="171"/>
      <c r="BN31" s="171"/>
      <c r="BO31" s="171"/>
      <c r="BP31" s="171"/>
      <c r="BQ31" s="171"/>
      <c r="BR31" s="171"/>
      <c r="BS31" s="172"/>
      <c r="BT31" s="11">
        <v>1670.72</v>
      </c>
      <c r="BU31" s="11">
        <v>4021.8</v>
      </c>
      <c r="BV31" s="202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4"/>
    </row>
    <row r="32" spans="1:90" s="6" customFormat="1" ht="30" customHeight="1" x14ac:dyDescent="0.25">
      <c r="A32" s="166" t="s">
        <v>121</v>
      </c>
      <c r="B32" s="167"/>
      <c r="C32" s="167"/>
      <c r="D32" s="167"/>
      <c r="E32" s="167"/>
      <c r="F32" s="167"/>
      <c r="G32" s="167"/>
      <c r="H32" s="167"/>
      <c r="I32" s="168"/>
      <c r="J32" s="12"/>
      <c r="K32" s="169" t="s">
        <v>122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3"/>
      <c r="BI32" s="170" t="s">
        <v>5</v>
      </c>
      <c r="BJ32" s="171"/>
      <c r="BK32" s="171"/>
      <c r="BL32" s="171"/>
      <c r="BM32" s="171"/>
      <c r="BN32" s="171"/>
      <c r="BO32" s="171"/>
      <c r="BP32" s="171"/>
      <c r="BQ32" s="171"/>
      <c r="BR32" s="171"/>
      <c r="BS32" s="172"/>
      <c r="BT32" s="11">
        <v>20993.02</v>
      </c>
      <c r="BU32" s="11">
        <v>16004.78</v>
      </c>
      <c r="BV32" s="202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4"/>
    </row>
    <row r="33" spans="1:90" s="6" customFormat="1" ht="30" customHeight="1" x14ac:dyDescent="0.25">
      <c r="A33" s="166" t="s">
        <v>123</v>
      </c>
      <c r="B33" s="167"/>
      <c r="C33" s="167"/>
      <c r="D33" s="167"/>
      <c r="E33" s="167"/>
      <c r="F33" s="167"/>
      <c r="G33" s="167"/>
      <c r="H33" s="167"/>
      <c r="I33" s="168"/>
      <c r="J33" s="12"/>
      <c r="K33" s="169" t="s">
        <v>124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3"/>
      <c r="BI33" s="170" t="s">
        <v>5</v>
      </c>
      <c r="BJ33" s="171"/>
      <c r="BK33" s="171"/>
      <c r="BL33" s="171"/>
      <c r="BM33" s="171"/>
      <c r="BN33" s="171"/>
      <c r="BO33" s="171"/>
      <c r="BP33" s="171"/>
      <c r="BQ33" s="171"/>
      <c r="BR33" s="171"/>
      <c r="BS33" s="172"/>
      <c r="BT33" s="11">
        <v>2464.09</v>
      </c>
      <c r="BU33" s="11">
        <v>3669.4100000000003</v>
      </c>
      <c r="BV33" s="202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4"/>
    </row>
    <row r="34" spans="1:90" s="6" customFormat="1" ht="30" customHeight="1" x14ac:dyDescent="0.25">
      <c r="A34" s="166" t="s">
        <v>125</v>
      </c>
      <c r="B34" s="167"/>
      <c r="C34" s="167"/>
      <c r="D34" s="167"/>
      <c r="E34" s="167"/>
      <c r="F34" s="167"/>
      <c r="G34" s="167"/>
      <c r="H34" s="167"/>
      <c r="I34" s="168"/>
      <c r="J34" s="12"/>
      <c r="K34" s="169" t="s">
        <v>126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3"/>
      <c r="BI34" s="170" t="s">
        <v>5</v>
      </c>
      <c r="BJ34" s="171"/>
      <c r="BK34" s="171"/>
      <c r="BL34" s="171"/>
      <c r="BM34" s="171"/>
      <c r="BN34" s="171"/>
      <c r="BO34" s="171"/>
      <c r="BP34" s="171"/>
      <c r="BQ34" s="171"/>
      <c r="BR34" s="171"/>
      <c r="BS34" s="172"/>
      <c r="BT34" s="11">
        <v>0</v>
      </c>
      <c r="BU34" s="11">
        <v>3683.12</v>
      </c>
      <c r="BV34" s="202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4"/>
    </row>
    <row r="35" spans="1:90" s="6" customFormat="1" ht="16.2" customHeight="1" x14ac:dyDescent="0.25">
      <c r="A35" s="166" t="s">
        <v>127</v>
      </c>
      <c r="B35" s="167"/>
      <c r="C35" s="167"/>
      <c r="D35" s="167"/>
      <c r="E35" s="167"/>
      <c r="F35" s="167"/>
      <c r="G35" s="167"/>
      <c r="H35" s="167"/>
      <c r="I35" s="168"/>
      <c r="J35" s="12"/>
      <c r="K35" s="169" t="s">
        <v>128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3"/>
      <c r="BI35" s="170" t="s">
        <v>5</v>
      </c>
      <c r="BJ35" s="171"/>
      <c r="BK35" s="171"/>
      <c r="BL35" s="171"/>
      <c r="BM35" s="171"/>
      <c r="BN35" s="171"/>
      <c r="BO35" s="171"/>
      <c r="BP35" s="171"/>
      <c r="BQ35" s="171"/>
      <c r="BR35" s="171"/>
      <c r="BS35" s="172"/>
      <c r="BT35" s="11">
        <v>3692.49</v>
      </c>
      <c r="BU35" s="11">
        <v>9629.5899999999983</v>
      </c>
      <c r="BV35" s="202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4"/>
    </row>
    <row r="36" spans="1:90" s="6" customFormat="1" ht="22.2" customHeight="1" x14ac:dyDescent="0.25">
      <c r="A36" s="166" t="s">
        <v>129</v>
      </c>
      <c r="B36" s="167"/>
      <c r="C36" s="167"/>
      <c r="D36" s="167"/>
      <c r="E36" s="167"/>
      <c r="F36" s="167"/>
      <c r="G36" s="167"/>
      <c r="H36" s="167"/>
      <c r="I36" s="168"/>
      <c r="J36" s="12"/>
      <c r="K36" s="169" t="s">
        <v>130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3"/>
      <c r="BI36" s="170" t="s">
        <v>5</v>
      </c>
      <c r="BJ36" s="171"/>
      <c r="BK36" s="171"/>
      <c r="BL36" s="171"/>
      <c r="BM36" s="171"/>
      <c r="BN36" s="171"/>
      <c r="BO36" s="171"/>
      <c r="BP36" s="171"/>
      <c r="BQ36" s="171"/>
      <c r="BR36" s="171"/>
      <c r="BS36" s="172"/>
      <c r="BT36" s="11">
        <v>2550.91</v>
      </c>
      <c r="BU36" s="11">
        <v>4185.16</v>
      </c>
      <c r="BV36" s="202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4"/>
    </row>
    <row r="37" spans="1:90" s="6" customFormat="1" ht="16.95" customHeight="1" x14ac:dyDescent="0.25">
      <c r="A37" s="166" t="s">
        <v>131</v>
      </c>
      <c r="B37" s="167"/>
      <c r="C37" s="167"/>
      <c r="D37" s="167"/>
      <c r="E37" s="167"/>
      <c r="F37" s="167"/>
      <c r="G37" s="167"/>
      <c r="H37" s="167"/>
      <c r="I37" s="168"/>
      <c r="J37" s="12"/>
      <c r="K37" s="169" t="s">
        <v>132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3"/>
      <c r="BI37" s="170" t="s">
        <v>5</v>
      </c>
      <c r="BJ37" s="171"/>
      <c r="BK37" s="171"/>
      <c r="BL37" s="171"/>
      <c r="BM37" s="171"/>
      <c r="BN37" s="171"/>
      <c r="BO37" s="171"/>
      <c r="BP37" s="171"/>
      <c r="BQ37" s="171"/>
      <c r="BR37" s="171"/>
      <c r="BS37" s="172"/>
      <c r="BT37" s="11">
        <v>2935.72</v>
      </c>
      <c r="BU37" s="11">
        <v>1095.04</v>
      </c>
      <c r="BV37" s="202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4"/>
    </row>
    <row r="38" spans="1:90" s="6" customFormat="1" ht="30" customHeight="1" x14ac:dyDescent="0.25">
      <c r="A38" s="166" t="s">
        <v>133</v>
      </c>
      <c r="B38" s="167"/>
      <c r="C38" s="167"/>
      <c r="D38" s="167"/>
      <c r="E38" s="167"/>
      <c r="F38" s="167"/>
      <c r="G38" s="167"/>
      <c r="H38" s="167"/>
      <c r="I38" s="168"/>
      <c r="J38" s="12"/>
      <c r="K38" s="169" t="s">
        <v>134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3"/>
      <c r="BI38" s="170" t="s">
        <v>5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2"/>
      <c r="BT38" s="11">
        <v>4703.96</v>
      </c>
      <c r="BU38" s="11">
        <v>709.04</v>
      </c>
      <c r="BV38" s="202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4"/>
    </row>
    <row r="39" spans="1:90" s="6" customFormat="1" ht="12.6" customHeight="1" x14ac:dyDescent="0.25">
      <c r="A39" s="166" t="s">
        <v>135</v>
      </c>
      <c r="B39" s="167"/>
      <c r="C39" s="167"/>
      <c r="D39" s="167"/>
      <c r="E39" s="167"/>
      <c r="F39" s="167"/>
      <c r="G39" s="167"/>
      <c r="H39" s="167"/>
      <c r="I39" s="168"/>
      <c r="J39" s="12"/>
      <c r="K39" s="169" t="s">
        <v>136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3"/>
      <c r="BI39" s="170" t="s">
        <v>5</v>
      </c>
      <c r="BJ39" s="171"/>
      <c r="BK39" s="171"/>
      <c r="BL39" s="171"/>
      <c r="BM39" s="171"/>
      <c r="BN39" s="171"/>
      <c r="BO39" s="171"/>
      <c r="BP39" s="171"/>
      <c r="BQ39" s="171"/>
      <c r="BR39" s="171"/>
      <c r="BS39" s="172"/>
      <c r="BT39" s="11">
        <v>1252.01</v>
      </c>
      <c r="BU39" s="11">
        <v>3099.3</v>
      </c>
      <c r="BV39" s="205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7"/>
    </row>
    <row r="40" spans="1:90" s="6" customFormat="1" ht="16.95" customHeight="1" x14ac:dyDescent="0.25">
      <c r="A40" s="166" t="s">
        <v>137</v>
      </c>
      <c r="B40" s="167"/>
      <c r="C40" s="167"/>
      <c r="D40" s="167"/>
      <c r="E40" s="167"/>
      <c r="F40" s="167"/>
      <c r="G40" s="167"/>
      <c r="H40" s="167"/>
      <c r="I40" s="168"/>
      <c r="J40" s="12"/>
      <c r="K40" s="169" t="s">
        <v>138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3"/>
      <c r="BI40" s="170" t="s">
        <v>5</v>
      </c>
      <c r="BJ40" s="171"/>
      <c r="BK40" s="171"/>
      <c r="BL40" s="171"/>
      <c r="BM40" s="171"/>
      <c r="BN40" s="171"/>
      <c r="BO40" s="171"/>
      <c r="BP40" s="171"/>
      <c r="BQ40" s="171"/>
      <c r="BR40" s="171"/>
      <c r="BS40" s="172"/>
      <c r="BT40" s="11">
        <v>2902.26</v>
      </c>
      <c r="BU40" s="11">
        <v>2890.2599999999998</v>
      </c>
      <c r="BV40" s="164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8"/>
    </row>
    <row r="41" spans="1:90" s="6" customFormat="1" ht="45" customHeight="1" x14ac:dyDescent="0.25">
      <c r="A41" s="139" t="s">
        <v>102</v>
      </c>
      <c r="B41" s="140"/>
      <c r="C41" s="140"/>
      <c r="D41" s="140"/>
      <c r="E41" s="140"/>
      <c r="F41" s="140"/>
      <c r="G41" s="140"/>
      <c r="H41" s="140"/>
      <c r="I41" s="141"/>
      <c r="J41" s="5"/>
      <c r="K41" s="142" t="s">
        <v>103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7"/>
      <c r="BI41" s="143" t="s">
        <v>5</v>
      </c>
      <c r="BJ41" s="144"/>
      <c r="BK41" s="144"/>
      <c r="BL41" s="144"/>
      <c r="BM41" s="144"/>
      <c r="BN41" s="144"/>
      <c r="BO41" s="144"/>
      <c r="BP41" s="144"/>
      <c r="BQ41" s="144"/>
      <c r="BR41" s="144"/>
      <c r="BS41" s="145"/>
      <c r="BT41" s="11">
        <v>0</v>
      </c>
      <c r="BU41" s="11">
        <v>0</v>
      </c>
      <c r="BV41" s="164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8"/>
    </row>
    <row r="42" spans="1:90" s="6" customFormat="1" ht="30" customHeight="1" x14ac:dyDescent="0.25">
      <c r="A42" s="139" t="s">
        <v>104</v>
      </c>
      <c r="B42" s="140"/>
      <c r="C42" s="140"/>
      <c r="D42" s="140"/>
      <c r="E42" s="140"/>
      <c r="F42" s="140"/>
      <c r="G42" s="140"/>
      <c r="H42" s="140"/>
      <c r="I42" s="141"/>
      <c r="J42" s="5"/>
      <c r="K42" s="142" t="s">
        <v>105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7"/>
      <c r="BI42" s="143" t="s">
        <v>5</v>
      </c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1">
        <v>0</v>
      </c>
      <c r="BU42" s="11">
        <v>0</v>
      </c>
      <c r="BV42" s="164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8"/>
    </row>
    <row r="43" spans="1:90" s="6" customFormat="1" ht="30" customHeight="1" x14ac:dyDescent="0.25">
      <c r="A43" s="139" t="s">
        <v>47</v>
      </c>
      <c r="B43" s="140"/>
      <c r="C43" s="140"/>
      <c r="D43" s="140"/>
      <c r="E43" s="140"/>
      <c r="F43" s="140"/>
      <c r="G43" s="140"/>
      <c r="H43" s="140"/>
      <c r="I43" s="141"/>
      <c r="J43" s="5"/>
      <c r="K43" s="142" t="s">
        <v>48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7"/>
      <c r="BI43" s="143" t="s">
        <v>5</v>
      </c>
      <c r="BJ43" s="144"/>
      <c r="BK43" s="144"/>
      <c r="BL43" s="144"/>
      <c r="BM43" s="144"/>
      <c r="BN43" s="144"/>
      <c r="BO43" s="144"/>
      <c r="BP43" s="144"/>
      <c r="BQ43" s="144"/>
      <c r="BR43" s="144"/>
      <c r="BS43" s="145"/>
      <c r="BT43" s="11">
        <f>BT44+BT45+BT46+BT47+BT48+BT49+BT50+BT51+BT52+BT53+BT55+BT56</f>
        <v>490444.09726429172</v>
      </c>
      <c r="BU43" s="11">
        <f>BU44+BU45+BU46+BU47+BU48+BU49+BU50+BU51+BU52+BU53+BU55+BU56</f>
        <v>576745.00472469616</v>
      </c>
      <c r="BV43" s="146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8"/>
    </row>
    <row r="44" spans="1:90" s="6" customFormat="1" ht="53.4" customHeight="1" x14ac:dyDescent="0.25">
      <c r="A44" s="139" t="s">
        <v>49</v>
      </c>
      <c r="B44" s="140"/>
      <c r="C44" s="140"/>
      <c r="D44" s="140"/>
      <c r="E44" s="140"/>
      <c r="F44" s="140"/>
      <c r="G44" s="140"/>
      <c r="H44" s="140"/>
      <c r="I44" s="141"/>
      <c r="J44" s="5"/>
      <c r="K44" s="142" t="s">
        <v>139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7"/>
      <c r="BI44" s="143" t="s">
        <v>5</v>
      </c>
      <c r="BJ44" s="144"/>
      <c r="BK44" s="144"/>
      <c r="BL44" s="144"/>
      <c r="BM44" s="144"/>
      <c r="BN44" s="144"/>
      <c r="BO44" s="144"/>
      <c r="BP44" s="144"/>
      <c r="BQ44" s="144"/>
      <c r="BR44" s="144"/>
      <c r="BS44" s="145"/>
      <c r="BT44" s="11">
        <v>171130.92946247998</v>
      </c>
      <c r="BU44" s="11">
        <v>172845.35</v>
      </c>
      <c r="BV44" s="126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8"/>
    </row>
    <row r="45" spans="1:90" s="6" customFormat="1" ht="45" customHeight="1" x14ac:dyDescent="0.25">
      <c r="A45" s="139" t="s">
        <v>50</v>
      </c>
      <c r="B45" s="140"/>
      <c r="C45" s="140"/>
      <c r="D45" s="140"/>
      <c r="E45" s="140"/>
      <c r="F45" s="140"/>
      <c r="G45" s="140"/>
      <c r="H45" s="140"/>
      <c r="I45" s="141"/>
      <c r="J45" s="5"/>
      <c r="K45" s="142" t="s">
        <v>51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7"/>
      <c r="BI45" s="143" t="s">
        <v>5</v>
      </c>
      <c r="BJ45" s="144"/>
      <c r="BK45" s="144"/>
      <c r="BL45" s="144"/>
      <c r="BM45" s="144"/>
      <c r="BN45" s="144"/>
      <c r="BO45" s="144"/>
      <c r="BP45" s="144"/>
      <c r="BQ45" s="144"/>
      <c r="BR45" s="144"/>
      <c r="BS45" s="145"/>
      <c r="BT45" s="11">
        <v>0</v>
      </c>
      <c r="BU45" s="11">
        <v>0</v>
      </c>
      <c r="BV45" s="164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8"/>
    </row>
    <row r="46" spans="1:90" s="6" customFormat="1" ht="15.6" customHeight="1" x14ac:dyDescent="0.25">
      <c r="A46" s="139" t="s">
        <v>52</v>
      </c>
      <c r="B46" s="140"/>
      <c r="C46" s="140"/>
      <c r="D46" s="140"/>
      <c r="E46" s="140"/>
      <c r="F46" s="140"/>
      <c r="G46" s="140"/>
      <c r="H46" s="140"/>
      <c r="I46" s="141"/>
      <c r="J46" s="5"/>
      <c r="K46" s="142" t="s">
        <v>53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7"/>
      <c r="BI46" s="143" t="s">
        <v>5</v>
      </c>
      <c r="BJ46" s="144"/>
      <c r="BK46" s="144"/>
      <c r="BL46" s="144"/>
      <c r="BM46" s="144"/>
      <c r="BN46" s="144"/>
      <c r="BO46" s="144"/>
      <c r="BP46" s="144"/>
      <c r="BQ46" s="144"/>
      <c r="BR46" s="144"/>
      <c r="BS46" s="145"/>
      <c r="BT46" s="11">
        <v>8018.56</v>
      </c>
      <c r="BU46" s="11">
        <v>9369.35</v>
      </c>
      <c r="BV46" s="195" t="s">
        <v>326</v>
      </c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7"/>
    </row>
    <row r="47" spans="1:90" s="6" customFormat="1" ht="15" customHeight="1" x14ac:dyDescent="0.25">
      <c r="A47" s="139" t="s">
        <v>54</v>
      </c>
      <c r="B47" s="140"/>
      <c r="C47" s="140"/>
      <c r="D47" s="140"/>
      <c r="E47" s="140"/>
      <c r="F47" s="140"/>
      <c r="G47" s="140"/>
      <c r="H47" s="140"/>
      <c r="I47" s="141"/>
      <c r="J47" s="5"/>
      <c r="K47" s="142" t="s">
        <v>22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7"/>
      <c r="BI47" s="143" t="s">
        <v>5</v>
      </c>
      <c r="BJ47" s="144"/>
      <c r="BK47" s="144"/>
      <c r="BL47" s="144"/>
      <c r="BM47" s="144"/>
      <c r="BN47" s="144"/>
      <c r="BO47" s="144"/>
      <c r="BP47" s="144"/>
      <c r="BQ47" s="144"/>
      <c r="BR47" s="144"/>
      <c r="BS47" s="145"/>
      <c r="BT47" s="11">
        <v>70898.38</v>
      </c>
      <c r="BU47" s="11">
        <v>59798.689999999995</v>
      </c>
      <c r="BV47" s="205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7"/>
    </row>
    <row r="48" spans="1:90" s="6" customFormat="1" ht="64.95" customHeight="1" x14ac:dyDescent="0.25">
      <c r="A48" s="139" t="s">
        <v>55</v>
      </c>
      <c r="B48" s="140"/>
      <c r="C48" s="140"/>
      <c r="D48" s="140"/>
      <c r="E48" s="140"/>
      <c r="F48" s="140"/>
      <c r="G48" s="140"/>
      <c r="H48" s="140"/>
      <c r="I48" s="141"/>
      <c r="J48" s="5"/>
      <c r="K48" s="142" t="s">
        <v>201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7"/>
      <c r="BI48" s="143" t="s">
        <v>5</v>
      </c>
      <c r="BJ48" s="144"/>
      <c r="BK48" s="144"/>
      <c r="BL48" s="144"/>
      <c r="BM48" s="144"/>
      <c r="BN48" s="144"/>
      <c r="BO48" s="144"/>
      <c r="BP48" s="144"/>
      <c r="BQ48" s="144"/>
      <c r="BR48" s="144"/>
      <c r="BS48" s="145"/>
      <c r="BT48" s="11">
        <v>100998.93066564176</v>
      </c>
      <c r="BU48" s="11">
        <v>130178.37</v>
      </c>
      <c r="BV48" s="164" t="s">
        <v>321</v>
      </c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8"/>
    </row>
    <row r="49" spans="1:90" s="6" customFormat="1" ht="48.75" customHeight="1" x14ac:dyDescent="0.25">
      <c r="A49" s="139" t="s">
        <v>56</v>
      </c>
      <c r="B49" s="140"/>
      <c r="C49" s="140"/>
      <c r="D49" s="140"/>
      <c r="E49" s="140"/>
      <c r="F49" s="140"/>
      <c r="G49" s="140"/>
      <c r="H49" s="140"/>
      <c r="I49" s="141"/>
      <c r="J49" s="5"/>
      <c r="K49" s="142" t="s">
        <v>106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7"/>
      <c r="BI49" s="143" t="s">
        <v>5</v>
      </c>
      <c r="BJ49" s="144"/>
      <c r="BK49" s="144"/>
      <c r="BL49" s="144"/>
      <c r="BM49" s="144"/>
      <c r="BN49" s="144"/>
      <c r="BO49" s="144"/>
      <c r="BP49" s="144"/>
      <c r="BQ49" s="144"/>
      <c r="BR49" s="144"/>
      <c r="BS49" s="145"/>
      <c r="BT49" s="11">
        <v>135007.88</v>
      </c>
      <c r="BU49" s="11">
        <v>129800.95</v>
      </c>
      <c r="BV49" s="126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8"/>
    </row>
    <row r="50" spans="1:90" s="6" customFormat="1" ht="15" customHeight="1" x14ac:dyDescent="0.25">
      <c r="A50" s="139" t="s">
        <v>57</v>
      </c>
      <c r="B50" s="140"/>
      <c r="C50" s="140"/>
      <c r="D50" s="140"/>
      <c r="E50" s="140"/>
      <c r="F50" s="140"/>
      <c r="G50" s="140"/>
      <c r="H50" s="140"/>
      <c r="I50" s="141"/>
      <c r="J50" s="5"/>
      <c r="K50" s="142" t="s">
        <v>107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7"/>
      <c r="BI50" s="143" t="s">
        <v>5</v>
      </c>
      <c r="BJ50" s="144"/>
      <c r="BK50" s="144"/>
      <c r="BL50" s="144"/>
      <c r="BM50" s="144"/>
      <c r="BN50" s="144"/>
      <c r="BO50" s="144"/>
      <c r="BP50" s="144"/>
      <c r="BQ50" s="144"/>
      <c r="BR50" s="144"/>
      <c r="BS50" s="145"/>
      <c r="BT50" s="11">
        <v>0</v>
      </c>
      <c r="BU50" s="11">
        <v>0</v>
      </c>
      <c r="BV50" s="126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8"/>
    </row>
    <row r="51" spans="1:90" s="6" customFormat="1" ht="54.6" customHeight="1" x14ac:dyDescent="0.25">
      <c r="A51" s="139" t="s">
        <v>61</v>
      </c>
      <c r="B51" s="140"/>
      <c r="C51" s="140"/>
      <c r="D51" s="140"/>
      <c r="E51" s="140"/>
      <c r="F51" s="140"/>
      <c r="G51" s="140"/>
      <c r="H51" s="140"/>
      <c r="I51" s="141"/>
      <c r="J51" s="5"/>
      <c r="K51" s="142" t="s">
        <v>23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7"/>
      <c r="BI51" s="143" t="s">
        <v>5</v>
      </c>
      <c r="BJ51" s="144"/>
      <c r="BK51" s="144"/>
      <c r="BL51" s="144"/>
      <c r="BM51" s="144"/>
      <c r="BN51" s="144"/>
      <c r="BO51" s="144"/>
      <c r="BP51" s="144"/>
      <c r="BQ51" s="144"/>
      <c r="BR51" s="144"/>
      <c r="BS51" s="145"/>
      <c r="BT51" s="11">
        <v>0</v>
      </c>
      <c r="BU51" s="11">
        <v>-25478.0614951344</v>
      </c>
      <c r="BV51" s="126" t="s">
        <v>214</v>
      </c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8"/>
    </row>
    <row r="52" spans="1:90" s="6" customFormat="1" ht="45.75" customHeight="1" x14ac:dyDescent="0.25">
      <c r="A52" s="139" t="s">
        <v>108</v>
      </c>
      <c r="B52" s="140"/>
      <c r="C52" s="140"/>
      <c r="D52" s="140"/>
      <c r="E52" s="140"/>
      <c r="F52" s="140"/>
      <c r="G52" s="140"/>
      <c r="H52" s="140"/>
      <c r="I52" s="141"/>
      <c r="J52" s="5"/>
      <c r="K52" s="142" t="s">
        <v>24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7"/>
      <c r="BI52" s="143" t="s">
        <v>5</v>
      </c>
      <c r="BJ52" s="144"/>
      <c r="BK52" s="144"/>
      <c r="BL52" s="144"/>
      <c r="BM52" s="144"/>
      <c r="BN52" s="144"/>
      <c r="BO52" s="144"/>
      <c r="BP52" s="144"/>
      <c r="BQ52" s="144"/>
      <c r="BR52" s="144"/>
      <c r="BS52" s="145"/>
      <c r="BT52" s="11">
        <v>4389.4171361699991</v>
      </c>
      <c r="BU52" s="11">
        <v>7734.26</v>
      </c>
      <c r="BV52" s="126" t="s">
        <v>343</v>
      </c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8"/>
    </row>
    <row r="53" spans="1:90" s="6" customFormat="1" ht="103.2" customHeight="1" x14ac:dyDescent="0.25">
      <c r="A53" s="139" t="s">
        <v>109</v>
      </c>
      <c r="B53" s="140"/>
      <c r="C53" s="140"/>
      <c r="D53" s="140"/>
      <c r="E53" s="140"/>
      <c r="F53" s="140"/>
      <c r="G53" s="140"/>
      <c r="H53" s="140"/>
      <c r="I53" s="141"/>
      <c r="J53" s="5"/>
      <c r="K53" s="142" t="s">
        <v>58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7"/>
      <c r="BI53" s="143" t="s">
        <v>5</v>
      </c>
      <c r="BJ53" s="144"/>
      <c r="BK53" s="144"/>
      <c r="BL53" s="144"/>
      <c r="BM53" s="144"/>
      <c r="BN53" s="144"/>
      <c r="BO53" s="144"/>
      <c r="BP53" s="144"/>
      <c r="BQ53" s="144"/>
      <c r="BR53" s="144"/>
      <c r="BS53" s="145"/>
      <c r="BT53" s="14">
        <v>0</v>
      </c>
      <c r="BU53" s="14">
        <v>1046.0033898305085</v>
      </c>
      <c r="BV53" s="161" t="s">
        <v>364</v>
      </c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3"/>
    </row>
    <row r="54" spans="1:90" s="6" customFormat="1" ht="43.2" customHeight="1" x14ac:dyDescent="0.25">
      <c r="A54" s="139" t="s">
        <v>110</v>
      </c>
      <c r="B54" s="140"/>
      <c r="C54" s="140"/>
      <c r="D54" s="140"/>
      <c r="E54" s="140"/>
      <c r="F54" s="140"/>
      <c r="G54" s="140"/>
      <c r="H54" s="140"/>
      <c r="I54" s="141"/>
      <c r="J54" s="5"/>
      <c r="K54" s="142" t="s">
        <v>59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7"/>
      <c r="BI54" s="143" t="s">
        <v>60</v>
      </c>
      <c r="BJ54" s="144"/>
      <c r="BK54" s="144"/>
      <c r="BL54" s="144"/>
      <c r="BM54" s="144"/>
      <c r="BN54" s="144"/>
      <c r="BO54" s="144"/>
      <c r="BP54" s="144"/>
      <c r="BQ54" s="144"/>
      <c r="BR54" s="144"/>
      <c r="BS54" s="145"/>
      <c r="BT54" s="5" t="s">
        <v>220</v>
      </c>
      <c r="BU54" s="100">
        <v>221</v>
      </c>
      <c r="BV54" s="161" t="s">
        <v>333</v>
      </c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3"/>
    </row>
    <row r="55" spans="1:90" s="6" customFormat="1" ht="111.75" customHeight="1" x14ac:dyDescent="0.25">
      <c r="A55" s="139" t="s">
        <v>111</v>
      </c>
      <c r="B55" s="140"/>
      <c r="C55" s="140"/>
      <c r="D55" s="140"/>
      <c r="E55" s="140"/>
      <c r="F55" s="140"/>
      <c r="G55" s="140"/>
      <c r="H55" s="140"/>
      <c r="I55" s="141"/>
      <c r="J55" s="5"/>
      <c r="K55" s="142" t="s">
        <v>62</v>
      </c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7"/>
      <c r="BI55" s="143" t="s">
        <v>5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5"/>
      <c r="BT55" s="14">
        <v>0</v>
      </c>
      <c r="BU55" s="14">
        <v>0</v>
      </c>
      <c r="BV55" s="173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5"/>
    </row>
    <row r="56" spans="1:90" s="6" customFormat="1" ht="54.6" customHeight="1" x14ac:dyDescent="0.25">
      <c r="A56" s="139" t="s">
        <v>112</v>
      </c>
      <c r="B56" s="140"/>
      <c r="C56" s="140"/>
      <c r="D56" s="140"/>
      <c r="E56" s="140"/>
      <c r="F56" s="140"/>
      <c r="G56" s="140"/>
      <c r="H56" s="140"/>
      <c r="I56" s="141"/>
      <c r="J56" s="5"/>
      <c r="K56" s="142" t="s">
        <v>113</v>
      </c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7"/>
      <c r="BI56" s="143" t="s">
        <v>5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5"/>
      <c r="BT56" s="14">
        <f>SUM(BT57:BT66)</f>
        <v>0</v>
      </c>
      <c r="BU56" s="14">
        <f>SUM(BU57:BU66)</f>
        <v>91450.09282999998</v>
      </c>
      <c r="BV56" s="195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7"/>
    </row>
    <row r="57" spans="1:90" s="6" customFormat="1" ht="76.2" customHeight="1" x14ac:dyDescent="0.25">
      <c r="A57" s="139" t="s">
        <v>140</v>
      </c>
      <c r="B57" s="140"/>
      <c r="C57" s="140"/>
      <c r="D57" s="140"/>
      <c r="E57" s="140"/>
      <c r="F57" s="140"/>
      <c r="G57" s="140"/>
      <c r="H57" s="140"/>
      <c r="I57" s="141"/>
      <c r="J57" s="5"/>
      <c r="K57" s="142" t="s">
        <v>141</v>
      </c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7"/>
      <c r="BI57" s="143" t="s">
        <v>5</v>
      </c>
      <c r="BJ57" s="144"/>
      <c r="BK57" s="144"/>
      <c r="BL57" s="144"/>
      <c r="BM57" s="144"/>
      <c r="BN57" s="144"/>
      <c r="BO57" s="144"/>
      <c r="BP57" s="144"/>
      <c r="BQ57" s="144"/>
      <c r="BR57" s="144"/>
      <c r="BS57" s="145"/>
      <c r="BT57" s="14">
        <v>0</v>
      </c>
      <c r="BU57" s="11">
        <v>18497.470000000008</v>
      </c>
      <c r="BV57" s="126" t="s">
        <v>360</v>
      </c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8"/>
    </row>
    <row r="58" spans="1:90" s="6" customFormat="1" ht="17.399999999999999" customHeight="1" x14ac:dyDescent="0.25">
      <c r="A58" s="139" t="s">
        <v>142</v>
      </c>
      <c r="B58" s="140"/>
      <c r="C58" s="140"/>
      <c r="D58" s="140"/>
      <c r="E58" s="140"/>
      <c r="F58" s="140"/>
      <c r="G58" s="140"/>
      <c r="H58" s="140"/>
      <c r="I58" s="141"/>
      <c r="J58" s="5"/>
      <c r="K58" s="169" t="s">
        <v>143</v>
      </c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3"/>
      <c r="BI58" s="170" t="s">
        <v>5</v>
      </c>
      <c r="BJ58" s="171"/>
      <c r="BK58" s="171"/>
      <c r="BL58" s="171"/>
      <c r="BM58" s="171"/>
      <c r="BN58" s="171"/>
      <c r="BO58" s="171"/>
      <c r="BP58" s="171"/>
      <c r="BQ58" s="171"/>
      <c r="BR58" s="171"/>
      <c r="BS58" s="172"/>
      <c r="BT58" s="11">
        <v>0</v>
      </c>
      <c r="BU58" s="11">
        <v>41035.619999999995</v>
      </c>
      <c r="BV58" s="202" t="s">
        <v>326</v>
      </c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4"/>
    </row>
    <row r="59" spans="1:90" s="6" customFormat="1" ht="17.399999999999999" customHeight="1" x14ac:dyDescent="0.25">
      <c r="A59" s="139" t="s">
        <v>144</v>
      </c>
      <c r="B59" s="140"/>
      <c r="C59" s="140"/>
      <c r="D59" s="140"/>
      <c r="E59" s="140"/>
      <c r="F59" s="140"/>
      <c r="G59" s="140"/>
      <c r="H59" s="140"/>
      <c r="I59" s="141"/>
      <c r="J59" s="5"/>
      <c r="K59" s="142" t="s">
        <v>209</v>
      </c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7"/>
      <c r="BI59" s="143" t="s">
        <v>5</v>
      </c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">
        <v>0</v>
      </c>
      <c r="BU59" s="14">
        <v>711.13</v>
      </c>
      <c r="BV59" s="202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4"/>
    </row>
    <row r="60" spans="1:90" s="6" customFormat="1" ht="17.399999999999999" customHeight="1" x14ac:dyDescent="0.25">
      <c r="A60" s="139" t="s">
        <v>146</v>
      </c>
      <c r="B60" s="140"/>
      <c r="C60" s="140"/>
      <c r="D60" s="140"/>
      <c r="E60" s="140"/>
      <c r="F60" s="140"/>
      <c r="G60" s="140"/>
      <c r="H60" s="140"/>
      <c r="I60" s="141"/>
      <c r="J60" s="5"/>
      <c r="K60" s="142" t="s">
        <v>147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7"/>
      <c r="BI60" s="143" t="s">
        <v>5</v>
      </c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4">
        <v>0</v>
      </c>
      <c r="BU60" s="14">
        <v>829.28</v>
      </c>
      <c r="BV60" s="202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4"/>
    </row>
    <row r="61" spans="1:90" s="6" customFormat="1" ht="17.399999999999999" customHeight="1" x14ac:dyDescent="0.25">
      <c r="A61" s="139" t="s">
        <v>148</v>
      </c>
      <c r="B61" s="140"/>
      <c r="C61" s="140"/>
      <c r="D61" s="140"/>
      <c r="E61" s="140"/>
      <c r="F61" s="140"/>
      <c r="G61" s="140"/>
      <c r="H61" s="140"/>
      <c r="I61" s="141"/>
      <c r="J61" s="5"/>
      <c r="K61" s="142" t="s">
        <v>149</v>
      </c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7"/>
      <c r="BI61" s="143" t="s">
        <v>5</v>
      </c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">
        <v>0</v>
      </c>
      <c r="BU61" s="14">
        <v>38.22</v>
      </c>
      <c r="BV61" s="202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4"/>
    </row>
    <row r="62" spans="1:90" s="6" customFormat="1" ht="17.399999999999999" customHeight="1" x14ac:dyDescent="0.25">
      <c r="A62" s="139" t="s">
        <v>150</v>
      </c>
      <c r="B62" s="140"/>
      <c r="C62" s="140"/>
      <c r="D62" s="140"/>
      <c r="E62" s="140"/>
      <c r="F62" s="140"/>
      <c r="G62" s="140"/>
      <c r="H62" s="140"/>
      <c r="I62" s="141"/>
      <c r="J62" s="5"/>
      <c r="K62" s="142" t="s">
        <v>151</v>
      </c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7"/>
      <c r="BI62" s="143" t="s">
        <v>5</v>
      </c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4">
        <v>0</v>
      </c>
      <c r="BU62" s="14">
        <v>432.14</v>
      </c>
      <c r="BV62" s="202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4"/>
    </row>
    <row r="63" spans="1:90" s="6" customFormat="1" ht="17.399999999999999" customHeight="1" x14ac:dyDescent="0.25">
      <c r="A63" s="139" t="s">
        <v>153</v>
      </c>
      <c r="B63" s="140"/>
      <c r="C63" s="140"/>
      <c r="D63" s="140"/>
      <c r="E63" s="140"/>
      <c r="F63" s="140"/>
      <c r="G63" s="140"/>
      <c r="H63" s="140"/>
      <c r="I63" s="141"/>
      <c r="J63" s="5"/>
      <c r="K63" s="142" t="s">
        <v>152</v>
      </c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7"/>
      <c r="BI63" s="143" t="s">
        <v>5</v>
      </c>
      <c r="BJ63" s="144"/>
      <c r="BK63" s="144"/>
      <c r="BL63" s="144"/>
      <c r="BM63" s="144"/>
      <c r="BN63" s="144"/>
      <c r="BO63" s="144"/>
      <c r="BP63" s="144"/>
      <c r="BQ63" s="144"/>
      <c r="BR63" s="144"/>
      <c r="BS63" s="145"/>
      <c r="BT63" s="14">
        <v>0</v>
      </c>
      <c r="BU63" s="14">
        <v>3770.9700000000003</v>
      </c>
      <c r="BV63" s="202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4"/>
    </row>
    <row r="64" spans="1:90" s="6" customFormat="1" ht="26.4" customHeight="1" x14ac:dyDescent="0.25">
      <c r="A64" s="139" t="s">
        <v>200</v>
      </c>
      <c r="B64" s="140"/>
      <c r="C64" s="140"/>
      <c r="D64" s="140"/>
      <c r="E64" s="140"/>
      <c r="F64" s="140"/>
      <c r="G64" s="140"/>
      <c r="H64" s="140"/>
      <c r="I64" s="141"/>
      <c r="J64" s="120"/>
      <c r="K64" s="142" t="s">
        <v>206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21"/>
      <c r="BI64" s="143" t="s">
        <v>5</v>
      </c>
      <c r="BJ64" s="144"/>
      <c r="BK64" s="144"/>
      <c r="BL64" s="144"/>
      <c r="BM64" s="144"/>
      <c r="BN64" s="144"/>
      <c r="BO64" s="144"/>
      <c r="BP64" s="144"/>
      <c r="BQ64" s="144"/>
      <c r="BR64" s="144"/>
      <c r="BS64" s="145"/>
      <c r="BT64" s="14">
        <v>0</v>
      </c>
      <c r="BU64" s="14">
        <v>1551.23</v>
      </c>
      <c r="BV64" s="202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4"/>
    </row>
    <row r="65" spans="1:90" s="6" customFormat="1" ht="17.399999999999999" customHeight="1" x14ac:dyDescent="0.25">
      <c r="A65" s="139" t="s">
        <v>210</v>
      </c>
      <c r="B65" s="140"/>
      <c r="C65" s="140"/>
      <c r="D65" s="140"/>
      <c r="E65" s="140"/>
      <c r="F65" s="140"/>
      <c r="G65" s="140"/>
      <c r="H65" s="140"/>
      <c r="I65" s="141"/>
      <c r="J65" s="120"/>
      <c r="K65" s="142" t="s">
        <v>207</v>
      </c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21"/>
      <c r="BI65" s="143" t="s">
        <v>5</v>
      </c>
      <c r="BJ65" s="144"/>
      <c r="BK65" s="144"/>
      <c r="BL65" s="144"/>
      <c r="BM65" s="144"/>
      <c r="BN65" s="144"/>
      <c r="BO65" s="144"/>
      <c r="BP65" s="144"/>
      <c r="BQ65" s="144"/>
      <c r="BR65" s="144"/>
      <c r="BS65" s="145"/>
      <c r="BT65" s="14">
        <v>0</v>
      </c>
      <c r="BU65" s="14">
        <v>1058.3799999999999</v>
      </c>
      <c r="BV65" s="202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4"/>
    </row>
    <row r="66" spans="1:90" s="6" customFormat="1" ht="17.399999999999999" customHeight="1" x14ac:dyDescent="0.25">
      <c r="A66" s="139" t="s">
        <v>211</v>
      </c>
      <c r="B66" s="140"/>
      <c r="C66" s="140"/>
      <c r="D66" s="140"/>
      <c r="E66" s="140"/>
      <c r="F66" s="140"/>
      <c r="G66" s="140"/>
      <c r="H66" s="140"/>
      <c r="I66" s="141"/>
      <c r="J66" s="5"/>
      <c r="K66" s="142" t="s">
        <v>154</v>
      </c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7"/>
      <c r="BI66" s="143" t="s">
        <v>5</v>
      </c>
      <c r="BJ66" s="144"/>
      <c r="BK66" s="144"/>
      <c r="BL66" s="144"/>
      <c r="BM66" s="144"/>
      <c r="BN66" s="144"/>
      <c r="BO66" s="144"/>
      <c r="BP66" s="144"/>
      <c r="BQ66" s="144"/>
      <c r="BR66" s="144"/>
      <c r="BS66" s="145"/>
      <c r="BT66" s="14">
        <v>0</v>
      </c>
      <c r="BU66" s="14">
        <f>219018.85283-BU57-BU58-BU59-BU60-BU61-BU62-BU63-BU48</f>
        <v>23525.652829999977</v>
      </c>
      <c r="BV66" s="205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7"/>
    </row>
    <row r="67" spans="1:90" s="6" customFormat="1" ht="57.75" customHeight="1" x14ac:dyDescent="0.25">
      <c r="A67" s="139" t="s">
        <v>15</v>
      </c>
      <c r="B67" s="140"/>
      <c r="C67" s="140"/>
      <c r="D67" s="140"/>
      <c r="E67" s="140"/>
      <c r="F67" s="140"/>
      <c r="G67" s="140"/>
      <c r="H67" s="140"/>
      <c r="I67" s="141"/>
      <c r="J67" s="5"/>
      <c r="K67" s="142" t="s">
        <v>25</v>
      </c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7"/>
      <c r="BI67" s="143" t="s">
        <v>5</v>
      </c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4">
        <v>0</v>
      </c>
      <c r="BU67" s="11">
        <v>170092.58837982838</v>
      </c>
      <c r="BV67" s="173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5"/>
    </row>
    <row r="68" spans="1:90" s="6" customFormat="1" ht="30" customHeight="1" x14ac:dyDescent="0.25">
      <c r="A68" s="139" t="s">
        <v>16</v>
      </c>
      <c r="B68" s="140"/>
      <c r="C68" s="140"/>
      <c r="D68" s="140"/>
      <c r="E68" s="140"/>
      <c r="F68" s="140"/>
      <c r="G68" s="140"/>
      <c r="H68" s="140"/>
      <c r="I68" s="141"/>
      <c r="J68" s="5"/>
      <c r="K68" s="142" t="s">
        <v>63</v>
      </c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7"/>
      <c r="BI68" s="143" t="s">
        <v>5</v>
      </c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5" t="s">
        <v>220</v>
      </c>
      <c r="BU68" s="14">
        <f>BU22+BU24+BU26</f>
        <v>50062.962</v>
      </c>
      <c r="BV68" s="173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5"/>
    </row>
    <row r="69" spans="1:90" s="6" customFormat="1" ht="45" customHeight="1" x14ac:dyDescent="0.25">
      <c r="A69" s="139" t="s">
        <v>17</v>
      </c>
      <c r="B69" s="140"/>
      <c r="C69" s="140"/>
      <c r="D69" s="140"/>
      <c r="E69" s="140"/>
      <c r="F69" s="140"/>
      <c r="G69" s="140"/>
      <c r="H69" s="140"/>
      <c r="I69" s="141"/>
      <c r="J69" s="5"/>
      <c r="K69" s="142" t="s">
        <v>64</v>
      </c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7"/>
      <c r="BI69" s="143" t="s">
        <v>5</v>
      </c>
      <c r="BJ69" s="144"/>
      <c r="BK69" s="144"/>
      <c r="BL69" s="144"/>
      <c r="BM69" s="144"/>
      <c r="BN69" s="144"/>
      <c r="BO69" s="144"/>
      <c r="BP69" s="144"/>
      <c r="BQ69" s="144"/>
      <c r="BR69" s="144"/>
      <c r="BS69" s="145"/>
      <c r="BT69" s="11">
        <v>253295.74999999997</v>
      </c>
      <c r="BU69" s="11">
        <v>432946.18151999998</v>
      </c>
      <c r="BV69" s="195" t="s">
        <v>362</v>
      </c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7"/>
    </row>
    <row r="70" spans="1:90" s="6" customFormat="1" ht="44.4" customHeight="1" x14ac:dyDescent="0.25">
      <c r="A70" s="139" t="s">
        <v>7</v>
      </c>
      <c r="B70" s="140"/>
      <c r="C70" s="140"/>
      <c r="D70" s="140"/>
      <c r="E70" s="140"/>
      <c r="F70" s="140"/>
      <c r="G70" s="140"/>
      <c r="H70" s="140"/>
      <c r="I70" s="141"/>
      <c r="J70" s="5"/>
      <c r="K70" s="142" t="s">
        <v>114</v>
      </c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7"/>
      <c r="BI70" s="143" t="s">
        <v>65</v>
      </c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1">
        <v>167.94</v>
      </c>
      <c r="BU70" s="11">
        <v>226.886977648</v>
      </c>
      <c r="BV70" s="202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4"/>
    </row>
    <row r="71" spans="1:90" s="6" customFormat="1" ht="60" customHeight="1" x14ac:dyDescent="0.25">
      <c r="A71" s="139" t="s">
        <v>47</v>
      </c>
      <c r="B71" s="140"/>
      <c r="C71" s="140"/>
      <c r="D71" s="140"/>
      <c r="E71" s="140"/>
      <c r="F71" s="140"/>
      <c r="G71" s="140"/>
      <c r="H71" s="140"/>
      <c r="I71" s="141"/>
      <c r="J71" s="5"/>
      <c r="K71" s="142" t="s">
        <v>115</v>
      </c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7"/>
      <c r="BI71" s="161" t="s">
        <v>155</v>
      </c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4">
        <f>BT69/BT70</f>
        <v>1508.2514588543527</v>
      </c>
      <c r="BU71" s="14">
        <f>BU69/BU70</f>
        <v>1908.2019867693205</v>
      </c>
      <c r="BV71" s="205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7"/>
    </row>
    <row r="72" spans="1:90" s="6" customFormat="1" ht="71.25" customHeight="1" x14ac:dyDescent="0.25">
      <c r="A72" s="139" t="s">
        <v>26</v>
      </c>
      <c r="B72" s="140"/>
      <c r="C72" s="140"/>
      <c r="D72" s="140"/>
      <c r="E72" s="140"/>
      <c r="F72" s="140"/>
      <c r="G72" s="140"/>
      <c r="H72" s="140"/>
      <c r="I72" s="141"/>
      <c r="J72" s="5"/>
      <c r="K72" s="142" t="s">
        <v>67</v>
      </c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7"/>
      <c r="BI72" s="143" t="s">
        <v>38</v>
      </c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5" t="s">
        <v>38</v>
      </c>
      <c r="BU72" s="5" t="s">
        <v>38</v>
      </c>
      <c r="BV72" s="161" t="s">
        <v>38</v>
      </c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3"/>
    </row>
    <row r="73" spans="1:90" s="6" customFormat="1" ht="30" customHeight="1" x14ac:dyDescent="0.25">
      <c r="A73" s="139" t="s">
        <v>6</v>
      </c>
      <c r="B73" s="140"/>
      <c r="C73" s="140"/>
      <c r="D73" s="140"/>
      <c r="E73" s="140"/>
      <c r="F73" s="140"/>
      <c r="G73" s="140"/>
      <c r="H73" s="140"/>
      <c r="I73" s="141"/>
      <c r="J73" s="5"/>
      <c r="K73" s="142" t="s">
        <v>68</v>
      </c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7"/>
      <c r="BI73" s="143" t="s">
        <v>69</v>
      </c>
      <c r="BJ73" s="144"/>
      <c r="BK73" s="144"/>
      <c r="BL73" s="144"/>
      <c r="BM73" s="144"/>
      <c r="BN73" s="144"/>
      <c r="BO73" s="144"/>
      <c r="BP73" s="144"/>
      <c r="BQ73" s="144"/>
      <c r="BR73" s="144"/>
      <c r="BS73" s="145"/>
      <c r="BT73" s="5" t="s">
        <v>220</v>
      </c>
      <c r="BU73" s="100" t="s">
        <v>213</v>
      </c>
      <c r="BV73" s="173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5"/>
    </row>
    <row r="74" spans="1:90" s="6" customFormat="1" ht="15" customHeight="1" x14ac:dyDescent="0.25">
      <c r="A74" s="139" t="s">
        <v>70</v>
      </c>
      <c r="B74" s="140"/>
      <c r="C74" s="140"/>
      <c r="D74" s="140"/>
      <c r="E74" s="140"/>
      <c r="F74" s="140"/>
      <c r="G74" s="140"/>
      <c r="H74" s="140"/>
      <c r="I74" s="141"/>
      <c r="J74" s="5"/>
      <c r="K74" s="142" t="s">
        <v>71</v>
      </c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7"/>
      <c r="BI74" s="143" t="s">
        <v>72</v>
      </c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5" t="s">
        <v>216</v>
      </c>
      <c r="BU74" s="11">
        <f>SUM(BU76:BU78)</f>
        <v>582.29999999999995</v>
      </c>
      <c r="BV74" s="173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5"/>
    </row>
    <row r="75" spans="1:90" s="6" customFormat="1" ht="30" hidden="1" customHeight="1" x14ac:dyDescent="0.25">
      <c r="A75" s="139" t="s">
        <v>73</v>
      </c>
      <c r="B75" s="140"/>
      <c r="C75" s="140"/>
      <c r="D75" s="140"/>
      <c r="E75" s="140"/>
      <c r="F75" s="140"/>
      <c r="G75" s="140"/>
      <c r="H75" s="140"/>
      <c r="I75" s="141"/>
      <c r="J75" s="5"/>
      <c r="K75" s="142" t="s">
        <v>74</v>
      </c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7"/>
      <c r="BI75" s="143" t="s">
        <v>72</v>
      </c>
      <c r="BJ75" s="144"/>
      <c r="BK75" s="144"/>
      <c r="BL75" s="144"/>
      <c r="BM75" s="144"/>
      <c r="BN75" s="144"/>
      <c r="BO75" s="144"/>
      <c r="BP75" s="144"/>
      <c r="BQ75" s="144"/>
      <c r="BR75" s="144"/>
      <c r="BS75" s="145"/>
      <c r="BT75" s="5" t="s">
        <v>216</v>
      </c>
      <c r="BU75" s="11"/>
      <c r="BV75" s="173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5"/>
    </row>
    <row r="76" spans="1:90" s="6" customFormat="1" ht="30" customHeight="1" x14ac:dyDescent="0.25">
      <c r="A76" s="185" t="s">
        <v>156</v>
      </c>
      <c r="B76" s="186"/>
      <c r="C76" s="186"/>
      <c r="D76" s="186"/>
      <c r="E76" s="186"/>
      <c r="F76" s="186"/>
      <c r="G76" s="186"/>
      <c r="H76" s="186"/>
      <c r="I76" s="187"/>
      <c r="J76" s="179" t="s">
        <v>157</v>
      </c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1"/>
      <c r="BI76" s="143" t="s">
        <v>72</v>
      </c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5" t="s">
        <v>216</v>
      </c>
      <c r="BU76" s="11">
        <v>276</v>
      </c>
      <c r="BV76" s="173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3"/>
    </row>
    <row r="77" spans="1:90" s="6" customFormat="1" ht="30" customHeight="1" x14ac:dyDescent="0.25">
      <c r="A77" s="139" t="s">
        <v>158</v>
      </c>
      <c r="B77" s="177"/>
      <c r="C77" s="177"/>
      <c r="D77" s="177"/>
      <c r="E77" s="177"/>
      <c r="F77" s="177"/>
      <c r="G77" s="177"/>
      <c r="H77" s="177"/>
      <c r="I77" s="178"/>
      <c r="J77" s="179" t="s">
        <v>159</v>
      </c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1"/>
      <c r="BI77" s="143" t="s">
        <v>72</v>
      </c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5" t="s">
        <v>216</v>
      </c>
      <c r="BU77" s="11">
        <v>139</v>
      </c>
      <c r="BV77" s="8"/>
      <c r="BW77" s="188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90"/>
    </row>
    <row r="78" spans="1:90" s="6" customFormat="1" ht="30" customHeight="1" x14ac:dyDescent="0.25">
      <c r="A78" s="139" t="s">
        <v>160</v>
      </c>
      <c r="B78" s="177"/>
      <c r="C78" s="177"/>
      <c r="D78" s="177"/>
      <c r="E78" s="177"/>
      <c r="F78" s="177"/>
      <c r="G78" s="177"/>
      <c r="H78" s="177"/>
      <c r="I78" s="178"/>
      <c r="J78" s="179" t="s">
        <v>161</v>
      </c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1"/>
      <c r="BI78" s="143" t="s">
        <v>72</v>
      </c>
      <c r="BJ78" s="144"/>
      <c r="BK78" s="144"/>
      <c r="BL78" s="144"/>
      <c r="BM78" s="144"/>
      <c r="BN78" s="144"/>
      <c r="BO78" s="144"/>
      <c r="BP78" s="144"/>
      <c r="BQ78" s="144"/>
      <c r="BR78" s="144"/>
      <c r="BS78" s="145"/>
      <c r="BT78" s="5" t="s">
        <v>216</v>
      </c>
      <c r="BU78" s="11">
        <v>167.3</v>
      </c>
      <c r="BV78" s="8"/>
      <c r="BW78" s="174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3"/>
    </row>
    <row r="79" spans="1:90" s="6" customFormat="1" ht="30" customHeight="1" x14ac:dyDescent="0.25">
      <c r="A79" s="139" t="s">
        <v>75</v>
      </c>
      <c r="B79" s="140"/>
      <c r="C79" s="140"/>
      <c r="D79" s="140"/>
      <c r="E79" s="140"/>
      <c r="F79" s="140"/>
      <c r="G79" s="140"/>
      <c r="H79" s="140"/>
      <c r="I79" s="141"/>
      <c r="J79" s="5"/>
      <c r="K79" s="142" t="s">
        <v>76</v>
      </c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7"/>
      <c r="BI79" s="143" t="s">
        <v>77</v>
      </c>
      <c r="BJ79" s="144"/>
      <c r="BK79" s="144"/>
      <c r="BL79" s="144"/>
      <c r="BM79" s="144"/>
      <c r="BN79" s="144"/>
      <c r="BO79" s="144"/>
      <c r="BP79" s="144"/>
      <c r="BQ79" s="144"/>
      <c r="BR79" s="144"/>
      <c r="BS79" s="145"/>
      <c r="BT79" s="5" t="s">
        <v>216</v>
      </c>
      <c r="BU79" s="11">
        <f>SUM(BU80:BU83)</f>
        <v>3763.1384250000001</v>
      </c>
      <c r="BV79" s="18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5"/>
    </row>
    <row r="80" spans="1:90" s="6" customFormat="1" ht="30" customHeight="1" x14ac:dyDescent="0.25">
      <c r="A80" s="139" t="s">
        <v>162</v>
      </c>
      <c r="B80" s="140"/>
      <c r="C80" s="140"/>
      <c r="D80" s="140"/>
      <c r="E80" s="140"/>
      <c r="F80" s="140"/>
      <c r="G80" s="140"/>
      <c r="H80" s="140"/>
      <c r="I80" s="141"/>
      <c r="J80" s="173" t="s">
        <v>163</v>
      </c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5"/>
      <c r="BI80" s="143" t="s">
        <v>77</v>
      </c>
      <c r="BJ80" s="144"/>
      <c r="BK80" s="144"/>
      <c r="BL80" s="144"/>
      <c r="BM80" s="144"/>
      <c r="BN80" s="144"/>
      <c r="BO80" s="144"/>
      <c r="BP80" s="144"/>
      <c r="BQ80" s="144"/>
      <c r="BR80" s="144"/>
      <c r="BS80" s="145"/>
      <c r="BT80" s="5" t="s">
        <v>216</v>
      </c>
      <c r="BU80" s="11">
        <v>206.05530199999998</v>
      </c>
      <c r="BV80" s="173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5"/>
    </row>
    <row r="81" spans="1:90" s="6" customFormat="1" ht="30" customHeight="1" x14ac:dyDescent="0.25">
      <c r="A81" s="139" t="s">
        <v>164</v>
      </c>
      <c r="B81" s="177"/>
      <c r="C81" s="177"/>
      <c r="D81" s="177"/>
      <c r="E81" s="177"/>
      <c r="F81" s="177"/>
      <c r="G81" s="177"/>
      <c r="H81" s="177"/>
      <c r="I81" s="178"/>
      <c r="J81" s="184" t="s">
        <v>165</v>
      </c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2"/>
      <c r="BI81" s="143" t="s">
        <v>77</v>
      </c>
      <c r="BJ81" s="144"/>
      <c r="BK81" s="144"/>
      <c r="BL81" s="144"/>
      <c r="BM81" s="144"/>
      <c r="BN81" s="144"/>
      <c r="BO81" s="144"/>
      <c r="BP81" s="144"/>
      <c r="BQ81" s="144"/>
      <c r="BR81" s="144"/>
      <c r="BS81" s="145"/>
      <c r="BT81" s="5" t="s">
        <v>216</v>
      </c>
      <c r="BU81" s="11">
        <v>267.59918600000003</v>
      </c>
      <c r="BV81" s="173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3"/>
    </row>
    <row r="82" spans="1:90" s="6" customFormat="1" ht="30" customHeight="1" x14ac:dyDescent="0.25">
      <c r="A82" s="139" t="s">
        <v>166</v>
      </c>
      <c r="B82" s="177"/>
      <c r="C82" s="177"/>
      <c r="D82" s="177"/>
      <c r="E82" s="177"/>
      <c r="F82" s="177"/>
      <c r="G82" s="177"/>
      <c r="H82" s="177"/>
      <c r="I82" s="178"/>
      <c r="J82" s="184" t="s">
        <v>167</v>
      </c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2"/>
      <c r="BI82" s="143" t="s">
        <v>77</v>
      </c>
      <c r="BJ82" s="144"/>
      <c r="BK82" s="144"/>
      <c r="BL82" s="144"/>
      <c r="BM82" s="144"/>
      <c r="BN82" s="144"/>
      <c r="BO82" s="144"/>
      <c r="BP82" s="144"/>
      <c r="BQ82" s="144"/>
      <c r="BR82" s="144"/>
      <c r="BS82" s="145"/>
      <c r="BT82" s="5" t="s">
        <v>216</v>
      </c>
      <c r="BU82" s="11">
        <v>1308.0728919999999</v>
      </c>
      <c r="BV82" s="184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3"/>
    </row>
    <row r="83" spans="1:90" s="6" customFormat="1" ht="30" customHeight="1" x14ac:dyDescent="0.25">
      <c r="A83" s="139" t="s">
        <v>168</v>
      </c>
      <c r="B83" s="177"/>
      <c r="C83" s="177"/>
      <c r="D83" s="177"/>
      <c r="E83" s="177"/>
      <c r="F83" s="177"/>
      <c r="G83" s="177"/>
      <c r="H83" s="177"/>
      <c r="I83" s="178"/>
      <c r="J83" s="184" t="s">
        <v>169</v>
      </c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2"/>
      <c r="BI83" s="143" t="s">
        <v>77</v>
      </c>
      <c r="BJ83" s="144"/>
      <c r="BK83" s="144"/>
      <c r="BL83" s="144"/>
      <c r="BM83" s="144"/>
      <c r="BN83" s="144"/>
      <c r="BO83" s="144"/>
      <c r="BP83" s="144"/>
      <c r="BQ83" s="144"/>
      <c r="BR83" s="144"/>
      <c r="BS83" s="145"/>
      <c r="BT83" s="5" t="s">
        <v>216</v>
      </c>
      <c r="BU83" s="11">
        <v>1981.4110450000001</v>
      </c>
      <c r="BV83" s="173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3"/>
    </row>
    <row r="84" spans="1:90" s="6" customFormat="1" ht="30" customHeight="1" x14ac:dyDescent="0.25">
      <c r="A84" s="139" t="s">
        <v>78</v>
      </c>
      <c r="B84" s="140"/>
      <c r="C84" s="140"/>
      <c r="D84" s="140"/>
      <c r="E84" s="140"/>
      <c r="F84" s="140"/>
      <c r="G84" s="140"/>
      <c r="H84" s="140"/>
      <c r="I84" s="141"/>
      <c r="J84" s="5"/>
      <c r="K84" s="142" t="s">
        <v>79</v>
      </c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7"/>
      <c r="BI84" s="143" t="s">
        <v>77</v>
      </c>
      <c r="BJ84" s="144"/>
      <c r="BK84" s="144"/>
      <c r="BL84" s="144"/>
      <c r="BM84" s="144"/>
      <c r="BN84" s="144"/>
      <c r="BO84" s="144"/>
      <c r="BP84" s="144"/>
      <c r="BQ84" s="144"/>
      <c r="BR84" s="144"/>
      <c r="BS84" s="145"/>
      <c r="BT84" s="5" t="s">
        <v>216</v>
      </c>
      <c r="BU84" s="11">
        <f>SUM(BU85:BU87)</f>
        <v>7347.5</v>
      </c>
      <c r="BV84" s="18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5"/>
    </row>
    <row r="85" spans="1:90" s="6" customFormat="1" ht="29.25" customHeight="1" x14ac:dyDescent="0.25">
      <c r="A85" s="139" t="s">
        <v>170</v>
      </c>
      <c r="B85" s="140"/>
      <c r="C85" s="140"/>
      <c r="D85" s="140"/>
      <c r="E85" s="140"/>
      <c r="F85" s="140"/>
      <c r="G85" s="140"/>
      <c r="H85" s="140"/>
      <c r="I85" s="141"/>
      <c r="J85" s="173" t="s">
        <v>171</v>
      </c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5"/>
      <c r="BI85" s="143" t="s">
        <v>77</v>
      </c>
      <c r="BJ85" s="144"/>
      <c r="BK85" s="144"/>
      <c r="BL85" s="144"/>
      <c r="BM85" s="144"/>
      <c r="BN85" s="144"/>
      <c r="BO85" s="144"/>
      <c r="BP85" s="144"/>
      <c r="BQ85" s="144"/>
      <c r="BR85" s="144"/>
      <c r="BS85" s="145"/>
      <c r="BT85" s="5" t="s">
        <v>216</v>
      </c>
      <c r="BU85" s="11">
        <v>1639.3</v>
      </c>
      <c r="BV85" s="173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5"/>
    </row>
    <row r="86" spans="1:90" s="6" customFormat="1" ht="30" customHeight="1" x14ac:dyDescent="0.25">
      <c r="A86" s="139" t="s">
        <v>172</v>
      </c>
      <c r="B86" s="177"/>
      <c r="C86" s="177"/>
      <c r="D86" s="177"/>
      <c r="E86" s="177"/>
      <c r="F86" s="177"/>
      <c r="G86" s="177"/>
      <c r="H86" s="177"/>
      <c r="I86" s="178"/>
      <c r="J86" s="173" t="s">
        <v>173</v>
      </c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3"/>
      <c r="BI86" s="143" t="s">
        <v>77</v>
      </c>
      <c r="BJ86" s="144"/>
      <c r="BK86" s="144"/>
      <c r="BL86" s="144"/>
      <c r="BM86" s="144"/>
      <c r="BN86" s="144"/>
      <c r="BO86" s="144"/>
      <c r="BP86" s="144"/>
      <c r="BQ86" s="144"/>
      <c r="BR86" s="144"/>
      <c r="BS86" s="145"/>
      <c r="BT86" s="5" t="s">
        <v>216</v>
      </c>
      <c r="BU86" s="11">
        <v>2175.5</v>
      </c>
      <c r="BV86" s="173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3"/>
    </row>
    <row r="87" spans="1:90" s="6" customFormat="1" ht="30" customHeight="1" x14ac:dyDescent="0.25">
      <c r="A87" s="139" t="s">
        <v>174</v>
      </c>
      <c r="B87" s="177"/>
      <c r="C87" s="177"/>
      <c r="D87" s="177"/>
      <c r="E87" s="177"/>
      <c r="F87" s="177"/>
      <c r="G87" s="177"/>
      <c r="H87" s="177"/>
      <c r="I87" s="178"/>
      <c r="J87" s="173" t="s">
        <v>175</v>
      </c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3"/>
      <c r="BI87" s="143" t="s">
        <v>77</v>
      </c>
      <c r="BJ87" s="144"/>
      <c r="BK87" s="144"/>
      <c r="BL87" s="144"/>
      <c r="BM87" s="144"/>
      <c r="BN87" s="144"/>
      <c r="BO87" s="144"/>
      <c r="BP87" s="144"/>
      <c r="BQ87" s="144"/>
      <c r="BR87" s="144"/>
      <c r="BS87" s="145"/>
      <c r="BT87" s="5" t="s">
        <v>216</v>
      </c>
      <c r="BU87" s="11">
        <v>3532.7</v>
      </c>
      <c r="BV87" s="173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3"/>
    </row>
    <row r="88" spans="1:90" s="6" customFormat="1" ht="30" hidden="1" customHeight="1" x14ac:dyDescent="0.25">
      <c r="A88" s="139" t="s">
        <v>176</v>
      </c>
      <c r="B88" s="177"/>
      <c r="C88" s="177"/>
      <c r="D88" s="177"/>
      <c r="E88" s="177"/>
      <c r="F88" s="177"/>
      <c r="G88" s="177"/>
      <c r="H88" s="177"/>
      <c r="I88" s="178"/>
      <c r="J88" s="173" t="s">
        <v>177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3"/>
      <c r="BI88" s="143" t="s">
        <v>77</v>
      </c>
      <c r="BJ88" s="144"/>
      <c r="BK88" s="144"/>
      <c r="BL88" s="144"/>
      <c r="BM88" s="144"/>
      <c r="BN88" s="144"/>
      <c r="BO88" s="144"/>
      <c r="BP88" s="144"/>
      <c r="BQ88" s="144"/>
      <c r="BR88" s="144"/>
      <c r="BS88" s="145"/>
      <c r="BT88" s="5" t="s">
        <v>216</v>
      </c>
      <c r="BU88" s="11"/>
      <c r="BV88" s="173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3"/>
    </row>
    <row r="89" spans="1:90" s="6" customFormat="1" ht="15" customHeight="1" x14ac:dyDescent="0.25">
      <c r="A89" s="139" t="s">
        <v>80</v>
      </c>
      <c r="B89" s="140"/>
      <c r="C89" s="140"/>
      <c r="D89" s="140"/>
      <c r="E89" s="140"/>
      <c r="F89" s="140"/>
      <c r="G89" s="140"/>
      <c r="H89" s="140"/>
      <c r="I89" s="141"/>
      <c r="J89" s="5"/>
      <c r="K89" s="142" t="s">
        <v>81</v>
      </c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7"/>
      <c r="BI89" s="143" t="s">
        <v>82</v>
      </c>
      <c r="BJ89" s="144"/>
      <c r="BK89" s="144"/>
      <c r="BL89" s="144"/>
      <c r="BM89" s="144"/>
      <c r="BN89" s="144"/>
      <c r="BO89" s="144"/>
      <c r="BP89" s="144"/>
      <c r="BQ89" s="144"/>
      <c r="BR89" s="144"/>
      <c r="BS89" s="145"/>
      <c r="BT89" s="5" t="s">
        <v>216</v>
      </c>
      <c r="BU89" s="11">
        <f>SUM(BU90:BU93)</f>
        <v>2845.8510500000002</v>
      </c>
      <c r="BV89" s="173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5"/>
    </row>
    <row r="90" spans="1:90" s="6" customFormat="1" ht="30" customHeight="1" x14ac:dyDescent="0.25">
      <c r="A90" s="139" t="s">
        <v>178</v>
      </c>
      <c r="B90" s="140"/>
      <c r="C90" s="140"/>
      <c r="D90" s="140"/>
      <c r="E90" s="140"/>
      <c r="F90" s="140"/>
      <c r="G90" s="140"/>
      <c r="H90" s="140"/>
      <c r="I90" s="141"/>
      <c r="J90" s="173" t="s">
        <v>179</v>
      </c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5"/>
      <c r="BI90" s="143" t="s">
        <v>82</v>
      </c>
      <c r="BJ90" s="144"/>
      <c r="BK90" s="144"/>
      <c r="BL90" s="144"/>
      <c r="BM90" s="144"/>
      <c r="BN90" s="144"/>
      <c r="BO90" s="144"/>
      <c r="BP90" s="144"/>
      <c r="BQ90" s="144"/>
      <c r="BR90" s="144"/>
      <c r="BS90" s="145"/>
      <c r="BT90" s="5" t="s">
        <v>216</v>
      </c>
      <c r="BU90" s="11">
        <v>141.08000000000001</v>
      </c>
      <c r="BV90" s="173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5"/>
    </row>
    <row r="91" spans="1:90" s="6" customFormat="1" ht="30" customHeight="1" x14ac:dyDescent="0.25">
      <c r="A91" s="139" t="s">
        <v>180</v>
      </c>
      <c r="B91" s="177"/>
      <c r="C91" s="177"/>
      <c r="D91" s="177"/>
      <c r="E91" s="177"/>
      <c r="F91" s="177"/>
      <c r="G91" s="177"/>
      <c r="H91" s="177"/>
      <c r="I91" s="178"/>
      <c r="J91" s="173" t="s">
        <v>181</v>
      </c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3"/>
      <c r="BI91" s="143" t="s">
        <v>82</v>
      </c>
      <c r="BJ91" s="144"/>
      <c r="BK91" s="144"/>
      <c r="BL91" s="144"/>
      <c r="BM91" s="144"/>
      <c r="BN91" s="144"/>
      <c r="BO91" s="144"/>
      <c r="BP91" s="144"/>
      <c r="BQ91" s="144"/>
      <c r="BR91" s="144"/>
      <c r="BS91" s="145"/>
      <c r="BT91" s="5" t="s">
        <v>216</v>
      </c>
      <c r="BU91" s="11">
        <v>214.11900000000003</v>
      </c>
      <c r="BV91" s="173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3"/>
    </row>
    <row r="92" spans="1:90" s="6" customFormat="1" ht="30" customHeight="1" x14ac:dyDescent="0.25">
      <c r="A92" s="139" t="s">
        <v>182</v>
      </c>
      <c r="B92" s="177"/>
      <c r="C92" s="177"/>
      <c r="D92" s="177"/>
      <c r="E92" s="177"/>
      <c r="F92" s="177"/>
      <c r="G92" s="177"/>
      <c r="H92" s="177"/>
      <c r="I92" s="178"/>
      <c r="J92" s="173" t="s">
        <v>183</v>
      </c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3"/>
      <c r="BI92" s="143" t="s">
        <v>82</v>
      </c>
      <c r="BJ92" s="144"/>
      <c r="BK92" s="144"/>
      <c r="BL92" s="144"/>
      <c r="BM92" s="144"/>
      <c r="BN92" s="144"/>
      <c r="BO92" s="144"/>
      <c r="BP92" s="144"/>
      <c r="BQ92" s="144"/>
      <c r="BR92" s="144"/>
      <c r="BS92" s="145"/>
      <c r="BT92" s="5" t="s">
        <v>216</v>
      </c>
      <c r="BU92" s="11">
        <v>1188.56702</v>
      </c>
      <c r="BV92" s="173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3"/>
    </row>
    <row r="93" spans="1:90" s="6" customFormat="1" ht="30" customHeight="1" x14ac:dyDescent="0.25">
      <c r="A93" s="139" t="s">
        <v>184</v>
      </c>
      <c r="B93" s="177"/>
      <c r="C93" s="177"/>
      <c r="D93" s="177"/>
      <c r="E93" s="177"/>
      <c r="F93" s="177"/>
      <c r="G93" s="177"/>
      <c r="H93" s="177"/>
      <c r="I93" s="178"/>
      <c r="J93" s="173" t="s">
        <v>185</v>
      </c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3"/>
      <c r="BI93" s="143" t="s">
        <v>82</v>
      </c>
      <c r="BJ93" s="144"/>
      <c r="BK93" s="144"/>
      <c r="BL93" s="144"/>
      <c r="BM93" s="144"/>
      <c r="BN93" s="144"/>
      <c r="BO93" s="144"/>
      <c r="BP93" s="144"/>
      <c r="BQ93" s="144"/>
      <c r="BR93" s="144"/>
      <c r="BS93" s="145"/>
      <c r="BT93" s="5" t="s">
        <v>216</v>
      </c>
      <c r="BU93" s="11">
        <v>1302.08503</v>
      </c>
      <c r="BV93" s="173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3"/>
    </row>
    <row r="94" spans="1:90" s="6" customFormat="1" ht="15" customHeight="1" x14ac:dyDescent="0.25">
      <c r="A94" s="139" t="s">
        <v>83</v>
      </c>
      <c r="B94" s="140"/>
      <c r="C94" s="140"/>
      <c r="D94" s="140"/>
      <c r="E94" s="140"/>
      <c r="F94" s="140"/>
      <c r="G94" s="140"/>
      <c r="H94" s="140"/>
      <c r="I94" s="141"/>
      <c r="J94" s="5"/>
      <c r="K94" s="142" t="s">
        <v>84</v>
      </c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7"/>
      <c r="BI94" s="143" t="s">
        <v>66</v>
      </c>
      <c r="BJ94" s="144"/>
      <c r="BK94" s="144"/>
      <c r="BL94" s="144"/>
      <c r="BM94" s="144"/>
      <c r="BN94" s="144"/>
      <c r="BO94" s="144"/>
      <c r="BP94" s="144"/>
      <c r="BQ94" s="144"/>
      <c r="BR94" s="144"/>
      <c r="BS94" s="145"/>
      <c r="BT94" s="5" t="s">
        <v>216</v>
      </c>
      <c r="BU94" s="111">
        <v>1.3632238362318546E-2</v>
      </c>
      <c r="BV94" s="173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5"/>
    </row>
    <row r="95" spans="1:90" s="6" customFormat="1" ht="30" customHeight="1" x14ac:dyDescent="0.25">
      <c r="A95" s="139" t="s">
        <v>85</v>
      </c>
      <c r="B95" s="140"/>
      <c r="C95" s="140"/>
      <c r="D95" s="140"/>
      <c r="E95" s="140"/>
      <c r="F95" s="140"/>
      <c r="G95" s="140"/>
      <c r="H95" s="140"/>
      <c r="I95" s="141"/>
      <c r="J95" s="5"/>
      <c r="K95" s="142" t="s">
        <v>86</v>
      </c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7"/>
      <c r="BI95" s="143" t="s">
        <v>5</v>
      </c>
      <c r="BJ95" s="144"/>
      <c r="BK95" s="144"/>
      <c r="BL95" s="144"/>
      <c r="BM95" s="144"/>
      <c r="BN95" s="144"/>
      <c r="BO95" s="144"/>
      <c r="BP95" s="144"/>
      <c r="BQ95" s="144"/>
      <c r="BR95" s="144"/>
      <c r="BS95" s="145"/>
      <c r="BT95" s="11">
        <v>722981.09853435319</v>
      </c>
      <c r="BU95" s="11">
        <v>35937.899420000002</v>
      </c>
      <c r="BV95" s="173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5"/>
    </row>
    <row r="96" spans="1:90" s="6" customFormat="1" ht="30" customHeight="1" x14ac:dyDescent="0.25">
      <c r="A96" s="139" t="s">
        <v>87</v>
      </c>
      <c r="B96" s="140"/>
      <c r="C96" s="140"/>
      <c r="D96" s="140"/>
      <c r="E96" s="140"/>
      <c r="F96" s="140"/>
      <c r="G96" s="140"/>
      <c r="H96" s="140"/>
      <c r="I96" s="141"/>
      <c r="J96" s="5"/>
      <c r="K96" s="142" t="s">
        <v>88</v>
      </c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7"/>
      <c r="BI96" s="143" t="s">
        <v>5</v>
      </c>
      <c r="BJ96" s="144"/>
      <c r="BK96" s="144"/>
      <c r="BL96" s="144"/>
      <c r="BM96" s="144"/>
      <c r="BN96" s="144"/>
      <c r="BO96" s="144"/>
      <c r="BP96" s="144"/>
      <c r="BQ96" s="144"/>
      <c r="BR96" s="144"/>
      <c r="BS96" s="145"/>
      <c r="BT96" s="11">
        <v>0</v>
      </c>
      <c r="BU96" s="11">
        <v>0</v>
      </c>
      <c r="BV96" s="173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5"/>
    </row>
    <row r="97" spans="1:90" s="6" customFormat="1" ht="45" customHeight="1" x14ac:dyDescent="0.25">
      <c r="A97" s="139" t="s">
        <v>89</v>
      </c>
      <c r="B97" s="140"/>
      <c r="C97" s="140"/>
      <c r="D97" s="140"/>
      <c r="E97" s="140"/>
      <c r="F97" s="140"/>
      <c r="G97" s="140"/>
      <c r="H97" s="140"/>
      <c r="I97" s="141"/>
      <c r="J97" s="5"/>
      <c r="K97" s="142" t="s">
        <v>90</v>
      </c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7"/>
      <c r="BI97" s="143" t="s">
        <v>66</v>
      </c>
      <c r="BJ97" s="144"/>
      <c r="BK97" s="144"/>
      <c r="BL97" s="144"/>
      <c r="BM97" s="144"/>
      <c r="BN97" s="144"/>
      <c r="BO97" s="144"/>
      <c r="BP97" s="144"/>
      <c r="BQ97" s="144"/>
      <c r="BR97" s="144"/>
      <c r="BS97" s="145"/>
      <c r="BT97" s="15">
        <v>0.2341</v>
      </c>
      <c r="BU97" s="12" t="s">
        <v>38</v>
      </c>
      <c r="BV97" s="161" t="s">
        <v>38</v>
      </c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3"/>
    </row>
    <row r="99" spans="1:90" s="1" customFormat="1" ht="13.2" x14ac:dyDescent="0.25">
      <c r="G99" s="1" t="s">
        <v>18</v>
      </c>
    </row>
    <row r="100" spans="1:90" s="1" customFormat="1" ht="68.25" customHeight="1" x14ac:dyDescent="0.25">
      <c r="A100" s="193" t="s">
        <v>91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</row>
    <row r="101" spans="1:90" s="1" customFormat="1" ht="25.5" customHeight="1" x14ac:dyDescent="0.25">
      <c r="A101" s="193" t="s">
        <v>92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</row>
    <row r="102" spans="1:90" s="1" customFormat="1" ht="25.5" customHeight="1" x14ac:dyDescent="0.25">
      <c r="A102" s="193" t="s">
        <v>116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</row>
    <row r="103" spans="1:90" s="1" customFormat="1" ht="25.5" customHeight="1" x14ac:dyDescent="0.25">
      <c r="A103" s="193" t="s">
        <v>93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</row>
    <row r="104" spans="1:90" s="1" customFormat="1" ht="25.5" customHeight="1" x14ac:dyDescent="0.25">
      <c r="A104" s="193" t="s">
        <v>94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</row>
    <row r="105" spans="1:90" ht="3" customHeight="1" x14ac:dyDescent="0.25"/>
    <row r="106" spans="1:90" ht="30.6" customHeight="1" x14ac:dyDescent="0.25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</row>
  </sheetData>
  <mergeCells count="321">
    <mergeCell ref="A100:CL100"/>
    <mergeCell ref="A101:CL101"/>
    <mergeCell ref="A102:CL102"/>
    <mergeCell ref="A103:CL103"/>
    <mergeCell ref="A104:CL104"/>
    <mergeCell ref="A96:I96"/>
    <mergeCell ref="K96:BG96"/>
    <mergeCell ref="BI96:BS96"/>
    <mergeCell ref="BV96:CL96"/>
    <mergeCell ref="A97:I97"/>
    <mergeCell ref="K97:BG97"/>
    <mergeCell ref="BI97:BS97"/>
    <mergeCell ref="BV97:CL97"/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90:I90"/>
    <mergeCell ref="J90:BH90"/>
    <mergeCell ref="BI90:BS90"/>
    <mergeCell ref="BV90:CL90"/>
    <mergeCell ref="A91:I91"/>
    <mergeCell ref="J91:BH91"/>
    <mergeCell ref="BI91:BS91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A69:I69"/>
    <mergeCell ref="K69:BG69"/>
    <mergeCell ref="BI69:BS69"/>
    <mergeCell ref="BV69:CL71"/>
    <mergeCell ref="A70:I70"/>
    <mergeCell ref="K70:BG70"/>
    <mergeCell ref="BI70:BS70"/>
    <mergeCell ref="A71:I71"/>
    <mergeCell ref="K71:BG71"/>
    <mergeCell ref="BI71:BS71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A63:I63"/>
    <mergeCell ref="K63:BG63"/>
    <mergeCell ref="BI63:BS63"/>
    <mergeCell ref="A66:I66"/>
    <mergeCell ref="K66:BG66"/>
    <mergeCell ref="BI66:BS66"/>
    <mergeCell ref="BV58:CL66"/>
    <mergeCell ref="A61:I61"/>
    <mergeCell ref="K61:BG61"/>
    <mergeCell ref="BI61:BS61"/>
    <mergeCell ref="A62:I62"/>
    <mergeCell ref="K62:BG62"/>
    <mergeCell ref="BI62:BS62"/>
    <mergeCell ref="A59:I59"/>
    <mergeCell ref="K59:BG59"/>
    <mergeCell ref="BI59:BS59"/>
    <mergeCell ref="A60:I60"/>
    <mergeCell ref="K60:BG60"/>
    <mergeCell ref="BI60:BS60"/>
    <mergeCell ref="BV56:CL56"/>
    <mergeCell ref="BV57:CL57"/>
    <mergeCell ref="A54:I54"/>
    <mergeCell ref="K54:BG54"/>
    <mergeCell ref="BI54:BS54"/>
    <mergeCell ref="BV54:CL54"/>
    <mergeCell ref="A55:I55"/>
    <mergeCell ref="K55:BG55"/>
    <mergeCell ref="BI55:BS55"/>
    <mergeCell ref="BV55:CL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2:I52"/>
    <mergeCell ref="K52:BG52"/>
    <mergeCell ref="BI52:BS52"/>
    <mergeCell ref="BV52:CL52"/>
    <mergeCell ref="A53:I53"/>
    <mergeCell ref="K53:BG53"/>
    <mergeCell ref="BI53:BS53"/>
    <mergeCell ref="BV53:CL53"/>
    <mergeCell ref="A50:I50"/>
    <mergeCell ref="K50:BG50"/>
    <mergeCell ref="BI50:BS50"/>
    <mergeCell ref="BV50:CL50"/>
    <mergeCell ref="A51:I51"/>
    <mergeCell ref="K51:BG51"/>
    <mergeCell ref="BI51:BS51"/>
    <mergeCell ref="BV51:CL51"/>
    <mergeCell ref="A48:I48"/>
    <mergeCell ref="K48:BG48"/>
    <mergeCell ref="BI48:BS48"/>
    <mergeCell ref="BV48:CL48"/>
    <mergeCell ref="A49:I49"/>
    <mergeCell ref="K49:BG49"/>
    <mergeCell ref="BI49:BS49"/>
    <mergeCell ref="BV49:CL49"/>
    <mergeCell ref="A47:I47"/>
    <mergeCell ref="K47:BG47"/>
    <mergeCell ref="BI47:BS47"/>
    <mergeCell ref="A44:I44"/>
    <mergeCell ref="K44:BG44"/>
    <mergeCell ref="BI44:BS44"/>
    <mergeCell ref="BV44:CL44"/>
    <mergeCell ref="A45:I45"/>
    <mergeCell ref="K45:BG45"/>
    <mergeCell ref="BI45:BS45"/>
    <mergeCell ref="BV45:CL45"/>
    <mergeCell ref="BV46:CL47"/>
    <mergeCell ref="A46:I46"/>
    <mergeCell ref="K46:BG46"/>
    <mergeCell ref="BI46:BS46"/>
    <mergeCell ref="A42:I42"/>
    <mergeCell ref="K42:BG42"/>
    <mergeCell ref="BI42:BS42"/>
    <mergeCell ref="BV42:CL42"/>
    <mergeCell ref="A43:I43"/>
    <mergeCell ref="K43:BG43"/>
    <mergeCell ref="BI43:BS43"/>
    <mergeCell ref="BV43:CL43"/>
    <mergeCell ref="BI41:BS41"/>
    <mergeCell ref="BV41:CL41"/>
    <mergeCell ref="BI34:BS34"/>
    <mergeCell ref="A35:I35"/>
    <mergeCell ref="K35:BG35"/>
    <mergeCell ref="BI35:BS35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40:I40"/>
    <mergeCell ref="K40:BG40"/>
    <mergeCell ref="BI40:BS40"/>
    <mergeCell ref="BV40:CL40"/>
    <mergeCell ref="A41:I41"/>
    <mergeCell ref="K41:BG41"/>
    <mergeCell ref="A33:I33"/>
    <mergeCell ref="K33:BG33"/>
    <mergeCell ref="BI33:BS33"/>
    <mergeCell ref="A38:I38"/>
    <mergeCell ref="K38:BG38"/>
    <mergeCell ref="BI38:BS38"/>
    <mergeCell ref="BI37:BS37"/>
    <mergeCell ref="A39:I39"/>
    <mergeCell ref="K39:BG39"/>
    <mergeCell ref="BI39:BS39"/>
    <mergeCell ref="A36:I36"/>
    <mergeCell ref="K36:BG36"/>
    <mergeCell ref="BI36:BS36"/>
    <mergeCell ref="A37:I37"/>
    <mergeCell ref="K37:BG37"/>
    <mergeCell ref="BV28:CL39"/>
    <mergeCell ref="A34:I34"/>
    <mergeCell ref="K34:BG34"/>
    <mergeCell ref="A26:I26"/>
    <mergeCell ref="K26:BG26"/>
    <mergeCell ref="BI26:BS26"/>
    <mergeCell ref="BV26:CL26"/>
    <mergeCell ref="A27:I27"/>
    <mergeCell ref="K27:BG27"/>
    <mergeCell ref="BI27:BS27"/>
    <mergeCell ref="BV27:CL27"/>
    <mergeCell ref="A24:I24"/>
    <mergeCell ref="K24:BG24"/>
    <mergeCell ref="BI24:BS24"/>
    <mergeCell ref="BV24:CL24"/>
    <mergeCell ref="A25:I25"/>
    <mergeCell ref="K25:BG25"/>
    <mergeCell ref="BI25:BS25"/>
    <mergeCell ref="BV25:CL25"/>
    <mergeCell ref="A23:I23"/>
    <mergeCell ref="K23:BG23"/>
    <mergeCell ref="BI23:BS23"/>
    <mergeCell ref="BV23:CL23"/>
    <mergeCell ref="A20:I20"/>
    <mergeCell ref="K20:BG20"/>
    <mergeCell ref="BI20:BS20"/>
    <mergeCell ref="BV20:CL20"/>
    <mergeCell ref="A21:I21"/>
    <mergeCell ref="K21:BG21"/>
    <mergeCell ref="BI21:BS21"/>
    <mergeCell ref="BV21:CL21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BV22:CL22"/>
    <mergeCell ref="A64:I64"/>
    <mergeCell ref="K64:BG64"/>
    <mergeCell ref="BI64:BS64"/>
    <mergeCell ref="A65:I65"/>
    <mergeCell ref="K65:BG65"/>
    <mergeCell ref="BI65:BS65"/>
    <mergeCell ref="A106:CL106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</mergeCells>
  <pageMargins left="0.78740157480314965" right="0.31496062992125984" top="0.59055118110236227" bottom="0.39370078740157483" header="0.19685039370078741" footer="0.19685039370078741"/>
  <pageSetup paperSize="9" scale="69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P94"/>
  <sheetViews>
    <sheetView view="pageBreakPreview" topLeftCell="A7" zoomScaleNormal="100" zoomScaleSheetLayoutView="100" workbookViewId="0">
      <selection activeCell="E20" sqref="E20"/>
    </sheetView>
  </sheetViews>
  <sheetFormatPr defaultRowHeight="14.4" x14ac:dyDescent="0.3"/>
  <cols>
    <col min="1" max="1" width="11" style="26" customWidth="1"/>
    <col min="2" max="2" width="52.33203125" style="26" customWidth="1"/>
    <col min="3" max="3" width="11.88671875" style="26" customWidth="1"/>
    <col min="4" max="5" width="12.5546875" style="26" customWidth="1"/>
    <col min="6" max="6" width="27" style="27" customWidth="1"/>
    <col min="7" max="7" width="14.33203125" style="28" hidden="1" customWidth="1"/>
    <col min="8" max="8" width="14.44140625" style="27" hidden="1" customWidth="1"/>
    <col min="9" max="9" width="15.33203125" style="27" hidden="1" customWidth="1"/>
    <col min="10" max="10" width="14.109375" style="25" hidden="1" customWidth="1"/>
    <col min="11" max="11" width="10.6640625" style="102" hidden="1" customWidth="1"/>
    <col min="12" max="12" width="14.109375" style="25" hidden="1" customWidth="1"/>
    <col min="13" max="13" width="10.6640625" style="25" hidden="1" customWidth="1"/>
    <col min="14" max="14" width="10" style="43" customWidth="1"/>
    <col min="15" max="15" width="10" style="43" bestFit="1" customWidth="1"/>
    <col min="16" max="259" width="8.88671875" style="43"/>
    <col min="260" max="260" width="11" style="43" customWidth="1"/>
    <col min="261" max="261" width="52.33203125" style="43" customWidth="1"/>
    <col min="262" max="262" width="11.88671875" style="43" customWidth="1"/>
    <col min="263" max="264" width="12.5546875" style="43" customWidth="1"/>
    <col min="265" max="265" width="27.109375" style="43" customWidth="1"/>
    <col min="266" max="266" width="16.88671875" style="43" customWidth="1"/>
    <col min="267" max="267" width="18.33203125" style="43" customWidth="1"/>
    <col min="268" max="268" width="11.109375" style="43" customWidth="1"/>
    <col min="269" max="269" width="12.5546875" style="43" customWidth="1"/>
    <col min="270" max="270" width="10" style="43" customWidth="1"/>
    <col min="271" max="271" width="10" style="43" bestFit="1" customWidth="1"/>
    <col min="272" max="515" width="8.88671875" style="43"/>
    <col min="516" max="516" width="11" style="43" customWidth="1"/>
    <col min="517" max="517" width="52.33203125" style="43" customWidth="1"/>
    <col min="518" max="518" width="11.88671875" style="43" customWidth="1"/>
    <col min="519" max="520" width="12.5546875" style="43" customWidth="1"/>
    <col min="521" max="521" width="27.109375" style="43" customWidth="1"/>
    <col min="522" max="522" width="16.88671875" style="43" customWidth="1"/>
    <col min="523" max="523" width="18.33203125" style="43" customWidth="1"/>
    <col min="524" max="524" width="11.109375" style="43" customWidth="1"/>
    <col min="525" max="525" width="12.5546875" style="43" customWidth="1"/>
    <col min="526" max="526" width="10" style="43" customWidth="1"/>
    <col min="527" max="527" width="10" style="43" bestFit="1" customWidth="1"/>
    <col min="528" max="771" width="8.88671875" style="43"/>
    <col min="772" max="772" width="11" style="43" customWidth="1"/>
    <col min="773" max="773" width="52.33203125" style="43" customWidth="1"/>
    <col min="774" max="774" width="11.88671875" style="43" customWidth="1"/>
    <col min="775" max="776" width="12.5546875" style="43" customWidth="1"/>
    <col min="777" max="777" width="27.109375" style="43" customWidth="1"/>
    <col min="778" max="778" width="16.88671875" style="43" customWidth="1"/>
    <col min="779" max="779" width="18.33203125" style="43" customWidth="1"/>
    <col min="780" max="780" width="11.109375" style="43" customWidth="1"/>
    <col min="781" max="781" width="12.5546875" style="43" customWidth="1"/>
    <col min="782" max="782" width="10" style="43" customWidth="1"/>
    <col min="783" max="783" width="10" style="43" bestFit="1" customWidth="1"/>
    <col min="784" max="1027" width="8.88671875" style="43"/>
    <col min="1028" max="1028" width="11" style="43" customWidth="1"/>
    <col min="1029" max="1029" width="52.33203125" style="43" customWidth="1"/>
    <col min="1030" max="1030" width="11.88671875" style="43" customWidth="1"/>
    <col min="1031" max="1032" width="12.5546875" style="43" customWidth="1"/>
    <col min="1033" max="1033" width="27.109375" style="43" customWidth="1"/>
    <col min="1034" max="1034" width="16.88671875" style="43" customWidth="1"/>
    <col min="1035" max="1035" width="18.33203125" style="43" customWidth="1"/>
    <col min="1036" max="1036" width="11.109375" style="43" customWidth="1"/>
    <col min="1037" max="1037" width="12.5546875" style="43" customWidth="1"/>
    <col min="1038" max="1038" width="10" style="43" customWidth="1"/>
    <col min="1039" max="1039" width="10" style="43" bestFit="1" customWidth="1"/>
    <col min="1040" max="1283" width="8.88671875" style="43"/>
    <col min="1284" max="1284" width="11" style="43" customWidth="1"/>
    <col min="1285" max="1285" width="52.33203125" style="43" customWidth="1"/>
    <col min="1286" max="1286" width="11.88671875" style="43" customWidth="1"/>
    <col min="1287" max="1288" width="12.5546875" style="43" customWidth="1"/>
    <col min="1289" max="1289" width="27.109375" style="43" customWidth="1"/>
    <col min="1290" max="1290" width="16.88671875" style="43" customWidth="1"/>
    <col min="1291" max="1291" width="18.33203125" style="43" customWidth="1"/>
    <col min="1292" max="1292" width="11.109375" style="43" customWidth="1"/>
    <col min="1293" max="1293" width="12.5546875" style="43" customWidth="1"/>
    <col min="1294" max="1294" width="10" style="43" customWidth="1"/>
    <col min="1295" max="1295" width="10" style="43" bestFit="1" customWidth="1"/>
    <col min="1296" max="1539" width="8.88671875" style="43"/>
    <col min="1540" max="1540" width="11" style="43" customWidth="1"/>
    <col min="1541" max="1541" width="52.33203125" style="43" customWidth="1"/>
    <col min="1542" max="1542" width="11.88671875" style="43" customWidth="1"/>
    <col min="1543" max="1544" width="12.5546875" style="43" customWidth="1"/>
    <col min="1545" max="1545" width="27.109375" style="43" customWidth="1"/>
    <col min="1546" max="1546" width="16.88671875" style="43" customWidth="1"/>
    <col min="1547" max="1547" width="18.33203125" style="43" customWidth="1"/>
    <col min="1548" max="1548" width="11.109375" style="43" customWidth="1"/>
    <col min="1549" max="1549" width="12.5546875" style="43" customWidth="1"/>
    <col min="1550" max="1550" width="10" style="43" customWidth="1"/>
    <col min="1551" max="1551" width="10" style="43" bestFit="1" customWidth="1"/>
    <col min="1552" max="1795" width="8.88671875" style="43"/>
    <col min="1796" max="1796" width="11" style="43" customWidth="1"/>
    <col min="1797" max="1797" width="52.33203125" style="43" customWidth="1"/>
    <col min="1798" max="1798" width="11.88671875" style="43" customWidth="1"/>
    <col min="1799" max="1800" width="12.5546875" style="43" customWidth="1"/>
    <col min="1801" max="1801" width="27.109375" style="43" customWidth="1"/>
    <col min="1802" max="1802" width="16.88671875" style="43" customWidth="1"/>
    <col min="1803" max="1803" width="18.33203125" style="43" customWidth="1"/>
    <col min="1804" max="1804" width="11.109375" style="43" customWidth="1"/>
    <col min="1805" max="1805" width="12.5546875" style="43" customWidth="1"/>
    <col min="1806" max="1806" width="10" style="43" customWidth="1"/>
    <col min="1807" max="1807" width="10" style="43" bestFit="1" customWidth="1"/>
    <col min="1808" max="2051" width="8.88671875" style="43"/>
    <col min="2052" max="2052" width="11" style="43" customWidth="1"/>
    <col min="2053" max="2053" width="52.33203125" style="43" customWidth="1"/>
    <col min="2054" max="2054" width="11.88671875" style="43" customWidth="1"/>
    <col min="2055" max="2056" width="12.5546875" style="43" customWidth="1"/>
    <col min="2057" max="2057" width="27.109375" style="43" customWidth="1"/>
    <col min="2058" max="2058" width="16.88671875" style="43" customWidth="1"/>
    <col min="2059" max="2059" width="18.33203125" style="43" customWidth="1"/>
    <col min="2060" max="2060" width="11.109375" style="43" customWidth="1"/>
    <col min="2061" max="2061" width="12.5546875" style="43" customWidth="1"/>
    <col min="2062" max="2062" width="10" style="43" customWidth="1"/>
    <col min="2063" max="2063" width="10" style="43" bestFit="1" customWidth="1"/>
    <col min="2064" max="2307" width="8.88671875" style="43"/>
    <col min="2308" max="2308" width="11" style="43" customWidth="1"/>
    <col min="2309" max="2309" width="52.33203125" style="43" customWidth="1"/>
    <col min="2310" max="2310" width="11.88671875" style="43" customWidth="1"/>
    <col min="2311" max="2312" width="12.5546875" style="43" customWidth="1"/>
    <col min="2313" max="2313" width="27.109375" style="43" customWidth="1"/>
    <col min="2314" max="2314" width="16.88671875" style="43" customWidth="1"/>
    <col min="2315" max="2315" width="18.33203125" style="43" customWidth="1"/>
    <col min="2316" max="2316" width="11.109375" style="43" customWidth="1"/>
    <col min="2317" max="2317" width="12.5546875" style="43" customWidth="1"/>
    <col min="2318" max="2318" width="10" style="43" customWidth="1"/>
    <col min="2319" max="2319" width="10" style="43" bestFit="1" customWidth="1"/>
    <col min="2320" max="2563" width="8.88671875" style="43"/>
    <col min="2564" max="2564" width="11" style="43" customWidth="1"/>
    <col min="2565" max="2565" width="52.33203125" style="43" customWidth="1"/>
    <col min="2566" max="2566" width="11.88671875" style="43" customWidth="1"/>
    <col min="2567" max="2568" width="12.5546875" style="43" customWidth="1"/>
    <col min="2569" max="2569" width="27.109375" style="43" customWidth="1"/>
    <col min="2570" max="2570" width="16.88671875" style="43" customWidth="1"/>
    <col min="2571" max="2571" width="18.33203125" style="43" customWidth="1"/>
    <col min="2572" max="2572" width="11.109375" style="43" customWidth="1"/>
    <col min="2573" max="2573" width="12.5546875" style="43" customWidth="1"/>
    <col min="2574" max="2574" width="10" style="43" customWidth="1"/>
    <col min="2575" max="2575" width="10" style="43" bestFit="1" customWidth="1"/>
    <col min="2576" max="2819" width="8.88671875" style="43"/>
    <col min="2820" max="2820" width="11" style="43" customWidth="1"/>
    <col min="2821" max="2821" width="52.33203125" style="43" customWidth="1"/>
    <col min="2822" max="2822" width="11.88671875" style="43" customWidth="1"/>
    <col min="2823" max="2824" width="12.5546875" style="43" customWidth="1"/>
    <col min="2825" max="2825" width="27.109375" style="43" customWidth="1"/>
    <col min="2826" max="2826" width="16.88671875" style="43" customWidth="1"/>
    <col min="2827" max="2827" width="18.33203125" style="43" customWidth="1"/>
    <col min="2828" max="2828" width="11.109375" style="43" customWidth="1"/>
    <col min="2829" max="2829" width="12.5546875" style="43" customWidth="1"/>
    <col min="2830" max="2830" width="10" style="43" customWidth="1"/>
    <col min="2831" max="2831" width="10" style="43" bestFit="1" customWidth="1"/>
    <col min="2832" max="3075" width="8.88671875" style="43"/>
    <col min="3076" max="3076" width="11" style="43" customWidth="1"/>
    <col min="3077" max="3077" width="52.33203125" style="43" customWidth="1"/>
    <col min="3078" max="3078" width="11.88671875" style="43" customWidth="1"/>
    <col min="3079" max="3080" width="12.5546875" style="43" customWidth="1"/>
    <col min="3081" max="3081" width="27.109375" style="43" customWidth="1"/>
    <col min="3082" max="3082" width="16.88671875" style="43" customWidth="1"/>
    <col min="3083" max="3083" width="18.33203125" style="43" customWidth="1"/>
    <col min="3084" max="3084" width="11.109375" style="43" customWidth="1"/>
    <col min="3085" max="3085" width="12.5546875" style="43" customWidth="1"/>
    <col min="3086" max="3086" width="10" style="43" customWidth="1"/>
    <col min="3087" max="3087" width="10" style="43" bestFit="1" customWidth="1"/>
    <col min="3088" max="3331" width="8.88671875" style="43"/>
    <col min="3332" max="3332" width="11" style="43" customWidth="1"/>
    <col min="3333" max="3333" width="52.33203125" style="43" customWidth="1"/>
    <col min="3334" max="3334" width="11.88671875" style="43" customWidth="1"/>
    <col min="3335" max="3336" width="12.5546875" style="43" customWidth="1"/>
    <col min="3337" max="3337" width="27.109375" style="43" customWidth="1"/>
    <col min="3338" max="3338" width="16.88671875" style="43" customWidth="1"/>
    <col min="3339" max="3339" width="18.33203125" style="43" customWidth="1"/>
    <col min="3340" max="3340" width="11.109375" style="43" customWidth="1"/>
    <col min="3341" max="3341" width="12.5546875" style="43" customWidth="1"/>
    <col min="3342" max="3342" width="10" style="43" customWidth="1"/>
    <col min="3343" max="3343" width="10" style="43" bestFit="1" customWidth="1"/>
    <col min="3344" max="3587" width="8.88671875" style="43"/>
    <col min="3588" max="3588" width="11" style="43" customWidth="1"/>
    <col min="3589" max="3589" width="52.33203125" style="43" customWidth="1"/>
    <col min="3590" max="3590" width="11.88671875" style="43" customWidth="1"/>
    <col min="3591" max="3592" width="12.5546875" style="43" customWidth="1"/>
    <col min="3593" max="3593" width="27.109375" style="43" customWidth="1"/>
    <col min="3594" max="3594" width="16.88671875" style="43" customWidth="1"/>
    <col min="3595" max="3595" width="18.33203125" style="43" customWidth="1"/>
    <col min="3596" max="3596" width="11.109375" style="43" customWidth="1"/>
    <col min="3597" max="3597" width="12.5546875" style="43" customWidth="1"/>
    <col min="3598" max="3598" width="10" style="43" customWidth="1"/>
    <col min="3599" max="3599" width="10" style="43" bestFit="1" customWidth="1"/>
    <col min="3600" max="3843" width="8.88671875" style="43"/>
    <col min="3844" max="3844" width="11" style="43" customWidth="1"/>
    <col min="3845" max="3845" width="52.33203125" style="43" customWidth="1"/>
    <col min="3846" max="3846" width="11.88671875" style="43" customWidth="1"/>
    <col min="3847" max="3848" width="12.5546875" style="43" customWidth="1"/>
    <col min="3849" max="3849" width="27.109375" style="43" customWidth="1"/>
    <col min="3850" max="3850" width="16.88671875" style="43" customWidth="1"/>
    <col min="3851" max="3851" width="18.33203125" style="43" customWidth="1"/>
    <col min="3852" max="3852" width="11.109375" style="43" customWidth="1"/>
    <col min="3853" max="3853" width="12.5546875" style="43" customWidth="1"/>
    <col min="3854" max="3854" width="10" style="43" customWidth="1"/>
    <col min="3855" max="3855" width="10" style="43" bestFit="1" customWidth="1"/>
    <col min="3856" max="4099" width="8.88671875" style="43"/>
    <col min="4100" max="4100" width="11" style="43" customWidth="1"/>
    <col min="4101" max="4101" width="52.33203125" style="43" customWidth="1"/>
    <col min="4102" max="4102" width="11.88671875" style="43" customWidth="1"/>
    <col min="4103" max="4104" width="12.5546875" style="43" customWidth="1"/>
    <col min="4105" max="4105" width="27.109375" style="43" customWidth="1"/>
    <col min="4106" max="4106" width="16.88671875" style="43" customWidth="1"/>
    <col min="4107" max="4107" width="18.33203125" style="43" customWidth="1"/>
    <col min="4108" max="4108" width="11.109375" style="43" customWidth="1"/>
    <col min="4109" max="4109" width="12.5546875" style="43" customWidth="1"/>
    <col min="4110" max="4110" width="10" style="43" customWidth="1"/>
    <col min="4111" max="4111" width="10" style="43" bestFit="1" customWidth="1"/>
    <col min="4112" max="4355" width="8.88671875" style="43"/>
    <col min="4356" max="4356" width="11" style="43" customWidth="1"/>
    <col min="4357" max="4357" width="52.33203125" style="43" customWidth="1"/>
    <col min="4358" max="4358" width="11.88671875" style="43" customWidth="1"/>
    <col min="4359" max="4360" width="12.5546875" style="43" customWidth="1"/>
    <col min="4361" max="4361" width="27.109375" style="43" customWidth="1"/>
    <col min="4362" max="4362" width="16.88671875" style="43" customWidth="1"/>
    <col min="4363" max="4363" width="18.33203125" style="43" customWidth="1"/>
    <col min="4364" max="4364" width="11.109375" style="43" customWidth="1"/>
    <col min="4365" max="4365" width="12.5546875" style="43" customWidth="1"/>
    <col min="4366" max="4366" width="10" style="43" customWidth="1"/>
    <col min="4367" max="4367" width="10" style="43" bestFit="1" customWidth="1"/>
    <col min="4368" max="4611" width="8.88671875" style="43"/>
    <col min="4612" max="4612" width="11" style="43" customWidth="1"/>
    <col min="4613" max="4613" width="52.33203125" style="43" customWidth="1"/>
    <col min="4614" max="4614" width="11.88671875" style="43" customWidth="1"/>
    <col min="4615" max="4616" width="12.5546875" style="43" customWidth="1"/>
    <col min="4617" max="4617" width="27.109375" style="43" customWidth="1"/>
    <col min="4618" max="4618" width="16.88671875" style="43" customWidth="1"/>
    <col min="4619" max="4619" width="18.33203125" style="43" customWidth="1"/>
    <col min="4620" max="4620" width="11.109375" style="43" customWidth="1"/>
    <col min="4621" max="4621" width="12.5546875" style="43" customWidth="1"/>
    <col min="4622" max="4622" width="10" style="43" customWidth="1"/>
    <col min="4623" max="4623" width="10" style="43" bestFit="1" customWidth="1"/>
    <col min="4624" max="4867" width="8.88671875" style="43"/>
    <col min="4868" max="4868" width="11" style="43" customWidth="1"/>
    <col min="4869" max="4869" width="52.33203125" style="43" customWidth="1"/>
    <col min="4870" max="4870" width="11.88671875" style="43" customWidth="1"/>
    <col min="4871" max="4872" width="12.5546875" style="43" customWidth="1"/>
    <col min="4873" max="4873" width="27.109375" style="43" customWidth="1"/>
    <col min="4874" max="4874" width="16.88671875" style="43" customWidth="1"/>
    <col min="4875" max="4875" width="18.33203125" style="43" customWidth="1"/>
    <col min="4876" max="4876" width="11.109375" style="43" customWidth="1"/>
    <col min="4877" max="4877" width="12.5546875" style="43" customWidth="1"/>
    <col min="4878" max="4878" width="10" style="43" customWidth="1"/>
    <col min="4879" max="4879" width="10" style="43" bestFit="1" customWidth="1"/>
    <col min="4880" max="5123" width="8.88671875" style="43"/>
    <col min="5124" max="5124" width="11" style="43" customWidth="1"/>
    <col min="5125" max="5125" width="52.33203125" style="43" customWidth="1"/>
    <col min="5126" max="5126" width="11.88671875" style="43" customWidth="1"/>
    <col min="5127" max="5128" width="12.5546875" style="43" customWidth="1"/>
    <col min="5129" max="5129" width="27.109375" style="43" customWidth="1"/>
    <col min="5130" max="5130" width="16.88671875" style="43" customWidth="1"/>
    <col min="5131" max="5131" width="18.33203125" style="43" customWidth="1"/>
    <col min="5132" max="5132" width="11.109375" style="43" customWidth="1"/>
    <col min="5133" max="5133" width="12.5546875" style="43" customWidth="1"/>
    <col min="5134" max="5134" width="10" style="43" customWidth="1"/>
    <col min="5135" max="5135" width="10" style="43" bestFit="1" customWidth="1"/>
    <col min="5136" max="5379" width="8.88671875" style="43"/>
    <col min="5380" max="5380" width="11" style="43" customWidth="1"/>
    <col min="5381" max="5381" width="52.33203125" style="43" customWidth="1"/>
    <col min="5382" max="5382" width="11.88671875" style="43" customWidth="1"/>
    <col min="5383" max="5384" width="12.5546875" style="43" customWidth="1"/>
    <col min="5385" max="5385" width="27.109375" style="43" customWidth="1"/>
    <col min="5386" max="5386" width="16.88671875" style="43" customWidth="1"/>
    <col min="5387" max="5387" width="18.33203125" style="43" customWidth="1"/>
    <col min="5388" max="5388" width="11.109375" style="43" customWidth="1"/>
    <col min="5389" max="5389" width="12.5546875" style="43" customWidth="1"/>
    <col min="5390" max="5390" width="10" style="43" customWidth="1"/>
    <col min="5391" max="5391" width="10" style="43" bestFit="1" customWidth="1"/>
    <col min="5392" max="5635" width="8.88671875" style="43"/>
    <col min="5636" max="5636" width="11" style="43" customWidth="1"/>
    <col min="5637" max="5637" width="52.33203125" style="43" customWidth="1"/>
    <col min="5638" max="5638" width="11.88671875" style="43" customWidth="1"/>
    <col min="5639" max="5640" width="12.5546875" style="43" customWidth="1"/>
    <col min="5641" max="5641" width="27.109375" style="43" customWidth="1"/>
    <col min="5642" max="5642" width="16.88671875" style="43" customWidth="1"/>
    <col min="5643" max="5643" width="18.33203125" style="43" customWidth="1"/>
    <col min="5644" max="5644" width="11.109375" style="43" customWidth="1"/>
    <col min="5645" max="5645" width="12.5546875" style="43" customWidth="1"/>
    <col min="5646" max="5646" width="10" style="43" customWidth="1"/>
    <col min="5647" max="5647" width="10" style="43" bestFit="1" customWidth="1"/>
    <col min="5648" max="5891" width="8.88671875" style="43"/>
    <col min="5892" max="5892" width="11" style="43" customWidth="1"/>
    <col min="5893" max="5893" width="52.33203125" style="43" customWidth="1"/>
    <col min="5894" max="5894" width="11.88671875" style="43" customWidth="1"/>
    <col min="5895" max="5896" width="12.5546875" style="43" customWidth="1"/>
    <col min="5897" max="5897" width="27.109375" style="43" customWidth="1"/>
    <col min="5898" max="5898" width="16.88671875" style="43" customWidth="1"/>
    <col min="5899" max="5899" width="18.33203125" style="43" customWidth="1"/>
    <col min="5900" max="5900" width="11.109375" style="43" customWidth="1"/>
    <col min="5901" max="5901" width="12.5546875" style="43" customWidth="1"/>
    <col min="5902" max="5902" width="10" style="43" customWidth="1"/>
    <col min="5903" max="5903" width="10" style="43" bestFit="1" customWidth="1"/>
    <col min="5904" max="6147" width="8.88671875" style="43"/>
    <col min="6148" max="6148" width="11" style="43" customWidth="1"/>
    <col min="6149" max="6149" width="52.33203125" style="43" customWidth="1"/>
    <col min="6150" max="6150" width="11.88671875" style="43" customWidth="1"/>
    <col min="6151" max="6152" width="12.5546875" style="43" customWidth="1"/>
    <col min="6153" max="6153" width="27.109375" style="43" customWidth="1"/>
    <col min="6154" max="6154" width="16.88671875" style="43" customWidth="1"/>
    <col min="6155" max="6155" width="18.33203125" style="43" customWidth="1"/>
    <col min="6156" max="6156" width="11.109375" style="43" customWidth="1"/>
    <col min="6157" max="6157" width="12.5546875" style="43" customWidth="1"/>
    <col min="6158" max="6158" width="10" style="43" customWidth="1"/>
    <col min="6159" max="6159" width="10" style="43" bestFit="1" customWidth="1"/>
    <col min="6160" max="6403" width="8.88671875" style="43"/>
    <col min="6404" max="6404" width="11" style="43" customWidth="1"/>
    <col min="6405" max="6405" width="52.33203125" style="43" customWidth="1"/>
    <col min="6406" max="6406" width="11.88671875" style="43" customWidth="1"/>
    <col min="6407" max="6408" width="12.5546875" style="43" customWidth="1"/>
    <col min="6409" max="6409" width="27.109375" style="43" customWidth="1"/>
    <col min="6410" max="6410" width="16.88671875" style="43" customWidth="1"/>
    <col min="6411" max="6411" width="18.33203125" style="43" customWidth="1"/>
    <col min="6412" max="6412" width="11.109375" style="43" customWidth="1"/>
    <col min="6413" max="6413" width="12.5546875" style="43" customWidth="1"/>
    <col min="6414" max="6414" width="10" style="43" customWidth="1"/>
    <col min="6415" max="6415" width="10" style="43" bestFit="1" customWidth="1"/>
    <col min="6416" max="6659" width="8.88671875" style="43"/>
    <col min="6660" max="6660" width="11" style="43" customWidth="1"/>
    <col min="6661" max="6661" width="52.33203125" style="43" customWidth="1"/>
    <col min="6662" max="6662" width="11.88671875" style="43" customWidth="1"/>
    <col min="6663" max="6664" width="12.5546875" style="43" customWidth="1"/>
    <col min="6665" max="6665" width="27.109375" style="43" customWidth="1"/>
    <col min="6666" max="6666" width="16.88671875" style="43" customWidth="1"/>
    <col min="6667" max="6667" width="18.33203125" style="43" customWidth="1"/>
    <col min="6668" max="6668" width="11.109375" style="43" customWidth="1"/>
    <col min="6669" max="6669" width="12.5546875" style="43" customWidth="1"/>
    <col min="6670" max="6670" width="10" style="43" customWidth="1"/>
    <col min="6671" max="6671" width="10" style="43" bestFit="1" customWidth="1"/>
    <col min="6672" max="6915" width="8.88671875" style="43"/>
    <col min="6916" max="6916" width="11" style="43" customWidth="1"/>
    <col min="6917" max="6917" width="52.33203125" style="43" customWidth="1"/>
    <col min="6918" max="6918" width="11.88671875" style="43" customWidth="1"/>
    <col min="6919" max="6920" width="12.5546875" style="43" customWidth="1"/>
    <col min="6921" max="6921" width="27.109375" style="43" customWidth="1"/>
    <col min="6922" max="6922" width="16.88671875" style="43" customWidth="1"/>
    <col min="6923" max="6923" width="18.33203125" style="43" customWidth="1"/>
    <col min="6924" max="6924" width="11.109375" style="43" customWidth="1"/>
    <col min="6925" max="6925" width="12.5546875" style="43" customWidth="1"/>
    <col min="6926" max="6926" width="10" style="43" customWidth="1"/>
    <col min="6927" max="6927" width="10" style="43" bestFit="1" customWidth="1"/>
    <col min="6928" max="7171" width="8.88671875" style="43"/>
    <col min="7172" max="7172" width="11" style="43" customWidth="1"/>
    <col min="7173" max="7173" width="52.33203125" style="43" customWidth="1"/>
    <col min="7174" max="7174" width="11.88671875" style="43" customWidth="1"/>
    <col min="7175" max="7176" width="12.5546875" style="43" customWidth="1"/>
    <col min="7177" max="7177" width="27.109375" style="43" customWidth="1"/>
    <col min="7178" max="7178" width="16.88671875" style="43" customWidth="1"/>
    <col min="7179" max="7179" width="18.33203125" style="43" customWidth="1"/>
    <col min="7180" max="7180" width="11.109375" style="43" customWidth="1"/>
    <col min="7181" max="7181" width="12.5546875" style="43" customWidth="1"/>
    <col min="7182" max="7182" width="10" style="43" customWidth="1"/>
    <col min="7183" max="7183" width="10" style="43" bestFit="1" customWidth="1"/>
    <col min="7184" max="7427" width="8.88671875" style="43"/>
    <col min="7428" max="7428" width="11" style="43" customWidth="1"/>
    <col min="7429" max="7429" width="52.33203125" style="43" customWidth="1"/>
    <col min="7430" max="7430" width="11.88671875" style="43" customWidth="1"/>
    <col min="7431" max="7432" width="12.5546875" style="43" customWidth="1"/>
    <col min="7433" max="7433" width="27.109375" style="43" customWidth="1"/>
    <col min="7434" max="7434" width="16.88671875" style="43" customWidth="1"/>
    <col min="7435" max="7435" width="18.33203125" style="43" customWidth="1"/>
    <col min="7436" max="7436" width="11.109375" style="43" customWidth="1"/>
    <col min="7437" max="7437" width="12.5546875" style="43" customWidth="1"/>
    <col min="7438" max="7438" width="10" style="43" customWidth="1"/>
    <col min="7439" max="7439" width="10" style="43" bestFit="1" customWidth="1"/>
    <col min="7440" max="7683" width="8.88671875" style="43"/>
    <col min="7684" max="7684" width="11" style="43" customWidth="1"/>
    <col min="7685" max="7685" width="52.33203125" style="43" customWidth="1"/>
    <col min="7686" max="7686" width="11.88671875" style="43" customWidth="1"/>
    <col min="7687" max="7688" width="12.5546875" style="43" customWidth="1"/>
    <col min="7689" max="7689" width="27.109375" style="43" customWidth="1"/>
    <col min="7690" max="7690" width="16.88671875" style="43" customWidth="1"/>
    <col min="7691" max="7691" width="18.33203125" style="43" customWidth="1"/>
    <col min="7692" max="7692" width="11.109375" style="43" customWidth="1"/>
    <col min="7693" max="7693" width="12.5546875" style="43" customWidth="1"/>
    <col min="7694" max="7694" width="10" style="43" customWidth="1"/>
    <col min="7695" max="7695" width="10" style="43" bestFit="1" customWidth="1"/>
    <col min="7696" max="7939" width="8.88671875" style="43"/>
    <col min="7940" max="7940" width="11" style="43" customWidth="1"/>
    <col min="7941" max="7941" width="52.33203125" style="43" customWidth="1"/>
    <col min="7942" max="7942" width="11.88671875" style="43" customWidth="1"/>
    <col min="7943" max="7944" width="12.5546875" style="43" customWidth="1"/>
    <col min="7945" max="7945" width="27.109375" style="43" customWidth="1"/>
    <col min="7946" max="7946" width="16.88671875" style="43" customWidth="1"/>
    <col min="7947" max="7947" width="18.33203125" style="43" customWidth="1"/>
    <col min="7948" max="7948" width="11.109375" style="43" customWidth="1"/>
    <col min="7949" max="7949" width="12.5546875" style="43" customWidth="1"/>
    <col min="7950" max="7950" width="10" style="43" customWidth="1"/>
    <col min="7951" max="7951" width="10" style="43" bestFit="1" customWidth="1"/>
    <col min="7952" max="8195" width="8.88671875" style="43"/>
    <col min="8196" max="8196" width="11" style="43" customWidth="1"/>
    <col min="8197" max="8197" width="52.33203125" style="43" customWidth="1"/>
    <col min="8198" max="8198" width="11.88671875" style="43" customWidth="1"/>
    <col min="8199" max="8200" width="12.5546875" style="43" customWidth="1"/>
    <col min="8201" max="8201" width="27.109375" style="43" customWidth="1"/>
    <col min="8202" max="8202" width="16.88671875" style="43" customWidth="1"/>
    <col min="8203" max="8203" width="18.33203125" style="43" customWidth="1"/>
    <col min="8204" max="8204" width="11.109375" style="43" customWidth="1"/>
    <col min="8205" max="8205" width="12.5546875" style="43" customWidth="1"/>
    <col min="8206" max="8206" width="10" style="43" customWidth="1"/>
    <col min="8207" max="8207" width="10" style="43" bestFit="1" customWidth="1"/>
    <col min="8208" max="8451" width="8.88671875" style="43"/>
    <col min="8452" max="8452" width="11" style="43" customWidth="1"/>
    <col min="8453" max="8453" width="52.33203125" style="43" customWidth="1"/>
    <col min="8454" max="8454" width="11.88671875" style="43" customWidth="1"/>
    <col min="8455" max="8456" width="12.5546875" style="43" customWidth="1"/>
    <col min="8457" max="8457" width="27.109375" style="43" customWidth="1"/>
    <col min="8458" max="8458" width="16.88671875" style="43" customWidth="1"/>
    <col min="8459" max="8459" width="18.33203125" style="43" customWidth="1"/>
    <col min="8460" max="8460" width="11.109375" style="43" customWidth="1"/>
    <col min="8461" max="8461" width="12.5546875" style="43" customWidth="1"/>
    <col min="8462" max="8462" width="10" style="43" customWidth="1"/>
    <col min="8463" max="8463" width="10" style="43" bestFit="1" customWidth="1"/>
    <col min="8464" max="8707" width="8.88671875" style="43"/>
    <col min="8708" max="8708" width="11" style="43" customWidth="1"/>
    <col min="8709" max="8709" width="52.33203125" style="43" customWidth="1"/>
    <col min="8710" max="8710" width="11.88671875" style="43" customWidth="1"/>
    <col min="8711" max="8712" width="12.5546875" style="43" customWidth="1"/>
    <col min="8713" max="8713" width="27.109375" style="43" customWidth="1"/>
    <col min="8714" max="8714" width="16.88671875" style="43" customWidth="1"/>
    <col min="8715" max="8715" width="18.33203125" style="43" customWidth="1"/>
    <col min="8716" max="8716" width="11.109375" style="43" customWidth="1"/>
    <col min="8717" max="8717" width="12.5546875" style="43" customWidth="1"/>
    <col min="8718" max="8718" width="10" style="43" customWidth="1"/>
    <col min="8719" max="8719" width="10" style="43" bestFit="1" customWidth="1"/>
    <col min="8720" max="8963" width="8.88671875" style="43"/>
    <col min="8964" max="8964" width="11" style="43" customWidth="1"/>
    <col min="8965" max="8965" width="52.33203125" style="43" customWidth="1"/>
    <col min="8966" max="8966" width="11.88671875" style="43" customWidth="1"/>
    <col min="8967" max="8968" width="12.5546875" style="43" customWidth="1"/>
    <col min="8969" max="8969" width="27.109375" style="43" customWidth="1"/>
    <col min="8970" max="8970" width="16.88671875" style="43" customWidth="1"/>
    <col min="8971" max="8971" width="18.33203125" style="43" customWidth="1"/>
    <col min="8972" max="8972" width="11.109375" style="43" customWidth="1"/>
    <col min="8973" max="8973" width="12.5546875" style="43" customWidth="1"/>
    <col min="8974" max="8974" width="10" style="43" customWidth="1"/>
    <col min="8975" max="8975" width="10" style="43" bestFit="1" customWidth="1"/>
    <col min="8976" max="9219" width="8.88671875" style="43"/>
    <col min="9220" max="9220" width="11" style="43" customWidth="1"/>
    <col min="9221" max="9221" width="52.33203125" style="43" customWidth="1"/>
    <col min="9222" max="9222" width="11.88671875" style="43" customWidth="1"/>
    <col min="9223" max="9224" width="12.5546875" style="43" customWidth="1"/>
    <col min="9225" max="9225" width="27.109375" style="43" customWidth="1"/>
    <col min="9226" max="9226" width="16.88671875" style="43" customWidth="1"/>
    <col min="9227" max="9227" width="18.33203125" style="43" customWidth="1"/>
    <col min="9228" max="9228" width="11.109375" style="43" customWidth="1"/>
    <col min="9229" max="9229" width="12.5546875" style="43" customWidth="1"/>
    <col min="9230" max="9230" width="10" style="43" customWidth="1"/>
    <col min="9231" max="9231" width="10" style="43" bestFit="1" customWidth="1"/>
    <col min="9232" max="9475" width="8.88671875" style="43"/>
    <col min="9476" max="9476" width="11" style="43" customWidth="1"/>
    <col min="9477" max="9477" width="52.33203125" style="43" customWidth="1"/>
    <col min="9478" max="9478" width="11.88671875" style="43" customWidth="1"/>
    <col min="9479" max="9480" width="12.5546875" style="43" customWidth="1"/>
    <col min="9481" max="9481" width="27.109375" style="43" customWidth="1"/>
    <col min="9482" max="9482" width="16.88671875" style="43" customWidth="1"/>
    <col min="9483" max="9483" width="18.33203125" style="43" customWidth="1"/>
    <col min="9484" max="9484" width="11.109375" style="43" customWidth="1"/>
    <col min="9485" max="9485" width="12.5546875" style="43" customWidth="1"/>
    <col min="9486" max="9486" width="10" style="43" customWidth="1"/>
    <col min="9487" max="9487" width="10" style="43" bestFit="1" customWidth="1"/>
    <col min="9488" max="9731" width="8.88671875" style="43"/>
    <col min="9732" max="9732" width="11" style="43" customWidth="1"/>
    <col min="9733" max="9733" width="52.33203125" style="43" customWidth="1"/>
    <col min="9734" max="9734" width="11.88671875" style="43" customWidth="1"/>
    <col min="9735" max="9736" width="12.5546875" style="43" customWidth="1"/>
    <col min="9737" max="9737" width="27.109375" style="43" customWidth="1"/>
    <col min="9738" max="9738" width="16.88671875" style="43" customWidth="1"/>
    <col min="9739" max="9739" width="18.33203125" style="43" customWidth="1"/>
    <col min="9740" max="9740" width="11.109375" style="43" customWidth="1"/>
    <col min="9741" max="9741" width="12.5546875" style="43" customWidth="1"/>
    <col min="9742" max="9742" width="10" style="43" customWidth="1"/>
    <col min="9743" max="9743" width="10" style="43" bestFit="1" customWidth="1"/>
    <col min="9744" max="9987" width="8.88671875" style="43"/>
    <col min="9988" max="9988" width="11" style="43" customWidth="1"/>
    <col min="9989" max="9989" width="52.33203125" style="43" customWidth="1"/>
    <col min="9990" max="9990" width="11.88671875" style="43" customWidth="1"/>
    <col min="9991" max="9992" width="12.5546875" style="43" customWidth="1"/>
    <col min="9993" max="9993" width="27.109375" style="43" customWidth="1"/>
    <col min="9994" max="9994" width="16.88671875" style="43" customWidth="1"/>
    <col min="9995" max="9995" width="18.33203125" style="43" customWidth="1"/>
    <col min="9996" max="9996" width="11.109375" style="43" customWidth="1"/>
    <col min="9997" max="9997" width="12.5546875" style="43" customWidth="1"/>
    <col min="9998" max="9998" width="10" style="43" customWidth="1"/>
    <col min="9999" max="9999" width="10" style="43" bestFit="1" customWidth="1"/>
    <col min="10000" max="10243" width="8.88671875" style="43"/>
    <col min="10244" max="10244" width="11" style="43" customWidth="1"/>
    <col min="10245" max="10245" width="52.33203125" style="43" customWidth="1"/>
    <col min="10246" max="10246" width="11.88671875" style="43" customWidth="1"/>
    <col min="10247" max="10248" width="12.5546875" style="43" customWidth="1"/>
    <col min="10249" max="10249" width="27.109375" style="43" customWidth="1"/>
    <col min="10250" max="10250" width="16.88671875" style="43" customWidth="1"/>
    <col min="10251" max="10251" width="18.33203125" style="43" customWidth="1"/>
    <col min="10252" max="10252" width="11.109375" style="43" customWidth="1"/>
    <col min="10253" max="10253" width="12.5546875" style="43" customWidth="1"/>
    <col min="10254" max="10254" width="10" style="43" customWidth="1"/>
    <col min="10255" max="10255" width="10" style="43" bestFit="1" customWidth="1"/>
    <col min="10256" max="10499" width="8.88671875" style="43"/>
    <col min="10500" max="10500" width="11" style="43" customWidth="1"/>
    <col min="10501" max="10501" width="52.33203125" style="43" customWidth="1"/>
    <col min="10502" max="10502" width="11.88671875" style="43" customWidth="1"/>
    <col min="10503" max="10504" width="12.5546875" style="43" customWidth="1"/>
    <col min="10505" max="10505" width="27.109375" style="43" customWidth="1"/>
    <col min="10506" max="10506" width="16.88671875" style="43" customWidth="1"/>
    <col min="10507" max="10507" width="18.33203125" style="43" customWidth="1"/>
    <col min="10508" max="10508" width="11.109375" style="43" customWidth="1"/>
    <col min="10509" max="10509" width="12.5546875" style="43" customWidth="1"/>
    <col min="10510" max="10510" width="10" style="43" customWidth="1"/>
    <col min="10511" max="10511" width="10" style="43" bestFit="1" customWidth="1"/>
    <col min="10512" max="10755" width="8.88671875" style="43"/>
    <col min="10756" max="10756" width="11" style="43" customWidth="1"/>
    <col min="10757" max="10757" width="52.33203125" style="43" customWidth="1"/>
    <col min="10758" max="10758" width="11.88671875" style="43" customWidth="1"/>
    <col min="10759" max="10760" width="12.5546875" style="43" customWidth="1"/>
    <col min="10761" max="10761" width="27.109375" style="43" customWidth="1"/>
    <col min="10762" max="10762" width="16.88671875" style="43" customWidth="1"/>
    <col min="10763" max="10763" width="18.33203125" style="43" customWidth="1"/>
    <col min="10764" max="10764" width="11.109375" style="43" customWidth="1"/>
    <col min="10765" max="10765" width="12.5546875" style="43" customWidth="1"/>
    <col min="10766" max="10766" width="10" style="43" customWidth="1"/>
    <col min="10767" max="10767" width="10" style="43" bestFit="1" customWidth="1"/>
    <col min="10768" max="11011" width="8.88671875" style="43"/>
    <col min="11012" max="11012" width="11" style="43" customWidth="1"/>
    <col min="11013" max="11013" width="52.33203125" style="43" customWidth="1"/>
    <col min="11014" max="11014" width="11.88671875" style="43" customWidth="1"/>
    <col min="11015" max="11016" width="12.5546875" style="43" customWidth="1"/>
    <col min="11017" max="11017" width="27.109375" style="43" customWidth="1"/>
    <col min="11018" max="11018" width="16.88671875" style="43" customWidth="1"/>
    <col min="11019" max="11019" width="18.33203125" style="43" customWidth="1"/>
    <col min="11020" max="11020" width="11.109375" style="43" customWidth="1"/>
    <col min="11021" max="11021" width="12.5546875" style="43" customWidth="1"/>
    <col min="11022" max="11022" width="10" style="43" customWidth="1"/>
    <col min="11023" max="11023" width="10" style="43" bestFit="1" customWidth="1"/>
    <col min="11024" max="11267" width="8.88671875" style="43"/>
    <col min="11268" max="11268" width="11" style="43" customWidth="1"/>
    <col min="11269" max="11269" width="52.33203125" style="43" customWidth="1"/>
    <col min="11270" max="11270" width="11.88671875" style="43" customWidth="1"/>
    <col min="11271" max="11272" width="12.5546875" style="43" customWidth="1"/>
    <col min="11273" max="11273" width="27.109375" style="43" customWidth="1"/>
    <col min="11274" max="11274" width="16.88671875" style="43" customWidth="1"/>
    <col min="11275" max="11275" width="18.33203125" style="43" customWidth="1"/>
    <col min="11276" max="11276" width="11.109375" style="43" customWidth="1"/>
    <col min="11277" max="11277" width="12.5546875" style="43" customWidth="1"/>
    <col min="11278" max="11278" width="10" style="43" customWidth="1"/>
    <col min="11279" max="11279" width="10" style="43" bestFit="1" customWidth="1"/>
    <col min="11280" max="11523" width="8.88671875" style="43"/>
    <col min="11524" max="11524" width="11" style="43" customWidth="1"/>
    <col min="11525" max="11525" width="52.33203125" style="43" customWidth="1"/>
    <col min="11526" max="11526" width="11.88671875" style="43" customWidth="1"/>
    <col min="11527" max="11528" width="12.5546875" style="43" customWidth="1"/>
    <col min="11529" max="11529" width="27.109375" style="43" customWidth="1"/>
    <col min="11530" max="11530" width="16.88671875" style="43" customWidth="1"/>
    <col min="11531" max="11531" width="18.33203125" style="43" customWidth="1"/>
    <col min="11532" max="11532" width="11.109375" style="43" customWidth="1"/>
    <col min="11533" max="11533" width="12.5546875" style="43" customWidth="1"/>
    <col min="11534" max="11534" width="10" style="43" customWidth="1"/>
    <col min="11535" max="11535" width="10" style="43" bestFit="1" customWidth="1"/>
    <col min="11536" max="11779" width="8.88671875" style="43"/>
    <col min="11780" max="11780" width="11" style="43" customWidth="1"/>
    <col min="11781" max="11781" width="52.33203125" style="43" customWidth="1"/>
    <col min="11782" max="11782" width="11.88671875" style="43" customWidth="1"/>
    <col min="11783" max="11784" width="12.5546875" style="43" customWidth="1"/>
    <col min="11785" max="11785" width="27.109375" style="43" customWidth="1"/>
    <col min="11786" max="11786" width="16.88671875" style="43" customWidth="1"/>
    <col min="11787" max="11787" width="18.33203125" style="43" customWidth="1"/>
    <col min="11788" max="11788" width="11.109375" style="43" customWidth="1"/>
    <col min="11789" max="11789" width="12.5546875" style="43" customWidth="1"/>
    <col min="11790" max="11790" width="10" style="43" customWidth="1"/>
    <col min="11791" max="11791" width="10" style="43" bestFit="1" customWidth="1"/>
    <col min="11792" max="12035" width="8.88671875" style="43"/>
    <col min="12036" max="12036" width="11" style="43" customWidth="1"/>
    <col min="12037" max="12037" width="52.33203125" style="43" customWidth="1"/>
    <col min="12038" max="12038" width="11.88671875" style="43" customWidth="1"/>
    <col min="12039" max="12040" width="12.5546875" style="43" customWidth="1"/>
    <col min="12041" max="12041" width="27.109375" style="43" customWidth="1"/>
    <col min="12042" max="12042" width="16.88671875" style="43" customWidth="1"/>
    <col min="12043" max="12043" width="18.33203125" style="43" customWidth="1"/>
    <col min="12044" max="12044" width="11.109375" style="43" customWidth="1"/>
    <col min="12045" max="12045" width="12.5546875" style="43" customWidth="1"/>
    <col min="12046" max="12046" width="10" style="43" customWidth="1"/>
    <col min="12047" max="12047" width="10" style="43" bestFit="1" customWidth="1"/>
    <col min="12048" max="12291" width="8.88671875" style="43"/>
    <col min="12292" max="12292" width="11" style="43" customWidth="1"/>
    <col min="12293" max="12293" width="52.33203125" style="43" customWidth="1"/>
    <col min="12294" max="12294" width="11.88671875" style="43" customWidth="1"/>
    <col min="12295" max="12296" width="12.5546875" style="43" customWidth="1"/>
    <col min="12297" max="12297" width="27.109375" style="43" customWidth="1"/>
    <col min="12298" max="12298" width="16.88671875" style="43" customWidth="1"/>
    <col min="12299" max="12299" width="18.33203125" style="43" customWidth="1"/>
    <col min="12300" max="12300" width="11.109375" style="43" customWidth="1"/>
    <col min="12301" max="12301" width="12.5546875" style="43" customWidth="1"/>
    <col min="12302" max="12302" width="10" style="43" customWidth="1"/>
    <col min="12303" max="12303" width="10" style="43" bestFit="1" customWidth="1"/>
    <col min="12304" max="12547" width="8.88671875" style="43"/>
    <col min="12548" max="12548" width="11" style="43" customWidth="1"/>
    <col min="12549" max="12549" width="52.33203125" style="43" customWidth="1"/>
    <col min="12550" max="12550" width="11.88671875" style="43" customWidth="1"/>
    <col min="12551" max="12552" width="12.5546875" style="43" customWidth="1"/>
    <col min="12553" max="12553" width="27.109375" style="43" customWidth="1"/>
    <col min="12554" max="12554" width="16.88671875" style="43" customWidth="1"/>
    <col min="12555" max="12555" width="18.33203125" style="43" customWidth="1"/>
    <col min="12556" max="12556" width="11.109375" style="43" customWidth="1"/>
    <col min="12557" max="12557" width="12.5546875" style="43" customWidth="1"/>
    <col min="12558" max="12558" width="10" style="43" customWidth="1"/>
    <col min="12559" max="12559" width="10" style="43" bestFit="1" customWidth="1"/>
    <col min="12560" max="12803" width="8.88671875" style="43"/>
    <col min="12804" max="12804" width="11" style="43" customWidth="1"/>
    <col min="12805" max="12805" width="52.33203125" style="43" customWidth="1"/>
    <col min="12806" max="12806" width="11.88671875" style="43" customWidth="1"/>
    <col min="12807" max="12808" width="12.5546875" style="43" customWidth="1"/>
    <col min="12809" max="12809" width="27.109375" style="43" customWidth="1"/>
    <col min="12810" max="12810" width="16.88671875" style="43" customWidth="1"/>
    <col min="12811" max="12811" width="18.33203125" style="43" customWidth="1"/>
    <col min="12812" max="12812" width="11.109375" style="43" customWidth="1"/>
    <col min="12813" max="12813" width="12.5546875" style="43" customWidth="1"/>
    <col min="12814" max="12814" width="10" style="43" customWidth="1"/>
    <col min="12815" max="12815" width="10" style="43" bestFit="1" customWidth="1"/>
    <col min="12816" max="13059" width="8.88671875" style="43"/>
    <col min="13060" max="13060" width="11" style="43" customWidth="1"/>
    <col min="13061" max="13061" width="52.33203125" style="43" customWidth="1"/>
    <col min="13062" max="13062" width="11.88671875" style="43" customWidth="1"/>
    <col min="13063" max="13064" width="12.5546875" style="43" customWidth="1"/>
    <col min="13065" max="13065" width="27.109375" style="43" customWidth="1"/>
    <col min="13066" max="13066" width="16.88671875" style="43" customWidth="1"/>
    <col min="13067" max="13067" width="18.33203125" style="43" customWidth="1"/>
    <col min="13068" max="13068" width="11.109375" style="43" customWidth="1"/>
    <col min="13069" max="13069" width="12.5546875" style="43" customWidth="1"/>
    <col min="13070" max="13070" width="10" style="43" customWidth="1"/>
    <col min="13071" max="13071" width="10" style="43" bestFit="1" customWidth="1"/>
    <col min="13072" max="13315" width="8.88671875" style="43"/>
    <col min="13316" max="13316" width="11" style="43" customWidth="1"/>
    <col min="13317" max="13317" width="52.33203125" style="43" customWidth="1"/>
    <col min="13318" max="13318" width="11.88671875" style="43" customWidth="1"/>
    <col min="13319" max="13320" width="12.5546875" style="43" customWidth="1"/>
    <col min="13321" max="13321" width="27.109375" style="43" customWidth="1"/>
    <col min="13322" max="13322" width="16.88671875" style="43" customWidth="1"/>
    <col min="13323" max="13323" width="18.33203125" style="43" customWidth="1"/>
    <col min="13324" max="13324" width="11.109375" style="43" customWidth="1"/>
    <col min="13325" max="13325" width="12.5546875" style="43" customWidth="1"/>
    <col min="13326" max="13326" width="10" style="43" customWidth="1"/>
    <col min="13327" max="13327" width="10" style="43" bestFit="1" customWidth="1"/>
    <col min="13328" max="13571" width="8.88671875" style="43"/>
    <col min="13572" max="13572" width="11" style="43" customWidth="1"/>
    <col min="13573" max="13573" width="52.33203125" style="43" customWidth="1"/>
    <col min="13574" max="13574" width="11.88671875" style="43" customWidth="1"/>
    <col min="13575" max="13576" width="12.5546875" style="43" customWidth="1"/>
    <col min="13577" max="13577" width="27.109375" style="43" customWidth="1"/>
    <col min="13578" max="13578" width="16.88671875" style="43" customWidth="1"/>
    <col min="13579" max="13579" width="18.33203125" style="43" customWidth="1"/>
    <col min="13580" max="13580" width="11.109375" style="43" customWidth="1"/>
    <col min="13581" max="13581" width="12.5546875" style="43" customWidth="1"/>
    <col min="13582" max="13582" width="10" style="43" customWidth="1"/>
    <col min="13583" max="13583" width="10" style="43" bestFit="1" customWidth="1"/>
    <col min="13584" max="13827" width="8.88671875" style="43"/>
    <col min="13828" max="13828" width="11" style="43" customWidth="1"/>
    <col min="13829" max="13829" width="52.33203125" style="43" customWidth="1"/>
    <col min="13830" max="13830" width="11.88671875" style="43" customWidth="1"/>
    <col min="13831" max="13832" width="12.5546875" style="43" customWidth="1"/>
    <col min="13833" max="13833" width="27.109375" style="43" customWidth="1"/>
    <col min="13834" max="13834" width="16.88671875" style="43" customWidth="1"/>
    <col min="13835" max="13835" width="18.33203125" style="43" customWidth="1"/>
    <col min="13836" max="13836" width="11.109375" style="43" customWidth="1"/>
    <col min="13837" max="13837" width="12.5546875" style="43" customWidth="1"/>
    <col min="13838" max="13838" width="10" style="43" customWidth="1"/>
    <col min="13839" max="13839" width="10" style="43" bestFit="1" customWidth="1"/>
    <col min="13840" max="14083" width="8.88671875" style="43"/>
    <col min="14084" max="14084" width="11" style="43" customWidth="1"/>
    <col min="14085" max="14085" width="52.33203125" style="43" customWidth="1"/>
    <col min="14086" max="14086" width="11.88671875" style="43" customWidth="1"/>
    <col min="14087" max="14088" width="12.5546875" style="43" customWidth="1"/>
    <col min="14089" max="14089" width="27.109375" style="43" customWidth="1"/>
    <col min="14090" max="14090" width="16.88671875" style="43" customWidth="1"/>
    <col min="14091" max="14091" width="18.33203125" style="43" customWidth="1"/>
    <col min="14092" max="14092" width="11.109375" style="43" customWidth="1"/>
    <col min="14093" max="14093" width="12.5546875" style="43" customWidth="1"/>
    <col min="14094" max="14094" width="10" style="43" customWidth="1"/>
    <col min="14095" max="14095" width="10" style="43" bestFit="1" customWidth="1"/>
    <col min="14096" max="14339" width="8.88671875" style="43"/>
    <col min="14340" max="14340" width="11" style="43" customWidth="1"/>
    <col min="14341" max="14341" width="52.33203125" style="43" customWidth="1"/>
    <col min="14342" max="14342" width="11.88671875" style="43" customWidth="1"/>
    <col min="14343" max="14344" width="12.5546875" style="43" customWidth="1"/>
    <col min="14345" max="14345" width="27.109375" style="43" customWidth="1"/>
    <col min="14346" max="14346" width="16.88671875" style="43" customWidth="1"/>
    <col min="14347" max="14347" width="18.33203125" style="43" customWidth="1"/>
    <col min="14348" max="14348" width="11.109375" style="43" customWidth="1"/>
    <col min="14349" max="14349" width="12.5546875" style="43" customWidth="1"/>
    <col min="14350" max="14350" width="10" style="43" customWidth="1"/>
    <col min="14351" max="14351" width="10" style="43" bestFit="1" customWidth="1"/>
    <col min="14352" max="14595" width="8.88671875" style="43"/>
    <col min="14596" max="14596" width="11" style="43" customWidth="1"/>
    <col min="14597" max="14597" width="52.33203125" style="43" customWidth="1"/>
    <col min="14598" max="14598" width="11.88671875" style="43" customWidth="1"/>
    <col min="14599" max="14600" width="12.5546875" style="43" customWidth="1"/>
    <col min="14601" max="14601" width="27.109375" style="43" customWidth="1"/>
    <col min="14602" max="14602" width="16.88671875" style="43" customWidth="1"/>
    <col min="14603" max="14603" width="18.33203125" style="43" customWidth="1"/>
    <col min="14604" max="14604" width="11.109375" style="43" customWidth="1"/>
    <col min="14605" max="14605" width="12.5546875" style="43" customWidth="1"/>
    <col min="14606" max="14606" width="10" style="43" customWidth="1"/>
    <col min="14607" max="14607" width="10" style="43" bestFit="1" customWidth="1"/>
    <col min="14608" max="14851" width="8.88671875" style="43"/>
    <col min="14852" max="14852" width="11" style="43" customWidth="1"/>
    <col min="14853" max="14853" width="52.33203125" style="43" customWidth="1"/>
    <col min="14854" max="14854" width="11.88671875" style="43" customWidth="1"/>
    <col min="14855" max="14856" width="12.5546875" style="43" customWidth="1"/>
    <col min="14857" max="14857" width="27.109375" style="43" customWidth="1"/>
    <col min="14858" max="14858" width="16.88671875" style="43" customWidth="1"/>
    <col min="14859" max="14859" width="18.33203125" style="43" customWidth="1"/>
    <col min="14860" max="14860" width="11.109375" style="43" customWidth="1"/>
    <col min="14861" max="14861" width="12.5546875" style="43" customWidth="1"/>
    <col min="14862" max="14862" width="10" style="43" customWidth="1"/>
    <col min="14863" max="14863" width="10" style="43" bestFit="1" customWidth="1"/>
    <col min="14864" max="15107" width="8.88671875" style="43"/>
    <col min="15108" max="15108" width="11" style="43" customWidth="1"/>
    <col min="15109" max="15109" width="52.33203125" style="43" customWidth="1"/>
    <col min="15110" max="15110" width="11.88671875" style="43" customWidth="1"/>
    <col min="15111" max="15112" width="12.5546875" style="43" customWidth="1"/>
    <col min="15113" max="15113" width="27.109375" style="43" customWidth="1"/>
    <col min="15114" max="15114" width="16.88671875" style="43" customWidth="1"/>
    <col min="15115" max="15115" width="18.33203125" style="43" customWidth="1"/>
    <col min="15116" max="15116" width="11.109375" style="43" customWidth="1"/>
    <col min="15117" max="15117" width="12.5546875" style="43" customWidth="1"/>
    <col min="15118" max="15118" width="10" style="43" customWidth="1"/>
    <col min="15119" max="15119" width="10" style="43" bestFit="1" customWidth="1"/>
    <col min="15120" max="15363" width="8.88671875" style="43"/>
    <col min="15364" max="15364" width="11" style="43" customWidth="1"/>
    <col min="15365" max="15365" width="52.33203125" style="43" customWidth="1"/>
    <col min="15366" max="15366" width="11.88671875" style="43" customWidth="1"/>
    <col min="15367" max="15368" width="12.5546875" style="43" customWidth="1"/>
    <col min="15369" max="15369" width="27.109375" style="43" customWidth="1"/>
    <col min="15370" max="15370" width="16.88671875" style="43" customWidth="1"/>
    <col min="15371" max="15371" width="18.33203125" style="43" customWidth="1"/>
    <col min="15372" max="15372" width="11.109375" style="43" customWidth="1"/>
    <col min="15373" max="15373" width="12.5546875" style="43" customWidth="1"/>
    <col min="15374" max="15374" width="10" style="43" customWidth="1"/>
    <col min="15375" max="15375" width="10" style="43" bestFit="1" customWidth="1"/>
    <col min="15376" max="15619" width="8.88671875" style="43"/>
    <col min="15620" max="15620" width="11" style="43" customWidth="1"/>
    <col min="15621" max="15621" width="52.33203125" style="43" customWidth="1"/>
    <col min="15622" max="15622" width="11.88671875" style="43" customWidth="1"/>
    <col min="15623" max="15624" width="12.5546875" style="43" customWidth="1"/>
    <col min="15625" max="15625" width="27.109375" style="43" customWidth="1"/>
    <col min="15626" max="15626" width="16.88671875" style="43" customWidth="1"/>
    <col min="15627" max="15627" width="18.33203125" style="43" customWidth="1"/>
    <col min="15628" max="15628" width="11.109375" style="43" customWidth="1"/>
    <col min="15629" max="15629" width="12.5546875" style="43" customWidth="1"/>
    <col min="15630" max="15630" width="10" style="43" customWidth="1"/>
    <col min="15631" max="15631" width="10" style="43" bestFit="1" customWidth="1"/>
    <col min="15632" max="15875" width="8.88671875" style="43"/>
    <col min="15876" max="15876" width="11" style="43" customWidth="1"/>
    <col min="15877" max="15877" width="52.33203125" style="43" customWidth="1"/>
    <col min="15878" max="15878" width="11.88671875" style="43" customWidth="1"/>
    <col min="15879" max="15880" width="12.5546875" style="43" customWidth="1"/>
    <col min="15881" max="15881" width="27.109375" style="43" customWidth="1"/>
    <col min="15882" max="15882" width="16.88671875" style="43" customWidth="1"/>
    <col min="15883" max="15883" width="18.33203125" style="43" customWidth="1"/>
    <col min="15884" max="15884" width="11.109375" style="43" customWidth="1"/>
    <col min="15885" max="15885" width="12.5546875" style="43" customWidth="1"/>
    <col min="15886" max="15886" width="10" style="43" customWidth="1"/>
    <col min="15887" max="15887" width="10" style="43" bestFit="1" customWidth="1"/>
    <col min="15888" max="16131" width="8.88671875" style="43"/>
    <col min="16132" max="16132" width="11" style="43" customWidth="1"/>
    <col min="16133" max="16133" width="52.33203125" style="43" customWidth="1"/>
    <col min="16134" max="16134" width="11.88671875" style="43" customWidth="1"/>
    <col min="16135" max="16136" width="12.5546875" style="43" customWidth="1"/>
    <col min="16137" max="16137" width="27.109375" style="43" customWidth="1"/>
    <col min="16138" max="16138" width="16.88671875" style="43" customWidth="1"/>
    <col min="16139" max="16139" width="18.33203125" style="43" customWidth="1"/>
    <col min="16140" max="16140" width="11.109375" style="43" customWidth="1"/>
    <col min="16141" max="16141" width="12.5546875" style="43" customWidth="1"/>
    <col min="16142" max="16142" width="10" style="43" customWidth="1"/>
    <col min="16143" max="16143" width="10" style="43" bestFit="1" customWidth="1"/>
    <col min="16144" max="16384" width="8.88671875" style="43"/>
  </cols>
  <sheetData>
    <row r="1" spans="1:9" x14ac:dyDescent="0.3">
      <c r="A1" s="22"/>
      <c r="B1" s="22"/>
      <c r="C1" s="22"/>
      <c r="D1" s="22" t="s">
        <v>222</v>
      </c>
      <c r="E1" s="22"/>
      <c r="F1" s="23"/>
      <c r="G1" s="24"/>
      <c r="H1" s="23"/>
      <c r="I1" s="23"/>
    </row>
    <row r="2" spans="1:9" x14ac:dyDescent="0.3">
      <c r="A2" s="22"/>
      <c r="B2" s="22"/>
      <c r="C2" s="22"/>
      <c r="D2" s="22" t="s">
        <v>28</v>
      </c>
      <c r="E2" s="22"/>
      <c r="F2" s="23"/>
      <c r="G2" s="24"/>
      <c r="H2" s="23"/>
      <c r="I2" s="23"/>
    </row>
    <row r="3" spans="1:9" x14ac:dyDescent="0.3">
      <c r="A3" s="22"/>
      <c r="B3" s="22"/>
      <c r="C3" s="22"/>
      <c r="D3" s="22" t="s">
        <v>29</v>
      </c>
      <c r="E3" s="22"/>
      <c r="F3" s="23"/>
      <c r="G3" s="24"/>
      <c r="H3" s="23"/>
      <c r="I3" s="23"/>
    </row>
    <row r="4" spans="1:9" ht="7.95" customHeight="1" x14ac:dyDescent="0.3"/>
    <row r="5" spans="1:9" ht="15.6" x14ac:dyDescent="0.3">
      <c r="A5" s="216" t="s">
        <v>19</v>
      </c>
      <c r="B5" s="216"/>
      <c r="C5" s="216"/>
      <c r="D5" s="216"/>
      <c r="E5" s="216"/>
      <c r="F5" s="216"/>
      <c r="G5" s="29"/>
      <c r="H5" s="115"/>
      <c r="I5" s="115"/>
    </row>
    <row r="6" spans="1:9" ht="15.6" x14ac:dyDescent="0.3">
      <c r="A6" s="216" t="s">
        <v>20</v>
      </c>
      <c r="B6" s="216"/>
      <c r="C6" s="216"/>
      <c r="D6" s="216"/>
      <c r="E6" s="216"/>
      <c r="F6" s="216"/>
      <c r="G6" s="29"/>
      <c r="H6" s="115"/>
      <c r="I6" s="115"/>
    </row>
    <row r="7" spans="1:9" ht="15.6" x14ac:dyDescent="0.3">
      <c r="A7" s="216" t="s">
        <v>223</v>
      </c>
      <c r="B7" s="216"/>
      <c r="C7" s="216"/>
      <c r="D7" s="216"/>
      <c r="E7" s="216"/>
      <c r="F7" s="216"/>
      <c r="G7" s="29"/>
      <c r="H7" s="115"/>
      <c r="I7" s="115"/>
    </row>
    <row r="8" spans="1:9" ht="15.6" x14ac:dyDescent="0.3">
      <c r="A8" s="216" t="s">
        <v>224</v>
      </c>
      <c r="B8" s="216"/>
      <c r="C8" s="216"/>
      <c r="D8" s="216"/>
      <c r="E8" s="216"/>
      <c r="F8" s="216"/>
      <c r="G8" s="29"/>
      <c r="H8" s="115"/>
      <c r="I8" s="115"/>
    </row>
    <row r="9" spans="1:9" ht="9.6" customHeight="1" x14ac:dyDescent="0.3"/>
    <row r="10" spans="1:9" x14ac:dyDescent="0.3">
      <c r="A10" s="30" t="s">
        <v>30</v>
      </c>
      <c r="C10" s="217" t="s">
        <v>225</v>
      </c>
      <c r="D10" s="217"/>
      <c r="E10" s="217"/>
      <c r="F10" s="218"/>
      <c r="G10" s="31"/>
      <c r="H10" s="32"/>
      <c r="I10" s="32"/>
    </row>
    <row r="11" spans="1:9" x14ac:dyDescent="0.3">
      <c r="A11" s="30" t="s">
        <v>31</v>
      </c>
      <c r="B11" s="33" t="s">
        <v>190</v>
      </c>
      <c r="C11" s="34"/>
      <c r="D11" s="35"/>
      <c r="E11" s="35"/>
    </row>
    <row r="12" spans="1:9" x14ac:dyDescent="0.3">
      <c r="A12" s="30" t="s">
        <v>32</v>
      </c>
      <c r="B12" s="36" t="s">
        <v>226</v>
      </c>
      <c r="C12" s="34"/>
      <c r="D12" s="35"/>
      <c r="E12" s="35"/>
    </row>
    <row r="13" spans="1:9" x14ac:dyDescent="0.3">
      <c r="A13" s="30" t="s">
        <v>33</v>
      </c>
      <c r="C13" s="37">
        <v>2011</v>
      </c>
      <c r="D13" s="27" t="s">
        <v>34</v>
      </c>
      <c r="E13" s="37">
        <v>2022</v>
      </c>
      <c r="F13" s="27" t="s">
        <v>35</v>
      </c>
    </row>
    <row r="14" spans="1:9" ht="12" customHeight="1" x14ac:dyDescent="0.3"/>
    <row r="15" spans="1:9" x14ac:dyDescent="0.3">
      <c r="A15" s="208" t="s">
        <v>27</v>
      </c>
      <c r="B15" s="209" t="s">
        <v>0</v>
      </c>
      <c r="C15" s="210" t="s">
        <v>36</v>
      </c>
      <c r="D15" s="212" t="s">
        <v>227</v>
      </c>
      <c r="E15" s="213"/>
      <c r="F15" s="214" t="s">
        <v>3</v>
      </c>
      <c r="G15" s="38"/>
      <c r="H15" s="39"/>
      <c r="I15" s="39"/>
    </row>
    <row r="16" spans="1:9" x14ac:dyDescent="0.3">
      <c r="A16" s="208"/>
      <c r="B16" s="209"/>
      <c r="C16" s="211"/>
      <c r="D16" s="113" t="s">
        <v>1</v>
      </c>
      <c r="E16" s="113" t="s">
        <v>2</v>
      </c>
      <c r="F16" s="215"/>
      <c r="G16" s="38"/>
      <c r="H16" s="39"/>
      <c r="I16" s="39"/>
    </row>
    <row r="17" spans="1:13" x14ac:dyDescent="0.3">
      <c r="A17" s="40" t="s">
        <v>4</v>
      </c>
      <c r="B17" s="41" t="s">
        <v>37</v>
      </c>
      <c r="C17" s="113" t="s">
        <v>38</v>
      </c>
      <c r="D17" s="113" t="s">
        <v>38</v>
      </c>
      <c r="E17" s="113" t="s">
        <v>38</v>
      </c>
      <c r="F17" s="112" t="s">
        <v>38</v>
      </c>
      <c r="G17" s="38"/>
      <c r="H17" s="42">
        <f>E19+E36+E55+E87</f>
        <v>6677921.9117674902</v>
      </c>
      <c r="I17" s="42">
        <f>[2]СтЭ!$F$97</f>
        <v>6758232.1867674906</v>
      </c>
    </row>
    <row r="18" spans="1:13" ht="27.6" x14ac:dyDescent="0.3">
      <c r="A18" s="40" t="s">
        <v>6</v>
      </c>
      <c r="B18" s="41" t="s">
        <v>228</v>
      </c>
      <c r="C18" s="113" t="s">
        <v>5</v>
      </c>
      <c r="D18" s="108">
        <f>D19+D36+D46+D48+D50+D51</f>
        <v>5784508.4922813652</v>
      </c>
      <c r="E18" s="108">
        <f>E19+E36+E46+E48</f>
        <v>5800052.2156615891</v>
      </c>
      <c r="F18" s="112" t="s">
        <v>229</v>
      </c>
      <c r="G18" s="38"/>
      <c r="H18" s="42">
        <f>D19+D36+D51+D55+D87</f>
        <v>6218451.1024004295</v>
      </c>
      <c r="I18" s="42">
        <f>[2]СтЭ!$E$97</f>
        <v>6321815.0549678802</v>
      </c>
      <c r="J18" s="44">
        <f>'[3]Структура затрат'!$AX$63+'[3]Структура затрат'!$AX$48</f>
        <v>5784508.4674158189</v>
      </c>
      <c r="K18" s="102">
        <f>J18-D18</f>
        <v>-2.4865546263754368E-2</v>
      </c>
      <c r="L18" s="44">
        <f>'[3]Структура затрат'!$AY$63+'[3]Структура затрат'!$AY$48</f>
        <v>5802454.1732516885</v>
      </c>
      <c r="M18" s="25">
        <f>L18-E18</f>
        <v>2401.9575900994241</v>
      </c>
    </row>
    <row r="19" spans="1:13" ht="27" customHeight="1" x14ac:dyDescent="0.3">
      <c r="A19" s="40" t="s">
        <v>7</v>
      </c>
      <c r="B19" s="41" t="s">
        <v>230</v>
      </c>
      <c r="C19" s="113" t="s">
        <v>5</v>
      </c>
      <c r="D19" s="108">
        <f>[2]СтЭ!E117</f>
        <v>2848597.7</v>
      </c>
      <c r="E19" s="108">
        <f>[2]СтЭ!F117</f>
        <v>2906979.29</v>
      </c>
      <c r="F19" s="112"/>
      <c r="G19" s="38"/>
      <c r="H19" s="42"/>
      <c r="I19" s="42">
        <f>E20+E25+E27</f>
        <v>2906979.29</v>
      </c>
      <c r="J19" s="44">
        <f>'[3]Структура затрат'!$AX$93</f>
        <v>2848597.6917603603</v>
      </c>
      <c r="K19" s="102">
        <f>J19-D19</f>
        <v>-8.2396399229764938E-3</v>
      </c>
      <c r="L19" s="44">
        <f>'[3]Структура затрат'!$AY$93</f>
        <v>2848597.6917603603</v>
      </c>
      <c r="M19" s="25">
        <f>L19-E19</f>
        <v>-58381.598239639774</v>
      </c>
    </row>
    <row r="20" spans="1:13" x14ac:dyDescent="0.3">
      <c r="A20" s="46" t="s">
        <v>8</v>
      </c>
      <c r="B20" s="41" t="s">
        <v>9</v>
      </c>
      <c r="C20" s="113" t="s">
        <v>5</v>
      </c>
      <c r="D20" s="108">
        <f>D21+D23</f>
        <v>744997.38</v>
      </c>
      <c r="E20" s="108">
        <f>E21+E23</f>
        <v>549104.57000000007</v>
      </c>
      <c r="F20" s="112"/>
      <c r="G20" s="38"/>
      <c r="H20" s="42"/>
      <c r="I20" s="42">
        <f>I19-E19</f>
        <v>0</v>
      </c>
      <c r="J20" s="25">
        <f>'[3]Структура затрат'!$AX$65</f>
        <v>744997.38694450189</v>
      </c>
      <c r="K20" s="102">
        <f t="shared" ref="K20:K42" si="0">J20-D20</f>
        <v>6.9445018889382482E-3</v>
      </c>
      <c r="L20" s="25">
        <f>'[3]Структура затрат'!$AY$65</f>
        <v>744997.38694450189</v>
      </c>
      <c r="M20" s="25">
        <f>L20-E20</f>
        <v>195892.81694450183</v>
      </c>
    </row>
    <row r="21" spans="1:13" ht="42.75" customHeight="1" x14ac:dyDescent="0.3">
      <c r="A21" s="40" t="s">
        <v>11</v>
      </c>
      <c r="B21" s="41" t="s">
        <v>118</v>
      </c>
      <c r="C21" s="113" t="s">
        <v>5</v>
      </c>
      <c r="D21" s="108">
        <f>[2]СтЭ!$E$118</f>
        <v>493584.82</v>
      </c>
      <c r="E21" s="108">
        <f>[2]СтЭ!$F$118</f>
        <v>395028.19</v>
      </c>
      <c r="F21" s="112" t="s">
        <v>350</v>
      </c>
      <c r="G21" s="38"/>
      <c r="H21" s="39"/>
      <c r="I21" s="39"/>
      <c r="J21" s="25">
        <f>'[3]Структура затрат'!$AX$66</f>
        <v>493584.83030518045</v>
      </c>
      <c r="K21" s="102">
        <f t="shared" si="0"/>
        <v>1.0305180447176099E-2</v>
      </c>
      <c r="L21" s="25">
        <f>'[3]Структура затрат'!$AY$66</f>
        <v>493584.83030518045</v>
      </c>
      <c r="M21" s="25">
        <f>L21-E21</f>
        <v>98556.640305180452</v>
      </c>
    </row>
    <row r="22" spans="1:13" x14ac:dyDescent="0.3">
      <c r="A22" s="110" t="s">
        <v>13</v>
      </c>
      <c r="B22" s="48" t="s">
        <v>12</v>
      </c>
      <c r="C22" s="49" t="s">
        <v>5</v>
      </c>
      <c r="D22" s="109" t="s">
        <v>351</v>
      </c>
      <c r="E22" s="108">
        <v>308658.64</v>
      </c>
      <c r="F22" s="50"/>
      <c r="G22" s="38"/>
      <c r="H22" s="39"/>
      <c r="I22" s="39"/>
    </row>
    <row r="23" spans="1:13" ht="72.75" customHeight="1" x14ac:dyDescent="0.3">
      <c r="A23" s="40" t="s">
        <v>39</v>
      </c>
      <c r="B23" s="41" t="s">
        <v>40</v>
      </c>
      <c r="C23" s="49" t="s">
        <v>5</v>
      </c>
      <c r="D23" s="108">
        <f>[2]СтЭ!$E$144-[2]СтЭ!$E$153</f>
        <v>251412.56</v>
      </c>
      <c r="E23" s="108">
        <f>[2]СтЭ!$F$144-[2]СтЭ!$F$153*0</f>
        <v>154076.38</v>
      </c>
      <c r="F23" s="117" t="s">
        <v>366</v>
      </c>
      <c r="G23" s="38"/>
      <c r="H23" s="39"/>
      <c r="I23" s="39"/>
      <c r="J23" s="25">
        <f>'[3]Структура затрат'!$AX$67</f>
        <v>251412.55663932147</v>
      </c>
      <c r="K23" s="102">
        <f t="shared" si="0"/>
        <v>-3.3606785291340202E-3</v>
      </c>
      <c r="L23" s="25">
        <f>'[3]Структура затрат'!$AY$67</f>
        <v>251412.55663932147</v>
      </c>
      <c r="M23" s="25">
        <f>L23-E23</f>
        <v>97336.176639321464</v>
      </c>
    </row>
    <row r="24" spans="1:13" x14ac:dyDescent="0.3">
      <c r="A24" s="110" t="s">
        <v>41</v>
      </c>
      <c r="B24" s="48" t="s">
        <v>12</v>
      </c>
      <c r="C24" s="49" t="s">
        <v>5</v>
      </c>
      <c r="D24" s="109" t="s">
        <v>351</v>
      </c>
      <c r="E24" s="108">
        <v>132271.39600000001</v>
      </c>
      <c r="F24" s="50"/>
      <c r="G24" s="38"/>
      <c r="H24" s="67">
        <f>E23-E24</f>
        <v>21804.983999999997</v>
      </c>
      <c r="I24" s="39"/>
    </row>
    <row r="25" spans="1:13" x14ac:dyDescent="0.3">
      <c r="A25" s="46" t="s">
        <v>10</v>
      </c>
      <c r="B25" s="41" t="s">
        <v>21</v>
      </c>
      <c r="C25" s="49" t="s">
        <v>5</v>
      </c>
      <c r="D25" s="108">
        <f>[2]СтЭ!$E$160</f>
        <v>1803377.33</v>
      </c>
      <c r="E25" s="108">
        <f>[2]СтЭ!$F$160</f>
        <v>1923209.7</v>
      </c>
      <c r="F25" s="50"/>
      <c r="G25" s="38"/>
      <c r="H25" s="39"/>
      <c r="I25" s="39"/>
      <c r="J25" s="25">
        <f>'[3]Структура затрат'!$AX$68</f>
        <v>1803377.3335554027</v>
      </c>
      <c r="K25" s="102">
        <f t="shared" si="0"/>
        <v>3.5554026253521442E-3</v>
      </c>
      <c r="L25" s="25">
        <f>'[3]Структура затрат'!$AY$68</f>
        <v>1803377.3335554027</v>
      </c>
      <c r="M25" s="25">
        <f>L25-E25</f>
        <v>-119832.36644459725</v>
      </c>
    </row>
    <row r="26" spans="1:13" x14ac:dyDescent="0.3">
      <c r="A26" s="110" t="s">
        <v>42</v>
      </c>
      <c r="B26" s="48" t="s">
        <v>12</v>
      </c>
      <c r="C26" s="49" t="s">
        <v>5</v>
      </c>
      <c r="D26" s="109" t="s">
        <v>351</v>
      </c>
      <c r="E26" s="108">
        <v>305881.7</v>
      </c>
      <c r="F26" s="50"/>
      <c r="G26" s="38"/>
      <c r="H26" s="39"/>
      <c r="I26" s="39"/>
    </row>
    <row r="27" spans="1:13" x14ac:dyDescent="0.3">
      <c r="A27" s="46" t="s">
        <v>14</v>
      </c>
      <c r="B27" s="41" t="s">
        <v>231</v>
      </c>
      <c r="C27" s="49" t="s">
        <v>5</v>
      </c>
      <c r="D27" s="108">
        <f>D28+D29</f>
        <v>300222.99</v>
      </c>
      <c r="E27" s="108">
        <f>E28+E29</f>
        <v>434665.02000000008</v>
      </c>
      <c r="F27" s="50"/>
      <c r="G27" s="38"/>
      <c r="H27" s="39"/>
      <c r="I27" s="39"/>
      <c r="J27" s="25">
        <f>'[3]Структура затрат'!$AX$69</f>
        <v>300222.97126045561</v>
      </c>
      <c r="K27" s="102">
        <f t="shared" si="0"/>
        <v>-1.8739544379059225E-2</v>
      </c>
      <c r="L27" s="25">
        <f>'[3]Структура затрат'!$AY$69</f>
        <v>300222.97126045561</v>
      </c>
      <c r="M27" s="25">
        <f>L27-E27</f>
        <v>-134442.04873954447</v>
      </c>
    </row>
    <row r="28" spans="1:13" x14ac:dyDescent="0.3">
      <c r="A28" s="40" t="s">
        <v>43</v>
      </c>
      <c r="B28" s="41" t="s">
        <v>44</v>
      </c>
      <c r="C28" s="49" t="s">
        <v>5</v>
      </c>
      <c r="D28" s="108">
        <v>0</v>
      </c>
      <c r="E28" s="118">
        <f>[2]СтЭ!$F$186</f>
        <v>344.28000000000003</v>
      </c>
      <c r="F28" s="117" t="s">
        <v>367</v>
      </c>
      <c r="G28" s="38"/>
      <c r="H28" s="39"/>
      <c r="I28" s="39"/>
      <c r="K28" s="102">
        <f t="shared" si="0"/>
        <v>0</v>
      </c>
    </row>
    <row r="29" spans="1:13" x14ac:dyDescent="0.3">
      <c r="A29" s="40" t="s">
        <v>45</v>
      </c>
      <c r="B29" s="41" t="s">
        <v>46</v>
      </c>
      <c r="C29" s="113" t="s">
        <v>5</v>
      </c>
      <c r="D29" s="108">
        <f>SUM(D30:D35)</f>
        <v>300222.99</v>
      </c>
      <c r="E29" s="108">
        <f>SUM(E30:E35)</f>
        <v>434320.74000000005</v>
      </c>
      <c r="F29" s="50"/>
      <c r="G29" s="38"/>
      <c r="H29" s="39"/>
      <c r="I29" s="39"/>
      <c r="J29" s="25">
        <f>'[3]Структура затрат'!$AX$69</f>
        <v>300222.97126045561</v>
      </c>
      <c r="K29" s="102">
        <f t="shared" si="0"/>
        <v>-1.8739544379059225E-2</v>
      </c>
      <c r="L29" s="25">
        <f>'[3]Структура затрат'!$AY$69</f>
        <v>300222.97126045561</v>
      </c>
      <c r="M29" s="25">
        <f t="shared" ref="M29:M37" si="1">L29-E29</f>
        <v>-134097.76873954444</v>
      </c>
    </row>
    <row r="30" spans="1:13" ht="101.25" customHeight="1" x14ac:dyDescent="0.3">
      <c r="A30" s="46" t="s">
        <v>232</v>
      </c>
      <c r="B30" s="48" t="s">
        <v>233</v>
      </c>
      <c r="C30" s="113" t="s">
        <v>5</v>
      </c>
      <c r="D30" s="108">
        <f>[2]СтЭ!$E$163+[2]СтЭ!$E$259+[2]СтЭ!$E$153</f>
        <v>222607.06</v>
      </c>
      <c r="E30" s="108">
        <f>[2]СтЭ!$F$163+[2]СтЭ!$F$259+[2]СтЭ!$F$153*0-[2]СтЭ!$F$186</f>
        <v>330432.88999999996</v>
      </c>
      <c r="F30" s="117" t="s">
        <v>368</v>
      </c>
      <c r="G30" s="38"/>
      <c r="H30" s="39"/>
      <c r="I30" s="39"/>
      <c r="J30" s="25">
        <f>'[3]Структура затрат'!$AX$71</f>
        <v>114908.52954127404</v>
      </c>
      <c r="K30" s="102">
        <f t="shared" si="0"/>
        <v>-107698.53045872596</v>
      </c>
      <c r="L30" s="25">
        <f>'[3]Структура затрат'!$AY$71</f>
        <v>114908.52954127404</v>
      </c>
      <c r="M30" s="25">
        <f t="shared" si="1"/>
        <v>-215524.36045872592</v>
      </c>
    </row>
    <row r="31" spans="1:13" x14ac:dyDescent="0.3">
      <c r="A31" s="40" t="s">
        <v>234</v>
      </c>
      <c r="B31" s="41" t="s">
        <v>130</v>
      </c>
      <c r="C31" s="113" t="s">
        <v>5</v>
      </c>
      <c r="D31" s="108">
        <f>[2]СтЭ!$E$231</f>
        <v>34522.239999999998</v>
      </c>
      <c r="E31" s="108">
        <f>[2]СтЭ!$F$231</f>
        <v>34753.65</v>
      </c>
      <c r="F31" s="50"/>
      <c r="G31" s="38"/>
      <c r="H31" s="39"/>
      <c r="I31" s="39"/>
      <c r="J31" s="25">
        <f>'[3]Структура затрат'!$AX$78</f>
        <v>34522.238992572398</v>
      </c>
      <c r="K31" s="102">
        <f t="shared" si="0"/>
        <v>-1.0074275996885262E-3</v>
      </c>
      <c r="L31" s="25">
        <f>'[3]Структура затрат'!$AY$78</f>
        <v>34522.238992572398</v>
      </c>
      <c r="M31" s="25">
        <f t="shared" si="1"/>
        <v>-231.41100742760318</v>
      </c>
    </row>
    <row r="32" spans="1:13" ht="27.6" x14ac:dyDescent="0.3">
      <c r="A32" s="40" t="s">
        <v>235</v>
      </c>
      <c r="B32" s="41" t="s">
        <v>132</v>
      </c>
      <c r="C32" s="113" t="s">
        <v>5</v>
      </c>
      <c r="D32" s="108">
        <f>[2]СтЭ!$E$234</f>
        <v>12952.62</v>
      </c>
      <c r="E32" s="108">
        <f>[2]СтЭ!$F$234</f>
        <v>10299.33</v>
      </c>
      <c r="F32" s="50" t="s">
        <v>352</v>
      </c>
      <c r="G32" s="38"/>
      <c r="H32" s="39"/>
      <c r="I32" s="39"/>
      <c r="J32" s="25">
        <f>'[3]Структура затрат'!$AX$79</f>
        <v>12952.617676582966</v>
      </c>
      <c r="K32" s="102">
        <f t="shared" si="0"/>
        <v>-2.3234170348587213E-3</v>
      </c>
      <c r="L32" s="25">
        <f>'[3]Структура затрат'!$AY$79</f>
        <v>12952.617676582966</v>
      </c>
      <c r="M32" s="25">
        <f t="shared" si="1"/>
        <v>2653.287676582966</v>
      </c>
    </row>
    <row r="33" spans="1:15" ht="48" customHeight="1" x14ac:dyDescent="0.3">
      <c r="A33" s="40" t="s">
        <v>236</v>
      </c>
      <c r="B33" s="41" t="s">
        <v>134</v>
      </c>
      <c r="C33" s="113" t="s">
        <v>5</v>
      </c>
      <c r="D33" s="108">
        <f>[2]СтЭ!$E$235</f>
        <v>10301.51</v>
      </c>
      <c r="E33" s="108">
        <f>[2]СтЭ!$F$235</f>
        <v>16997.89</v>
      </c>
      <c r="F33" s="50" t="s">
        <v>353</v>
      </c>
      <c r="G33" s="38"/>
      <c r="H33" s="39"/>
      <c r="I33" s="39"/>
      <c r="J33" s="25">
        <f>'[3]Структура затрат'!$AX$80</f>
        <v>10301.505235747236</v>
      </c>
      <c r="K33" s="102">
        <f t="shared" si="0"/>
        <v>-4.7642527642892674E-3</v>
      </c>
      <c r="L33" s="25">
        <f>'[3]Структура затрат'!$AY$80</f>
        <v>10301.505235747236</v>
      </c>
      <c r="M33" s="25">
        <f t="shared" si="1"/>
        <v>-6696.3847642527635</v>
      </c>
    </row>
    <row r="34" spans="1:15" x14ac:dyDescent="0.3">
      <c r="A34" s="40" t="s">
        <v>237</v>
      </c>
      <c r="B34" s="41" t="s">
        <v>136</v>
      </c>
      <c r="C34" s="113" t="s">
        <v>5</v>
      </c>
      <c r="D34" s="108">
        <f>[2]СтЭ!$E$239</f>
        <v>19476.289999999997</v>
      </c>
      <c r="E34" s="108">
        <f>[2]СтЭ!$F$239</f>
        <v>21051.660000000003</v>
      </c>
      <c r="F34" s="50"/>
      <c r="G34" s="38"/>
      <c r="H34" s="39"/>
      <c r="I34" s="39"/>
      <c r="J34" s="25">
        <f>'[3]Структура затрат'!$AX$81</f>
        <v>19476.288064854794</v>
      </c>
      <c r="K34" s="102">
        <f t="shared" si="0"/>
        <v>-1.9351452028786298E-3</v>
      </c>
      <c r="L34" s="25">
        <f>'[3]Структура затрат'!$AY$81</f>
        <v>19476.288064854794</v>
      </c>
      <c r="M34" s="25">
        <f t="shared" si="1"/>
        <v>-1575.3719351452091</v>
      </c>
    </row>
    <row r="35" spans="1:15" ht="55.2" x14ac:dyDescent="0.3">
      <c r="A35" s="40" t="s">
        <v>238</v>
      </c>
      <c r="B35" s="41" t="s">
        <v>138</v>
      </c>
      <c r="C35" s="113" t="s">
        <v>5</v>
      </c>
      <c r="D35" s="108">
        <f>[2]СтЭ!$E$249</f>
        <v>363.27</v>
      </c>
      <c r="E35" s="108">
        <f>[2]СтЭ!$F$249</f>
        <v>20785.319999999996</v>
      </c>
      <c r="F35" s="112" t="s">
        <v>354</v>
      </c>
      <c r="G35" s="38"/>
      <c r="H35" s="39"/>
      <c r="I35" s="39"/>
      <c r="J35" s="25">
        <f>'[3]Структура затрат'!$AX$82</f>
        <v>363.27174942419038</v>
      </c>
      <c r="K35" s="102">
        <f t="shared" si="0"/>
        <v>1.7494241903932561E-3</v>
      </c>
      <c r="L35" s="25">
        <f>'[3]Структура затрат'!$AY$82</f>
        <v>363.27174942419038</v>
      </c>
      <c r="M35" s="25">
        <f t="shared" si="1"/>
        <v>-20422.048250575805</v>
      </c>
    </row>
    <row r="36" spans="1:15" x14ac:dyDescent="0.3">
      <c r="A36" s="40" t="s">
        <v>47</v>
      </c>
      <c r="B36" s="41" t="s">
        <v>48</v>
      </c>
      <c r="C36" s="113" t="s">
        <v>5</v>
      </c>
      <c r="D36" s="45">
        <f>[2]СтЭ!E260+[2]СтЭ!E101</f>
        <v>1511483.7599999998</v>
      </c>
      <c r="E36" s="45">
        <f>E37+E39+E40+E41+E42+E43</f>
        <v>1632870.4717674898</v>
      </c>
      <c r="F36" s="66"/>
      <c r="G36" s="38"/>
      <c r="H36" s="42">
        <f>D37+D38+D39+D40+D41+D42+D43</f>
        <v>1511483.76</v>
      </c>
      <c r="I36" s="42">
        <f>E37+E38+E39+E40+E41+E42+E43</f>
        <v>1632870.4717674898</v>
      </c>
      <c r="J36" s="44">
        <f>'[3]Структура затрат'!$AX$119+'[3]Структура затрат'!$AX$48</f>
        <v>1511483.7594008425</v>
      </c>
      <c r="K36" s="102">
        <f t="shared" si="0"/>
        <v>-5.991572979837656E-4</v>
      </c>
      <c r="L36" s="44">
        <f>'[3]Структура затрат'!$AY$119+'[3]Структура затрат'!$AY$48</f>
        <v>1570746.8841683324</v>
      </c>
      <c r="M36" s="44">
        <f t="shared" si="1"/>
        <v>-62123.587599157356</v>
      </c>
    </row>
    <row r="37" spans="1:15" x14ac:dyDescent="0.3">
      <c r="A37" s="40" t="s">
        <v>49</v>
      </c>
      <c r="B37" s="41" t="s">
        <v>139</v>
      </c>
      <c r="C37" s="113" t="s">
        <v>5</v>
      </c>
      <c r="D37" s="47">
        <f>[2]СтЭ!E101</f>
        <v>678940.76</v>
      </c>
      <c r="E37" s="47">
        <f>[2]СтЭ!F101</f>
        <v>738203.88476748997</v>
      </c>
      <c r="F37" s="50"/>
      <c r="G37" s="38"/>
      <c r="H37" s="42">
        <f>H36-D36</f>
        <v>0</v>
      </c>
      <c r="I37" s="42">
        <f>I36-E36</f>
        <v>0</v>
      </c>
      <c r="J37" s="25">
        <f>'[3]Структура затрат'!$AX$48</f>
        <v>678940.76</v>
      </c>
      <c r="K37" s="102">
        <f t="shared" si="0"/>
        <v>0</v>
      </c>
      <c r="L37" s="25">
        <f>'[3]Структура затрат'!$AY$48</f>
        <v>738203.88476748997</v>
      </c>
      <c r="M37" s="25">
        <f t="shared" si="1"/>
        <v>0</v>
      </c>
    </row>
    <row r="38" spans="1:15" ht="27.6" x14ac:dyDescent="0.3">
      <c r="A38" s="40" t="s">
        <v>50</v>
      </c>
      <c r="B38" s="41" t="s">
        <v>51</v>
      </c>
      <c r="C38" s="113" t="s">
        <v>5</v>
      </c>
      <c r="D38" s="45">
        <v>0</v>
      </c>
      <c r="E38" s="45">
        <v>0</v>
      </c>
      <c r="F38" s="112"/>
      <c r="G38" s="38"/>
      <c r="H38" s="42">
        <f>[2]СтЭ!$E$260+[2]СтЭ!$E$101</f>
        <v>1511483.7599999998</v>
      </c>
      <c r="I38" s="39"/>
      <c r="K38" s="102">
        <f t="shared" si="0"/>
        <v>0</v>
      </c>
    </row>
    <row r="39" spans="1:15" ht="55.2" x14ac:dyDescent="0.3">
      <c r="A39" s="40" t="s">
        <v>52</v>
      </c>
      <c r="B39" s="41" t="s">
        <v>53</v>
      </c>
      <c r="C39" s="113" t="s">
        <v>5</v>
      </c>
      <c r="D39" s="47">
        <f>[2]СтЭ!E261</f>
        <v>40486.519999999997</v>
      </c>
      <c r="E39" s="47">
        <f>[2]СтЭ!F261</f>
        <v>58280.41</v>
      </c>
      <c r="F39" s="112" t="s">
        <v>355</v>
      </c>
      <c r="G39" s="38"/>
      <c r="H39" s="42">
        <f>D36-H38</f>
        <v>0</v>
      </c>
      <c r="I39" s="51"/>
      <c r="J39" s="25">
        <f>'[3]Структура затрат'!$AX$94</f>
        <v>7793.7</v>
      </c>
      <c r="K39" s="102">
        <f t="shared" si="0"/>
        <v>-32692.819999999996</v>
      </c>
      <c r="L39" s="25">
        <f>'[3]Структура затрат'!$AY$94</f>
        <v>7793.7</v>
      </c>
      <c r="M39" s="25">
        <f>L39-E39</f>
        <v>-50486.710000000006</v>
      </c>
    </row>
    <row r="40" spans="1:15" x14ac:dyDescent="0.3">
      <c r="A40" s="40" t="s">
        <v>54</v>
      </c>
      <c r="B40" s="41" t="s">
        <v>22</v>
      </c>
      <c r="C40" s="113" t="s">
        <v>5</v>
      </c>
      <c r="D40" s="47">
        <f>[2]СтЭ!E278</f>
        <v>548226.71</v>
      </c>
      <c r="E40" s="47">
        <f>[2]СтЭ!F278</f>
        <v>575783.26</v>
      </c>
      <c r="F40" s="52"/>
      <c r="G40" s="38"/>
      <c r="H40" s="53"/>
      <c r="I40" s="53"/>
      <c r="J40" s="25">
        <f>'[3]Структура затрат'!$AX$100</f>
        <v>548226.70940084243</v>
      </c>
      <c r="K40" s="102">
        <f t="shared" si="0"/>
        <v>-5.9915753081440926E-4</v>
      </c>
      <c r="L40" s="25">
        <f>'[3]Структура затрат'!$AY$100</f>
        <v>548226.70940084243</v>
      </c>
      <c r="M40" s="25">
        <f>L40-E40</f>
        <v>-27556.550599157577</v>
      </c>
    </row>
    <row r="41" spans="1:15" x14ac:dyDescent="0.3">
      <c r="A41" s="40" t="s">
        <v>55</v>
      </c>
      <c r="B41" s="41" t="s">
        <v>23</v>
      </c>
      <c r="C41" s="113" t="s">
        <v>5</v>
      </c>
      <c r="D41" s="45">
        <f>[2]СтЭ!E279</f>
        <v>115852</v>
      </c>
      <c r="E41" s="45">
        <f>[2]СтЭ!F279</f>
        <v>116356.102</v>
      </c>
      <c r="F41" s="112"/>
      <c r="G41" s="38"/>
      <c r="H41" s="39"/>
      <c r="I41" s="39"/>
      <c r="J41" s="25">
        <f>'[3]Структура затрат'!$AX$101</f>
        <v>115852</v>
      </c>
      <c r="K41" s="102">
        <f t="shared" si="0"/>
        <v>0</v>
      </c>
      <c r="L41" s="25">
        <f>'[3]Структура затрат'!$AY$101</f>
        <v>115852</v>
      </c>
      <c r="M41" s="25">
        <f>L41-E41</f>
        <v>-504.10199999999895</v>
      </c>
    </row>
    <row r="42" spans="1:15" x14ac:dyDescent="0.3">
      <c r="A42" s="40" t="s">
        <v>56</v>
      </c>
      <c r="B42" s="41" t="s">
        <v>24</v>
      </c>
      <c r="C42" s="113" t="s">
        <v>5</v>
      </c>
      <c r="D42" s="47">
        <f>[2]СтЭ!E268</f>
        <v>110187.9</v>
      </c>
      <c r="E42" s="47">
        <f>[2]СтЭ!F268</f>
        <v>118791.18000000001</v>
      </c>
      <c r="F42" s="112"/>
      <c r="G42" s="38"/>
      <c r="H42" s="39"/>
      <c r="I42" s="39"/>
      <c r="J42" s="25">
        <f>'[3]Структура затрат'!$AX$96</f>
        <v>142880.72</v>
      </c>
      <c r="K42" s="102">
        <f t="shared" si="0"/>
        <v>32692.820000000007</v>
      </c>
      <c r="L42" s="25">
        <f>'[3]Структура затрат'!$AY$96</f>
        <v>142880.72</v>
      </c>
      <c r="M42" s="25">
        <f>L42-E42</f>
        <v>24089.539999999994</v>
      </c>
    </row>
    <row r="43" spans="1:15" ht="63.6" customHeight="1" x14ac:dyDescent="0.3">
      <c r="A43" s="40" t="s">
        <v>57</v>
      </c>
      <c r="B43" s="41" t="s">
        <v>58</v>
      </c>
      <c r="C43" s="113" t="s">
        <v>5</v>
      </c>
      <c r="D43" s="47">
        <f>[2]СтЭ!E284</f>
        <v>17789.87</v>
      </c>
      <c r="E43" s="47">
        <v>25455.634999999998</v>
      </c>
      <c r="F43" s="50" t="s">
        <v>364</v>
      </c>
      <c r="G43" s="54"/>
      <c r="H43" s="51"/>
      <c r="I43" s="51"/>
    </row>
    <row r="44" spans="1:15" ht="27.6" x14ac:dyDescent="0.3">
      <c r="A44" s="40" t="s">
        <v>239</v>
      </c>
      <c r="B44" s="41" t="s">
        <v>59</v>
      </c>
      <c r="C44" s="113" t="s">
        <v>60</v>
      </c>
      <c r="D44" s="103" t="s">
        <v>351</v>
      </c>
      <c r="E44" s="45">
        <v>2535</v>
      </c>
      <c r="F44" s="112"/>
      <c r="G44" s="38"/>
      <c r="H44" s="39"/>
      <c r="I44" s="39"/>
      <c r="O44" s="55"/>
    </row>
    <row r="45" spans="1:15" ht="96.6" x14ac:dyDescent="0.3">
      <c r="A45" s="40" t="s">
        <v>61</v>
      </c>
      <c r="B45" s="41" t="s">
        <v>62</v>
      </c>
      <c r="C45" s="113" t="s">
        <v>5</v>
      </c>
      <c r="D45" s="45">
        <v>0</v>
      </c>
      <c r="E45" s="45">
        <v>0</v>
      </c>
      <c r="F45" s="112"/>
      <c r="G45" s="38"/>
      <c r="H45" s="39"/>
      <c r="I45" s="39"/>
    </row>
    <row r="46" spans="1:15" x14ac:dyDescent="0.3">
      <c r="A46" s="40" t="s">
        <v>15</v>
      </c>
      <c r="B46" s="41" t="s">
        <v>240</v>
      </c>
      <c r="C46" s="113" t="s">
        <v>5</v>
      </c>
      <c r="D46" s="47">
        <f>[2]СтЭ!E386</f>
        <v>773345.60127053095</v>
      </c>
      <c r="E46" s="47">
        <f>[2]СтЭ!F386</f>
        <v>769137.32159586414</v>
      </c>
      <c r="F46" s="114"/>
      <c r="G46" s="38"/>
      <c r="H46" s="39"/>
      <c r="I46" s="39"/>
      <c r="J46" s="25">
        <f>'[3]Структура затрат'!$AX$123</f>
        <v>773345.60127053095</v>
      </c>
      <c r="K46" s="102">
        <f t="shared" ref="K46" si="2">J46-D46</f>
        <v>0</v>
      </c>
    </row>
    <row r="47" spans="1:15" ht="69" x14ac:dyDescent="0.3">
      <c r="A47" s="40" t="s">
        <v>241</v>
      </c>
      <c r="B47" s="41" t="s">
        <v>242</v>
      </c>
      <c r="C47" s="113" t="s">
        <v>5</v>
      </c>
      <c r="D47" s="45">
        <f>[4]CO2!$S$14</f>
        <v>309940.62586263462</v>
      </c>
      <c r="E47" s="45">
        <f>[4]CO2!$T$14</f>
        <v>248922.85751854003</v>
      </c>
      <c r="F47" s="112" t="s">
        <v>286</v>
      </c>
      <c r="G47" s="38"/>
      <c r="H47" s="67"/>
      <c r="I47" s="58"/>
    </row>
    <row r="48" spans="1:15" ht="40.950000000000003" customHeight="1" x14ac:dyDescent="0.3">
      <c r="A48" s="40" t="s">
        <v>243</v>
      </c>
      <c r="B48" s="41" t="s">
        <v>244</v>
      </c>
      <c r="C48" s="113" t="s">
        <v>5</v>
      </c>
      <c r="D48" s="45">
        <f>[2]СтЭ!E387</f>
        <v>460859.70861040294</v>
      </c>
      <c r="E48" s="45">
        <v>491065.13229823497</v>
      </c>
      <c r="F48" s="50"/>
      <c r="G48" s="38"/>
      <c r="H48" s="51"/>
      <c r="I48" s="51"/>
      <c r="J48" s="25">
        <f>'[3]Структура затрат'!$AX$124</f>
        <v>460859.70861040294</v>
      </c>
      <c r="K48" s="102">
        <f t="shared" ref="K48" si="3">J48-D48</f>
        <v>0</v>
      </c>
    </row>
    <row r="49" spans="1:15" ht="27.6" x14ac:dyDescent="0.3">
      <c r="A49" s="40" t="s">
        <v>245</v>
      </c>
      <c r="B49" s="41" t="s">
        <v>242</v>
      </c>
      <c r="C49" s="113" t="s">
        <v>5</v>
      </c>
      <c r="D49" s="47">
        <v>0</v>
      </c>
      <c r="E49" s="45">
        <v>0</v>
      </c>
      <c r="F49" s="56"/>
      <c r="G49" s="57"/>
      <c r="H49" s="58"/>
      <c r="I49" s="58"/>
    </row>
    <row r="50" spans="1:15" ht="27.6" x14ac:dyDescent="0.3">
      <c r="A50" s="40" t="s">
        <v>246</v>
      </c>
      <c r="B50" s="41" t="s">
        <v>247</v>
      </c>
      <c r="C50" s="113" t="s">
        <v>5</v>
      </c>
      <c r="D50" s="47">
        <f>[2]СтЭ!$E$388</f>
        <v>512644.44</v>
      </c>
      <c r="E50" s="45">
        <v>0</v>
      </c>
      <c r="F50" s="112"/>
      <c r="G50" s="38"/>
      <c r="H50" s="39"/>
      <c r="I50" s="39"/>
      <c r="J50" s="25">
        <f>'[3]Структура затрат'!$AX$136</f>
        <v>512644.44</v>
      </c>
      <c r="K50" s="102">
        <f t="shared" ref="K50:K51" si="4">J50-D50</f>
        <v>0</v>
      </c>
    </row>
    <row r="51" spans="1:15" ht="27.6" x14ac:dyDescent="0.3">
      <c r="A51" s="40" t="s">
        <v>248</v>
      </c>
      <c r="B51" s="41" t="s">
        <v>249</v>
      </c>
      <c r="C51" s="113" t="s">
        <v>5</v>
      </c>
      <c r="D51" s="47">
        <f>[2]СтЭ!$E$378</f>
        <v>-322422.71759956999</v>
      </c>
      <c r="E51" s="45">
        <v>0</v>
      </c>
      <c r="F51" s="112"/>
      <c r="G51" s="38"/>
      <c r="H51" s="39"/>
      <c r="I51" s="39"/>
      <c r="J51" s="25">
        <f>'[3]Структура затрат'!$AX$126+'[3]Структура затрат'!$AX$132+'[3]Структура затрат'!$AX$133</f>
        <v>-322422.71999999997</v>
      </c>
      <c r="K51" s="102">
        <f t="shared" si="4"/>
        <v>-2.4004299775697291E-3</v>
      </c>
    </row>
    <row r="52" spans="1:15" x14ac:dyDescent="0.3">
      <c r="A52" s="40" t="s">
        <v>250</v>
      </c>
      <c r="B52" s="41" t="s">
        <v>251</v>
      </c>
      <c r="C52" s="113" t="s">
        <v>5</v>
      </c>
      <c r="D52" s="45">
        <v>0</v>
      </c>
      <c r="E52" s="45">
        <v>0</v>
      </c>
      <c r="F52" s="112"/>
      <c r="G52" s="38"/>
      <c r="H52" s="39"/>
      <c r="I52" s="39"/>
    </row>
    <row r="53" spans="1:15" ht="27" customHeight="1" x14ac:dyDescent="0.3">
      <c r="A53" s="40" t="s">
        <v>252</v>
      </c>
      <c r="B53" s="41" t="s">
        <v>253</v>
      </c>
      <c r="C53" s="113" t="s">
        <v>5</v>
      </c>
      <c r="D53" s="45">
        <v>0</v>
      </c>
      <c r="E53" s="45">
        <v>0</v>
      </c>
      <c r="F53" s="112"/>
      <c r="G53" s="38"/>
      <c r="H53" s="39"/>
      <c r="I53" s="39"/>
    </row>
    <row r="54" spans="1:15" ht="27.6" x14ac:dyDescent="0.3">
      <c r="A54" s="110" t="s">
        <v>16</v>
      </c>
      <c r="B54" s="48" t="s">
        <v>63</v>
      </c>
      <c r="C54" s="49" t="s">
        <v>5</v>
      </c>
      <c r="D54" s="103" t="s">
        <v>351</v>
      </c>
      <c r="E54" s="45">
        <f>E22+E24+E26</f>
        <v>746811.73600000003</v>
      </c>
      <c r="F54" s="50"/>
      <c r="G54" s="38"/>
      <c r="H54" s="39"/>
      <c r="I54" s="39"/>
    </row>
    <row r="55" spans="1:15" ht="27.6" x14ac:dyDescent="0.3">
      <c r="A55" s="40" t="s">
        <v>17</v>
      </c>
      <c r="B55" s="41" t="s">
        <v>64</v>
      </c>
      <c r="C55" s="113" t="s">
        <v>5</v>
      </c>
      <c r="D55" s="47">
        <f>[2]СтЭ!E98</f>
        <v>2180792.36</v>
      </c>
      <c r="E55" s="47">
        <f>[2]СтЭ!F98</f>
        <v>2138072.15</v>
      </c>
      <c r="F55" s="112"/>
      <c r="G55" s="38"/>
      <c r="H55" s="39"/>
      <c r="I55" s="39"/>
      <c r="J55" s="44">
        <f>'[3]Структура затрат'!$AX$58</f>
        <v>2180792.36</v>
      </c>
      <c r="K55" s="104">
        <f>J55-D55</f>
        <v>0</v>
      </c>
      <c r="L55" s="44">
        <f>'[3]Структура затрат'!$AY$58</f>
        <v>2138072.1496199998</v>
      </c>
      <c r="M55" s="44">
        <f>L55-E55</f>
        <v>-3.8000009953975677E-4</v>
      </c>
    </row>
    <row r="56" spans="1:15" x14ac:dyDescent="0.3">
      <c r="A56" s="40" t="s">
        <v>7</v>
      </c>
      <c r="B56" s="41" t="s">
        <v>254</v>
      </c>
      <c r="C56" s="113" t="s">
        <v>255</v>
      </c>
      <c r="D56" s="47">
        <v>857.09999999999991</v>
      </c>
      <c r="E56" s="47">
        <f>736904.802/1000</f>
        <v>736.90480200000002</v>
      </c>
      <c r="F56" s="112"/>
      <c r="G56" s="38"/>
      <c r="H56" s="39"/>
      <c r="I56" s="39"/>
      <c r="J56" s="25">
        <f>'[3]Структура затрат'!$AX$60</f>
        <v>857.09999999999991</v>
      </c>
      <c r="K56" s="102">
        <f>J56-D56</f>
        <v>0</v>
      </c>
      <c r="L56" s="25">
        <f>'[3]Структура затрат'!$AY$60</f>
        <v>736.90480200000002</v>
      </c>
      <c r="M56" s="25">
        <f>L56-E56</f>
        <v>0</v>
      </c>
    </row>
    <row r="57" spans="1:15" ht="41.4" x14ac:dyDescent="0.3">
      <c r="A57" s="40" t="s">
        <v>47</v>
      </c>
      <c r="B57" s="41" t="s">
        <v>256</v>
      </c>
      <c r="C57" s="113" t="s">
        <v>257</v>
      </c>
      <c r="D57" s="47">
        <f>D55/D56</f>
        <v>2544.3849725819628</v>
      </c>
      <c r="E57" s="47">
        <f>E55/E56</f>
        <v>2901.4224689500666</v>
      </c>
      <c r="F57" s="112"/>
      <c r="G57" s="38"/>
      <c r="H57" s="39"/>
      <c r="I57" s="39"/>
      <c r="J57" s="25">
        <f>'[3]Структура затрат'!$AX$62</f>
        <v>2544.3849725819628</v>
      </c>
      <c r="K57" s="102">
        <f>J57-D57</f>
        <v>0</v>
      </c>
      <c r="L57" s="25">
        <f>'[3]Структура затрат'!$AY$62</f>
        <v>2901.4224684343958</v>
      </c>
      <c r="M57" s="25">
        <f>L57-E57</f>
        <v>-5.1567076297942549E-7</v>
      </c>
    </row>
    <row r="58" spans="1:15" x14ac:dyDescent="0.3">
      <c r="A58" s="40" t="s">
        <v>26</v>
      </c>
      <c r="B58" s="41" t="s">
        <v>258</v>
      </c>
      <c r="C58" s="113" t="s">
        <v>38</v>
      </c>
      <c r="D58" s="47" t="s">
        <v>38</v>
      </c>
      <c r="E58" s="47" t="s">
        <v>38</v>
      </c>
      <c r="F58" s="112" t="s">
        <v>38</v>
      </c>
      <c r="G58" s="38"/>
      <c r="H58" s="39"/>
      <c r="I58" s="39"/>
    </row>
    <row r="59" spans="1:15" ht="27.6" x14ac:dyDescent="0.3">
      <c r="A59" s="40" t="s">
        <v>6</v>
      </c>
      <c r="B59" s="41" t="s">
        <v>259</v>
      </c>
      <c r="C59" s="113" t="s">
        <v>66</v>
      </c>
      <c r="D59" s="59">
        <v>0.11</v>
      </c>
      <c r="E59" s="47" t="s">
        <v>38</v>
      </c>
      <c r="F59" s="112" t="s">
        <v>38</v>
      </c>
      <c r="G59" s="38"/>
      <c r="H59" s="39"/>
      <c r="I59" s="39"/>
    </row>
    <row r="60" spans="1:15" ht="27.6" x14ac:dyDescent="0.3">
      <c r="A60" s="40" t="s">
        <v>7</v>
      </c>
      <c r="B60" s="41" t="s">
        <v>260</v>
      </c>
      <c r="C60" s="113" t="s">
        <v>66</v>
      </c>
      <c r="D60" s="59">
        <v>0.01</v>
      </c>
      <c r="E60" s="47" t="s">
        <v>38</v>
      </c>
      <c r="F60" s="112" t="s">
        <v>38</v>
      </c>
      <c r="G60" s="38"/>
      <c r="H60" s="39"/>
      <c r="I60" s="39"/>
    </row>
    <row r="61" spans="1:15" ht="55.2" x14ac:dyDescent="0.3">
      <c r="A61" s="40" t="s">
        <v>261</v>
      </c>
      <c r="B61" s="41" t="s">
        <v>67</v>
      </c>
      <c r="C61" s="113" t="s">
        <v>38</v>
      </c>
      <c r="D61" s="47" t="s">
        <v>38</v>
      </c>
      <c r="E61" s="47" t="s">
        <v>38</v>
      </c>
      <c r="F61" s="112" t="s">
        <v>38</v>
      </c>
      <c r="G61" s="38"/>
      <c r="H61" s="39"/>
      <c r="I61" s="39"/>
    </row>
    <row r="62" spans="1:15" x14ac:dyDescent="0.3">
      <c r="A62" s="46" t="s">
        <v>6</v>
      </c>
      <c r="B62" s="48" t="s">
        <v>68</v>
      </c>
      <c r="C62" s="49" t="s">
        <v>69</v>
      </c>
      <c r="D62" s="103" t="s">
        <v>351</v>
      </c>
      <c r="E62" s="60">
        <v>369594</v>
      </c>
      <c r="F62" s="50"/>
      <c r="G62" s="54"/>
      <c r="H62" s="51"/>
      <c r="I62" s="51"/>
      <c r="N62" s="61"/>
    </row>
    <row r="63" spans="1:15" x14ac:dyDescent="0.3">
      <c r="A63" s="46" t="s">
        <v>70</v>
      </c>
      <c r="B63" s="48" t="s">
        <v>71</v>
      </c>
      <c r="C63" s="49" t="s">
        <v>72</v>
      </c>
      <c r="D63" s="103" t="s">
        <v>351</v>
      </c>
      <c r="E63" s="119">
        <f>SUM(E64:E67)</f>
        <v>6406.5</v>
      </c>
      <c r="F63" s="50"/>
      <c r="G63" s="54"/>
      <c r="H63" s="51"/>
      <c r="I63" s="51"/>
      <c r="N63" s="62"/>
      <c r="O63" s="63"/>
    </row>
    <row r="64" spans="1:15" ht="27.6" x14ac:dyDescent="0.3">
      <c r="A64" s="46" t="s">
        <v>156</v>
      </c>
      <c r="B64" s="48" t="s">
        <v>157</v>
      </c>
      <c r="C64" s="49" t="s">
        <v>72</v>
      </c>
      <c r="D64" s="103" t="s">
        <v>351</v>
      </c>
      <c r="E64" s="118">
        <v>3758.6</v>
      </c>
      <c r="F64" s="50"/>
      <c r="G64" s="54"/>
      <c r="H64" s="51"/>
      <c r="I64" s="51"/>
      <c r="N64" s="64"/>
      <c r="O64" s="63"/>
    </row>
    <row r="65" spans="1:16" ht="27.6" x14ac:dyDescent="0.3">
      <c r="A65" s="46" t="s">
        <v>262</v>
      </c>
      <c r="B65" s="48" t="s">
        <v>263</v>
      </c>
      <c r="C65" s="49" t="s">
        <v>72</v>
      </c>
      <c r="D65" s="103" t="s">
        <v>351</v>
      </c>
      <c r="E65" s="118">
        <v>1253.0999999999999</v>
      </c>
      <c r="F65" s="50"/>
      <c r="G65" s="54"/>
      <c r="H65" s="51"/>
      <c r="I65" s="51"/>
      <c r="N65" s="64"/>
      <c r="O65" s="63"/>
    </row>
    <row r="66" spans="1:16" ht="27.6" x14ac:dyDescent="0.3">
      <c r="A66" s="46" t="s">
        <v>264</v>
      </c>
      <c r="B66" s="48" t="s">
        <v>265</v>
      </c>
      <c r="C66" s="49" t="s">
        <v>72</v>
      </c>
      <c r="D66" s="103" t="s">
        <v>351</v>
      </c>
      <c r="E66" s="118">
        <v>1394.8</v>
      </c>
      <c r="F66" s="50"/>
      <c r="G66" s="54"/>
      <c r="H66" s="51"/>
      <c r="I66" s="51"/>
      <c r="N66" s="64"/>
      <c r="O66" s="63"/>
    </row>
    <row r="67" spans="1:16" ht="27.6" hidden="1" x14ac:dyDescent="0.3">
      <c r="A67" s="46" t="s">
        <v>266</v>
      </c>
      <c r="B67" s="48" t="s">
        <v>267</v>
      </c>
      <c r="C67" s="49" t="s">
        <v>72</v>
      </c>
      <c r="D67" s="103" t="s">
        <v>351</v>
      </c>
      <c r="E67" s="118"/>
      <c r="F67" s="50"/>
      <c r="G67" s="105"/>
      <c r="H67" s="105">
        <f>E68+E73</f>
        <v>159771.55725000001</v>
      </c>
      <c r="I67" s="51"/>
      <c r="J67" s="25">
        <f>'[3]Структура затрат'!$AX$20</f>
        <v>155878.96100000001</v>
      </c>
      <c r="K67" s="102">
        <f>J67-G67</f>
        <v>155878.96100000001</v>
      </c>
      <c r="O67" s="63"/>
    </row>
    <row r="68" spans="1:16" ht="30.75" customHeight="1" x14ac:dyDescent="0.3">
      <c r="A68" s="40" t="s">
        <v>75</v>
      </c>
      <c r="B68" s="41" t="s">
        <v>76</v>
      </c>
      <c r="C68" s="113" t="s">
        <v>77</v>
      </c>
      <c r="D68" s="106">
        <f>[2]СтЭ!$E$11</f>
        <v>63787.917000000001</v>
      </c>
      <c r="E68" s="119">
        <f>SUM(E69:E72)</f>
        <v>69133.661250000005</v>
      </c>
      <c r="F68" s="112"/>
      <c r="G68" s="38"/>
      <c r="H68" s="39"/>
      <c r="I68" s="39"/>
      <c r="N68" s="65"/>
      <c r="O68" s="63"/>
      <c r="P68" s="65"/>
    </row>
    <row r="69" spans="1:16" ht="27.6" x14ac:dyDescent="0.3">
      <c r="A69" s="40" t="s">
        <v>268</v>
      </c>
      <c r="B69" s="41" t="s">
        <v>163</v>
      </c>
      <c r="C69" s="113" t="s">
        <v>77</v>
      </c>
      <c r="D69" s="47">
        <f>[2]СтЭ!$E$12</f>
        <v>5268.027</v>
      </c>
      <c r="E69" s="118">
        <v>5377.5202300000001</v>
      </c>
      <c r="F69" s="112"/>
      <c r="G69" s="38"/>
      <c r="H69" s="39"/>
      <c r="I69" s="39"/>
      <c r="O69" s="63"/>
    </row>
    <row r="70" spans="1:16" ht="27.6" x14ac:dyDescent="0.3">
      <c r="A70" s="40" t="s">
        <v>269</v>
      </c>
      <c r="B70" s="41" t="s">
        <v>270</v>
      </c>
      <c r="C70" s="113" t="s">
        <v>77</v>
      </c>
      <c r="D70" s="47">
        <f>[2]СтЭ!$E$13</f>
        <v>4678.8270000000002</v>
      </c>
      <c r="E70" s="118">
        <v>4669.6847099999995</v>
      </c>
      <c r="F70" s="112"/>
      <c r="G70" s="38"/>
      <c r="H70" s="39"/>
      <c r="I70" s="39"/>
      <c r="O70" s="63"/>
    </row>
    <row r="71" spans="1:16" ht="27.6" x14ac:dyDescent="0.3">
      <c r="A71" s="40" t="s">
        <v>271</v>
      </c>
      <c r="B71" s="41" t="s">
        <v>272</v>
      </c>
      <c r="C71" s="113" t="s">
        <v>77</v>
      </c>
      <c r="D71" s="47">
        <f>[2]СтЭ!$E$14</f>
        <v>25142.043000000001</v>
      </c>
      <c r="E71" s="118">
        <v>24174.031070000001</v>
      </c>
      <c r="F71" s="112"/>
      <c r="G71" s="38"/>
      <c r="H71" s="39"/>
      <c r="I71" s="39"/>
      <c r="O71" s="63"/>
    </row>
    <row r="72" spans="1:16" ht="27.6" x14ac:dyDescent="0.3">
      <c r="A72" s="40" t="s">
        <v>273</v>
      </c>
      <c r="B72" s="41" t="s">
        <v>169</v>
      </c>
      <c r="C72" s="113" t="s">
        <v>77</v>
      </c>
      <c r="D72" s="47">
        <f>[2]СтЭ!$E$15</f>
        <v>28699.02</v>
      </c>
      <c r="E72" s="118">
        <v>34912.425240000004</v>
      </c>
      <c r="F72" s="112"/>
      <c r="G72" s="38"/>
      <c r="H72" s="39"/>
      <c r="I72" s="39"/>
      <c r="O72" s="63"/>
    </row>
    <row r="73" spans="1:16" x14ac:dyDescent="0.3">
      <c r="A73" s="40" t="s">
        <v>78</v>
      </c>
      <c r="B73" s="41" t="s">
        <v>79</v>
      </c>
      <c r="C73" s="113" t="s">
        <v>77</v>
      </c>
      <c r="D73" s="106">
        <f>[2]СтЭ!$E$16</f>
        <v>92091.043999999994</v>
      </c>
      <c r="E73" s="119">
        <f>SUM(E74:E76)</f>
        <v>90637.896000000008</v>
      </c>
      <c r="F73" s="66"/>
      <c r="G73" s="38"/>
      <c r="I73" s="67"/>
      <c r="O73" s="63"/>
    </row>
    <row r="74" spans="1:16" ht="27.6" x14ac:dyDescent="0.3">
      <c r="A74" s="40" t="s">
        <v>274</v>
      </c>
      <c r="B74" s="41" t="s">
        <v>171</v>
      </c>
      <c r="C74" s="113" t="s">
        <v>77</v>
      </c>
      <c r="D74" s="47">
        <f>[2]СтЭ!$E$17</f>
        <v>23197.7</v>
      </c>
      <c r="E74" s="118">
        <v>23208.7</v>
      </c>
      <c r="F74" s="112"/>
      <c r="G74" s="38"/>
      <c r="H74" s="39"/>
      <c r="I74" s="39"/>
      <c r="O74" s="63"/>
    </row>
    <row r="75" spans="1:16" ht="27.6" x14ac:dyDescent="0.3">
      <c r="A75" s="40" t="s">
        <v>275</v>
      </c>
      <c r="B75" s="41" t="s">
        <v>276</v>
      </c>
      <c r="C75" s="113" t="s">
        <v>77</v>
      </c>
      <c r="D75" s="47">
        <f>[2]СтЭ!$E$18</f>
        <v>22969.5</v>
      </c>
      <c r="E75" s="118">
        <v>23151.7</v>
      </c>
      <c r="F75" s="112"/>
      <c r="G75" s="38"/>
      <c r="H75" s="39"/>
      <c r="I75" s="39"/>
      <c r="O75" s="63"/>
    </row>
    <row r="76" spans="1:16" ht="27.6" x14ac:dyDescent="0.3">
      <c r="A76" s="40" t="s">
        <v>277</v>
      </c>
      <c r="B76" s="41" t="s">
        <v>278</v>
      </c>
      <c r="C76" s="113" t="s">
        <v>77</v>
      </c>
      <c r="D76" s="47">
        <f>[2]СтЭ!$E$19</f>
        <v>45923.844000000005</v>
      </c>
      <c r="E76" s="118">
        <v>44277.495999999999</v>
      </c>
      <c r="F76" s="112"/>
      <c r="G76" s="38"/>
      <c r="H76" s="39"/>
      <c r="I76" s="39"/>
      <c r="O76" s="63"/>
    </row>
    <row r="77" spans="1:16" ht="27.6" hidden="1" x14ac:dyDescent="0.3">
      <c r="A77" s="40" t="s">
        <v>279</v>
      </c>
      <c r="B77" s="41" t="s">
        <v>177</v>
      </c>
      <c r="C77" s="113" t="s">
        <v>77</v>
      </c>
      <c r="D77" s="47">
        <v>0</v>
      </c>
      <c r="E77" s="118"/>
      <c r="F77" s="112"/>
      <c r="G77" s="38"/>
      <c r="H77" s="39"/>
      <c r="I77" s="39"/>
      <c r="O77" s="63"/>
    </row>
    <row r="78" spans="1:16" x14ac:dyDescent="0.3">
      <c r="A78" s="40" t="s">
        <v>80</v>
      </c>
      <c r="B78" s="41" t="s">
        <v>81</v>
      </c>
      <c r="C78" s="113" t="s">
        <v>82</v>
      </c>
      <c r="D78" s="106">
        <f>[2]СтЭ!$E$20</f>
        <v>48453.2</v>
      </c>
      <c r="E78" s="119">
        <f>SUM(E79:E82)</f>
        <v>51650.815059999994</v>
      </c>
      <c r="F78" s="112"/>
      <c r="G78" s="38"/>
      <c r="H78" s="39"/>
      <c r="I78" s="39"/>
      <c r="O78" s="63"/>
    </row>
    <row r="79" spans="1:16" ht="27.6" x14ac:dyDescent="0.3">
      <c r="A79" s="40" t="s">
        <v>280</v>
      </c>
      <c r="B79" s="41" t="s">
        <v>179</v>
      </c>
      <c r="C79" s="113" t="s">
        <v>82</v>
      </c>
      <c r="D79" s="47">
        <f>[2]СтЭ!$E$21</f>
        <v>3877.38</v>
      </c>
      <c r="E79" s="118">
        <v>3881.88762</v>
      </c>
      <c r="F79" s="112"/>
      <c r="G79" s="38"/>
      <c r="H79" s="39"/>
      <c r="I79" s="39"/>
      <c r="O79" s="63"/>
    </row>
    <row r="80" spans="1:16" ht="27.6" x14ac:dyDescent="0.3">
      <c r="A80" s="40" t="s">
        <v>281</v>
      </c>
      <c r="B80" s="41" t="s">
        <v>282</v>
      </c>
      <c r="C80" s="113" t="s">
        <v>82</v>
      </c>
      <c r="D80" s="47">
        <f>[2]СтЭ!$E$22</f>
        <v>3839.89</v>
      </c>
      <c r="E80" s="118">
        <v>3814.0747200000001</v>
      </c>
      <c r="F80" s="112"/>
      <c r="G80" s="38"/>
      <c r="H80" s="39"/>
      <c r="I80" s="39"/>
      <c r="O80" s="63"/>
    </row>
    <row r="81" spans="1:15" ht="27.6" x14ac:dyDescent="0.3">
      <c r="A81" s="40" t="s">
        <v>283</v>
      </c>
      <c r="B81" s="41" t="s">
        <v>284</v>
      </c>
      <c r="C81" s="113" t="s">
        <v>82</v>
      </c>
      <c r="D81" s="47">
        <f>[2]СтЭ!$E$23</f>
        <v>22536.6</v>
      </c>
      <c r="E81" s="118">
        <v>21757.19831</v>
      </c>
      <c r="F81" s="112"/>
      <c r="G81" s="38"/>
      <c r="H81" s="39"/>
      <c r="I81" s="39"/>
      <c r="O81" s="63"/>
    </row>
    <row r="82" spans="1:15" ht="27.6" x14ac:dyDescent="0.3">
      <c r="A82" s="40" t="s">
        <v>285</v>
      </c>
      <c r="B82" s="41" t="s">
        <v>185</v>
      </c>
      <c r="C82" s="113" t="s">
        <v>82</v>
      </c>
      <c r="D82" s="47">
        <f>[2]СтЭ!$E$24</f>
        <v>18199.330000000002</v>
      </c>
      <c r="E82" s="118">
        <v>22197.654409999999</v>
      </c>
      <c r="F82" s="112"/>
      <c r="G82" s="38"/>
      <c r="H82" s="39"/>
      <c r="I82" s="39"/>
      <c r="O82" s="63"/>
    </row>
    <row r="83" spans="1:15" x14ac:dyDescent="0.3">
      <c r="A83" s="40" t="s">
        <v>83</v>
      </c>
      <c r="B83" s="41" t="s">
        <v>84</v>
      </c>
      <c r="C83" s="113" t="s">
        <v>66</v>
      </c>
      <c r="D83" s="68">
        <f>('[5]P2.1 У.Е. 2018'!$T$37+'[5]P2.1 У.Е. 2018'!$T$43)/D78</f>
        <v>8.895800483765778E-3</v>
      </c>
      <c r="E83" s="68">
        <v>9.4678237355187208E-3</v>
      </c>
      <c r="F83" s="112"/>
      <c r="G83" s="38"/>
      <c r="H83" s="42"/>
      <c r="I83" s="39"/>
      <c r="N83" s="69"/>
      <c r="O83" s="70"/>
    </row>
    <row r="84" spans="1:15" ht="72" customHeight="1" x14ac:dyDescent="0.3">
      <c r="A84" s="40" t="s">
        <v>85</v>
      </c>
      <c r="B84" s="41" t="s">
        <v>86</v>
      </c>
      <c r="C84" s="113" t="s">
        <v>5</v>
      </c>
      <c r="D84" s="45">
        <f>'[6]2018'!$K$8+264466.895328506*0</f>
        <v>409904.563718113</v>
      </c>
      <c r="E84" s="45">
        <f>'[6]2018'!$N$8</f>
        <v>325961.89017000003</v>
      </c>
      <c r="F84" s="112" t="s">
        <v>286</v>
      </c>
      <c r="G84" s="38"/>
      <c r="H84" s="67"/>
      <c r="I84" s="39"/>
      <c r="J84" s="42">
        <f>'[3]Структура затрат'!$AX$151</f>
        <v>409904.563718113</v>
      </c>
      <c r="K84" s="42">
        <f>J84-D84</f>
        <v>0</v>
      </c>
      <c r="L84" s="42">
        <f>'[3]Структура затрат'!$AY$151</f>
        <v>264466.89532850566</v>
      </c>
      <c r="M84" s="42">
        <f>L84-E84</f>
        <v>-61494.994841494365</v>
      </c>
    </row>
    <row r="85" spans="1:15" ht="32.4" customHeight="1" x14ac:dyDescent="0.3">
      <c r="A85" s="40" t="s">
        <v>87</v>
      </c>
      <c r="B85" s="41" t="s">
        <v>88</v>
      </c>
      <c r="C85" s="113" t="s">
        <v>5</v>
      </c>
      <c r="D85" s="45">
        <f>'[6]2018'!$M$8</f>
        <v>81499.444217615513</v>
      </c>
      <c r="E85" s="45">
        <f>'[6]2018'!$P$8</f>
        <v>69338.987370000003</v>
      </c>
      <c r="F85" s="50"/>
      <c r="G85" s="38"/>
      <c r="H85" s="51"/>
      <c r="I85" s="51"/>
    </row>
    <row r="86" spans="1:15" ht="36" customHeight="1" x14ac:dyDescent="0.3">
      <c r="A86" s="40" t="s">
        <v>89</v>
      </c>
      <c r="B86" s="41" t="s">
        <v>90</v>
      </c>
      <c r="C86" s="113" t="s">
        <v>66</v>
      </c>
      <c r="D86" s="68">
        <v>0.1457</v>
      </c>
      <c r="E86" s="45" t="s">
        <v>38</v>
      </c>
      <c r="F86" s="112" t="s">
        <v>38</v>
      </c>
      <c r="G86" s="38"/>
      <c r="H86" s="39"/>
      <c r="I86" s="39"/>
    </row>
    <row r="87" spans="1:15" x14ac:dyDescent="0.3">
      <c r="D87" s="42"/>
      <c r="E87" s="42"/>
      <c r="G87" s="38"/>
    </row>
    <row r="88" spans="1:15" x14ac:dyDescent="0.3">
      <c r="A88" s="71"/>
      <c r="B88" s="22"/>
      <c r="C88" s="22"/>
      <c r="D88" s="22"/>
      <c r="H88" s="42">
        <f>D18+D55+D87</f>
        <v>7965300.8522813655</v>
      </c>
      <c r="I88" s="42">
        <f>E18+E55+E87</f>
        <v>7938124.3656615894</v>
      </c>
      <c r="J88" s="72"/>
      <c r="K88" s="107"/>
      <c r="L88" s="72"/>
      <c r="M88" s="72"/>
    </row>
    <row r="89" spans="1:15" x14ac:dyDescent="0.3">
      <c r="A89" s="219" t="s">
        <v>91</v>
      </c>
      <c r="B89" s="219"/>
      <c r="C89" s="219"/>
      <c r="D89" s="219"/>
      <c r="E89" s="219"/>
      <c r="F89" s="219"/>
      <c r="G89" s="73"/>
      <c r="H89" s="42">
        <f>[2]СтЭ!$E$96</f>
        <v>8068664.7799999993</v>
      </c>
      <c r="I89" s="42">
        <f>[2]СтЭ!$F$96</f>
        <v>8043890.2754391404</v>
      </c>
    </row>
    <row r="90" spans="1:15" x14ac:dyDescent="0.3">
      <c r="A90" s="219" t="s">
        <v>92</v>
      </c>
      <c r="B90" s="219"/>
      <c r="C90" s="219"/>
      <c r="D90" s="219"/>
      <c r="E90" s="219"/>
      <c r="F90" s="219"/>
      <c r="G90" s="73"/>
      <c r="H90" s="42">
        <f>H89-H88</f>
        <v>103363.92771863379</v>
      </c>
      <c r="I90" s="42">
        <f>I89-I88</f>
        <v>105765.90977755096</v>
      </c>
    </row>
    <row r="91" spans="1:15" x14ac:dyDescent="0.3">
      <c r="A91" s="219" t="s">
        <v>287</v>
      </c>
      <c r="B91" s="219"/>
      <c r="C91" s="219"/>
      <c r="D91" s="219"/>
      <c r="E91" s="219"/>
      <c r="F91" s="219"/>
      <c r="G91" s="73"/>
      <c r="H91" s="42"/>
      <c r="I91" s="42"/>
    </row>
    <row r="92" spans="1:15" x14ac:dyDescent="0.3">
      <c r="A92" s="219" t="s">
        <v>93</v>
      </c>
      <c r="B92" s="219"/>
      <c r="C92" s="219"/>
      <c r="D92" s="219"/>
      <c r="E92" s="219"/>
      <c r="F92" s="219"/>
      <c r="G92" s="73"/>
      <c r="H92" s="42">
        <f>D46+D48+D50+D51</f>
        <v>1424427.0322813638</v>
      </c>
      <c r="I92" s="42">
        <f>E46+E48</f>
        <v>1260202.4538940992</v>
      </c>
    </row>
    <row r="93" spans="1:15" x14ac:dyDescent="0.3">
      <c r="A93" s="219" t="s">
        <v>94</v>
      </c>
      <c r="B93" s="219"/>
      <c r="C93" s="219"/>
      <c r="D93" s="219"/>
      <c r="E93" s="219"/>
      <c r="F93" s="219"/>
      <c r="G93" s="73"/>
      <c r="H93" s="42" t="e">
        <f>[2]СтЭ!$E$396-[2]СтЭ!$E$198+[2]СтЭ!$T$397+[2]СтЭ!$E$287-[2]СтЭ!$E$279</f>
        <v>#REF!</v>
      </c>
      <c r="I93" s="42">
        <f>[2]СтЭ!$F$396-[2]СтЭ!$F$198+[2]СтЭ!$F$397+[2]СтЭ!$F$287-[2]СтЭ!$F$279</f>
        <v>1285658.08867165</v>
      </c>
    </row>
    <row r="94" spans="1:15" x14ac:dyDescent="0.3">
      <c r="H94" s="42" t="e">
        <f>H92-H93</f>
        <v>#REF!</v>
      </c>
      <c r="I94" s="42">
        <f>I92-I93</f>
        <v>-25455.634777550818</v>
      </c>
    </row>
  </sheetData>
  <mergeCells count="15">
    <mergeCell ref="A89:F89"/>
    <mergeCell ref="A90:F90"/>
    <mergeCell ref="A91:F91"/>
    <mergeCell ref="A92:F92"/>
    <mergeCell ref="A93:F93"/>
    <mergeCell ref="A5:F5"/>
    <mergeCell ref="A6:F6"/>
    <mergeCell ref="A7:F7"/>
    <mergeCell ref="A8:F8"/>
    <mergeCell ref="C10:F10"/>
    <mergeCell ref="A15:A16"/>
    <mergeCell ref="B15:B16"/>
    <mergeCell ref="C15:C16"/>
    <mergeCell ref="D15:E15"/>
    <mergeCell ref="F15:F16"/>
  </mergeCells>
  <pageMargins left="0.78740157480314965" right="0.19685039370078741" top="0.78740157480314965" bottom="0.19685039370078741" header="0.31496062992125984" footer="0.31496062992125984"/>
  <pageSetup paperSize="9" scale="7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1"/>
  <sheetViews>
    <sheetView tabSelected="1" view="pageBreakPreview" zoomScale="85" zoomScaleNormal="100" zoomScaleSheetLayoutView="85" workbookViewId="0">
      <selection activeCell="G27" sqref="G27"/>
    </sheetView>
  </sheetViews>
  <sheetFormatPr defaultColWidth="8.88671875" defaultRowHeight="14.4" x14ac:dyDescent="0.3"/>
  <cols>
    <col min="1" max="2" width="8.88671875" style="43"/>
    <col min="3" max="3" width="53.33203125" style="43" customWidth="1"/>
    <col min="4" max="4" width="11.5546875" style="43" customWidth="1"/>
    <col min="5" max="6" width="13.33203125" style="43" customWidth="1"/>
    <col min="7" max="7" width="46.6640625" style="43" customWidth="1"/>
    <col min="8" max="8" width="9.109375" style="43" customWidth="1"/>
    <col min="9" max="9" width="14.88671875" style="43" hidden="1" customWidth="1"/>
    <col min="10" max="10" width="12.33203125" style="43" hidden="1" customWidth="1"/>
    <col min="11" max="12" width="0" style="43" hidden="1" customWidth="1"/>
    <col min="13" max="13" width="8.88671875" style="43"/>
    <col min="14" max="14" width="34" style="43" customWidth="1"/>
    <col min="15" max="15" width="11.44140625" style="43" bestFit="1" customWidth="1"/>
    <col min="16" max="16384" width="8.88671875" style="43"/>
  </cols>
  <sheetData>
    <row r="1" spans="1:7" x14ac:dyDescent="0.3">
      <c r="B1" s="74"/>
      <c r="C1" s="74"/>
      <c r="D1" s="74"/>
      <c r="E1" s="74"/>
      <c r="F1" s="74"/>
      <c r="G1" s="74" t="s">
        <v>288</v>
      </c>
    </row>
    <row r="2" spans="1:7" x14ac:dyDescent="0.3">
      <c r="B2" s="74"/>
      <c r="C2" s="74"/>
      <c r="D2" s="74"/>
      <c r="E2" s="74"/>
      <c r="F2" s="74"/>
      <c r="G2" s="74" t="s">
        <v>289</v>
      </c>
    </row>
    <row r="3" spans="1:7" x14ac:dyDescent="0.3">
      <c r="B3" s="74"/>
      <c r="C3" s="74"/>
      <c r="D3" s="74"/>
      <c r="E3" s="74"/>
      <c r="F3" s="74"/>
      <c r="G3" s="74" t="s">
        <v>290</v>
      </c>
    </row>
    <row r="4" spans="1:7" x14ac:dyDescent="0.3">
      <c r="B4" s="74"/>
      <c r="C4" s="74"/>
      <c r="D4" s="74"/>
      <c r="E4" s="74"/>
      <c r="F4" s="74"/>
      <c r="G4" s="74" t="s">
        <v>291</v>
      </c>
    </row>
    <row r="5" spans="1:7" x14ac:dyDescent="0.3">
      <c r="B5" s="74"/>
      <c r="C5" s="74"/>
      <c r="D5" s="74"/>
      <c r="E5" s="74"/>
      <c r="F5" s="74"/>
      <c r="G5" s="74"/>
    </row>
    <row r="6" spans="1:7" x14ac:dyDescent="0.3">
      <c r="B6" s="220" t="s">
        <v>292</v>
      </c>
      <c r="C6" s="221"/>
      <c r="D6" s="221"/>
      <c r="E6" s="221"/>
      <c r="F6" s="221"/>
      <c r="G6" s="221"/>
    </row>
    <row r="7" spans="1:7" x14ac:dyDescent="0.3">
      <c r="B7" s="220" t="s">
        <v>293</v>
      </c>
      <c r="C7" s="221"/>
      <c r="D7" s="221"/>
      <c r="E7" s="221"/>
      <c r="F7" s="221"/>
      <c r="G7" s="221"/>
    </row>
    <row r="8" spans="1:7" x14ac:dyDescent="0.3">
      <c r="B8" s="220" t="s">
        <v>294</v>
      </c>
      <c r="C8" s="221"/>
      <c r="D8" s="221"/>
      <c r="E8" s="221"/>
      <c r="F8" s="221"/>
      <c r="G8" s="221"/>
    </row>
    <row r="9" spans="1:7" x14ac:dyDescent="0.3">
      <c r="B9" s="220" t="s">
        <v>295</v>
      </c>
      <c r="C9" s="221"/>
      <c r="D9" s="221"/>
      <c r="E9" s="221"/>
      <c r="F9" s="221"/>
      <c r="G9" s="221"/>
    </row>
    <row r="10" spans="1:7" x14ac:dyDescent="0.3">
      <c r="B10" s="220" t="s">
        <v>296</v>
      </c>
      <c r="C10" s="221"/>
      <c r="D10" s="221"/>
      <c r="E10" s="221"/>
      <c r="F10" s="221"/>
      <c r="G10" s="221"/>
    </row>
    <row r="11" spans="1:7" ht="17.399999999999999" x14ac:dyDescent="0.3">
      <c r="B11" s="75"/>
      <c r="C11" s="76"/>
      <c r="D11" s="74"/>
      <c r="E11" s="74"/>
      <c r="F11" s="74"/>
      <c r="G11" s="74"/>
    </row>
    <row r="12" spans="1:7" x14ac:dyDescent="0.3">
      <c r="A12" s="77"/>
      <c r="B12" s="30" t="s">
        <v>30</v>
      </c>
      <c r="C12" s="26"/>
      <c r="D12" s="217" t="s">
        <v>225</v>
      </c>
      <c r="E12" s="217"/>
      <c r="F12" s="217"/>
      <c r="G12" s="218"/>
    </row>
    <row r="13" spans="1:7" x14ac:dyDescent="0.3">
      <c r="A13" s="77"/>
      <c r="B13" s="30" t="s">
        <v>31</v>
      </c>
      <c r="C13" s="33" t="s">
        <v>190</v>
      </c>
      <c r="D13" s="34"/>
      <c r="E13" s="35"/>
      <c r="F13" s="35"/>
      <c r="G13" s="26"/>
    </row>
    <row r="14" spans="1:7" x14ac:dyDescent="0.3">
      <c r="A14" s="77"/>
      <c r="B14" s="30" t="s">
        <v>32</v>
      </c>
      <c r="C14" s="36" t="s">
        <v>226</v>
      </c>
      <c r="D14" s="34"/>
      <c r="E14" s="35"/>
      <c r="F14" s="35"/>
      <c r="G14" s="26"/>
    </row>
    <row r="15" spans="1:7" x14ac:dyDescent="0.3">
      <c r="B15" s="74"/>
      <c r="C15" s="74"/>
      <c r="D15" s="74"/>
      <c r="E15" s="74"/>
      <c r="F15" s="74"/>
      <c r="G15" s="74"/>
    </row>
    <row r="16" spans="1:7" x14ac:dyDescent="0.3">
      <c r="B16" s="230" t="s">
        <v>27</v>
      </c>
      <c r="C16" s="230" t="s">
        <v>0</v>
      </c>
      <c r="D16" s="230" t="s">
        <v>36</v>
      </c>
      <c r="E16" s="232" t="s">
        <v>227</v>
      </c>
      <c r="F16" s="232"/>
      <c r="G16" s="230" t="s">
        <v>297</v>
      </c>
    </row>
    <row r="17" spans="2:17" x14ac:dyDescent="0.3">
      <c r="B17" s="231"/>
      <c r="C17" s="231"/>
      <c r="D17" s="231"/>
      <c r="E17" s="116" t="s">
        <v>298</v>
      </c>
      <c r="F17" s="116" t="s">
        <v>299</v>
      </c>
      <c r="G17" s="231"/>
    </row>
    <row r="18" spans="2:17" ht="27.6" x14ac:dyDescent="0.3">
      <c r="B18" s="78">
        <v>1</v>
      </c>
      <c r="C18" s="79" t="s">
        <v>300</v>
      </c>
      <c r="D18" s="80" t="s">
        <v>5</v>
      </c>
      <c r="E18" s="81">
        <f>'[7]ОИК 2018'!E18+'[7]ОРИК 2018'!E18</f>
        <v>6541362.9216966974</v>
      </c>
      <c r="F18" s="81">
        <f>'[7]ОИК 2018'!F18+'[7]ОРИК 2018'!F18</f>
        <v>6512643.4228870496</v>
      </c>
      <c r="G18" s="82"/>
      <c r="H18" s="83"/>
      <c r="I18" s="84"/>
      <c r="J18" s="84"/>
      <c r="K18" s="84"/>
      <c r="L18" s="84"/>
      <c r="M18" s="84"/>
      <c r="N18" s="85"/>
      <c r="O18" s="85"/>
      <c r="P18" s="63"/>
      <c r="Q18" s="63"/>
    </row>
    <row r="19" spans="2:17" x14ac:dyDescent="0.3">
      <c r="B19" s="222">
        <v>2</v>
      </c>
      <c r="C19" s="225" t="s">
        <v>301</v>
      </c>
      <c r="D19" s="80" t="s">
        <v>5</v>
      </c>
      <c r="E19" s="81">
        <f>E22+E23</f>
        <v>328405.11950049747</v>
      </c>
      <c r="F19" s="81">
        <f>F22+F23</f>
        <v>256622.90279999998</v>
      </c>
      <c r="G19" s="86"/>
      <c r="H19" s="83"/>
      <c r="I19" s="84"/>
      <c r="J19" s="84"/>
      <c r="K19" s="84"/>
      <c r="L19" s="84"/>
      <c r="M19" s="84"/>
      <c r="N19" s="85"/>
      <c r="O19" s="85"/>
      <c r="P19" s="63"/>
      <c r="Q19" s="63"/>
    </row>
    <row r="20" spans="2:17" x14ac:dyDescent="0.3">
      <c r="B20" s="223"/>
      <c r="C20" s="226"/>
      <c r="D20" s="80" t="s">
        <v>302</v>
      </c>
      <c r="E20" s="81">
        <f>E24</f>
        <v>37.833426970588398</v>
      </c>
      <c r="F20" s="81">
        <f>F24</f>
        <v>13.8074269705884</v>
      </c>
      <c r="G20" s="82"/>
      <c r="H20" s="83"/>
      <c r="I20" s="84"/>
      <c r="J20" s="84"/>
      <c r="K20" s="84"/>
      <c r="L20" s="84"/>
      <c r="M20" s="84"/>
      <c r="N20" s="85"/>
      <c r="O20" s="85"/>
      <c r="P20" s="63"/>
      <c r="Q20" s="63"/>
    </row>
    <row r="21" spans="2:17" x14ac:dyDescent="0.3">
      <c r="B21" s="224"/>
      <c r="C21" s="227"/>
      <c r="D21" s="80" t="s">
        <v>82</v>
      </c>
      <c r="E21" s="81">
        <f>E25</f>
        <v>45.878292305454508</v>
      </c>
      <c r="F21" s="81">
        <f>F25</f>
        <v>84.240066497769732</v>
      </c>
      <c r="G21" s="82"/>
      <c r="H21" s="83"/>
      <c r="I21" s="84"/>
      <c r="J21" s="84"/>
      <c r="K21" s="84"/>
      <c r="L21" s="84"/>
      <c r="M21" s="84"/>
      <c r="N21" s="85"/>
      <c r="O21" s="85"/>
      <c r="P21" s="63"/>
      <c r="Q21" s="63"/>
    </row>
    <row r="22" spans="2:17" ht="27.6" x14ac:dyDescent="0.3">
      <c r="B22" s="78" t="s">
        <v>303</v>
      </c>
      <c r="C22" s="79" t="s">
        <v>304</v>
      </c>
      <c r="D22" s="80" t="s">
        <v>5</v>
      </c>
      <c r="E22" s="81"/>
      <c r="F22" s="81"/>
      <c r="G22" s="82"/>
      <c r="H22" s="87"/>
      <c r="I22" s="84"/>
      <c r="J22" s="84"/>
      <c r="K22" s="84"/>
      <c r="L22" s="84"/>
      <c r="M22" s="84"/>
      <c r="N22" s="84"/>
      <c r="O22" s="84"/>
    </row>
    <row r="23" spans="2:17" ht="24.15" customHeight="1" x14ac:dyDescent="0.3">
      <c r="B23" s="222" t="s">
        <v>158</v>
      </c>
      <c r="C23" s="225" t="s">
        <v>305</v>
      </c>
      <c r="D23" s="80" t="s">
        <v>5</v>
      </c>
      <c r="E23" s="81">
        <f>E26+E29+E32</f>
        <v>328405.11950049747</v>
      </c>
      <c r="F23" s="81">
        <f>F26+F29+F32</f>
        <v>256622.90279999998</v>
      </c>
      <c r="G23" s="228" t="s">
        <v>286</v>
      </c>
      <c r="H23" s="83"/>
      <c r="I23" s="84"/>
      <c r="J23" s="84"/>
      <c r="K23" s="84"/>
      <c r="L23" s="84"/>
      <c r="M23" s="84"/>
      <c r="N23" s="84"/>
      <c r="O23" s="84"/>
    </row>
    <row r="24" spans="2:17" ht="26.25" customHeight="1" x14ac:dyDescent="0.3">
      <c r="B24" s="223"/>
      <c r="C24" s="226"/>
      <c r="D24" s="80" t="s">
        <v>302</v>
      </c>
      <c r="E24" s="81">
        <f t="shared" ref="E24:F25" si="0">E27+E30+E33</f>
        <v>37.833426970588398</v>
      </c>
      <c r="F24" s="81">
        <f t="shared" si="0"/>
        <v>13.8074269705884</v>
      </c>
      <c r="G24" s="229"/>
      <c r="H24" s="83"/>
      <c r="I24" s="84"/>
      <c r="J24" s="84"/>
      <c r="K24" s="84"/>
      <c r="L24" s="84"/>
      <c r="M24" s="84"/>
      <c r="N24" s="84"/>
      <c r="O24" s="84"/>
    </row>
    <row r="25" spans="2:17" ht="44.25" customHeight="1" x14ac:dyDescent="0.3">
      <c r="B25" s="224"/>
      <c r="C25" s="227"/>
      <c r="D25" s="80" t="s">
        <v>82</v>
      </c>
      <c r="E25" s="81">
        <f t="shared" si="0"/>
        <v>45.878292305454508</v>
      </c>
      <c r="F25" s="81">
        <f t="shared" si="0"/>
        <v>84.240066497769732</v>
      </c>
      <c r="G25" s="88" t="s">
        <v>306</v>
      </c>
      <c r="H25" s="83"/>
      <c r="I25" s="84"/>
      <c r="J25" s="84"/>
      <c r="K25" s="84"/>
      <c r="L25" s="84"/>
      <c r="M25" s="84"/>
      <c r="N25" s="84"/>
      <c r="O25" s="84"/>
    </row>
    <row r="26" spans="2:17" ht="54.75" customHeight="1" x14ac:dyDescent="0.3">
      <c r="B26" s="222" t="s">
        <v>307</v>
      </c>
      <c r="C26" s="225" t="s">
        <v>308</v>
      </c>
      <c r="D26" s="80" t="s">
        <v>5</v>
      </c>
      <c r="E26" s="81">
        <f>'[7]ОИК 2018'!E26+'[7]ОРИК 2018'!E26</f>
        <v>176533.084845287</v>
      </c>
      <c r="F26" s="81">
        <f>'[7]ОИК 2018'!F26+'[7]ОРИК 2018'!F26</f>
        <v>102712.87300999998</v>
      </c>
      <c r="G26" s="88" t="s">
        <v>286</v>
      </c>
      <c r="H26" s="83"/>
      <c r="I26" s="84"/>
      <c r="J26" s="84"/>
      <c r="K26" s="84"/>
      <c r="L26" s="84"/>
      <c r="M26" s="84"/>
      <c r="N26" s="84"/>
      <c r="O26" s="84"/>
    </row>
    <row r="27" spans="2:17" ht="98.25" customHeight="1" x14ac:dyDescent="0.3">
      <c r="B27" s="223"/>
      <c r="C27" s="226"/>
      <c r="D27" s="80" t="s">
        <v>302</v>
      </c>
      <c r="E27" s="81">
        <f>'[7]ОИК 2018'!E27+'[7]ОРИК 2018'!E27</f>
        <v>35.817999999999998</v>
      </c>
      <c r="F27" s="81">
        <f>'[7]ОИК 2018'!F27+'[7]ОРИК 2018'!F27</f>
        <v>3.4750000000000001</v>
      </c>
      <c r="G27" s="88" t="s">
        <v>309</v>
      </c>
      <c r="H27" s="83"/>
      <c r="I27" s="84"/>
      <c r="J27" s="84"/>
      <c r="K27" s="84"/>
      <c r="L27" s="84"/>
      <c r="M27" s="84"/>
      <c r="N27" s="89"/>
      <c r="O27" s="84"/>
    </row>
    <row r="28" spans="2:17" ht="43.2" customHeight="1" x14ac:dyDescent="0.3">
      <c r="B28" s="224"/>
      <c r="C28" s="227"/>
      <c r="D28" s="80" t="s">
        <v>82</v>
      </c>
      <c r="E28" s="81">
        <f>'[7]ОИК 2018'!E28+'[7]ОРИК 2018'!E28</f>
        <v>44.400039075630247</v>
      </c>
      <c r="F28" s="81">
        <f>'[7]ОИК 2018'!F28+'[7]ОРИК 2018'!F28</f>
        <v>58.110202343952324</v>
      </c>
      <c r="G28" s="88" t="s">
        <v>306</v>
      </c>
      <c r="H28" s="83"/>
      <c r="I28" s="84"/>
      <c r="J28" s="84"/>
      <c r="K28" s="84"/>
      <c r="L28" s="84"/>
      <c r="M28" s="84"/>
      <c r="N28" s="84"/>
      <c r="O28" s="84"/>
    </row>
    <row r="29" spans="2:17" ht="25.5" customHeight="1" x14ac:dyDescent="0.3">
      <c r="B29" s="222" t="s">
        <v>310</v>
      </c>
      <c r="C29" s="225" t="s">
        <v>311</v>
      </c>
      <c r="D29" s="80" t="s">
        <v>5</v>
      </c>
      <c r="E29" s="81">
        <f>'[7]ОИК 2018'!E29+'[7]ОРИК 2018'!E29</f>
        <v>65861.956548983042</v>
      </c>
      <c r="F29" s="81">
        <f>'[7]ОИК 2018'!F29+'[7]ОРИК 2018'!F29</f>
        <v>68153.16545</v>
      </c>
      <c r="G29" s="88"/>
      <c r="H29" s="83"/>
      <c r="I29" s="84"/>
      <c r="J29" s="84"/>
      <c r="K29" s="84"/>
      <c r="L29" s="84"/>
      <c r="M29" s="84"/>
      <c r="N29" s="84"/>
      <c r="O29" s="84"/>
    </row>
    <row r="30" spans="2:17" ht="28.5" customHeight="1" x14ac:dyDescent="0.3">
      <c r="B30" s="223"/>
      <c r="C30" s="226"/>
      <c r="D30" s="80" t="s">
        <v>302</v>
      </c>
      <c r="E30" s="81">
        <f>'[7]ОИК 2018'!E30+'[7]ОРИК 2018'!E30</f>
        <v>2.0154269705884</v>
      </c>
      <c r="F30" s="81">
        <f>'[7]ОИК 2018'!F30+'[7]ОРИК 2018'!F30</f>
        <v>4.2104269705883999</v>
      </c>
      <c r="G30" s="228" t="s">
        <v>306</v>
      </c>
      <c r="H30" s="90"/>
      <c r="I30" s="84"/>
      <c r="J30" s="84"/>
      <c r="K30" s="84"/>
      <c r="L30" s="84"/>
      <c r="M30" s="84"/>
      <c r="N30" s="84"/>
      <c r="O30" s="84"/>
    </row>
    <row r="31" spans="2:17" ht="20.25" customHeight="1" x14ac:dyDescent="0.3">
      <c r="B31" s="224"/>
      <c r="C31" s="227"/>
      <c r="D31" s="80" t="s">
        <v>82</v>
      </c>
      <c r="E31" s="81">
        <f>'[7]ОИК 2018'!E31+'[7]ОРИК 2018'!E31</f>
        <v>1.4782532298242581</v>
      </c>
      <c r="F31" s="81">
        <f>'[7]ОИК 2018'!F31+'[7]ОРИК 2018'!F31</f>
        <v>26.129864153817408</v>
      </c>
      <c r="G31" s="229"/>
      <c r="H31" s="90"/>
      <c r="I31" s="84"/>
      <c r="J31" s="84"/>
      <c r="K31" s="84"/>
      <c r="L31" s="84"/>
      <c r="M31" s="84"/>
      <c r="N31" s="84"/>
      <c r="O31" s="84"/>
    </row>
    <row r="32" spans="2:17" ht="21" customHeight="1" x14ac:dyDescent="0.3">
      <c r="B32" s="222" t="s">
        <v>312</v>
      </c>
      <c r="C32" s="225" t="s">
        <v>313</v>
      </c>
      <c r="D32" s="80" t="s">
        <v>5</v>
      </c>
      <c r="E32" s="81">
        <f>'[7]ОИК 2018'!E32+'[7]ОРИК 2018'!E32</f>
        <v>86010.078106227418</v>
      </c>
      <c r="F32" s="81">
        <f>'[7]ОИК 2018'!F32+'[7]ОРИК 2018'!F32</f>
        <v>85756.86434</v>
      </c>
      <c r="G32" s="88"/>
      <c r="H32" s="90"/>
      <c r="I32" s="84"/>
      <c r="J32" s="84"/>
      <c r="K32" s="84"/>
      <c r="L32" s="84"/>
      <c r="M32" s="84"/>
      <c r="N32" s="84"/>
      <c r="O32" s="84"/>
    </row>
    <row r="33" spans="2:15" ht="37.35" customHeight="1" x14ac:dyDescent="0.3">
      <c r="B33" s="223"/>
      <c r="C33" s="226"/>
      <c r="D33" s="80" t="s">
        <v>302</v>
      </c>
      <c r="E33" s="81">
        <f>'[7]ОИК 2018'!E33+'[7]ОРИК 2018'!E33</f>
        <v>0</v>
      </c>
      <c r="F33" s="81">
        <f>'[7]ОИК 2018'!F33+'[7]ОРИК 2018'!F33</f>
        <v>6.1219999999999999</v>
      </c>
      <c r="G33" s="88" t="s">
        <v>314</v>
      </c>
      <c r="H33" s="87"/>
      <c r="I33" s="84"/>
      <c r="J33" s="84"/>
      <c r="K33" s="84"/>
      <c r="L33" s="84"/>
      <c r="M33" s="84"/>
      <c r="N33" s="84"/>
      <c r="O33" s="84"/>
    </row>
    <row r="34" spans="2:15" x14ac:dyDescent="0.3">
      <c r="B34" s="224"/>
      <c r="C34" s="227"/>
      <c r="D34" s="80" t="s">
        <v>82</v>
      </c>
      <c r="E34" s="81">
        <f>'[7]ОИК 2018'!E34+'[7]ОРИК 2018'!E34</f>
        <v>0</v>
      </c>
      <c r="F34" s="81">
        <f>'[7]ОИК 2018'!F34+'[7]ОРИК 2018'!F34</f>
        <v>0</v>
      </c>
      <c r="G34" s="82"/>
      <c r="H34" s="87"/>
      <c r="I34" s="84"/>
      <c r="J34" s="84"/>
      <c r="K34" s="84"/>
      <c r="L34" s="84"/>
      <c r="M34" s="84"/>
      <c r="N34" s="84"/>
      <c r="O34" s="84"/>
    </row>
    <row r="35" spans="2:15" x14ac:dyDescent="0.3">
      <c r="B35" s="222" t="s">
        <v>75</v>
      </c>
      <c r="C35" s="225" t="s">
        <v>315</v>
      </c>
      <c r="D35" s="80" t="s">
        <v>5</v>
      </c>
      <c r="E35" s="81">
        <f>'[7]ОИК 2018'!E35+'[7]ОРИК 2018'!E35</f>
        <v>773345.60258281697</v>
      </c>
      <c r="F35" s="81">
        <f>'[7]ОИК 2018'!F35+'[7]ОРИК 2018'!F35</f>
        <v>771250.96368739894</v>
      </c>
      <c r="G35" s="82"/>
      <c r="H35" s="83"/>
      <c r="I35" s="84"/>
      <c r="J35" s="84"/>
      <c r="K35" s="84"/>
      <c r="L35" s="84"/>
      <c r="M35" s="84"/>
      <c r="N35" s="84"/>
      <c r="O35" s="84"/>
    </row>
    <row r="36" spans="2:15" x14ac:dyDescent="0.3">
      <c r="B36" s="223"/>
      <c r="C36" s="226"/>
      <c r="D36" s="80" t="s">
        <v>302</v>
      </c>
      <c r="E36" s="81"/>
      <c r="F36" s="91"/>
      <c r="G36" s="82"/>
      <c r="H36" s="87"/>
      <c r="I36" s="84"/>
      <c r="J36" s="84"/>
      <c r="K36" s="84"/>
      <c r="L36" s="84"/>
      <c r="M36" s="84"/>
      <c r="N36" s="84"/>
      <c r="O36" s="84"/>
    </row>
    <row r="37" spans="2:15" x14ac:dyDescent="0.3">
      <c r="B37" s="224"/>
      <c r="C37" s="227"/>
      <c r="D37" s="80" t="s">
        <v>82</v>
      </c>
      <c r="E37" s="81"/>
      <c r="F37" s="91"/>
      <c r="G37" s="82"/>
      <c r="H37" s="87"/>
      <c r="I37" s="84"/>
      <c r="J37" s="84"/>
      <c r="K37" s="84"/>
      <c r="L37" s="84"/>
      <c r="M37" s="84"/>
      <c r="N37" s="84"/>
      <c r="O37" s="84"/>
    </row>
    <row r="38" spans="2:15" ht="27.6" x14ac:dyDescent="0.3">
      <c r="B38" s="78" t="s">
        <v>78</v>
      </c>
      <c r="C38" s="79" t="s">
        <v>316</v>
      </c>
      <c r="D38" s="80" t="s">
        <v>5</v>
      </c>
      <c r="E38" s="81">
        <f>E18+E19-E35</f>
        <v>6096422.4386143778</v>
      </c>
      <c r="F38" s="81">
        <f>F18+F19-F35</f>
        <v>5998015.3619996514</v>
      </c>
      <c r="G38" s="82"/>
      <c r="H38" s="83"/>
      <c r="I38" s="92"/>
      <c r="J38" s="92"/>
      <c r="K38" s="93"/>
      <c r="L38" s="93"/>
      <c r="M38" s="84"/>
      <c r="N38" s="84"/>
      <c r="O38" s="84"/>
    </row>
    <row r="39" spans="2:15" x14ac:dyDescent="0.3">
      <c r="B39" s="74"/>
      <c r="C39" s="74"/>
      <c r="D39" s="74"/>
      <c r="E39" s="94"/>
      <c r="F39" s="95"/>
      <c r="G39" s="74"/>
      <c r="H39" s="84"/>
      <c r="I39" s="84"/>
      <c r="J39" s="84"/>
      <c r="K39" s="84"/>
      <c r="L39" s="84"/>
      <c r="M39" s="84"/>
      <c r="N39" s="84"/>
      <c r="O39" s="84"/>
    </row>
    <row r="40" spans="2:15" x14ac:dyDescent="0.3">
      <c r="B40" s="74" t="s">
        <v>317</v>
      </c>
      <c r="D40" s="74"/>
      <c r="E40" s="74"/>
      <c r="F40" s="96"/>
      <c r="G40" s="74"/>
      <c r="H40" s="84"/>
      <c r="I40" s="84"/>
      <c r="J40" s="84"/>
      <c r="K40" s="84"/>
      <c r="L40" s="84"/>
      <c r="M40" s="84"/>
      <c r="N40" s="84"/>
      <c r="O40" s="84"/>
    </row>
    <row r="41" spans="2:15" x14ac:dyDescent="0.3">
      <c r="B41" s="74"/>
      <c r="D41" s="74"/>
      <c r="E41" s="74"/>
      <c r="F41" s="96"/>
      <c r="G41" s="74"/>
      <c r="H41" s="84"/>
      <c r="I41" s="84"/>
      <c r="J41" s="84"/>
      <c r="K41" s="84"/>
      <c r="L41" s="84"/>
      <c r="M41" s="84"/>
      <c r="N41" s="84"/>
      <c r="O41" s="84"/>
    </row>
    <row r="42" spans="2:15" x14ac:dyDescent="0.3">
      <c r="B42" s="74" t="s">
        <v>18</v>
      </c>
      <c r="C42" s="74"/>
      <c r="D42" s="74"/>
      <c r="E42" s="74"/>
      <c r="F42" s="74"/>
      <c r="G42" s="74"/>
      <c r="H42" s="84"/>
      <c r="I42" s="84"/>
      <c r="J42" s="84"/>
      <c r="K42" s="84"/>
      <c r="L42" s="84"/>
      <c r="M42" s="84"/>
      <c r="N42" s="84"/>
      <c r="O42" s="84"/>
    </row>
    <row r="43" spans="2:15" ht="36.9" customHeight="1" x14ac:dyDescent="0.3">
      <c r="B43" s="233" t="s">
        <v>318</v>
      </c>
      <c r="C43" s="233"/>
      <c r="D43" s="233"/>
      <c r="E43" s="233"/>
      <c r="F43" s="233"/>
      <c r="G43" s="233"/>
    </row>
    <row r="44" spans="2:15" x14ac:dyDescent="0.3">
      <c r="D44" s="97"/>
      <c r="E44" s="97"/>
      <c r="F44" s="97"/>
    </row>
    <row r="45" spans="2:15" x14ac:dyDescent="0.3">
      <c r="D45" s="97"/>
      <c r="E45" s="97"/>
      <c r="F45" s="97"/>
    </row>
    <row r="46" spans="2:15" x14ac:dyDescent="0.3">
      <c r="D46" s="97"/>
      <c r="E46" s="97"/>
      <c r="F46" s="97"/>
    </row>
    <row r="47" spans="2:15" x14ac:dyDescent="0.3">
      <c r="D47" s="97"/>
      <c r="E47" s="97"/>
      <c r="F47" s="97"/>
    </row>
    <row r="48" spans="2:15" x14ac:dyDescent="0.3">
      <c r="F48" s="61"/>
    </row>
    <row r="49" spans="6:6" x14ac:dyDescent="0.3">
      <c r="F49" s="61"/>
    </row>
    <row r="50" spans="6:6" x14ac:dyDescent="0.3">
      <c r="F50" s="61"/>
    </row>
    <row r="51" spans="6:6" x14ac:dyDescent="0.3">
      <c r="F51" s="61"/>
    </row>
  </sheetData>
  <mergeCells count="26">
    <mergeCell ref="B32:B34"/>
    <mergeCell ref="C32:C34"/>
    <mergeCell ref="B35:B37"/>
    <mergeCell ref="C35:C37"/>
    <mergeCell ref="B43:G43"/>
    <mergeCell ref="B29:B31"/>
    <mergeCell ref="C29:C31"/>
    <mergeCell ref="G30:G31"/>
    <mergeCell ref="B16:B17"/>
    <mergeCell ref="C16:C17"/>
    <mergeCell ref="D16:D17"/>
    <mergeCell ref="E16:F16"/>
    <mergeCell ref="G16:G17"/>
    <mergeCell ref="B19:B21"/>
    <mergeCell ref="C19:C21"/>
    <mergeCell ref="B23:B25"/>
    <mergeCell ref="C23:C25"/>
    <mergeCell ref="G23:G24"/>
    <mergeCell ref="B26:B28"/>
    <mergeCell ref="C26:C28"/>
    <mergeCell ref="D12:G12"/>
    <mergeCell ref="B6:G6"/>
    <mergeCell ref="B7:G7"/>
    <mergeCell ref="B8:G8"/>
    <mergeCell ref="B9:G9"/>
    <mergeCell ref="B10:G10"/>
  </mergeCells>
  <pageMargins left="0.78740157480314965" right="0.19685039370078741" top="0.78740157480314965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КБЭ</vt:lpstr>
      <vt:lpstr>КЧЭ</vt:lpstr>
      <vt:lpstr>СКЭ</vt:lpstr>
      <vt:lpstr>ИЭ</vt:lpstr>
      <vt:lpstr>О структуре затрат СтЭнерго</vt:lpstr>
      <vt:lpstr>О движении активов СтЭнерго</vt:lpstr>
      <vt:lpstr>ИЭ!Заголовки_для_печати</vt:lpstr>
      <vt:lpstr>КБЭ!Заголовки_для_печати</vt:lpstr>
      <vt:lpstr>КЧЭ!Заголовки_для_печати</vt:lpstr>
      <vt:lpstr>СКЭ!Заголовки_для_печати</vt:lpstr>
      <vt:lpstr>ИЭ!Область_печати</vt:lpstr>
      <vt:lpstr>КБЭ!Область_печати</vt:lpstr>
      <vt:lpstr>КЧЭ!Область_печати</vt:lpstr>
      <vt:lpstr>'О движении активов СтЭнерго'!Область_печати</vt:lpstr>
      <vt:lpstr>'О структуре затрат СтЭнерго'!Область_печати</vt:lpstr>
      <vt:lpstr>СКЭ!Область_печати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Русина Инна Сергеевна</cp:lastModifiedBy>
  <cp:lastPrinted>2019-03-29T13:13:43Z</cp:lastPrinted>
  <dcterms:created xsi:type="dcterms:W3CDTF">2010-05-19T10:50:44Z</dcterms:created>
  <dcterms:modified xsi:type="dcterms:W3CDTF">2019-04-19T13:18:45Z</dcterms:modified>
</cp:coreProperties>
</file>