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tabRatio="989" activeTab="3"/>
  </bookViews>
  <sheets>
    <sheet name="Приложение 2" sheetId="1" r:id="rId1"/>
    <sheet name="Приложени 3  до 15 " sheetId="2" r:id="rId2"/>
    <sheet name="Приложение 3 15-150" sheetId="12" r:id="rId3"/>
    <sheet name="Приложение 3 150-670" sheetId="13" r:id="rId4"/>
    <sheet name="Приложение 4 до 15" sheetId="3" r:id="rId5"/>
    <sheet name="Приложение 4 15-150" sheetId="14" r:id="rId6"/>
    <sheet name="Приложение 4 150-670" sheetId="15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definedNames>
    <definedName name="_xlnm.Print_Area" localSheetId="1">'Приложени 3  до 15 '!$B$1:$F$26</definedName>
    <definedName name="_xlnm.Print_Area" localSheetId="0">'Приложение 2'!$B$1:$K$17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4">'Приложение 4 до 15'!$B$1:$F$25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8'!$A$1:$L$25</definedName>
    <definedName name="_xlnm.Print_Area" localSheetId="11">'Приложение 8 9 м'!$B$1:$L$25</definedName>
    <definedName name="_xlnm.Print_Area" localSheetId="12">'Приложение 9 9 мес'!$B$1:$I$25</definedName>
  </definedNames>
  <calcPr calcId="145621" calcOnSave="0"/>
</workbook>
</file>

<file path=xl/calcChain.xml><?xml version="1.0" encoding="utf-8"?>
<calcChain xmlns="http://schemas.openxmlformats.org/spreadsheetml/2006/main">
  <c r="F13" i="6" l="1"/>
  <c r="F12" i="6"/>
  <c r="E13" i="6"/>
  <c r="E12" i="6"/>
  <c r="D13" i="6"/>
  <c r="D12" i="6"/>
  <c r="E7" i="5"/>
  <c r="D7" i="5"/>
  <c r="C10" i="10" l="1"/>
  <c r="D13" i="10"/>
  <c r="G13" i="10"/>
  <c r="J13" i="10"/>
  <c r="J10" i="10"/>
  <c r="I10" i="10"/>
  <c r="I7" i="10"/>
  <c r="F7" i="10"/>
  <c r="C7" i="10"/>
  <c r="G10" i="10"/>
  <c r="F10" i="10"/>
  <c r="D10" i="10"/>
  <c r="G12" i="11" l="1"/>
  <c r="G9" i="11"/>
  <c r="F12" i="11"/>
  <c r="F9" i="11"/>
  <c r="F6" i="11"/>
  <c r="D12" i="11"/>
  <c r="C12" i="11"/>
  <c r="D9" i="11"/>
  <c r="C9" i="11"/>
  <c r="C6" i="11"/>
  <c r="E11" i="6"/>
  <c r="D11" i="6"/>
  <c r="F13" i="15"/>
  <c r="F11" i="15"/>
  <c r="F10" i="15"/>
  <c r="F16" i="14"/>
  <c r="F11" i="14"/>
  <c r="F13" i="14"/>
  <c r="E11" i="2"/>
  <c r="F11" i="6" l="1"/>
  <c r="E32" i="4"/>
  <c r="D32" i="4"/>
  <c r="F22" i="15"/>
  <c r="F16" i="15"/>
  <c r="F6" i="15"/>
  <c r="F6" i="14"/>
  <c r="E9" i="15"/>
  <c r="D9" i="15"/>
  <c r="F22" i="14"/>
  <c r="F10" i="14"/>
  <c r="E9" i="14"/>
  <c r="D9" i="14"/>
  <c r="F22" i="3"/>
  <c r="F10" i="3"/>
  <c r="F11" i="3"/>
  <c r="F13" i="3"/>
  <c r="E9" i="3"/>
  <c r="F6" i="3"/>
  <c r="D9" i="3"/>
  <c r="F9" i="14" l="1"/>
  <c r="F9" i="3"/>
  <c r="E11" i="13"/>
  <c r="E11" i="12"/>
</calcChain>
</file>

<file path=xl/comments1.xml><?xml version="1.0" encoding="utf-8"?>
<comments xmlns="http://schemas.openxmlformats.org/spreadsheetml/2006/main">
  <authors>
    <author>Автор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Дизайн-Строй; Комплекс зданий в/г г. Моздок
</t>
        </r>
      </text>
    </comment>
  </commentList>
</comments>
</file>

<file path=xl/sharedStrings.xml><?xml version="1.0" encoding="utf-8"?>
<sst xmlns="http://schemas.openxmlformats.org/spreadsheetml/2006/main" count="476" uniqueCount="153">
  <si>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</si>
  <si>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</si>
  <si>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</si>
  <si>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</si>
  <si>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</si>
  <si>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</si>
  <si>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</si>
  <si>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</si>
  <si>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</si>
  <si>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</si>
  <si>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</si>
  <si>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</si>
  <si>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</si>
  <si>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</si>
  <si>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</si>
  <si>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</si>
  <si>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</si>
  <si>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</si>
  <si>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</si>
  <si>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</si>
  <si>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</si>
  <si>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</si>
  <si>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на 2016 год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</si>
  <si>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</si>
  <si>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</si>
  <si>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</si>
  <si>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</si>
  <si>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</si>
  <si>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</si>
  <si>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</si>
  <si>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</si>
  <si>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</si>
  <si>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</si>
  <si>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</si>
  <si>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</si>
  <si>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</si>
  <si>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</si>
  <si>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</si>
  <si>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</si>
  <si>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</si>
  <si>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</si>
  <si>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</si>
  <si>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</si>
  <si>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</si>
  <si>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</si>
  <si>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</si>
  <si>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</si>
  <si>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</si>
  <si>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</si>
  <si>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</si>
  <si>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</si>
  <si>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</si>
  <si>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Ожидаемые данные за текущий период</t>
  </si>
  <si>
    <t>Плановые показатели на следующий период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</si>
  <si>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</si>
  <si>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</si>
  <si>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</si>
  <si>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</si>
  <si>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</si>
  <si>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</si>
  <si>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</si>
  <si>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</si>
  <si>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</si>
  <si>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</si>
  <si>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</si>
  <si>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</si>
  <si>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</si>
  <si>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</si>
  <si>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</si>
  <si>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</si>
  <si>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</si>
  <si>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</si>
  <si>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</si>
  <si>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</si>
  <si>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</si>
  <si>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</si>
  <si>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</si>
  <si>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</si>
  <si>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</si>
  <si>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</si>
  <si>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</si>
  <si>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</si>
  <si>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</si>
  <si>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</si>
  <si>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</si>
  <si>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</si>
  <si>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</si>
  <si>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</si>
  <si>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</si>
  <si>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</si>
  <si>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</si>
  <si>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</si>
  <si>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</si>
  <si>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</si>
  <si>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</si>
  <si>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</si>
  <si>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</si>
  <si>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</si>
  <si>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</si>
  <si>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</si>
  <si>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</si>
  <si>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</si>
  <si>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</si>
  <si>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</si>
  <si>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</si>
  <si>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</si>
  <si>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</si>
  <si>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</si>
  <si>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</si>
  <si>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</si>
  <si>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</si>
  <si>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</si>
  <si>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</si>
  <si>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</si>
  <si>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</si>
  <si>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</si>
  <si>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</si>
  <si>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</si>
  <si>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</si>
  <si>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</si>
  <si>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</si>
  <si>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</si>
  <si>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</si>
  <si>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</si>
  <si>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 xml:space="preserve">2. Сокращенное наименование </t>
  </si>
  <si>
    <t>по договорам, заключенным за  9 месяцев 2015  года.</t>
  </si>
  <si>
    <t>до 15 кВт</t>
  </si>
  <si>
    <t>за текущий год 12 м. ож.</t>
  </si>
  <si>
    <t xml:space="preserve">5. ИНН  </t>
  </si>
  <si>
    <t xml:space="preserve">6. КПП </t>
  </si>
  <si>
    <t xml:space="preserve"> - </t>
  </si>
  <si>
    <t>от 15 до 150 кВт</t>
  </si>
  <si>
    <t>от 150 до 670 кВт</t>
  </si>
  <si>
    <t>осуществляемые при технологическом присоединении в диапазоне до 15 кВт</t>
  </si>
  <si>
    <t>на уровне напряжения 0,4</t>
  </si>
  <si>
    <t>на уровне напряжения 6-10</t>
  </si>
  <si>
    <t>осуществляемые при технологическом присоединении в диапазоне от 15 до 150 кВт</t>
  </si>
  <si>
    <t>осуществляемые при технологическом присоединении в диапазоне от 150 до 670 кВт</t>
  </si>
  <si>
    <t>1. Полное наименование  Северо-Осетинский  филиал  Публичного акционерного общества "Межрегиональная распределительная сетевая компания Северного Кавказа"</t>
  </si>
  <si>
    <t xml:space="preserve">  СОФ ПАО "МРСК Северного Кавказа"</t>
  </si>
  <si>
    <t>3. Место нахождения: 363040, Республика  Северная Осетия-Алания, г. Владикавказ, ул. Тамаева, д.19</t>
  </si>
  <si>
    <t>4. Адрес юридического лица 363040, Республика Северная Осетия-Алания, г. Владикавказ, ул. Тамаева, д. 19</t>
  </si>
  <si>
    <t>7.Директор Северо-Осетинского Филиала ПАО "МРСК Северного Кавказа"                 Лолаев Алан Батразович</t>
  </si>
  <si>
    <t xml:space="preserve">8. Адрес электронной почты:          oper@vladi.elektra.ru </t>
  </si>
  <si>
    <t xml:space="preserve">9. Контактный телефон:                     (8672) 54-83-13 </t>
  </si>
  <si>
    <t>10. Факс:                                                     (8672)54-01-79</t>
  </si>
  <si>
    <t>по Северо-Осетинскому филиалу ПАО "МРСК Северного Кавказа"</t>
  </si>
  <si>
    <t>по Северо-Осетинскому филиалу  ПАО "МРСК Северного Кавказа"</t>
  </si>
  <si>
    <t>-</t>
  </si>
  <si>
    <t>по договорам, заключенным  по Северо-Осетинскому филиалу ПАО "МРСК Северного Кавказа" за  2015 ( ожид.) год</t>
  </si>
  <si>
    <t>Северо-Осетинский филиал ПАО "МРСК Северного Кавказа" на 2016 год</t>
  </si>
  <si>
    <t>о расходах за технологическое присоединение</t>
  </si>
  <si>
    <t>ПРОГНОЗНЫЕ СВЕДЕНИЯ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</si>
</sst>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/>
    <xf numFmtId="0" fontId="3" fillId="0" borderId="0" xfId="0" applyFont="1"/>
    <xf numFmtId="0" fontId="0" fillId="0" borderId="1" xfId="0" applyBorder="1" applyAlignment="1">
      <alignment horizontal="center" vertical="top"/>
    </xf>
    <xf numFmtId="1" fontId="3" fillId="0" borderId="0" xfId="0" applyNumberFormat="1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6"/>
  <sheetViews>
    <sheetView view="pageBreakPreview" zoomScaleNormal="100" zoomScaleSheetLayoutView="100" workbookViewId="0">
      <selection activeCell="J28" sqref="J28"/>
    </sheetView>
  </sheetViews>
  <sheetFormatPr defaultRowHeight="15" x14ac:dyDescent="0.25"/>
  <cols>
    <col min="1" max="1" width="5.7109375" customWidth="1"/>
    <col min="3" max="3" width="21.28515625" customWidth="1"/>
    <col min="9" max="9" width="13.7109375" customWidth="1"/>
    <col min="10" max="10" width="5.7109375" customWidth="1"/>
  </cols>
  <sheetData>
    <row r="2" spans="2:10" x14ac:dyDescent="0.25">
      <c r="B2" s="38" t="s">
        <v>152</v>
      </c>
      <c r="C2" s="38"/>
      <c r="D2" s="38"/>
      <c r="E2" s="38"/>
      <c r="F2" s="38"/>
      <c r="G2" s="38"/>
      <c r="H2" s="38"/>
      <c r="I2" s="38"/>
    </row>
    <row r="3" spans="2:10" x14ac:dyDescent="0.25">
      <c r="B3" s="38" t="s">
        <v>151</v>
      </c>
      <c r="C3" s="38"/>
      <c r="D3" s="38"/>
      <c r="E3" s="38"/>
      <c r="F3" s="38"/>
      <c r="G3" s="38"/>
      <c r="H3" s="38"/>
      <c r="I3" s="38"/>
    </row>
    <row r="4" spans="2:10" x14ac:dyDescent="0.25">
      <c r="B4" s="38" t="s">
        <v>150</v>
      </c>
      <c r="C4" s="38"/>
      <c r="D4" s="38"/>
      <c r="E4" s="38"/>
      <c r="F4" s="38"/>
      <c r="G4" s="38"/>
      <c r="H4" s="38"/>
      <c r="I4" s="38"/>
    </row>
    <row r="5" spans="2:10" x14ac:dyDescent="0.25">
      <c r="B5" s="38"/>
      <c r="C5" s="38"/>
      <c r="D5" s="38"/>
      <c r="E5" s="38"/>
      <c r="F5" s="38"/>
      <c r="G5" s="38"/>
      <c r="H5" s="38"/>
      <c r="I5" s="38"/>
    </row>
    <row r="7" spans="2:10" ht="33.75" customHeight="1" x14ac:dyDescent="0.25">
      <c r="B7" s="39" t="s">
        <v>138</v>
      </c>
      <c r="C7" s="39"/>
      <c r="D7" s="39"/>
      <c r="E7" s="39"/>
      <c r="F7" s="39"/>
      <c r="G7" s="39"/>
      <c r="H7" s="39"/>
      <c r="I7" s="39"/>
      <c r="J7" s="39"/>
    </row>
    <row r="8" spans="2:10" x14ac:dyDescent="0.25">
      <c r="B8" s="35" t="s">
        <v>124</v>
      </c>
      <c r="C8" s="35"/>
      <c r="D8" s="35" t="s">
        <v>139</v>
      </c>
      <c r="E8" s="35"/>
      <c r="F8" s="35"/>
      <c r="G8" s="35"/>
      <c r="H8" s="35"/>
      <c r="I8" s="35"/>
      <c r="J8" s="35"/>
    </row>
    <row r="9" spans="2:10" x14ac:dyDescent="0.25">
      <c r="B9" s="35" t="s">
        <v>140</v>
      </c>
      <c r="C9" s="35"/>
      <c r="D9" s="35"/>
      <c r="E9" s="35"/>
      <c r="F9" s="35"/>
      <c r="G9" s="35"/>
      <c r="H9" s="35"/>
      <c r="I9" s="35"/>
      <c r="J9" s="35"/>
    </row>
    <row r="10" spans="2:10" x14ac:dyDescent="0.25">
      <c r="B10" s="35" t="s">
        <v>141</v>
      </c>
      <c r="C10" s="35"/>
      <c r="D10" s="35"/>
      <c r="E10" s="35"/>
      <c r="F10" s="35"/>
      <c r="G10" s="35"/>
      <c r="H10" s="35"/>
      <c r="I10" s="35"/>
      <c r="J10" s="35"/>
    </row>
    <row r="11" spans="2:10" x14ac:dyDescent="0.25">
      <c r="B11" s="35" t="s">
        <v>128</v>
      </c>
      <c r="C11" s="35">
        <v>2632082033</v>
      </c>
      <c r="D11" s="35"/>
      <c r="E11" s="35"/>
      <c r="F11" s="35"/>
      <c r="G11" s="35"/>
      <c r="H11" s="35"/>
      <c r="I11" s="35"/>
      <c r="J11" s="35"/>
    </row>
    <row r="12" spans="2:10" x14ac:dyDescent="0.25">
      <c r="B12" s="35" t="s">
        <v>129</v>
      </c>
      <c r="C12" s="35">
        <v>26325001</v>
      </c>
      <c r="D12" s="35"/>
      <c r="E12" s="35"/>
      <c r="F12" s="35"/>
      <c r="G12" s="35"/>
      <c r="H12" s="35"/>
      <c r="I12" s="35"/>
      <c r="J12" s="35"/>
    </row>
    <row r="13" spans="2:10" x14ac:dyDescent="0.25">
      <c r="B13" s="35" t="s">
        <v>142</v>
      </c>
      <c r="C13" s="35"/>
      <c r="D13" s="35"/>
      <c r="E13" s="35"/>
      <c r="F13" s="35"/>
      <c r="G13" s="35"/>
      <c r="H13" s="35"/>
      <c r="I13" s="35"/>
      <c r="J13" s="35"/>
    </row>
    <row r="14" spans="2:10" x14ac:dyDescent="0.25">
      <c r="B14" s="35" t="s">
        <v>143</v>
      </c>
      <c r="C14" s="35"/>
      <c r="D14" s="35"/>
      <c r="E14" s="35"/>
      <c r="F14" s="35"/>
      <c r="G14" s="35"/>
      <c r="H14" s="35"/>
      <c r="I14" s="35"/>
      <c r="J14" s="35"/>
    </row>
    <row r="15" spans="2:10" x14ac:dyDescent="0.25">
      <c r="B15" s="35" t="s">
        <v>144</v>
      </c>
      <c r="C15" s="35"/>
      <c r="D15" s="35"/>
      <c r="E15" s="35"/>
      <c r="F15" s="35"/>
      <c r="G15" s="35"/>
      <c r="H15" s="35"/>
      <c r="I15" s="35"/>
      <c r="J15" s="35"/>
    </row>
    <row r="16" spans="2:10" x14ac:dyDescent="0.25">
      <c r="B16" s="35" t="s">
        <v>145</v>
      </c>
      <c r="C16" s="35"/>
      <c r="D16" s="35"/>
      <c r="E16" s="35"/>
      <c r="F16" s="35"/>
      <c r="G16" s="35"/>
      <c r="H16" s="35"/>
      <c r="I16" s="35"/>
      <c r="J16" s="35"/>
    </row>
  </sheetData>
  <mergeCells count="5">
    <mergeCell ref="B2:I2"/>
    <mergeCell ref="B3:I3"/>
    <mergeCell ref="B4:I4"/>
    <mergeCell ref="B5:I5"/>
    <mergeCell ref="B7:J7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4"/>
  <sheetViews>
    <sheetView view="pageBreakPreview" topLeftCell="B1" zoomScale="110" zoomScaleNormal="100" zoomScaleSheetLayoutView="110" workbookViewId="0">
      <selection activeCell="C10" sqref="C10"/>
    </sheetView>
  </sheetViews>
  <sheetFormatPr defaultRowHeight="15" x14ac:dyDescent="0.25"/>
  <cols>
    <col min="1" max="1" width="6.140625" customWidth="1"/>
    <col min="2" max="2" width="5.7109375" customWidth="1"/>
    <col min="3" max="3" width="27.7109375" customWidth="1"/>
    <col min="4" max="6" width="26.7109375" customWidth="1"/>
  </cols>
  <sheetData>
    <row r="2" spans="2:6" x14ac:dyDescent="0.25">
      <c r="B2" s="38" t="s">
        <v>87</v>
      </c>
      <c r="C2" s="38"/>
      <c r="D2" s="38"/>
      <c r="E2" s="38"/>
      <c r="F2" s="38"/>
    </row>
    <row r="3" spans="2:6" x14ac:dyDescent="0.25">
      <c r="B3" s="38" t="s">
        <v>98</v>
      </c>
      <c r="C3" s="38"/>
      <c r="D3" s="38"/>
      <c r="E3" s="38"/>
      <c r="F3" s="38"/>
    </row>
    <row r="4" spans="2:6" x14ac:dyDescent="0.25">
      <c r="B4" s="38" t="s">
        <v>99</v>
      </c>
      <c r="C4" s="38"/>
      <c r="D4" s="38"/>
      <c r="E4" s="38"/>
      <c r="F4" s="38"/>
    </row>
    <row r="5" spans="2:6" x14ac:dyDescent="0.25">
      <c r="B5" s="38" t="s">
        <v>100</v>
      </c>
      <c r="C5" s="38"/>
      <c r="D5" s="38"/>
      <c r="E5" s="38"/>
      <c r="F5" s="38"/>
    </row>
    <row r="6" spans="2:6" ht="105" x14ac:dyDescent="0.25">
      <c r="B6" s="47" t="s">
        <v>28</v>
      </c>
      <c r="C6" s="47"/>
      <c r="D6" s="19" t="s">
        <v>90</v>
      </c>
      <c r="E6" s="19" t="s">
        <v>91</v>
      </c>
      <c r="F6" s="19" t="s">
        <v>92</v>
      </c>
    </row>
    <row r="7" spans="2:6" ht="30" x14ac:dyDescent="0.25">
      <c r="B7" s="46" t="s">
        <v>32</v>
      </c>
      <c r="C7" s="24" t="s">
        <v>93</v>
      </c>
      <c r="D7" s="33">
        <v>0</v>
      </c>
      <c r="E7" s="25">
        <v>0</v>
      </c>
      <c r="F7" s="25">
        <v>0</v>
      </c>
    </row>
    <row r="8" spans="2:6" x14ac:dyDescent="0.25">
      <c r="B8" s="46"/>
      <c r="C8" s="12" t="s">
        <v>94</v>
      </c>
      <c r="D8" s="33">
        <v>0</v>
      </c>
      <c r="E8" s="25">
        <v>0</v>
      </c>
      <c r="F8" s="25">
        <v>0</v>
      </c>
    </row>
    <row r="9" spans="2:6" x14ac:dyDescent="0.25">
      <c r="B9" s="46"/>
      <c r="C9" s="12" t="s">
        <v>95</v>
      </c>
      <c r="D9" s="33">
        <v>0</v>
      </c>
      <c r="E9" s="25">
        <v>0</v>
      </c>
      <c r="F9" s="25">
        <v>0</v>
      </c>
    </row>
    <row r="10" spans="2:6" x14ac:dyDescent="0.25">
      <c r="B10" s="46"/>
      <c r="C10" s="12" t="s">
        <v>96</v>
      </c>
      <c r="D10" s="33">
        <v>0</v>
      </c>
      <c r="E10" s="25">
        <v>0</v>
      </c>
      <c r="F10" s="25">
        <v>0</v>
      </c>
    </row>
    <row r="11" spans="2:6" ht="30" x14ac:dyDescent="0.25">
      <c r="B11" s="46" t="s">
        <v>33</v>
      </c>
      <c r="C11" s="24" t="s">
        <v>97</v>
      </c>
      <c r="D11" s="33">
        <f>SUM(D12:D14)</f>
        <v>45701.221999999994</v>
      </c>
      <c r="E11" s="33">
        <f t="shared" ref="E11:F11" si="0">SUM(E12:E14)</f>
        <v>459.46999999999997</v>
      </c>
      <c r="F11" s="33">
        <f t="shared" si="0"/>
        <v>10328.200000000001</v>
      </c>
    </row>
    <row r="12" spans="2:6" x14ac:dyDescent="0.25">
      <c r="B12" s="46"/>
      <c r="C12" s="12" t="s">
        <v>94</v>
      </c>
      <c r="D12" s="33">
        <f>38091.554</f>
        <v>38091.553999999996</v>
      </c>
      <c r="E12" s="25">
        <f>455.44</f>
        <v>455.44</v>
      </c>
      <c r="F12" s="25">
        <f>5824.2</f>
        <v>5824.2</v>
      </c>
    </row>
    <row r="13" spans="2:6" x14ac:dyDescent="0.25">
      <c r="B13" s="46"/>
      <c r="C13" s="12" t="s">
        <v>95</v>
      </c>
      <c r="D13" s="33">
        <f>7609.668</f>
        <v>7609.6679999999997</v>
      </c>
      <c r="E13" s="25">
        <f>4.03</f>
        <v>4.03</v>
      </c>
      <c r="F13" s="25">
        <f>4504</f>
        <v>4504</v>
      </c>
    </row>
    <row r="14" spans="2:6" x14ac:dyDescent="0.25">
      <c r="B14" s="46"/>
      <c r="C14" s="12" t="s">
        <v>96</v>
      </c>
      <c r="D14" s="33">
        <v>0</v>
      </c>
      <c r="E14" s="25">
        <v>0</v>
      </c>
      <c r="F14" s="25">
        <v>0</v>
      </c>
    </row>
  </sheetData>
  <mergeCells count="7">
    <mergeCell ref="B11:B14"/>
    <mergeCell ref="B6:C6"/>
    <mergeCell ref="B2:F2"/>
    <mergeCell ref="B3:F3"/>
    <mergeCell ref="B4:F4"/>
    <mergeCell ref="B5:F5"/>
    <mergeCell ref="B7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110" zoomScaleNormal="100" zoomScaleSheetLayoutView="110" workbookViewId="0">
      <selection activeCell="S24" sqref="S24"/>
    </sheetView>
  </sheetViews>
  <sheetFormatPr defaultRowHeight="15" x14ac:dyDescent="0.25"/>
  <cols>
    <col min="2" max="2" width="27.85546875" customWidth="1"/>
  </cols>
  <sheetData>
    <row r="1" spans="1:11" x14ac:dyDescent="0.25">
      <c r="A1" s="38" t="s">
        <v>118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38" t="s">
        <v>149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9.25" customHeight="1" x14ac:dyDescent="0.25">
      <c r="A5" s="47" t="s">
        <v>101</v>
      </c>
      <c r="B5" s="47"/>
      <c r="C5" s="44" t="s">
        <v>102</v>
      </c>
      <c r="D5" s="44"/>
      <c r="E5" s="44"/>
      <c r="F5" s="44" t="s">
        <v>104</v>
      </c>
      <c r="G5" s="44"/>
      <c r="H5" s="44"/>
      <c r="I5" s="44" t="s">
        <v>105</v>
      </c>
      <c r="J5" s="44"/>
      <c r="K5" s="44"/>
    </row>
    <row r="6" spans="1:11" ht="30" x14ac:dyDescent="0.25">
      <c r="A6" s="49"/>
      <c r="B6" s="49"/>
      <c r="C6" s="10" t="s">
        <v>94</v>
      </c>
      <c r="D6" s="10" t="s">
        <v>95</v>
      </c>
      <c r="E6" s="11" t="s">
        <v>103</v>
      </c>
      <c r="F6" s="10" t="s">
        <v>94</v>
      </c>
      <c r="G6" s="10" t="s">
        <v>95</v>
      </c>
      <c r="H6" s="11" t="s">
        <v>103</v>
      </c>
      <c r="I6" s="10" t="s">
        <v>94</v>
      </c>
      <c r="J6" s="10" t="s">
        <v>95</v>
      </c>
      <c r="K6" s="11" t="s">
        <v>103</v>
      </c>
    </row>
    <row r="7" spans="1:11" x14ac:dyDescent="0.25">
      <c r="A7" s="46" t="s">
        <v>32</v>
      </c>
      <c r="B7" s="12" t="s">
        <v>106</v>
      </c>
      <c r="C7" s="33">
        <f>520+295</f>
        <v>815</v>
      </c>
      <c r="D7" s="33">
        <v>11</v>
      </c>
      <c r="E7" s="33"/>
      <c r="F7" s="33">
        <f>4801.5+2721.6</f>
        <v>7523.1</v>
      </c>
      <c r="G7" s="33">
        <v>132.9</v>
      </c>
      <c r="H7" s="33"/>
      <c r="I7" s="33">
        <f>242+137.0334</f>
        <v>379.03340000000003</v>
      </c>
      <c r="J7" s="33">
        <v>51</v>
      </c>
      <c r="K7" s="33"/>
    </row>
    <row r="8" spans="1:11" x14ac:dyDescent="0.25">
      <c r="A8" s="46"/>
      <c r="B8" s="12" t="s">
        <v>107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x14ac:dyDescent="0.25">
      <c r="A9" s="46"/>
      <c r="B9" s="12" t="s">
        <v>108</v>
      </c>
      <c r="C9" s="33"/>
      <c r="D9" s="33"/>
      <c r="E9" s="33"/>
      <c r="F9" s="33"/>
      <c r="G9" s="33"/>
      <c r="H9" s="33"/>
      <c r="I9" s="33"/>
      <c r="J9" s="33"/>
      <c r="K9" s="33"/>
    </row>
    <row r="10" spans="1:11" x14ac:dyDescent="0.25">
      <c r="A10" s="46" t="s">
        <v>33</v>
      </c>
      <c r="B10" s="12" t="s">
        <v>109</v>
      </c>
      <c r="C10" s="33">
        <f>7+6</f>
        <v>13</v>
      </c>
      <c r="D10" s="33">
        <f>16+3+2</f>
        <v>21</v>
      </c>
      <c r="E10" s="33"/>
      <c r="F10" s="33">
        <f>297.9+340</f>
        <v>637.9</v>
      </c>
      <c r="G10" s="33">
        <f>1271+152+100</f>
        <v>1523</v>
      </c>
      <c r="H10" s="33"/>
      <c r="I10" s="33">
        <f>20+20.794</f>
        <v>40.793999999999997</v>
      </c>
      <c r="J10" s="33">
        <f>766+17.751+263169.33</f>
        <v>263953.08100000001</v>
      </c>
      <c r="K10" s="33"/>
    </row>
    <row r="11" spans="1:11" x14ac:dyDescent="0.25">
      <c r="A11" s="46"/>
      <c r="B11" s="12" t="s">
        <v>107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x14ac:dyDescent="0.25">
      <c r="A12" s="46"/>
      <c r="B12" s="12" t="s">
        <v>110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1" x14ac:dyDescent="0.25">
      <c r="A13" s="46" t="s">
        <v>34</v>
      </c>
      <c r="B13" s="12" t="s">
        <v>111</v>
      </c>
      <c r="C13" s="33"/>
      <c r="D13" s="33">
        <f>8+3</f>
        <v>11</v>
      </c>
      <c r="E13" s="33"/>
      <c r="F13" s="33"/>
      <c r="G13" s="33">
        <f>2529+1206</f>
        <v>3735</v>
      </c>
      <c r="H13" s="33"/>
      <c r="I13" s="33"/>
      <c r="J13" s="33">
        <f>129+9.046</f>
        <v>138.04599999999999</v>
      </c>
      <c r="K13" s="33"/>
    </row>
    <row r="14" spans="1:11" x14ac:dyDescent="0.25">
      <c r="A14" s="46"/>
      <c r="B14" s="12" t="s">
        <v>107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1:11" x14ac:dyDescent="0.25">
      <c r="A15" s="46"/>
      <c r="B15" s="12" t="s">
        <v>112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25">
      <c r="A16" s="46" t="s">
        <v>35</v>
      </c>
      <c r="B16" s="12" t="s">
        <v>113</v>
      </c>
      <c r="C16" s="33"/>
      <c r="D16" s="33">
        <v>1</v>
      </c>
      <c r="E16" s="33"/>
      <c r="F16" s="33"/>
      <c r="G16" s="33">
        <v>2900</v>
      </c>
      <c r="H16" s="33"/>
      <c r="I16" s="33"/>
      <c r="J16" s="33">
        <v>6</v>
      </c>
      <c r="K16" s="33"/>
    </row>
    <row r="17" spans="1:11" x14ac:dyDescent="0.25">
      <c r="A17" s="46"/>
      <c r="B17" s="12" t="s">
        <v>107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1:11" x14ac:dyDescent="0.25">
      <c r="A18" s="46"/>
      <c r="B18" s="12" t="s">
        <v>112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1:11" x14ac:dyDescent="0.25">
      <c r="A19" s="46" t="s">
        <v>36</v>
      </c>
      <c r="B19" s="12" t="s">
        <v>114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 x14ac:dyDescent="0.25">
      <c r="A20" s="46"/>
      <c r="B20" s="12" t="s">
        <v>107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25">
      <c r="A21" s="46"/>
      <c r="B21" s="12" t="s">
        <v>112</v>
      </c>
      <c r="C21" s="33"/>
      <c r="D21" s="33"/>
      <c r="E21" s="33"/>
      <c r="F21" s="33"/>
      <c r="G21" s="33"/>
      <c r="H21" s="33"/>
      <c r="I21" s="33"/>
      <c r="J21" s="33"/>
      <c r="K21" s="33"/>
    </row>
    <row r="22" spans="1:11" x14ac:dyDescent="0.25">
      <c r="A22" s="20" t="s">
        <v>37</v>
      </c>
      <c r="B22" s="12" t="s">
        <v>115</v>
      </c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5">
      <c r="C23" s="15"/>
      <c r="D23" s="15"/>
      <c r="E23" s="13"/>
      <c r="F23" s="15"/>
      <c r="G23" s="15"/>
      <c r="H23" s="13"/>
      <c r="I23" s="15"/>
      <c r="J23" s="15"/>
      <c r="K23" s="13"/>
    </row>
    <row r="24" spans="1:11" x14ac:dyDescent="0.25">
      <c r="A24" t="s">
        <v>116</v>
      </c>
    </row>
    <row r="25" spans="1:11" ht="103.5" customHeight="1" x14ac:dyDescent="0.25">
      <c r="A25" s="40" t="s">
        <v>117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</sheetData>
  <mergeCells count="13">
    <mergeCell ref="A25:K25"/>
    <mergeCell ref="A1:K1"/>
    <mergeCell ref="A2:K2"/>
    <mergeCell ref="A3:K3"/>
    <mergeCell ref="A5:B6"/>
    <mergeCell ref="C5:E5"/>
    <mergeCell ref="F5:H5"/>
    <mergeCell ref="I5:K5"/>
    <mergeCell ref="A7:A9"/>
    <mergeCell ref="A10:A12"/>
    <mergeCell ref="A13:A15"/>
    <mergeCell ref="A16:A18"/>
    <mergeCell ref="A19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Normal="10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38" t="s">
        <v>118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2:12" x14ac:dyDescent="0.25">
      <c r="B3" s="38" t="s">
        <v>119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2:12" x14ac:dyDescent="0.25">
      <c r="B4" s="38" t="s">
        <v>125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30" customHeight="1" x14ac:dyDescent="0.25">
      <c r="B5" s="48" t="s">
        <v>101</v>
      </c>
      <c r="C5" s="48"/>
      <c r="D5" s="51" t="s">
        <v>102</v>
      </c>
      <c r="E5" s="51"/>
      <c r="F5" s="51"/>
      <c r="G5" s="51" t="s">
        <v>104</v>
      </c>
      <c r="H5" s="51"/>
      <c r="I5" s="51"/>
      <c r="J5" s="51" t="s">
        <v>105</v>
      </c>
      <c r="K5" s="51"/>
      <c r="L5" s="51"/>
    </row>
    <row r="6" spans="2:12" ht="30" customHeight="1" x14ac:dyDescent="0.25">
      <c r="B6" s="48"/>
      <c r="C6" s="48"/>
      <c r="D6" s="5" t="s">
        <v>94</v>
      </c>
      <c r="E6" s="5" t="s">
        <v>95</v>
      </c>
      <c r="F6" s="2" t="s">
        <v>103</v>
      </c>
      <c r="G6" s="5" t="s">
        <v>94</v>
      </c>
      <c r="H6" s="5" t="s">
        <v>95</v>
      </c>
      <c r="I6" s="2" t="s">
        <v>103</v>
      </c>
      <c r="J6" s="5" t="s">
        <v>94</v>
      </c>
      <c r="K6" s="5" t="s">
        <v>95</v>
      </c>
      <c r="L6" s="2" t="s">
        <v>103</v>
      </c>
    </row>
    <row r="7" spans="2:12" x14ac:dyDescent="0.25">
      <c r="B7" s="50" t="s">
        <v>32</v>
      </c>
      <c r="C7" t="s">
        <v>106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50"/>
      <c r="C8" t="s">
        <v>107</v>
      </c>
    </row>
    <row r="9" spans="2:12" x14ac:dyDescent="0.25">
      <c r="B9" s="50"/>
      <c r="C9" t="s">
        <v>108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50" t="s">
        <v>33</v>
      </c>
      <c r="C10" t="s">
        <v>109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50"/>
      <c r="C11" t="s">
        <v>107</v>
      </c>
    </row>
    <row r="12" spans="2:12" x14ac:dyDescent="0.25">
      <c r="B12" s="50"/>
      <c r="C12" t="s">
        <v>110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50" t="s">
        <v>34</v>
      </c>
      <c r="C13" t="s">
        <v>111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50"/>
      <c r="C14" t="s">
        <v>107</v>
      </c>
    </row>
    <row r="15" spans="2:12" x14ac:dyDescent="0.25">
      <c r="B15" s="50"/>
      <c r="C15" t="s">
        <v>112</v>
      </c>
      <c r="F15">
        <v>0</v>
      </c>
      <c r="I15">
        <v>0</v>
      </c>
      <c r="L15">
        <v>0</v>
      </c>
    </row>
    <row r="16" spans="2:12" x14ac:dyDescent="0.25">
      <c r="B16" s="50" t="s">
        <v>35</v>
      </c>
      <c r="C16" t="s">
        <v>113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50"/>
      <c r="C17" t="s">
        <v>107</v>
      </c>
    </row>
    <row r="18" spans="2:12" x14ac:dyDescent="0.25">
      <c r="B18" s="50"/>
      <c r="C18" t="s">
        <v>112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50" t="s">
        <v>36</v>
      </c>
      <c r="C19" t="s">
        <v>114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50"/>
      <c r="C20" t="s">
        <v>107</v>
      </c>
    </row>
    <row r="21" spans="2:12" x14ac:dyDescent="0.25">
      <c r="B21" s="50"/>
      <c r="C21" t="s">
        <v>112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4" t="s">
        <v>37</v>
      </c>
      <c r="C22" t="s">
        <v>115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116</v>
      </c>
    </row>
    <row r="25" spans="2:12" ht="93" customHeight="1" x14ac:dyDescent="0.25">
      <c r="B25" s="40" t="s">
        <v>117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Normal="100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38" t="s">
        <v>118</v>
      </c>
      <c r="C2" s="38"/>
      <c r="D2" s="38"/>
      <c r="E2" s="38"/>
      <c r="F2" s="38"/>
      <c r="G2" s="38"/>
      <c r="H2" s="38"/>
      <c r="I2" s="38"/>
    </row>
    <row r="3" spans="2:9" x14ac:dyDescent="0.25">
      <c r="B3" s="38" t="s">
        <v>122</v>
      </c>
      <c r="C3" s="38"/>
      <c r="D3" s="38"/>
      <c r="E3" s="38"/>
      <c r="F3" s="38"/>
      <c r="G3" s="38"/>
      <c r="H3" s="38"/>
      <c r="I3" s="38"/>
    </row>
    <row r="4" spans="2:9" x14ac:dyDescent="0.25">
      <c r="B4" s="38" t="s">
        <v>123</v>
      </c>
      <c r="C4" s="38"/>
      <c r="D4" s="38"/>
      <c r="E4" s="38"/>
      <c r="F4" s="38"/>
      <c r="G4" s="38"/>
      <c r="H4" s="38"/>
      <c r="I4" s="38"/>
    </row>
    <row r="5" spans="2:9" ht="29.25" customHeight="1" x14ac:dyDescent="0.25">
      <c r="B5" s="48" t="s">
        <v>101</v>
      </c>
      <c r="C5" s="48"/>
      <c r="D5" s="51" t="s">
        <v>120</v>
      </c>
      <c r="E5" s="51"/>
      <c r="F5" s="51"/>
      <c r="G5" s="51" t="s">
        <v>104</v>
      </c>
      <c r="H5" s="51"/>
      <c r="I5" s="51"/>
    </row>
    <row r="6" spans="2:9" ht="30" x14ac:dyDescent="0.25">
      <c r="D6" s="5" t="s">
        <v>94</v>
      </c>
      <c r="E6" s="5" t="s">
        <v>95</v>
      </c>
      <c r="F6" s="2" t="s">
        <v>103</v>
      </c>
      <c r="G6" s="5" t="s">
        <v>94</v>
      </c>
      <c r="H6" s="5" t="s">
        <v>95</v>
      </c>
      <c r="I6" s="2" t="s">
        <v>103</v>
      </c>
    </row>
    <row r="7" spans="2:9" x14ac:dyDescent="0.25">
      <c r="B7" s="50" t="s">
        <v>32</v>
      </c>
      <c r="C7" t="s">
        <v>106</v>
      </c>
      <c r="D7" s="22">
        <v>821</v>
      </c>
      <c r="E7" s="22">
        <v>25</v>
      </c>
      <c r="F7" s="22">
        <v>0</v>
      </c>
      <c r="G7" s="22">
        <v>4275.1899999999996</v>
      </c>
      <c r="H7" s="22">
        <v>344.7</v>
      </c>
      <c r="I7" s="22">
        <v>0</v>
      </c>
    </row>
    <row r="8" spans="2:9" x14ac:dyDescent="0.25">
      <c r="B8" s="50"/>
      <c r="C8" t="s">
        <v>107</v>
      </c>
      <c r="D8" s="22"/>
      <c r="E8" s="22"/>
      <c r="F8" s="22"/>
      <c r="G8" s="22"/>
      <c r="H8" s="22"/>
      <c r="I8" s="22"/>
    </row>
    <row r="9" spans="2:9" x14ac:dyDescent="0.25">
      <c r="B9" s="50"/>
      <c r="C9" t="s">
        <v>108</v>
      </c>
      <c r="D9" s="22">
        <v>768</v>
      </c>
      <c r="E9" s="22">
        <v>25</v>
      </c>
      <c r="F9" s="22">
        <v>0</v>
      </c>
      <c r="G9" s="22">
        <v>3913.2</v>
      </c>
      <c r="H9" s="22">
        <v>344.7</v>
      </c>
      <c r="I9" s="22">
        <v>0</v>
      </c>
    </row>
    <row r="10" spans="2:9" x14ac:dyDescent="0.25">
      <c r="B10" s="50" t="s">
        <v>33</v>
      </c>
      <c r="C10" t="s">
        <v>109</v>
      </c>
      <c r="D10" s="22">
        <v>12</v>
      </c>
      <c r="E10" s="22">
        <v>19</v>
      </c>
      <c r="F10" s="22">
        <v>0</v>
      </c>
      <c r="G10" s="22">
        <v>666.1</v>
      </c>
      <c r="H10" s="22">
        <v>1234.8</v>
      </c>
      <c r="I10" s="22">
        <v>0</v>
      </c>
    </row>
    <row r="11" spans="2:9" x14ac:dyDescent="0.25">
      <c r="B11" s="50"/>
      <c r="C11" t="s">
        <v>107</v>
      </c>
      <c r="D11" s="22"/>
      <c r="E11" s="22"/>
      <c r="F11" s="22"/>
      <c r="G11" s="22"/>
      <c r="H11" s="22"/>
      <c r="I11" s="22"/>
    </row>
    <row r="12" spans="2:9" x14ac:dyDescent="0.25">
      <c r="B12" s="50"/>
      <c r="C12" t="s">
        <v>110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</row>
    <row r="13" spans="2:9" x14ac:dyDescent="0.25">
      <c r="B13" s="50" t="s">
        <v>34</v>
      </c>
      <c r="C13" t="s">
        <v>111</v>
      </c>
      <c r="D13" s="22">
        <v>1</v>
      </c>
      <c r="E13" s="22">
        <v>20</v>
      </c>
      <c r="F13" s="22">
        <v>0</v>
      </c>
      <c r="G13" s="22">
        <v>155</v>
      </c>
      <c r="H13" s="22">
        <v>5618</v>
      </c>
      <c r="I13" s="22">
        <v>0</v>
      </c>
    </row>
    <row r="14" spans="2:9" x14ac:dyDescent="0.25">
      <c r="B14" s="50"/>
      <c r="C14" t="s">
        <v>107</v>
      </c>
      <c r="D14" s="22"/>
      <c r="E14" s="22"/>
      <c r="F14" s="22"/>
      <c r="G14" s="22"/>
      <c r="H14" s="22"/>
      <c r="I14" s="22"/>
    </row>
    <row r="15" spans="2:9" x14ac:dyDescent="0.25">
      <c r="B15" s="50"/>
      <c r="C15" t="s">
        <v>112</v>
      </c>
      <c r="D15" s="22"/>
      <c r="E15" s="22"/>
      <c r="F15" s="22"/>
      <c r="G15" s="22"/>
      <c r="H15" s="22"/>
      <c r="I15" s="22"/>
    </row>
    <row r="16" spans="2:9" x14ac:dyDescent="0.25">
      <c r="B16" s="50" t="s">
        <v>35</v>
      </c>
      <c r="C16" t="s">
        <v>113</v>
      </c>
      <c r="D16" s="22">
        <v>0</v>
      </c>
      <c r="E16" s="22">
        <v>56</v>
      </c>
      <c r="F16" s="22">
        <v>0</v>
      </c>
      <c r="G16" s="22">
        <v>0</v>
      </c>
      <c r="H16" s="22">
        <v>8.01</v>
      </c>
      <c r="I16" s="22">
        <v>0</v>
      </c>
    </row>
    <row r="17" spans="2:9" x14ac:dyDescent="0.25">
      <c r="B17" s="50"/>
      <c r="C17" t="s">
        <v>107</v>
      </c>
      <c r="D17" s="22"/>
      <c r="E17" s="22"/>
      <c r="F17" s="22"/>
      <c r="G17" s="22"/>
      <c r="H17" s="22"/>
      <c r="I17" s="22"/>
    </row>
    <row r="18" spans="2:9" x14ac:dyDescent="0.25">
      <c r="B18" s="50"/>
      <c r="C18" t="s">
        <v>112</v>
      </c>
      <c r="D18" s="22">
        <v>0</v>
      </c>
      <c r="E18" s="22"/>
      <c r="F18" s="22">
        <v>0</v>
      </c>
      <c r="G18" s="22"/>
      <c r="H18" s="22"/>
      <c r="I18" s="22">
        <v>0</v>
      </c>
    </row>
    <row r="19" spans="2:9" x14ac:dyDescent="0.25">
      <c r="B19" s="50" t="s">
        <v>36</v>
      </c>
      <c r="C19" t="s">
        <v>114</v>
      </c>
      <c r="D19" s="22">
        <v>0</v>
      </c>
      <c r="E19" s="22"/>
      <c r="F19" s="22">
        <v>0</v>
      </c>
      <c r="G19" s="22"/>
      <c r="H19" s="22"/>
      <c r="I19" s="22">
        <v>0</v>
      </c>
    </row>
    <row r="20" spans="2:9" x14ac:dyDescent="0.25">
      <c r="B20" s="50"/>
      <c r="C20" t="s">
        <v>107</v>
      </c>
      <c r="D20" s="22"/>
      <c r="E20" s="22"/>
      <c r="F20" s="22"/>
      <c r="G20" s="22"/>
      <c r="H20" s="22"/>
      <c r="I20" s="22"/>
    </row>
    <row r="21" spans="2:9" x14ac:dyDescent="0.25">
      <c r="B21" s="50"/>
      <c r="C21" t="s">
        <v>112</v>
      </c>
      <c r="D21" s="22">
        <v>0</v>
      </c>
      <c r="E21" s="22"/>
      <c r="F21" s="22">
        <v>0</v>
      </c>
      <c r="G21" s="22"/>
      <c r="H21" s="22"/>
      <c r="I21" s="22">
        <v>0</v>
      </c>
    </row>
    <row r="22" spans="2:9" x14ac:dyDescent="0.25">
      <c r="B22" s="4" t="s">
        <v>37</v>
      </c>
      <c r="C22" t="s">
        <v>115</v>
      </c>
      <c r="D22" s="22">
        <v>0</v>
      </c>
      <c r="E22" s="22"/>
      <c r="F22" s="22">
        <v>0</v>
      </c>
      <c r="G22" s="22"/>
      <c r="H22" s="22"/>
      <c r="I22" s="22">
        <v>0</v>
      </c>
    </row>
    <row r="23" spans="2:9" x14ac:dyDescent="0.25">
      <c r="D23" s="22"/>
      <c r="E23" s="22"/>
      <c r="F23" s="22"/>
      <c r="G23" s="22"/>
      <c r="H23" s="22"/>
      <c r="I23" s="22"/>
    </row>
    <row r="24" spans="2:9" ht="28.5" customHeight="1" x14ac:dyDescent="0.25">
      <c r="B24" s="45" t="s">
        <v>116</v>
      </c>
      <c r="C24" s="45"/>
      <c r="D24" s="45"/>
      <c r="E24" s="45"/>
      <c r="F24" s="45"/>
      <c r="G24" s="45"/>
      <c r="H24" s="45"/>
      <c r="I24" s="45"/>
    </row>
    <row r="25" spans="2:9" ht="123" customHeight="1" x14ac:dyDescent="0.25">
      <c r="B25" s="45" t="s">
        <v>121</v>
      </c>
      <c r="C25" s="45"/>
      <c r="D25" s="45"/>
      <c r="E25" s="45"/>
      <c r="F25" s="45"/>
      <c r="G25" s="45"/>
      <c r="H25" s="45"/>
      <c r="I25" s="45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view="pageBreakPreview" zoomScale="110" zoomScaleNormal="100" zoomScaleSheetLayoutView="110" workbookViewId="0">
      <selection activeCell="J15" sqref="J15"/>
    </sheetView>
  </sheetViews>
  <sheetFormatPr defaultRowHeight="15" x14ac:dyDescent="0.25"/>
  <cols>
    <col min="1" max="1" width="9.85546875" customWidth="1"/>
    <col min="2" max="2" width="28.7109375" customWidth="1"/>
  </cols>
  <sheetData>
    <row r="1" spans="1:8" x14ac:dyDescent="0.25">
      <c r="A1" s="38" t="s">
        <v>118</v>
      </c>
      <c r="B1" s="38"/>
      <c r="C1" s="38"/>
      <c r="D1" s="38"/>
      <c r="E1" s="38"/>
      <c r="F1" s="38"/>
      <c r="G1" s="38"/>
      <c r="H1" s="38"/>
    </row>
    <row r="2" spans="1:8" x14ac:dyDescent="0.25">
      <c r="A2" s="38" t="s">
        <v>122</v>
      </c>
      <c r="B2" s="38"/>
      <c r="C2" s="38"/>
      <c r="D2" s="38"/>
      <c r="E2" s="38"/>
      <c r="F2" s="38"/>
      <c r="G2" s="38"/>
      <c r="H2" s="38"/>
    </row>
    <row r="3" spans="1:8" x14ac:dyDescent="0.25">
      <c r="A3" s="38" t="s">
        <v>127</v>
      </c>
      <c r="B3" s="38"/>
      <c r="C3" s="38"/>
      <c r="D3" s="38"/>
      <c r="E3" s="38"/>
      <c r="F3" s="38"/>
      <c r="G3" s="38"/>
      <c r="H3" s="38"/>
    </row>
    <row r="4" spans="1:8" x14ac:dyDescent="0.25">
      <c r="A4" s="47" t="s">
        <v>101</v>
      </c>
      <c r="B4" s="47"/>
      <c r="C4" s="44" t="s">
        <v>120</v>
      </c>
      <c r="D4" s="44"/>
      <c r="E4" s="44"/>
      <c r="F4" s="44" t="s">
        <v>104</v>
      </c>
      <c r="G4" s="44"/>
      <c r="H4" s="44"/>
    </row>
    <row r="5" spans="1:8" ht="30" x14ac:dyDescent="0.25">
      <c r="A5" s="12"/>
      <c r="B5" s="12"/>
      <c r="C5" s="18" t="s">
        <v>94</v>
      </c>
      <c r="D5" s="18" t="s">
        <v>95</v>
      </c>
      <c r="E5" s="11" t="s">
        <v>103</v>
      </c>
      <c r="F5" s="18" t="s">
        <v>94</v>
      </c>
      <c r="G5" s="18" t="s">
        <v>95</v>
      </c>
      <c r="H5" s="11" t="s">
        <v>103</v>
      </c>
    </row>
    <row r="6" spans="1:8" x14ac:dyDescent="0.25">
      <c r="A6" s="46" t="s">
        <v>32</v>
      </c>
      <c r="B6" s="12" t="s">
        <v>106</v>
      </c>
      <c r="C6" s="21">
        <f>529+695</f>
        <v>1224</v>
      </c>
      <c r="D6" s="21">
        <v>15</v>
      </c>
      <c r="E6" s="21"/>
      <c r="F6" s="21">
        <f>4968.35+6615</f>
        <v>11583.35</v>
      </c>
      <c r="G6" s="21">
        <v>172.9</v>
      </c>
      <c r="H6" s="17"/>
    </row>
    <row r="7" spans="1:8" x14ac:dyDescent="0.25">
      <c r="A7" s="46"/>
      <c r="B7" s="12" t="s">
        <v>107</v>
      </c>
      <c r="C7" s="21"/>
      <c r="D7" s="21"/>
      <c r="E7" s="21"/>
      <c r="F7" s="21"/>
      <c r="G7" s="21"/>
      <c r="H7" s="17"/>
    </row>
    <row r="8" spans="1:8" x14ac:dyDescent="0.25">
      <c r="A8" s="46"/>
      <c r="B8" s="12" t="s">
        <v>108</v>
      </c>
      <c r="C8" s="21"/>
      <c r="D8" s="21"/>
      <c r="E8" s="21"/>
      <c r="F8" s="21"/>
      <c r="G8" s="21"/>
      <c r="H8" s="17"/>
    </row>
    <row r="9" spans="1:8" x14ac:dyDescent="0.25">
      <c r="A9" s="46" t="s">
        <v>33</v>
      </c>
      <c r="B9" s="12" t="s">
        <v>109</v>
      </c>
      <c r="C9" s="21">
        <f>48+16</f>
        <v>64</v>
      </c>
      <c r="D9" s="21">
        <f>19+44</f>
        <v>63</v>
      </c>
      <c r="E9" s="21"/>
      <c r="F9" s="21">
        <f>2948.5+993.8</f>
        <v>3942.3</v>
      </c>
      <c r="G9" s="21">
        <f>1542+3372.1</f>
        <v>4914.1000000000004</v>
      </c>
      <c r="H9" s="17"/>
    </row>
    <row r="10" spans="1:8" x14ac:dyDescent="0.25">
      <c r="A10" s="46"/>
      <c r="B10" s="12" t="s">
        <v>107</v>
      </c>
      <c r="C10" s="21"/>
      <c r="D10" s="21"/>
      <c r="E10" s="21"/>
      <c r="F10" s="21"/>
      <c r="G10" s="21"/>
      <c r="H10" s="17"/>
    </row>
    <row r="11" spans="1:8" x14ac:dyDescent="0.25">
      <c r="A11" s="46"/>
      <c r="B11" s="12" t="s">
        <v>110</v>
      </c>
      <c r="C11" s="21"/>
      <c r="D11" s="21"/>
      <c r="E11" s="21"/>
      <c r="F11" s="21"/>
      <c r="G11" s="21"/>
      <c r="H11" s="17"/>
    </row>
    <row r="12" spans="1:8" x14ac:dyDescent="0.25">
      <c r="A12" s="46" t="s">
        <v>34</v>
      </c>
      <c r="B12" s="12" t="s">
        <v>111</v>
      </c>
      <c r="C12" s="21">
        <f>7+2</f>
        <v>9</v>
      </c>
      <c r="D12" s="21">
        <f>17+21</f>
        <v>38</v>
      </c>
      <c r="E12" s="21"/>
      <c r="F12" s="21">
        <f>1956+450</f>
        <v>2406</v>
      </c>
      <c r="G12" s="21">
        <f>7239.7+6651.5</f>
        <v>13891.2</v>
      </c>
      <c r="H12" s="17"/>
    </row>
    <row r="13" spans="1:8" x14ac:dyDescent="0.25">
      <c r="A13" s="46"/>
      <c r="B13" s="12" t="s">
        <v>107</v>
      </c>
      <c r="C13" s="21"/>
      <c r="D13" s="21"/>
      <c r="E13" s="21"/>
      <c r="F13" s="21"/>
      <c r="G13" s="21"/>
      <c r="H13" s="17"/>
    </row>
    <row r="14" spans="1:8" x14ac:dyDescent="0.25">
      <c r="A14" s="46"/>
      <c r="B14" s="12" t="s">
        <v>112</v>
      </c>
      <c r="C14" s="21"/>
      <c r="D14" s="21"/>
      <c r="E14" s="21"/>
      <c r="F14" s="21"/>
      <c r="G14" s="21"/>
      <c r="H14" s="17"/>
    </row>
    <row r="15" spans="1:8" x14ac:dyDescent="0.25">
      <c r="A15" s="46" t="s">
        <v>35</v>
      </c>
      <c r="B15" s="12" t="s">
        <v>113</v>
      </c>
      <c r="C15" s="21"/>
      <c r="D15" s="21">
        <v>7</v>
      </c>
      <c r="E15" s="21"/>
      <c r="F15" s="21"/>
      <c r="G15" s="21">
        <v>12126.4</v>
      </c>
      <c r="H15" s="17"/>
    </row>
    <row r="16" spans="1:8" x14ac:dyDescent="0.25">
      <c r="A16" s="46"/>
      <c r="B16" s="12" t="s">
        <v>107</v>
      </c>
      <c r="C16" s="17"/>
      <c r="D16" s="17"/>
      <c r="E16" s="17"/>
      <c r="F16" s="17"/>
      <c r="G16" s="17"/>
      <c r="H16" s="17"/>
    </row>
    <row r="17" spans="1:8" x14ac:dyDescent="0.25">
      <c r="A17" s="46"/>
      <c r="B17" s="12" t="s">
        <v>112</v>
      </c>
      <c r="C17" s="17"/>
      <c r="D17" s="17">
        <v>2</v>
      </c>
      <c r="E17" s="17"/>
      <c r="F17" s="17"/>
      <c r="G17" s="17">
        <v>4786.3999999999996</v>
      </c>
      <c r="H17" s="17"/>
    </row>
    <row r="18" spans="1:8" x14ac:dyDescent="0.25">
      <c r="A18" s="46" t="s">
        <v>36</v>
      </c>
      <c r="B18" s="12" t="s">
        <v>114</v>
      </c>
      <c r="C18" s="17"/>
      <c r="D18" s="17"/>
      <c r="E18" s="17"/>
      <c r="F18" s="17"/>
      <c r="G18" s="17"/>
      <c r="H18" s="17"/>
    </row>
    <row r="19" spans="1:8" x14ac:dyDescent="0.25">
      <c r="A19" s="46"/>
      <c r="B19" s="12" t="s">
        <v>107</v>
      </c>
      <c r="C19" s="17"/>
      <c r="D19" s="17"/>
      <c r="E19" s="17"/>
      <c r="F19" s="17"/>
      <c r="G19" s="17"/>
      <c r="H19" s="17"/>
    </row>
    <row r="20" spans="1:8" x14ac:dyDescent="0.25">
      <c r="A20" s="46"/>
      <c r="B20" s="12" t="s">
        <v>112</v>
      </c>
      <c r="C20" s="17"/>
      <c r="D20" s="17"/>
      <c r="E20" s="17"/>
      <c r="F20" s="17"/>
      <c r="G20" s="17"/>
      <c r="H20" s="17"/>
    </row>
    <row r="21" spans="1:8" x14ac:dyDescent="0.25">
      <c r="A21" s="14" t="s">
        <v>37</v>
      </c>
      <c r="B21" s="12" t="s">
        <v>115</v>
      </c>
      <c r="C21" s="17"/>
      <c r="D21" s="17"/>
      <c r="E21" s="17"/>
      <c r="F21" s="17"/>
      <c r="G21" s="17"/>
      <c r="H21" s="17"/>
    </row>
    <row r="22" spans="1:8" x14ac:dyDescent="0.25">
      <c r="A22" s="12"/>
      <c r="B22" s="12"/>
      <c r="C22" s="17"/>
      <c r="D22" s="17"/>
      <c r="E22" s="17"/>
      <c r="F22" s="17"/>
      <c r="G22" s="17"/>
      <c r="H22" s="17"/>
    </row>
    <row r="23" spans="1:8" ht="32.25" customHeight="1" x14ac:dyDescent="0.25">
      <c r="A23" s="45" t="s">
        <v>116</v>
      </c>
      <c r="B23" s="45"/>
      <c r="C23" s="45"/>
      <c r="D23" s="45"/>
      <c r="E23" s="45"/>
      <c r="F23" s="45"/>
      <c r="G23" s="45"/>
      <c r="H23" s="45"/>
    </row>
    <row r="24" spans="1:8" ht="119.25" customHeight="1" x14ac:dyDescent="0.25">
      <c r="A24" s="45" t="s">
        <v>121</v>
      </c>
      <c r="B24" s="45"/>
      <c r="C24" s="45"/>
      <c r="D24" s="45"/>
      <c r="E24" s="45"/>
      <c r="F24" s="45"/>
      <c r="G24" s="45"/>
      <c r="H24" s="45"/>
    </row>
  </sheetData>
  <mergeCells count="13">
    <mergeCell ref="A24:H24"/>
    <mergeCell ref="A6:A8"/>
    <mergeCell ref="A9:A11"/>
    <mergeCell ref="A12:A14"/>
    <mergeCell ref="A15:A17"/>
    <mergeCell ref="A18:A20"/>
    <mergeCell ref="A23:H23"/>
    <mergeCell ref="A1:H1"/>
    <mergeCell ref="A2:H2"/>
    <mergeCell ref="A3:H3"/>
    <mergeCell ref="A4:B4"/>
    <mergeCell ref="C4:E4"/>
    <mergeCell ref="F4:H4"/>
  </mergeCells>
  <pageMargins left="0.7" right="0.7" top="0.75" bottom="0.75" header="0.3" footer="0.3"/>
  <pageSetup paperSize="9" scale="9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22" zoomScaleNormal="100" zoomScaleSheetLayoutView="100" workbookViewId="0">
      <selection activeCell="D11" sqref="D11:D24"/>
    </sheetView>
  </sheetViews>
  <sheetFormatPr defaultRowHeight="15" x14ac:dyDescent="0.25"/>
  <cols>
    <col min="2" max="2" width="5.7109375" style="1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38" t="s">
        <v>7</v>
      </c>
      <c r="D2" s="38"/>
      <c r="E2" s="38"/>
      <c r="F2" s="38"/>
    </row>
    <row r="3" spans="2:6" x14ac:dyDescent="0.25">
      <c r="C3" s="38" t="s">
        <v>8</v>
      </c>
      <c r="D3" s="38"/>
      <c r="E3" s="38"/>
      <c r="F3" s="38"/>
    </row>
    <row r="4" spans="2:6" x14ac:dyDescent="0.25">
      <c r="C4" s="38" t="s">
        <v>9</v>
      </c>
      <c r="D4" s="38"/>
      <c r="E4" s="38"/>
      <c r="F4" s="38"/>
    </row>
    <row r="5" spans="2:6" x14ac:dyDescent="0.25">
      <c r="C5" s="38" t="s">
        <v>126</v>
      </c>
      <c r="D5" s="38"/>
      <c r="E5" s="38"/>
      <c r="F5" s="38"/>
    </row>
    <row r="6" spans="2:6" x14ac:dyDescent="0.25">
      <c r="C6" s="38" t="s">
        <v>146</v>
      </c>
      <c r="D6" s="38"/>
      <c r="E6" s="38"/>
      <c r="F6" s="38"/>
    </row>
    <row r="7" spans="2:6" x14ac:dyDescent="0.25">
      <c r="C7" s="38" t="s">
        <v>22</v>
      </c>
      <c r="D7" s="38"/>
      <c r="E7" s="38"/>
      <c r="F7" s="38"/>
    </row>
    <row r="9" spans="2:6" ht="35.25" customHeight="1" x14ac:dyDescent="0.25">
      <c r="B9" s="44" t="s">
        <v>2</v>
      </c>
      <c r="C9" s="44"/>
      <c r="D9" s="44" t="s">
        <v>3</v>
      </c>
      <c r="E9" s="44" t="s">
        <v>4</v>
      </c>
      <c r="F9" s="44"/>
    </row>
    <row r="10" spans="2:6" ht="41.25" customHeight="1" x14ac:dyDescent="0.25">
      <c r="B10" s="44"/>
      <c r="C10" s="44"/>
      <c r="D10" s="44"/>
      <c r="E10" s="26" t="s">
        <v>5</v>
      </c>
      <c r="F10" s="26" t="s">
        <v>6</v>
      </c>
    </row>
    <row r="11" spans="2:6" ht="210.75" customHeight="1" x14ac:dyDescent="0.25">
      <c r="B11" s="27" t="s">
        <v>1</v>
      </c>
      <c r="C11" s="28" t="s">
        <v>0</v>
      </c>
      <c r="D11" s="20" t="s">
        <v>10</v>
      </c>
      <c r="E11" s="25">
        <f>E12+E13+E14+E15</f>
        <v>767.94369845846222</v>
      </c>
      <c r="F11" s="17"/>
    </row>
    <row r="12" spans="2:6" ht="60" x14ac:dyDescent="0.25">
      <c r="B12" s="27" t="s">
        <v>12</v>
      </c>
      <c r="C12" s="28" t="s">
        <v>11</v>
      </c>
      <c r="D12" s="20" t="s">
        <v>10</v>
      </c>
      <c r="E12" s="25">
        <v>173.37497407192083</v>
      </c>
      <c r="F12" s="25"/>
    </row>
    <row r="13" spans="2:6" ht="60" x14ac:dyDescent="0.25">
      <c r="B13" s="27" t="s">
        <v>13</v>
      </c>
      <c r="C13" s="28" t="s">
        <v>16</v>
      </c>
      <c r="D13" s="20" t="s">
        <v>17</v>
      </c>
      <c r="E13" s="25">
        <v>128.25356120758863</v>
      </c>
      <c r="F13" s="25"/>
    </row>
    <row r="14" spans="2:6" ht="90" x14ac:dyDescent="0.25">
      <c r="B14" s="27" t="s">
        <v>14</v>
      </c>
      <c r="C14" s="28" t="s">
        <v>18</v>
      </c>
      <c r="D14" s="20" t="s">
        <v>17</v>
      </c>
      <c r="E14" s="25">
        <v>0</v>
      </c>
      <c r="F14" s="25"/>
    </row>
    <row r="15" spans="2:6" ht="105" x14ac:dyDescent="0.25">
      <c r="B15" s="27" t="s">
        <v>15</v>
      </c>
      <c r="C15" s="28" t="s">
        <v>19</v>
      </c>
      <c r="D15" s="20" t="s">
        <v>10</v>
      </c>
      <c r="E15" s="25">
        <v>466.31516317895279</v>
      </c>
      <c r="F15" s="25"/>
    </row>
    <row r="16" spans="2:6" ht="150" x14ac:dyDescent="0.25">
      <c r="B16" s="41" t="s">
        <v>20</v>
      </c>
      <c r="C16" s="24" t="s">
        <v>21</v>
      </c>
      <c r="D16" s="20" t="s">
        <v>17</v>
      </c>
      <c r="E16" s="25"/>
      <c r="F16" s="25"/>
    </row>
    <row r="17" spans="2:6" x14ac:dyDescent="0.25">
      <c r="B17" s="42"/>
      <c r="C17" s="30" t="s">
        <v>134</v>
      </c>
      <c r="D17" s="20" t="s">
        <v>17</v>
      </c>
      <c r="E17" s="25">
        <v>13849.07</v>
      </c>
      <c r="F17" s="25"/>
    </row>
    <row r="18" spans="2:6" x14ac:dyDescent="0.25">
      <c r="B18" s="43"/>
      <c r="C18" s="31" t="s">
        <v>135</v>
      </c>
      <c r="D18" s="20" t="s">
        <v>17</v>
      </c>
      <c r="E18" s="25">
        <v>266681.75</v>
      </c>
      <c r="F18" s="25"/>
    </row>
    <row r="19" spans="2:6" ht="150" x14ac:dyDescent="0.25">
      <c r="B19" s="41" t="s">
        <v>24</v>
      </c>
      <c r="C19" s="24" t="s">
        <v>23</v>
      </c>
      <c r="D19" s="20" t="s">
        <v>17</v>
      </c>
      <c r="E19" s="25"/>
      <c r="F19" s="25"/>
    </row>
    <row r="20" spans="2:6" x14ac:dyDescent="0.25">
      <c r="B20" s="42"/>
      <c r="C20" s="30" t="s">
        <v>134</v>
      </c>
      <c r="D20" s="20" t="s">
        <v>17</v>
      </c>
      <c r="E20" s="25">
        <v>141223.62</v>
      </c>
      <c r="F20" s="25"/>
    </row>
    <row r="21" spans="2:6" x14ac:dyDescent="0.25">
      <c r="B21" s="43"/>
      <c r="C21" s="31" t="s">
        <v>135</v>
      </c>
      <c r="D21" s="20" t="s">
        <v>17</v>
      </c>
      <c r="E21" s="25" t="s">
        <v>130</v>
      </c>
      <c r="F21" s="25"/>
    </row>
    <row r="22" spans="2:6" ht="135" x14ac:dyDescent="0.25">
      <c r="B22" s="41" t="s">
        <v>26</v>
      </c>
      <c r="C22" s="28" t="s">
        <v>25</v>
      </c>
      <c r="D22" s="20" t="s">
        <v>10</v>
      </c>
      <c r="E22" s="25"/>
      <c r="F22" s="25"/>
    </row>
    <row r="23" spans="2:6" x14ac:dyDescent="0.25">
      <c r="B23" s="42"/>
      <c r="C23" s="30" t="s">
        <v>134</v>
      </c>
      <c r="D23" s="20" t="s">
        <v>10</v>
      </c>
      <c r="E23" s="25">
        <v>2727</v>
      </c>
      <c r="F23" s="25"/>
    </row>
    <row r="24" spans="2:6" x14ac:dyDescent="0.25">
      <c r="B24" s="43"/>
      <c r="C24" s="31" t="s">
        <v>135</v>
      </c>
      <c r="D24" s="20" t="s">
        <v>10</v>
      </c>
      <c r="E24" s="25">
        <v>5042</v>
      </c>
      <c r="F24" s="25"/>
    </row>
    <row r="26" spans="2:6" ht="48" customHeight="1" x14ac:dyDescent="0.25">
      <c r="B26" s="40" t="s">
        <v>27</v>
      </c>
      <c r="C26" s="40"/>
      <c r="D26" s="40"/>
      <c r="E26" s="40"/>
      <c r="F26" s="40"/>
    </row>
  </sheetData>
  <mergeCells count="13">
    <mergeCell ref="C7:F7"/>
    <mergeCell ref="C2:F2"/>
    <mergeCell ref="C3:F3"/>
    <mergeCell ref="C4:F4"/>
    <mergeCell ref="C5:F5"/>
    <mergeCell ref="C6:F6"/>
    <mergeCell ref="B26:F26"/>
    <mergeCell ref="B22:B24"/>
    <mergeCell ref="B19:B21"/>
    <mergeCell ref="B16:B18"/>
    <mergeCell ref="D9:D10"/>
    <mergeCell ref="B9:C10"/>
    <mergeCell ref="E9:F9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9" zoomScale="80" zoomScaleNormal="100" zoomScaleSheetLayoutView="80" workbookViewId="0">
      <selection activeCell="D11" sqref="D11:D24"/>
    </sheetView>
  </sheetViews>
  <sheetFormatPr defaultRowHeight="15" x14ac:dyDescent="0.25"/>
  <cols>
    <col min="2" max="2" width="5.7109375" style="1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38" t="s">
        <v>7</v>
      </c>
      <c r="D2" s="38"/>
      <c r="E2" s="38"/>
      <c r="F2" s="38"/>
    </row>
    <row r="3" spans="2:6" x14ac:dyDescent="0.25">
      <c r="C3" s="38" t="s">
        <v>8</v>
      </c>
      <c r="D3" s="38"/>
      <c r="E3" s="38"/>
      <c r="F3" s="38"/>
    </row>
    <row r="4" spans="2:6" x14ac:dyDescent="0.25">
      <c r="C4" s="38" t="s">
        <v>9</v>
      </c>
      <c r="D4" s="38"/>
      <c r="E4" s="38"/>
      <c r="F4" s="38"/>
    </row>
    <row r="5" spans="2:6" x14ac:dyDescent="0.25">
      <c r="C5" s="38" t="s">
        <v>131</v>
      </c>
      <c r="D5" s="38"/>
      <c r="E5" s="38"/>
      <c r="F5" s="38"/>
    </row>
    <row r="6" spans="2:6" x14ac:dyDescent="0.25">
      <c r="C6" s="38" t="s">
        <v>147</v>
      </c>
      <c r="D6" s="38"/>
      <c r="E6" s="38"/>
      <c r="F6" s="38"/>
    </row>
    <row r="7" spans="2:6" x14ac:dyDescent="0.25">
      <c r="C7" s="38" t="s">
        <v>22</v>
      </c>
      <c r="D7" s="38"/>
      <c r="E7" s="38"/>
      <c r="F7" s="38"/>
    </row>
    <row r="9" spans="2:6" ht="35.25" customHeight="1" x14ac:dyDescent="0.25">
      <c r="B9" s="44" t="s">
        <v>2</v>
      </c>
      <c r="C9" s="44"/>
      <c r="D9" s="44" t="s">
        <v>3</v>
      </c>
      <c r="E9" s="44" t="s">
        <v>4</v>
      </c>
      <c r="F9" s="44"/>
    </row>
    <row r="10" spans="2:6" ht="41.25" customHeight="1" x14ac:dyDescent="0.25">
      <c r="B10" s="44"/>
      <c r="C10" s="44"/>
      <c r="D10" s="44"/>
      <c r="E10" s="26" t="s">
        <v>5</v>
      </c>
      <c r="F10" s="26" t="s">
        <v>6</v>
      </c>
    </row>
    <row r="11" spans="2:6" ht="210.75" customHeight="1" x14ac:dyDescent="0.25">
      <c r="B11" s="27" t="s">
        <v>1</v>
      </c>
      <c r="C11" s="28" t="s">
        <v>0</v>
      </c>
      <c r="D11" s="20" t="s">
        <v>10</v>
      </c>
      <c r="E11" s="25">
        <f>E12+E13+E14+E15</f>
        <v>76.635725854191662</v>
      </c>
      <c r="F11" s="17"/>
    </row>
    <row r="12" spans="2:6" ht="60" x14ac:dyDescent="0.25">
      <c r="B12" s="27" t="s">
        <v>12</v>
      </c>
      <c r="C12" s="28" t="s">
        <v>11</v>
      </c>
      <c r="D12" s="20" t="s">
        <v>10</v>
      </c>
      <c r="E12" s="25">
        <v>32.888666176617036</v>
      </c>
      <c r="F12" s="25"/>
    </row>
    <row r="13" spans="2:6" ht="60" x14ac:dyDescent="0.25">
      <c r="B13" s="27" t="s">
        <v>13</v>
      </c>
      <c r="C13" s="28" t="s">
        <v>16</v>
      </c>
      <c r="D13" s="20" t="s">
        <v>17</v>
      </c>
      <c r="E13" s="25">
        <v>23.43782484622605</v>
      </c>
      <c r="F13" s="25"/>
    </row>
    <row r="14" spans="2:6" ht="90" x14ac:dyDescent="0.25">
      <c r="B14" s="27" t="s">
        <v>14</v>
      </c>
      <c r="C14" s="28" t="s">
        <v>18</v>
      </c>
      <c r="D14" s="20" t="s">
        <v>17</v>
      </c>
      <c r="E14" s="25">
        <v>0</v>
      </c>
      <c r="F14" s="25"/>
    </row>
    <row r="15" spans="2:6" ht="105" x14ac:dyDescent="0.25">
      <c r="B15" s="27" t="s">
        <v>15</v>
      </c>
      <c r="C15" s="28" t="s">
        <v>19</v>
      </c>
      <c r="D15" s="20" t="s">
        <v>10</v>
      </c>
      <c r="E15" s="25">
        <v>20.309234831348572</v>
      </c>
      <c r="F15" s="25"/>
    </row>
    <row r="16" spans="2:6" ht="150" x14ac:dyDescent="0.25">
      <c r="B16" s="41" t="s">
        <v>20</v>
      </c>
      <c r="C16" s="24" t="s">
        <v>21</v>
      </c>
      <c r="D16" s="20" t="s">
        <v>17</v>
      </c>
      <c r="E16" s="25"/>
      <c r="F16" s="25"/>
    </row>
    <row r="17" spans="2:6" x14ac:dyDescent="0.25">
      <c r="B17" s="42"/>
      <c r="C17" s="30" t="s">
        <v>134</v>
      </c>
      <c r="D17" s="20" t="s">
        <v>17</v>
      </c>
      <c r="E17" s="25">
        <v>41044.51</v>
      </c>
      <c r="F17" s="25"/>
    </row>
    <row r="18" spans="2:6" x14ac:dyDescent="0.25">
      <c r="B18" s="43"/>
      <c r="C18" s="31" t="s">
        <v>135</v>
      </c>
      <c r="D18" s="20" t="s">
        <v>17</v>
      </c>
      <c r="E18" s="25">
        <v>437558.35</v>
      </c>
      <c r="F18" s="25"/>
    </row>
    <row r="19" spans="2:6" ht="150" x14ac:dyDescent="0.25">
      <c r="B19" s="41" t="s">
        <v>24</v>
      </c>
      <c r="C19" s="24" t="s">
        <v>23</v>
      </c>
      <c r="D19" s="20" t="s">
        <v>17</v>
      </c>
      <c r="E19" s="25"/>
      <c r="F19" s="25"/>
    </row>
    <row r="20" spans="2:6" x14ac:dyDescent="0.25">
      <c r="B20" s="42"/>
      <c r="C20" s="30" t="s">
        <v>134</v>
      </c>
      <c r="D20" s="20" t="s">
        <v>17</v>
      </c>
      <c r="E20" s="25">
        <v>208276.07</v>
      </c>
      <c r="F20" s="25"/>
    </row>
    <row r="21" spans="2:6" x14ac:dyDescent="0.25">
      <c r="B21" s="43"/>
      <c r="C21" s="31" t="s">
        <v>135</v>
      </c>
      <c r="D21" s="20" t="s">
        <v>17</v>
      </c>
      <c r="E21" s="25">
        <v>236885.98</v>
      </c>
      <c r="F21" s="25"/>
    </row>
    <row r="22" spans="2:6" ht="135" x14ac:dyDescent="0.25">
      <c r="B22" s="41" t="s">
        <v>26</v>
      </c>
      <c r="C22" s="28" t="s">
        <v>25</v>
      </c>
      <c r="D22" s="20" t="s">
        <v>10</v>
      </c>
      <c r="E22" s="25"/>
      <c r="F22" s="25"/>
    </row>
    <row r="23" spans="2:6" x14ac:dyDescent="0.25">
      <c r="B23" s="42"/>
      <c r="C23" s="30" t="s">
        <v>134</v>
      </c>
      <c r="D23" s="20" t="s">
        <v>10</v>
      </c>
      <c r="E23" s="25" t="s">
        <v>148</v>
      </c>
      <c r="F23" s="25"/>
    </row>
    <row r="24" spans="2:6" x14ac:dyDescent="0.25">
      <c r="B24" s="43"/>
      <c r="C24" s="31" t="s">
        <v>135</v>
      </c>
      <c r="D24" s="20" t="s">
        <v>10</v>
      </c>
      <c r="E24" s="25">
        <v>1261</v>
      </c>
      <c r="F24" s="25"/>
    </row>
    <row r="26" spans="2:6" ht="48" customHeight="1" x14ac:dyDescent="0.25">
      <c r="B26" s="40" t="s">
        <v>27</v>
      </c>
      <c r="C26" s="40"/>
      <c r="D26" s="40"/>
      <c r="E26" s="40"/>
      <c r="F26" s="40"/>
    </row>
  </sheetData>
  <mergeCells count="13">
    <mergeCell ref="B19:B21"/>
    <mergeCell ref="B22:B24"/>
    <mergeCell ref="B26:F26"/>
    <mergeCell ref="B9:C10"/>
    <mergeCell ref="D9:D10"/>
    <mergeCell ref="E9:F9"/>
    <mergeCell ref="B16:B18"/>
    <mergeCell ref="C7:F7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view="pageBreakPreview" topLeftCell="A19" zoomScale="90" zoomScaleNormal="100" zoomScaleSheetLayoutView="90" workbookViewId="0">
      <selection activeCell="D11" sqref="D11:D24"/>
    </sheetView>
  </sheetViews>
  <sheetFormatPr defaultRowHeight="15" x14ac:dyDescent="0.25"/>
  <cols>
    <col min="2" max="2" width="5.7109375" style="1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38" t="s">
        <v>7</v>
      </c>
      <c r="D2" s="38"/>
      <c r="E2" s="38"/>
      <c r="F2" s="38"/>
    </row>
    <row r="3" spans="2:6" x14ac:dyDescent="0.25">
      <c r="C3" s="38" t="s">
        <v>8</v>
      </c>
      <c r="D3" s="38"/>
      <c r="E3" s="38"/>
      <c r="F3" s="38"/>
    </row>
    <row r="4" spans="2:6" x14ac:dyDescent="0.25">
      <c r="C4" s="38" t="s">
        <v>9</v>
      </c>
      <c r="D4" s="38"/>
      <c r="E4" s="38"/>
      <c r="F4" s="38"/>
    </row>
    <row r="5" spans="2:6" x14ac:dyDescent="0.25">
      <c r="C5" s="38" t="s">
        <v>132</v>
      </c>
      <c r="D5" s="38"/>
      <c r="E5" s="38"/>
      <c r="F5" s="38"/>
    </row>
    <row r="6" spans="2:6" x14ac:dyDescent="0.25">
      <c r="C6" s="38" t="s">
        <v>146</v>
      </c>
      <c r="D6" s="38"/>
      <c r="E6" s="38"/>
      <c r="F6" s="38"/>
    </row>
    <row r="7" spans="2:6" x14ac:dyDescent="0.25">
      <c r="C7" s="38" t="s">
        <v>22</v>
      </c>
      <c r="D7" s="38"/>
      <c r="E7" s="38"/>
      <c r="F7" s="38"/>
    </row>
    <row r="9" spans="2:6" ht="35.25" customHeight="1" x14ac:dyDescent="0.25">
      <c r="B9" s="44" t="s">
        <v>2</v>
      </c>
      <c r="C9" s="44"/>
      <c r="D9" s="44" t="s">
        <v>3</v>
      </c>
      <c r="E9" s="44" t="s">
        <v>4</v>
      </c>
      <c r="F9" s="44"/>
    </row>
    <row r="10" spans="2:6" ht="41.25" customHeight="1" x14ac:dyDescent="0.25">
      <c r="B10" s="44"/>
      <c r="C10" s="44"/>
      <c r="D10" s="44"/>
      <c r="E10" s="26" t="s">
        <v>5</v>
      </c>
      <c r="F10" s="26" t="s">
        <v>6</v>
      </c>
    </row>
    <row r="11" spans="2:6" ht="210.75" customHeight="1" x14ac:dyDescent="0.25">
      <c r="B11" s="27" t="s">
        <v>1</v>
      </c>
      <c r="C11" s="28" t="s">
        <v>0</v>
      </c>
      <c r="D11" s="20" t="s">
        <v>10</v>
      </c>
      <c r="E11" s="25">
        <f>E12+E13+E14+E15</f>
        <v>20.342267784755805</v>
      </c>
      <c r="F11" s="17"/>
    </row>
    <row r="12" spans="2:6" ht="60" x14ac:dyDescent="0.25">
      <c r="B12" s="27" t="s">
        <v>12</v>
      </c>
      <c r="C12" s="28" t="s">
        <v>11</v>
      </c>
      <c r="D12" s="20" t="s">
        <v>10</v>
      </c>
      <c r="E12" s="25">
        <v>10.07615633108456</v>
      </c>
      <c r="F12" s="25"/>
    </row>
    <row r="13" spans="2:6" ht="60" x14ac:dyDescent="0.25">
      <c r="B13" s="27" t="s">
        <v>13</v>
      </c>
      <c r="C13" s="28" t="s">
        <v>16</v>
      </c>
      <c r="D13" s="20" t="s">
        <v>17</v>
      </c>
      <c r="E13" s="25">
        <v>5.3020899025744432</v>
      </c>
      <c r="F13" s="25"/>
    </row>
    <row r="14" spans="2:6" ht="90" x14ac:dyDescent="0.25">
      <c r="B14" s="27" t="s">
        <v>14</v>
      </c>
      <c r="C14" s="28" t="s">
        <v>18</v>
      </c>
      <c r="D14" s="20" t="s">
        <v>17</v>
      </c>
      <c r="E14" s="25">
        <v>0</v>
      </c>
      <c r="F14" s="25"/>
    </row>
    <row r="15" spans="2:6" ht="105" x14ac:dyDescent="0.25">
      <c r="B15" s="27" t="s">
        <v>15</v>
      </c>
      <c r="C15" s="28" t="s">
        <v>19</v>
      </c>
      <c r="D15" s="20" t="s">
        <v>10</v>
      </c>
      <c r="E15" s="25">
        <v>4.9640215510968035</v>
      </c>
      <c r="F15" s="25"/>
    </row>
    <row r="16" spans="2:6" ht="150" x14ac:dyDescent="0.25">
      <c r="B16" s="41" t="s">
        <v>20</v>
      </c>
      <c r="C16" s="24" t="s">
        <v>21</v>
      </c>
      <c r="D16" s="20" t="s">
        <v>17</v>
      </c>
      <c r="E16" s="25"/>
      <c r="F16" s="25"/>
    </row>
    <row r="17" spans="2:6" x14ac:dyDescent="0.25">
      <c r="B17" s="42"/>
      <c r="C17" s="30" t="s">
        <v>134</v>
      </c>
      <c r="D17" s="20" t="s">
        <v>17</v>
      </c>
      <c r="E17" s="25" t="s">
        <v>130</v>
      </c>
      <c r="F17" s="25"/>
    </row>
    <row r="18" spans="2:6" x14ac:dyDescent="0.25">
      <c r="B18" s="43"/>
      <c r="C18" s="31" t="s">
        <v>135</v>
      </c>
      <c r="D18" s="20" t="s">
        <v>17</v>
      </c>
      <c r="E18" s="25">
        <v>610981.61</v>
      </c>
      <c r="F18" s="25"/>
    </row>
    <row r="19" spans="2:6" ht="150" x14ac:dyDescent="0.25">
      <c r="B19" s="41" t="s">
        <v>24</v>
      </c>
      <c r="C19" s="24" t="s">
        <v>23</v>
      </c>
      <c r="D19" s="20" t="s">
        <v>17</v>
      </c>
      <c r="E19" s="25"/>
      <c r="F19" s="25"/>
    </row>
    <row r="20" spans="2:6" x14ac:dyDescent="0.25">
      <c r="B20" s="42"/>
      <c r="C20" s="30" t="s">
        <v>134</v>
      </c>
      <c r="D20" s="20" t="s">
        <v>17</v>
      </c>
      <c r="E20" s="25">
        <v>270150.81</v>
      </c>
      <c r="F20" s="25"/>
    </row>
    <row r="21" spans="2:6" x14ac:dyDescent="0.25">
      <c r="B21" s="43"/>
      <c r="C21" s="31" t="s">
        <v>135</v>
      </c>
      <c r="D21" s="20" t="s">
        <v>17</v>
      </c>
      <c r="E21" s="25">
        <v>301141</v>
      </c>
      <c r="F21" s="25"/>
    </row>
    <row r="22" spans="2:6" ht="135" x14ac:dyDescent="0.25">
      <c r="B22" s="41" t="s">
        <v>26</v>
      </c>
      <c r="C22" s="28" t="s">
        <v>25</v>
      </c>
      <c r="D22" s="20" t="s">
        <v>10</v>
      </c>
      <c r="E22" s="25"/>
      <c r="F22" s="25"/>
    </row>
    <row r="23" spans="2:6" x14ac:dyDescent="0.25">
      <c r="B23" s="42"/>
      <c r="C23" s="30" t="s">
        <v>134</v>
      </c>
      <c r="D23" s="20" t="s">
        <v>10</v>
      </c>
      <c r="E23" s="25" t="s">
        <v>148</v>
      </c>
      <c r="F23" s="25"/>
    </row>
    <row r="24" spans="2:6" x14ac:dyDescent="0.25">
      <c r="B24" s="43"/>
      <c r="C24" s="31" t="s">
        <v>135</v>
      </c>
      <c r="D24" s="20" t="s">
        <v>10</v>
      </c>
      <c r="E24" s="25">
        <v>173</v>
      </c>
      <c r="F24" s="25"/>
    </row>
    <row r="26" spans="2:6" ht="48" customHeight="1" x14ac:dyDescent="0.25">
      <c r="B26" s="40" t="s">
        <v>27</v>
      </c>
      <c r="C26" s="40"/>
      <c r="D26" s="40"/>
      <c r="E26" s="40"/>
      <c r="F26" s="40"/>
    </row>
  </sheetData>
  <mergeCells count="13">
    <mergeCell ref="B19:B21"/>
    <mergeCell ref="B22:B24"/>
    <mergeCell ref="B26:F26"/>
    <mergeCell ref="B9:C10"/>
    <mergeCell ref="D9:D10"/>
    <mergeCell ref="E9:F9"/>
    <mergeCell ref="B16:B18"/>
    <mergeCell ref="C7:F7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view="pageBreakPreview" zoomScaleNormal="100" zoomScaleSheetLayoutView="100" workbookViewId="0">
      <selection activeCell="F11" sqref="F11"/>
    </sheetView>
  </sheetViews>
  <sheetFormatPr defaultRowHeight="15" x14ac:dyDescent="0.25"/>
  <cols>
    <col min="2" max="2" width="5.7109375" style="4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6" x14ac:dyDescent="0.25">
      <c r="B2" s="38" t="s">
        <v>49</v>
      </c>
      <c r="C2" s="38"/>
      <c r="D2" s="38"/>
      <c r="E2" s="38"/>
      <c r="F2" s="38"/>
    </row>
    <row r="3" spans="2:6" x14ac:dyDescent="0.25">
      <c r="B3" s="38" t="s">
        <v>133</v>
      </c>
      <c r="C3" s="38"/>
      <c r="D3" s="38"/>
      <c r="E3" s="38"/>
      <c r="F3" s="38"/>
    </row>
    <row r="4" spans="2:6" ht="115.5" customHeight="1" x14ac:dyDescent="0.25">
      <c r="B4" s="47" t="s">
        <v>28</v>
      </c>
      <c r="C4" s="47"/>
      <c r="D4" s="19" t="s">
        <v>29</v>
      </c>
      <c r="E4" s="19" t="s">
        <v>30</v>
      </c>
      <c r="F4" s="19" t="s">
        <v>31</v>
      </c>
    </row>
    <row r="5" spans="2:6" ht="30.75" customHeight="1" x14ac:dyDescent="0.25">
      <c r="B5" s="46" t="s">
        <v>32</v>
      </c>
      <c r="C5" s="28" t="s">
        <v>38</v>
      </c>
      <c r="D5" s="32"/>
      <c r="E5" s="29"/>
      <c r="F5" s="29"/>
    </row>
    <row r="6" spans="2:6" x14ac:dyDescent="0.25">
      <c r="B6" s="46"/>
      <c r="C6" s="24" t="s">
        <v>5</v>
      </c>
      <c r="D6" s="32">
        <v>1484975</v>
      </c>
      <c r="E6" s="29">
        <v>8565</v>
      </c>
      <c r="F6" s="29">
        <f>D6/E6</f>
        <v>173.37711617046119</v>
      </c>
    </row>
    <row r="7" spans="2:6" x14ac:dyDescent="0.25">
      <c r="B7" s="46"/>
      <c r="C7" s="24" t="s">
        <v>6</v>
      </c>
      <c r="D7" s="32"/>
      <c r="E7" s="29"/>
      <c r="F7" s="29"/>
    </row>
    <row r="8" spans="2:6" ht="45" x14ac:dyDescent="0.25">
      <c r="B8" s="20" t="s">
        <v>33</v>
      </c>
      <c r="C8" s="24" t="s">
        <v>39</v>
      </c>
      <c r="D8" s="32">
        <v>0</v>
      </c>
      <c r="E8" s="29">
        <v>0</v>
      </c>
      <c r="F8" s="29">
        <v>0</v>
      </c>
    </row>
    <row r="9" spans="2:6" ht="45" x14ac:dyDescent="0.25">
      <c r="B9" s="46" t="s">
        <v>34</v>
      </c>
      <c r="C9" s="28" t="s">
        <v>40</v>
      </c>
      <c r="D9" s="32">
        <f>D10+D11+D12+D13+D14</f>
        <v>11064749</v>
      </c>
      <c r="E9" s="29">
        <f>E10+E11+E12+E13+E14</f>
        <v>2141.06</v>
      </c>
      <c r="F9" s="29">
        <f>D9/E9</f>
        <v>5167.883665100464</v>
      </c>
    </row>
    <row r="10" spans="2:6" x14ac:dyDescent="0.25">
      <c r="B10" s="46"/>
      <c r="C10" s="24" t="s">
        <v>41</v>
      </c>
      <c r="D10" s="32">
        <v>9815993</v>
      </c>
      <c r="E10" s="29">
        <v>2016.73</v>
      </c>
      <c r="F10" s="29">
        <f t="shared" ref="F10:F13" si="0">D10/E10</f>
        <v>4867.2816886742403</v>
      </c>
    </row>
    <row r="11" spans="2:6" x14ac:dyDescent="0.25">
      <c r="B11" s="46"/>
      <c r="C11" s="24" t="s">
        <v>42</v>
      </c>
      <c r="D11" s="32">
        <v>607447</v>
      </c>
      <c r="E11" s="29">
        <v>92</v>
      </c>
      <c r="F11" s="29">
        <f t="shared" si="0"/>
        <v>6602.684782608696</v>
      </c>
    </row>
    <row r="12" spans="2:6" x14ac:dyDescent="0.25">
      <c r="B12" s="46"/>
      <c r="C12" s="24" t="s">
        <v>43</v>
      </c>
      <c r="D12" s="32">
        <v>0</v>
      </c>
      <c r="E12" s="29">
        <v>0</v>
      </c>
      <c r="F12" s="29">
        <v>0</v>
      </c>
    </row>
    <row r="13" spans="2:6" ht="58.5" customHeight="1" x14ac:dyDescent="0.25">
      <c r="B13" s="46"/>
      <c r="C13" s="24" t="s">
        <v>44</v>
      </c>
      <c r="D13" s="32">
        <v>641309</v>
      </c>
      <c r="E13" s="29">
        <v>32.33</v>
      </c>
      <c r="F13" s="29">
        <f t="shared" si="0"/>
        <v>19836.343952984844</v>
      </c>
    </row>
    <row r="14" spans="2:6" ht="30.75" customHeight="1" x14ac:dyDescent="0.25">
      <c r="B14" s="46"/>
      <c r="C14" s="24" t="s">
        <v>45</v>
      </c>
      <c r="D14" s="32">
        <v>0</v>
      </c>
      <c r="E14" s="29">
        <v>0</v>
      </c>
      <c r="F14" s="29">
        <v>0</v>
      </c>
    </row>
    <row r="15" spans="2:6" ht="45" x14ac:dyDescent="0.25">
      <c r="B15" s="46" t="s">
        <v>35</v>
      </c>
      <c r="C15" s="28" t="s">
        <v>46</v>
      </c>
      <c r="D15" s="32"/>
      <c r="E15" s="29"/>
      <c r="F15" s="29"/>
    </row>
    <row r="16" spans="2:6" x14ac:dyDescent="0.25">
      <c r="B16" s="46"/>
      <c r="C16" s="24" t="s">
        <v>5</v>
      </c>
      <c r="D16" s="32">
        <v>1098505</v>
      </c>
      <c r="E16" s="29">
        <v>8565</v>
      </c>
      <c r="F16" s="29">
        <v>128.25</v>
      </c>
    </row>
    <row r="17" spans="2:6" x14ac:dyDescent="0.25">
      <c r="B17" s="46"/>
      <c r="C17" s="24" t="s">
        <v>6</v>
      </c>
      <c r="D17" s="32"/>
      <c r="E17" s="29"/>
      <c r="F17" s="29"/>
    </row>
    <row r="18" spans="2:6" ht="58.5" customHeight="1" x14ac:dyDescent="0.25">
      <c r="B18" s="46" t="s">
        <v>36</v>
      </c>
      <c r="C18" s="24" t="s">
        <v>47</v>
      </c>
      <c r="D18" s="32"/>
      <c r="E18" s="29"/>
      <c r="F18" s="29"/>
    </row>
    <row r="19" spans="2:6" x14ac:dyDescent="0.25">
      <c r="B19" s="46"/>
      <c r="C19" s="24" t="s">
        <v>5</v>
      </c>
      <c r="D19" s="32">
        <v>0</v>
      </c>
      <c r="E19" s="29">
        <v>0</v>
      </c>
      <c r="F19" s="29"/>
    </row>
    <row r="20" spans="2:6" x14ac:dyDescent="0.25">
      <c r="B20" s="46"/>
      <c r="C20" s="24" t="s">
        <v>6</v>
      </c>
      <c r="D20" s="32"/>
      <c r="E20" s="29"/>
      <c r="F20" s="29"/>
    </row>
    <row r="21" spans="2:6" ht="120.75" customHeight="1" x14ac:dyDescent="0.25">
      <c r="B21" s="46" t="s">
        <v>37</v>
      </c>
      <c r="C21" s="28" t="s">
        <v>48</v>
      </c>
      <c r="D21" s="32"/>
      <c r="E21" s="29"/>
      <c r="F21" s="29"/>
    </row>
    <row r="22" spans="2:6" x14ac:dyDescent="0.25">
      <c r="B22" s="46"/>
      <c r="C22" s="24" t="s">
        <v>5</v>
      </c>
      <c r="D22" s="32">
        <v>3994038</v>
      </c>
      <c r="E22" s="29">
        <v>8565</v>
      </c>
      <c r="F22" s="29">
        <f>D22/E22</f>
        <v>466.32084063047284</v>
      </c>
    </row>
    <row r="23" spans="2:6" x14ac:dyDescent="0.25">
      <c r="B23" s="46"/>
      <c r="C23" s="24" t="s">
        <v>6</v>
      </c>
      <c r="D23" s="32"/>
      <c r="E23" s="29"/>
      <c r="F23" s="29"/>
    </row>
    <row r="25" spans="2:6" ht="42" customHeight="1" x14ac:dyDescent="0.25">
      <c r="B25" s="45" t="s">
        <v>50</v>
      </c>
      <c r="C25" s="45"/>
      <c r="D25" s="45"/>
      <c r="E25" s="45"/>
      <c r="F25" s="45"/>
    </row>
  </sheetData>
  <mergeCells count="9"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topLeftCell="A19" zoomScaleNormal="100" zoomScaleSheetLayoutView="100" workbookViewId="0">
      <selection activeCell="K13" sqref="K13"/>
    </sheetView>
  </sheetViews>
  <sheetFormatPr defaultRowHeight="15" x14ac:dyDescent="0.25"/>
  <cols>
    <col min="2" max="2" width="5.7109375" style="16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9" x14ac:dyDescent="0.25">
      <c r="B2" s="38" t="s">
        <v>49</v>
      </c>
      <c r="C2" s="38"/>
      <c r="D2" s="38"/>
      <c r="E2" s="38"/>
      <c r="F2" s="38"/>
    </row>
    <row r="3" spans="2:9" x14ac:dyDescent="0.25">
      <c r="B3" s="38" t="s">
        <v>136</v>
      </c>
      <c r="C3" s="38"/>
      <c r="D3" s="38"/>
      <c r="E3" s="38"/>
      <c r="F3" s="38"/>
    </row>
    <row r="4" spans="2:9" ht="115.5" customHeight="1" x14ac:dyDescent="0.25">
      <c r="B4" s="47" t="s">
        <v>28</v>
      </c>
      <c r="C4" s="47"/>
      <c r="D4" s="19" t="s">
        <v>29</v>
      </c>
      <c r="E4" s="19" t="s">
        <v>30</v>
      </c>
      <c r="F4" s="19" t="s">
        <v>31</v>
      </c>
    </row>
    <row r="5" spans="2:9" ht="30.75" customHeight="1" x14ac:dyDescent="0.25">
      <c r="B5" s="46" t="s">
        <v>32</v>
      </c>
      <c r="C5" s="28" t="s">
        <v>38</v>
      </c>
      <c r="D5" s="32"/>
      <c r="E5" s="29"/>
      <c r="F5" s="29"/>
    </row>
    <row r="6" spans="2:9" x14ac:dyDescent="0.25">
      <c r="B6" s="46"/>
      <c r="C6" s="24" t="s">
        <v>5</v>
      </c>
      <c r="D6" s="32">
        <v>139349</v>
      </c>
      <c r="E6" s="29">
        <v>4237</v>
      </c>
      <c r="F6" s="29">
        <f>D6/E6</f>
        <v>32.888600424828887</v>
      </c>
    </row>
    <row r="7" spans="2:9" x14ac:dyDescent="0.25">
      <c r="B7" s="46"/>
      <c r="C7" s="24" t="s">
        <v>6</v>
      </c>
      <c r="D7" s="32"/>
      <c r="E7" s="29"/>
      <c r="F7" s="29"/>
    </row>
    <row r="8" spans="2:9" ht="45" x14ac:dyDescent="0.25">
      <c r="B8" s="20" t="s">
        <v>33</v>
      </c>
      <c r="C8" s="24" t="s">
        <v>39</v>
      </c>
      <c r="D8" s="32">
        <v>0</v>
      </c>
      <c r="E8" s="29">
        <v>0</v>
      </c>
      <c r="F8" s="29">
        <v>0</v>
      </c>
    </row>
    <row r="9" spans="2:9" ht="45" x14ac:dyDescent="0.25">
      <c r="B9" s="46" t="s">
        <v>34</v>
      </c>
      <c r="C9" s="28" t="s">
        <v>40</v>
      </c>
      <c r="D9" s="32">
        <f>D10+D11+D12+D13+D14</f>
        <v>20944042</v>
      </c>
      <c r="E9" s="32">
        <f>E10+E11+E12+E13+E14</f>
        <v>3298.0360000000001</v>
      </c>
      <c r="F9" s="29">
        <f>D9/E9</f>
        <v>6350.458879163235</v>
      </c>
    </row>
    <row r="10" spans="2:9" x14ac:dyDescent="0.25">
      <c r="B10" s="46"/>
      <c r="C10" s="24" t="s">
        <v>41</v>
      </c>
      <c r="D10" s="32">
        <v>475703</v>
      </c>
      <c r="E10" s="29">
        <v>275.66930000000002</v>
      </c>
      <c r="F10" s="29">
        <f>D10/E10</f>
        <v>1725.6292231307584</v>
      </c>
    </row>
    <row r="11" spans="2:9" x14ac:dyDescent="0.25">
      <c r="B11" s="46"/>
      <c r="C11" s="24" t="s">
        <v>42</v>
      </c>
      <c r="D11" s="32">
        <v>20414305</v>
      </c>
      <c r="E11" s="29">
        <v>3015.7</v>
      </c>
      <c r="F11" s="29">
        <f t="shared" ref="F11:F13" si="0">D11/E11</f>
        <v>6769.3421096262891</v>
      </c>
    </row>
    <row r="12" spans="2:9" x14ac:dyDescent="0.25">
      <c r="B12" s="46"/>
      <c r="C12" s="24" t="s">
        <v>43</v>
      </c>
      <c r="D12" s="32">
        <v>0</v>
      </c>
      <c r="E12" s="29">
        <v>0</v>
      </c>
      <c r="F12" s="29"/>
    </row>
    <row r="13" spans="2:9" ht="58.5" customHeight="1" x14ac:dyDescent="0.25">
      <c r="B13" s="46"/>
      <c r="C13" s="24" t="s">
        <v>44</v>
      </c>
      <c r="D13" s="32">
        <v>54034</v>
      </c>
      <c r="E13" s="29">
        <v>6.6666999999999996</v>
      </c>
      <c r="F13" s="29">
        <f t="shared" si="0"/>
        <v>8105.0594747026271</v>
      </c>
    </row>
    <row r="14" spans="2:9" ht="30.75" customHeight="1" x14ac:dyDescent="0.25">
      <c r="B14" s="46"/>
      <c r="C14" s="24" t="s">
        <v>45</v>
      </c>
      <c r="D14" s="32">
        <v>0</v>
      </c>
      <c r="E14" s="29">
        <v>0</v>
      </c>
      <c r="F14" s="29"/>
      <c r="I14" s="8"/>
    </row>
    <row r="15" spans="2:9" ht="45" x14ac:dyDescent="0.25">
      <c r="B15" s="46" t="s">
        <v>35</v>
      </c>
      <c r="C15" s="28" t="s">
        <v>46</v>
      </c>
      <c r="D15" s="32"/>
      <c r="E15" s="29"/>
      <c r="F15" s="29"/>
    </row>
    <row r="16" spans="2:9" x14ac:dyDescent="0.25">
      <c r="B16" s="46"/>
      <c r="C16" s="24" t="s">
        <v>5</v>
      </c>
      <c r="D16" s="32">
        <v>99306</v>
      </c>
      <c r="E16" s="29">
        <v>4237</v>
      </c>
      <c r="F16" s="29">
        <f>D16/E16</f>
        <v>23.437809771064433</v>
      </c>
    </row>
    <row r="17" spans="2:6" x14ac:dyDescent="0.25">
      <c r="B17" s="46"/>
      <c r="C17" s="24" t="s">
        <v>6</v>
      </c>
      <c r="D17" s="32"/>
      <c r="E17" s="29"/>
      <c r="F17" s="29"/>
    </row>
    <row r="18" spans="2:6" ht="58.5" customHeight="1" x14ac:dyDescent="0.25">
      <c r="B18" s="46" t="s">
        <v>36</v>
      </c>
      <c r="C18" s="24" t="s">
        <v>47</v>
      </c>
      <c r="D18" s="32"/>
      <c r="E18" s="29"/>
      <c r="F18" s="29"/>
    </row>
    <row r="19" spans="2:6" x14ac:dyDescent="0.25">
      <c r="B19" s="46"/>
      <c r="C19" s="24" t="s">
        <v>5</v>
      </c>
      <c r="D19" s="32">
        <v>0</v>
      </c>
      <c r="E19" s="29">
        <v>0</v>
      </c>
      <c r="F19" s="29"/>
    </row>
    <row r="20" spans="2:6" x14ac:dyDescent="0.25">
      <c r="B20" s="46"/>
      <c r="C20" s="24" t="s">
        <v>6</v>
      </c>
      <c r="D20" s="32"/>
      <c r="E20" s="29"/>
      <c r="F20" s="29"/>
    </row>
    <row r="21" spans="2:6" ht="120.75" customHeight="1" x14ac:dyDescent="0.25">
      <c r="B21" s="46" t="s">
        <v>37</v>
      </c>
      <c r="C21" s="28" t="s">
        <v>48</v>
      </c>
      <c r="D21" s="32"/>
      <c r="E21" s="29"/>
      <c r="F21" s="29"/>
    </row>
    <row r="22" spans="2:6" x14ac:dyDescent="0.25">
      <c r="B22" s="46"/>
      <c r="C22" s="24" t="s">
        <v>5</v>
      </c>
      <c r="D22" s="32">
        <v>86050</v>
      </c>
      <c r="E22" s="29">
        <v>4237</v>
      </c>
      <c r="F22" s="29">
        <f>D22/E22</f>
        <v>20.309181024309652</v>
      </c>
    </row>
    <row r="23" spans="2:6" x14ac:dyDescent="0.25">
      <c r="B23" s="46"/>
      <c r="C23" s="24" t="s">
        <v>6</v>
      </c>
      <c r="D23" s="32"/>
      <c r="E23" s="29"/>
      <c r="F23" s="29"/>
    </row>
    <row r="25" spans="2:6" ht="42" customHeight="1" x14ac:dyDescent="0.25">
      <c r="B25" s="45" t="s">
        <v>50</v>
      </c>
      <c r="C25" s="45"/>
      <c r="D25" s="45"/>
      <c r="E25" s="45"/>
      <c r="F25" s="45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view="pageBreakPreview" topLeftCell="A13" zoomScaleNormal="100" zoomScaleSheetLayoutView="100" workbookViewId="0">
      <selection activeCell="D10" sqref="D10"/>
    </sheetView>
  </sheetViews>
  <sheetFormatPr defaultRowHeight="15" x14ac:dyDescent="0.25"/>
  <cols>
    <col min="2" max="2" width="5.7109375" style="16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6" x14ac:dyDescent="0.25">
      <c r="B2" s="38" t="s">
        <v>49</v>
      </c>
      <c r="C2" s="38"/>
      <c r="D2" s="38"/>
      <c r="E2" s="38"/>
      <c r="F2" s="38"/>
    </row>
    <row r="3" spans="2:6" x14ac:dyDescent="0.25">
      <c r="B3" s="38" t="s">
        <v>137</v>
      </c>
      <c r="C3" s="38"/>
      <c r="D3" s="38"/>
      <c r="E3" s="38"/>
      <c r="F3" s="38"/>
    </row>
    <row r="4" spans="2:6" ht="115.5" customHeight="1" x14ac:dyDescent="0.25">
      <c r="B4" s="47" t="s">
        <v>28</v>
      </c>
      <c r="C4" s="47"/>
      <c r="D4" s="19" t="s">
        <v>29</v>
      </c>
      <c r="E4" s="19" t="s">
        <v>30</v>
      </c>
      <c r="F4" s="19" t="s">
        <v>31</v>
      </c>
    </row>
    <row r="5" spans="2:6" ht="30.75" customHeight="1" x14ac:dyDescent="0.25">
      <c r="B5" s="46" t="s">
        <v>32</v>
      </c>
      <c r="C5" s="28" t="s">
        <v>38</v>
      </c>
      <c r="D5" s="32"/>
      <c r="E5" s="29"/>
      <c r="F5" s="29"/>
    </row>
    <row r="6" spans="2:6" x14ac:dyDescent="0.25">
      <c r="B6" s="46"/>
      <c r="C6" s="24" t="s">
        <v>5</v>
      </c>
      <c r="D6" s="32">
        <v>118842</v>
      </c>
      <c r="E6" s="29">
        <v>11794</v>
      </c>
      <c r="F6" s="29">
        <f>D6/E6</f>
        <v>10.076479565880957</v>
      </c>
    </row>
    <row r="7" spans="2:6" x14ac:dyDescent="0.25">
      <c r="B7" s="46"/>
      <c r="C7" s="24" t="s">
        <v>6</v>
      </c>
      <c r="D7" s="32"/>
      <c r="E7" s="29"/>
      <c r="F7" s="29"/>
    </row>
    <row r="8" spans="2:6" ht="45" x14ac:dyDescent="0.25">
      <c r="B8" s="20" t="s">
        <v>33</v>
      </c>
      <c r="C8" s="24" t="s">
        <v>39</v>
      </c>
      <c r="D8" s="32">
        <v>0</v>
      </c>
      <c r="E8" s="29">
        <v>0</v>
      </c>
      <c r="F8" s="29">
        <v>0</v>
      </c>
    </row>
    <row r="9" spans="2:6" ht="45" x14ac:dyDescent="0.25">
      <c r="B9" s="46" t="s">
        <v>34</v>
      </c>
      <c r="C9" s="28" t="s">
        <v>40</v>
      </c>
      <c r="D9" s="32">
        <f>D10+D11+D12+D13+D14</f>
        <v>20039530</v>
      </c>
      <c r="E9" s="32">
        <f>E10+E11+E12+E13+E14</f>
        <v>6016.66</v>
      </c>
      <c r="F9" s="29">
        <v>0</v>
      </c>
    </row>
    <row r="10" spans="2:6" x14ac:dyDescent="0.25">
      <c r="B10" s="46"/>
      <c r="C10" s="24" t="s">
        <v>41</v>
      </c>
      <c r="D10" s="32">
        <v>151401</v>
      </c>
      <c r="E10" s="29">
        <v>917</v>
      </c>
      <c r="F10" s="29">
        <f>D10/E10</f>
        <v>165.10468920392586</v>
      </c>
    </row>
    <row r="11" spans="2:6" x14ac:dyDescent="0.25">
      <c r="B11" s="46"/>
      <c r="C11" s="24" t="s">
        <v>42</v>
      </c>
      <c r="D11" s="32">
        <v>19260979</v>
      </c>
      <c r="E11" s="29">
        <v>4536</v>
      </c>
      <c r="F11" s="29">
        <f>D11/E11</f>
        <v>4246.247574955908</v>
      </c>
    </row>
    <row r="12" spans="2:6" x14ac:dyDescent="0.25">
      <c r="B12" s="46"/>
      <c r="C12" s="24" t="s">
        <v>43</v>
      </c>
      <c r="D12" s="32">
        <v>0</v>
      </c>
      <c r="E12" s="29">
        <v>0</v>
      </c>
      <c r="F12" s="29"/>
    </row>
    <row r="13" spans="2:6" ht="58.5" customHeight="1" x14ac:dyDescent="0.25">
      <c r="B13" s="46"/>
      <c r="C13" s="24" t="s">
        <v>44</v>
      </c>
      <c r="D13" s="32">
        <v>627150</v>
      </c>
      <c r="E13" s="32">
        <v>563.66</v>
      </c>
      <c r="F13" s="29">
        <f t="shared" ref="F13" si="0">D13/E13</f>
        <v>1112.6388248234753</v>
      </c>
    </row>
    <row r="14" spans="2:6" ht="30.75" customHeight="1" x14ac:dyDescent="0.25">
      <c r="B14" s="46"/>
      <c r="C14" s="24" t="s">
        <v>45</v>
      </c>
      <c r="D14" s="32">
        <v>0</v>
      </c>
      <c r="E14" s="29">
        <v>0</v>
      </c>
      <c r="F14" s="29">
        <v>0</v>
      </c>
    </row>
    <row r="15" spans="2:6" ht="45" x14ac:dyDescent="0.25">
      <c r="B15" s="46" t="s">
        <v>35</v>
      </c>
      <c r="C15" s="28" t="s">
        <v>46</v>
      </c>
      <c r="D15" s="32"/>
      <c r="E15" s="29"/>
      <c r="F15" s="29"/>
    </row>
    <row r="16" spans="2:6" x14ac:dyDescent="0.25">
      <c r="B16" s="46"/>
      <c r="C16" s="24" t="s">
        <v>5</v>
      </c>
      <c r="D16" s="32">
        <v>62535</v>
      </c>
      <c r="E16" s="29">
        <v>11794</v>
      </c>
      <c r="F16" s="29">
        <f>D16/E16</f>
        <v>5.302272341868747</v>
      </c>
    </row>
    <row r="17" spans="2:6" x14ac:dyDescent="0.25">
      <c r="B17" s="46"/>
      <c r="C17" s="24" t="s">
        <v>6</v>
      </c>
      <c r="D17" s="32"/>
      <c r="E17" s="29"/>
      <c r="F17" s="29"/>
    </row>
    <row r="18" spans="2:6" ht="58.5" customHeight="1" x14ac:dyDescent="0.25">
      <c r="B18" s="46" t="s">
        <v>36</v>
      </c>
      <c r="C18" s="24" t="s">
        <v>47</v>
      </c>
      <c r="D18" s="32"/>
      <c r="E18" s="29"/>
      <c r="F18" s="29"/>
    </row>
    <row r="19" spans="2:6" x14ac:dyDescent="0.25">
      <c r="B19" s="46"/>
      <c r="C19" s="24" t="s">
        <v>5</v>
      </c>
      <c r="D19" s="32">
        <v>0</v>
      </c>
      <c r="E19" s="29">
        <v>0</v>
      </c>
      <c r="F19" s="29"/>
    </row>
    <row r="20" spans="2:6" x14ac:dyDescent="0.25">
      <c r="B20" s="46"/>
      <c r="C20" s="24" t="s">
        <v>6</v>
      </c>
      <c r="D20" s="32"/>
      <c r="E20" s="29"/>
      <c r="F20" s="29"/>
    </row>
    <row r="21" spans="2:6" ht="120.75" customHeight="1" x14ac:dyDescent="0.25">
      <c r="B21" s="46" t="s">
        <v>37</v>
      </c>
      <c r="C21" s="28" t="s">
        <v>48</v>
      </c>
      <c r="D21" s="32"/>
      <c r="E21" s="29"/>
      <c r="F21" s="29"/>
    </row>
    <row r="22" spans="2:6" x14ac:dyDescent="0.25">
      <c r="B22" s="46"/>
      <c r="C22" s="24" t="s">
        <v>5</v>
      </c>
      <c r="D22" s="32">
        <v>58547</v>
      </c>
      <c r="E22" s="29">
        <v>11794</v>
      </c>
      <c r="F22" s="29">
        <f>D22/E22</f>
        <v>4.9641343055791083</v>
      </c>
    </row>
    <row r="23" spans="2:6" x14ac:dyDescent="0.25">
      <c r="B23" s="46"/>
      <c r="C23" s="24" t="s">
        <v>6</v>
      </c>
      <c r="D23" s="32"/>
      <c r="E23" s="29"/>
      <c r="F23" s="29"/>
    </row>
    <row r="25" spans="2:6" ht="42" customHeight="1" x14ac:dyDescent="0.25">
      <c r="B25" s="45" t="s">
        <v>50</v>
      </c>
      <c r="C25" s="45"/>
      <c r="D25" s="45"/>
      <c r="E25" s="45"/>
      <c r="F25" s="45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view="pageBreakPreview" zoomScaleNormal="100" zoomScaleSheetLayoutView="100" workbookViewId="0">
      <selection activeCell="E31" sqref="E31"/>
    </sheetView>
  </sheetViews>
  <sheetFormatPr defaultRowHeight="15" x14ac:dyDescent="0.25"/>
  <cols>
    <col min="2" max="2" width="5.7109375" customWidth="1"/>
    <col min="3" max="3" width="44.28515625" customWidth="1"/>
    <col min="4" max="5" width="15.7109375" customWidth="1"/>
  </cols>
  <sheetData>
    <row r="2" spans="2:5" x14ac:dyDescent="0.25">
      <c r="B2" s="38" t="s">
        <v>54</v>
      </c>
      <c r="C2" s="38"/>
      <c r="D2" s="38"/>
      <c r="E2" s="38"/>
    </row>
    <row r="3" spans="2:5" x14ac:dyDescent="0.25">
      <c r="B3" s="38" t="s">
        <v>55</v>
      </c>
      <c r="C3" s="38"/>
      <c r="D3" s="38"/>
      <c r="E3" s="38"/>
    </row>
    <row r="4" spans="2:5" x14ac:dyDescent="0.25">
      <c r="B4" s="38" t="s">
        <v>56</v>
      </c>
      <c r="C4" s="38"/>
      <c r="D4" s="38"/>
      <c r="E4" s="38"/>
    </row>
    <row r="5" spans="2:5" x14ac:dyDescent="0.25">
      <c r="E5" s="6" t="s">
        <v>57</v>
      </c>
    </row>
    <row r="6" spans="2:5" ht="60" x14ac:dyDescent="0.25">
      <c r="B6" s="47" t="s">
        <v>51</v>
      </c>
      <c r="C6" s="47"/>
      <c r="D6" s="36" t="s">
        <v>52</v>
      </c>
      <c r="E6" s="36" t="s">
        <v>53</v>
      </c>
    </row>
    <row r="7" spans="2:5" ht="30.75" customHeight="1" x14ac:dyDescent="0.25">
      <c r="B7" s="46" t="s">
        <v>32</v>
      </c>
      <c r="C7" s="28" t="s">
        <v>58</v>
      </c>
      <c r="D7" s="33">
        <v>353</v>
      </c>
      <c r="E7" s="33">
        <v>7141</v>
      </c>
    </row>
    <row r="8" spans="2:5" x14ac:dyDescent="0.25">
      <c r="B8" s="46"/>
      <c r="C8" s="12" t="s">
        <v>59</v>
      </c>
      <c r="D8" s="33"/>
      <c r="E8" s="33"/>
    </row>
    <row r="9" spans="2:5" x14ac:dyDescent="0.25">
      <c r="B9" s="46"/>
      <c r="C9" s="12" t="s">
        <v>60</v>
      </c>
      <c r="D9" s="33">
        <v>38</v>
      </c>
      <c r="E9" s="33">
        <v>1849</v>
      </c>
    </row>
    <row r="10" spans="2:5" x14ac:dyDescent="0.25">
      <c r="B10" s="46"/>
      <c r="C10" s="12" t="s">
        <v>61</v>
      </c>
      <c r="D10" s="33">
        <v>6</v>
      </c>
      <c r="E10" s="33">
        <v>0</v>
      </c>
    </row>
    <row r="11" spans="2:5" x14ac:dyDescent="0.25">
      <c r="B11" s="46"/>
      <c r="C11" s="12" t="s">
        <v>62</v>
      </c>
      <c r="D11" s="33">
        <v>225</v>
      </c>
      <c r="E11" s="33">
        <v>3647</v>
      </c>
    </row>
    <row r="12" spans="2:5" x14ac:dyDescent="0.25">
      <c r="B12" s="46"/>
      <c r="C12" s="12" t="s">
        <v>63</v>
      </c>
      <c r="D12" s="33">
        <v>68</v>
      </c>
      <c r="E12" s="33">
        <v>1109</v>
      </c>
    </row>
    <row r="13" spans="2:5" x14ac:dyDescent="0.25">
      <c r="B13" s="46"/>
      <c r="C13" s="12" t="s">
        <v>64</v>
      </c>
      <c r="D13" s="33">
        <v>16</v>
      </c>
      <c r="E13" s="33">
        <v>536</v>
      </c>
    </row>
    <row r="14" spans="2:5" x14ac:dyDescent="0.25">
      <c r="B14" s="46"/>
      <c r="C14" s="12" t="s">
        <v>65</v>
      </c>
      <c r="D14" s="33"/>
      <c r="E14" s="33"/>
    </row>
    <row r="15" spans="2:5" x14ac:dyDescent="0.25">
      <c r="B15" s="46"/>
      <c r="C15" s="12" t="s">
        <v>66</v>
      </c>
      <c r="D15" s="33"/>
      <c r="E15" s="33"/>
    </row>
    <row r="16" spans="2:5" ht="45" x14ac:dyDescent="0.25">
      <c r="B16" s="46"/>
      <c r="C16" s="24" t="s">
        <v>67</v>
      </c>
      <c r="D16" s="33"/>
      <c r="E16" s="33"/>
    </row>
    <row r="17" spans="2:5" ht="30" x14ac:dyDescent="0.25">
      <c r="B17" s="46"/>
      <c r="C17" s="24" t="s">
        <v>68</v>
      </c>
      <c r="D17" s="33">
        <v>16</v>
      </c>
      <c r="E17" s="33">
        <v>536</v>
      </c>
    </row>
    <row r="18" spans="2:5" x14ac:dyDescent="0.25">
      <c r="B18" s="46"/>
      <c r="C18" s="12" t="s">
        <v>59</v>
      </c>
      <c r="D18" s="33"/>
      <c r="E18" s="33"/>
    </row>
    <row r="19" spans="2:5" x14ac:dyDescent="0.25">
      <c r="B19" s="46"/>
      <c r="C19" s="12" t="s">
        <v>69</v>
      </c>
      <c r="D19" s="33">
        <v>2</v>
      </c>
      <c r="E19" s="33">
        <v>0</v>
      </c>
    </row>
    <row r="20" spans="2:5" x14ac:dyDescent="0.25">
      <c r="B20" s="46"/>
      <c r="C20" s="12" t="s">
        <v>70</v>
      </c>
      <c r="D20" s="33">
        <v>8</v>
      </c>
      <c r="E20" s="33">
        <v>0</v>
      </c>
    </row>
    <row r="21" spans="2:5" ht="32.25" customHeight="1" x14ac:dyDescent="0.25">
      <c r="B21" s="46"/>
      <c r="C21" s="24" t="s">
        <v>71</v>
      </c>
      <c r="D21" s="33">
        <v>2</v>
      </c>
      <c r="E21" s="33">
        <v>0</v>
      </c>
    </row>
    <row r="22" spans="2:5" x14ac:dyDescent="0.25">
      <c r="B22" s="46"/>
      <c r="C22" s="12" t="s">
        <v>72</v>
      </c>
      <c r="D22" s="33">
        <v>1</v>
      </c>
      <c r="E22" s="33">
        <v>0</v>
      </c>
    </row>
    <row r="23" spans="2:5" ht="30" x14ac:dyDescent="0.25">
      <c r="B23" s="46"/>
      <c r="C23" s="24" t="s">
        <v>73</v>
      </c>
      <c r="D23" s="33">
        <v>3</v>
      </c>
      <c r="E23" s="33"/>
    </row>
    <row r="24" spans="2:5" x14ac:dyDescent="0.25">
      <c r="B24" s="46"/>
      <c r="C24" s="12" t="s">
        <v>74</v>
      </c>
      <c r="D24" s="33"/>
      <c r="E24" s="33"/>
    </row>
    <row r="25" spans="2:5" x14ac:dyDescent="0.25">
      <c r="B25" s="46"/>
      <c r="C25" s="12" t="s">
        <v>59</v>
      </c>
      <c r="D25" s="33"/>
      <c r="E25" s="33"/>
    </row>
    <row r="26" spans="2:5" x14ac:dyDescent="0.25">
      <c r="B26" s="46"/>
      <c r="C26" s="12" t="s">
        <v>75</v>
      </c>
      <c r="D26" s="33"/>
      <c r="E26" s="33"/>
    </row>
    <row r="27" spans="2:5" x14ac:dyDescent="0.25">
      <c r="B27" s="46"/>
      <c r="C27" s="12" t="s">
        <v>76</v>
      </c>
      <c r="D27" s="33"/>
      <c r="E27" s="33"/>
    </row>
    <row r="28" spans="2:5" x14ac:dyDescent="0.25">
      <c r="B28" s="46"/>
      <c r="C28" s="12" t="s">
        <v>77</v>
      </c>
      <c r="D28" s="33"/>
      <c r="E28" s="33"/>
    </row>
    <row r="29" spans="2:5" ht="30" x14ac:dyDescent="0.25">
      <c r="B29" s="46"/>
      <c r="C29" s="24" t="s">
        <v>78</v>
      </c>
      <c r="D29" s="33"/>
      <c r="E29" s="33"/>
    </row>
    <row r="30" spans="2:5" ht="75" customHeight="1" x14ac:dyDescent="0.25">
      <c r="B30" s="37" t="s">
        <v>33</v>
      </c>
      <c r="C30" s="28" t="s">
        <v>79</v>
      </c>
      <c r="D30" s="33">
        <v>3388</v>
      </c>
      <c r="E30" s="33">
        <v>52048.321000000004</v>
      </c>
    </row>
    <row r="31" spans="2:5" x14ac:dyDescent="0.25">
      <c r="B31" s="37" t="s">
        <v>34</v>
      </c>
      <c r="C31" s="12" t="s">
        <v>80</v>
      </c>
      <c r="D31" s="33"/>
      <c r="E31" s="33">
        <v>1592.49</v>
      </c>
    </row>
    <row r="32" spans="2:5" x14ac:dyDescent="0.25">
      <c r="B32" s="12"/>
      <c r="C32" s="12" t="s">
        <v>81</v>
      </c>
      <c r="D32" s="33">
        <f>D7+D30+D31</f>
        <v>3741</v>
      </c>
      <c r="E32" s="33">
        <f>E7+E30+E31</f>
        <v>60781.811000000002</v>
      </c>
    </row>
  </sheetData>
  <mergeCells count="5">
    <mergeCell ref="B6:C6"/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view="pageBreakPreview" zoomScale="110" zoomScaleNormal="100" zoomScaleSheetLayoutView="110" workbookViewId="0">
      <selection activeCell="E8" sqref="E8"/>
    </sheetView>
  </sheetViews>
  <sheetFormatPr defaultRowHeight="15" x14ac:dyDescent="0.25"/>
  <cols>
    <col min="2" max="2" width="5.7109375" style="3" customWidth="1"/>
    <col min="3" max="3" width="46.140625" customWidth="1"/>
    <col min="4" max="5" width="18.7109375" customWidth="1"/>
  </cols>
  <sheetData>
    <row r="2" spans="2:5" x14ac:dyDescent="0.25">
      <c r="B2" s="38" t="s">
        <v>87</v>
      </c>
      <c r="C2" s="38"/>
      <c r="D2" s="38"/>
      <c r="E2" s="38"/>
    </row>
    <row r="3" spans="2:5" x14ac:dyDescent="0.25">
      <c r="B3" s="38" t="s">
        <v>88</v>
      </c>
      <c r="C3" s="38"/>
      <c r="D3" s="38"/>
      <c r="E3" s="38"/>
    </row>
    <row r="4" spans="2:5" x14ac:dyDescent="0.25">
      <c r="B4" s="38" t="s">
        <v>89</v>
      </c>
      <c r="C4" s="38"/>
      <c r="D4" s="38"/>
      <c r="E4" s="38"/>
    </row>
    <row r="5" spans="2:5" ht="90" x14ac:dyDescent="0.25">
      <c r="B5" s="48" t="s">
        <v>28</v>
      </c>
      <c r="C5" s="48"/>
      <c r="D5" s="2" t="s">
        <v>82</v>
      </c>
      <c r="E5" s="2" t="s">
        <v>83</v>
      </c>
    </row>
    <row r="6" spans="2:5" ht="30" x14ac:dyDescent="0.25">
      <c r="B6" s="4" t="s">
        <v>32</v>
      </c>
      <c r="C6" s="7" t="s">
        <v>84</v>
      </c>
      <c r="D6" s="34">
        <v>0</v>
      </c>
      <c r="E6" s="34">
        <v>0</v>
      </c>
    </row>
    <row r="7" spans="2:5" ht="63.75" customHeight="1" x14ac:dyDescent="0.25">
      <c r="B7" s="4" t="s">
        <v>33</v>
      </c>
      <c r="C7" s="7" t="s">
        <v>85</v>
      </c>
      <c r="D7" s="34">
        <f>4300.472</f>
        <v>4300.4719999999998</v>
      </c>
      <c r="E7" s="23">
        <f>2508</f>
        <v>2508</v>
      </c>
    </row>
    <row r="8" spans="2:5" ht="40.5" customHeight="1" x14ac:dyDescent="0.25">
      <c r="B8" s="4" t="s">
        <v>34</v>
      </c>
      <c r="C8" s="7" t="s">
        <v>86</v>
      </c>
      <c r="D8" s="34">
        <v>0</v>
      </c>
      <c r="E8" s="34">
        <v>0</v>
      </c>
    </row>
  </sheetData>
  <mergeCells count="4">
    <mergeCell ref="B5:C5"/>
    <mergeCell ref="B2:E2"/>
    <mergeCell ref="B3:E3"/>
    <mergeCell ref="B4:E4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Приложение 2</vt:lpstr>
      <vt:lpstr>Приложени 3  до 15 </vt:lpstr>
      <vt:lpstr>Приложение 3 15-150</vt:lpstr>
      <vt:lpstr>Приложение 3 150-670</vt:lpstr>
      <vt:lpstr>Приложение 4 до 15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  до 15 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4 150-670'!Область_печати</vt:lpstr>
      <vt:lpstr>'Приложение 4 15-150'!Область_печати</vt:lpstr>
      <vt:lpstr>'Приложение 4 до 15'!Область_печати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2015-10-19T15:49:05Z</dcterms:modified>
</cp:coreProperties>
</file>