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Z:\Tarif\тариф 2022\1. в соответствии со стандартами\Публикации на сайте 2022\Факт 2021\"/>
    </mc:Choice>
  </mc:AlternateContent>
  <bookViews>
    <workbookView xWindow="0" yWindow="0" windowWidth="28800" windowHeight="11400" firstSheet="8" activeTab="9"/>
  </bookViews>
  <sheets>
    <sheet name="КБЭ" sheetId="2" state="hidden" r:id="rId1"/>
    <sheet name="КЧЭ" sheetId="3" state="hidden" r:id="rId2"/>
    <sheet name="СКЭ" sheetId="4" state="hidden" r:id="rId3"/>
    <sheet name="ИЭ" sheetId="5" state="hidden" r:id="rId4"/>
    <sheet name="Дагэнерго" sheetId="23" r:id="rId5"/>
    <sheet name="Ингушэнерго" sheetId="22" r:id="rId6"/>
    <sheet name="Каббалэнерго" sheetId="21" r:id="rId7"/>
    <sheet name="КЧэнерго" sheetId="20" r:id="rId8"/>
    <sheet name="Севкавказэнерго" sheetId="19" r:id="rId9"/>
    <sheet name="О структуре затрат СтЭнерго" sheetId="24" r:id="rId10"/>
    <sheet name="О движении активов СтЭ" sheetId="2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Z_285B9110_8B2A_408B_88E7_5DBE4BA89792_.wvu.Cols" localSheetId="10" hidden="1">'О движении активов СтЭ'!$I:$L</definedName>
    <definedName name="Z_285B9110_8B2A_408B_88E7_5DBE4BA89792_.wvu.PrintArea" localSheetId="10" hidden="1">'О движении активов СтЭ'!$B$1:$G$41</definedName>
    <definedName name="Z_627EE8EA_57FD_4BC1_BB88_CA0DCDA5AB50_.wvu.Cols" localSheetId="9" hidden="1">'О структуре затрат СтЭнерго'!$G:$M</definedName>
    <definedName name="Z_627EE8EA_57FD_4BC1_BB88_CA0DCDA5AB50_.wvu.PrintArea" localSheetId="9" hidden="1">'О структуре затрат СтЭнерго'!$A$1:$F$95</definedName>
    <definedName name="Z_627EE8EA_57FD_4BC1_BB88_CA0DCDA5AB50_.wvu.Rows" localSheetId="9" hidden="1">'О структуре затрат СтЭнерго'!$76:$76,'О структуре затрат СтЭнерго'!$86:$86</definedName>
    <definedName name="Z_CEB04343_0E97_4DC8_BC24_2B0CD2A5B521_.wvu.Cols" localSheetId="10" hidden="1">'О движении активов СтЭ'!$I:$L</definedName>
    <definedName name="Z_CEB04343_0E97_4DC8_BC24_2B0CD2A5B521_.wvu.PrintArea" localSheetId="10" hidden="1">'О движении активов СтЭ'!$B$1:$G$41</definedName>
    <definedName name="Z_EDA5F36C_4A3D_45D5_B81D_DFECC38ECE08_.wvu.PrintArea" localSheetId="9" hidden="1">'О структуре затрат СтЭнерго'!$A$1:$F$74</definedName>
    <definedName name="_xlnm.Print_Titles" localSheetId="3">ИЭ!$15:$16</definedName>
    <definedName name="_xlnm.Print_Titles" localSheetId="0">КБЭ!$15:$16</definedName>
    <definedName name="_xlnm.Print_Titles" localSheetId="1">КЧЭ!$15:$16</definedName>
    <definedName name="_xlnm.Print_Titles" localSheetId="2">СКЭ!$15:$16</definedName>
    <definedName name="_xlnm.Print_Area" localSheetId="4">Дагэнерго!$A$1:$CM$101</definedName>
    <definedName name="_xlnm.Print_Area" localSheetId="3">ИЭ!$A$1:$CL$104</definedName>
    <definedName name="_xlnm.Print_Area" localSheetId="0">КБЭ!$A$1:$CL$107</definedName>
    <definedName name="_xlnm.Print_Area" localSheetId="1">КЧЭ!$A$1:$CL$104</definedName>
    <definedName name="_xlnm.Print_Area" localSheetId="10">'О движении активов СтЭ'!$B$1:$G$39</definedName>
    <definedName name="_xlnm.Print_Area" localSheetId="9">'О структуре затрат СтЭнерго'!$A$1:$H$115</definedName>
    <definedName name="_xlnm.Print_Area" localSheetId="2">СКЭ!$A$1:$CL$107</definedName>
  </definedNames>
  <calcPr calcId="162913"/>
</workbook>
</file>

<file path=xl/calcChain.xml><?xml version="1.0" encoding="utf-8"?>
<calcChain xmlns="http://schemas.openxmlformats.org/spreadsheetml/2006/main">
  <c r="E104" i="24" l="1"/>
  <c r="J38" i="25"/>
  <c r="I38" i="25"/>
  <c r="H37" i="25"/>
  <c r="H36" i="25"/>
  <c r="F35" i="25"/>
  <c r="H35" i="25" s="1"/>
  <c r="E35" i="25"/>
  <c r="H34" i="25"/>
  <c r="F34" i="25"/>
  <c r="E34" i="25"/>
  <c r="F33" i="25"/>
  <c r="H33" i="25" s="1"/>
  <c r="E33" i="25"/>
  <c r="F32" i="25"/>
  <c r="H32" i="25" s="1"/>
  <c r="E32" i="25"/>
  <c r="F31" i="25"/>
  <c r="H31" i="25" s="1"/>
  <c r="E31" i="25"/>
  <c r="H30" i="25"/>
  <c r="F30" i="25"/>
  <c r="E30" i="25"/>
  <c r="F29" i="25"/>
  <c r="F23" i="25" s="1"/>
  <c r="E29" i="25"/>
  <c r="F28" i="25"/>
  <c r="H28" i="25" s="1"/>
  <c r="E28" i="25"/>
  <c r="E25" i="25" s="1"/>
  <c r="E21" i="25" s="1"/>
  <c r="F27" i="25"/>
  <c r="H27" i="25" s="1"/>
  <c r="E27" i="25"/>
  <c r="H26" i="25"/>
  <c r="F26" i="25"/>
  <c r="E26" i="25"/>
  <c r="F25" i="25"/>
  <c r="F21" i="25" s="1"/>
  <c r="H21" i="25" s="1"/>
  <c r="F24" i="25"/>
  <c r="F20" i="25" s="1"/>
  <c r="E24" i="25"/>
  <c r="E20" i="25" s="1"/>
  <c r="E23" i="25"/>
  <c r="E19" i="25" s="1"/>
  <c r="H22" i="25"/>
  <c r="F18" i="25"/>
  <c r="E18" i="25"/>
  <c r="E38" i="25" s="1"/>
  <c r="K38" i="25" s="1"/>
  <c r="I110" i="24"/>
  <c r="H110" i="24"/>
  <c r="I106" i="24"/>
  <c r="H106" i="24"/>
  <c r="E103" i="24"/>
  <c r="D103" i="24"/>
  <c r="E101" i="24"/>
  <c r="D101" i="24"/>
  <c r="E99" i="24"/>
  <c r="D99" i="24"/>
  <c r="E98" i="24"/>
  <c r="D98" i="24"/>
  <c r="E96" i="24"/>
  <c r="D96" i="24"/>
  <c r="E94" i="24"/>
  <c r="G94" i="24" s="1"/>
  <c r="D94" i="24"/>
  <c r="E93" i="24"/>
  <c r="G93" i="24" s="1"/>
  <c r="D93" i="24"/>
  <c r="E91" i="24"/>
  <c r="G91" i="24" s="1"/>
  <c r="D91" i="24"/>
  <c r="E90" i="24"/>
  <c r="G90" i="24" s="1"/>
  <c r="D90" i="24"/>
  <c r="E89" i="24"/>
  <c r="G89" i="24" s="1"/>
  <c r="D89" i="24"/>
  <c r="G88" i="24"/>
  <c r="E88" i="24"/>
  <c r="D88" i="24"/>
  <c r="E87" i="24"/>
  <c r="E92" i="24" s="1"/>
  <c r="G92" i="24" s="1"/>
  <c r="D87" i="24"/>
  <c r="D92" i="24" s="1"/>
  <c r="G86" i="24"/>
  <c r="E85" i="24"/>
  <c r="G85" i="24" s="1"/>
  <c r="D85" i="24"/>
  <c r="E84" i="24"/>
  <c r="D84" i="24"/>
  <c r="G84" i="24" s="1"/>
  <c r="G83" i="24"/>
  <c r="E83" i="24"/>
  <c r="D83" i="24"/>
  <c r="E82" i="24"/>
  <c r="G82" i="24" s="1"/>
  <c r="D82" i="24"/>
  <c r="K81" i="24"/>
  <c r="J81" i="24"/>
  <c r="H81" i="24"/>
  <c r="L81" i="24" s="1"/>
  <c r="E81" i="24"/>
  <c r="G81" i="24" s="1"/>
  <c r="D81" i="24"/>
  <c r="K80" i="24"/>
  <c r="J80" i="24"/>
  <c r="H80" i="24"/>
  <c r="L80" i="24" s="1"/>
  <c r="G80" i="24"/>
  <c r="E80" i="24"/>
  <c r="I80" i="24" s="1"/>
  <c r="M80" i="24" s="1"/>
  <c r="D80" i="24"/>
  <c r="K79" i="24"/>
  <c r="J79" i="24"/>
  <c r="I79" i="24"/>
  <c r="M79" i="24" s="1"/>
  <c r="E79" i="24"/>
  <c r="D79" i="24"/>
  <c r="H79" i="24" s="1"/>
  <c r="L79" i="24" s="1"/>
  <c r="K78" i="24"/>
  <c r="J78" i="24"/>
  <c r="E78" i="24"/>
  <c r="G78" i="24" s="1"/>
  <c r="D78" i="24"/>
  <c r="H78" i="24" s="1"/>
  <c r="L78" i="24" s="1"/>
  <c r="K77" i="24"/>
  <c r="J77" i="24"/>
  <c r="E77" i="24"/>
  <c r="G77" i="24" s="1"/>
  <c r="D77" i="24"/>
  <c r="H77" i="24" s="1"/>
  <c r="L77" i="24" s="1"/>
  <c r="E72" i="24"/>
  <c r="I66" i="24"/>
  <c r="H66" i="24"/>
  <c r="I65" i="24"/>
  <c r="H65" i="24"/>
  <c r="E65" i="24"/>
  <c r="K65" i="24" s="1"/>
  <c r="D65" i="24"/>
  <c r="J65" i="24" s="1"/>
  <c r="I64" i="24"/>
  <c r="H64" i="24"/>
  <c r="E64" i="24"/>
  <c r="E66" i="24" s="1"/>
  <c r="D64" i="24"/>
  <c r="J64" i="24" s="1"/>
  <c r="D62" i="24"/>
  <c r="I60" i="24"/>
  <c r="H60" i="24"/>
  <c r="E60" i="24"/>
  <c r="K60" i="24" s="1"/>
  <c r="D60" i="24"/>
  <c r="J60" i="24" s="1"/>
  <c r="I59" i="24"/>
  <c r="K59" i="24" s="1"/>
  <c r="H59" i="24"/>
  <c r="E59" i="24"/>
  <c r="D59" i="24"/>
  <c r="J59" i="24" s="1"/>
  <c r="K58" i="24"/>
  <c r="J58" i="24"/>
  <c r="G58" i="24"/>
  <c r="K57" i="24"/>
  <c r="I57" i="24"/>
  <c r="H57" i="24"/>
  <c r="G57" i="24"/>
  <c r="E57" i="24"/>
  <c r="D57" i="24"/>
  <c r="J57" i="24" s="1"/>
  <c r="J56" i="24"/>
  <c r="E56" i="24"/>
  <c r="K56" i="24" s="1"/>
  <c r="D56" i="24"/>
  <c r="K55" i="24"/>
  <c r="I55" i="24"/>
  <c r="H55" i="24"/>
  <c r="G55" i="24"/>
  <c r="E55" i="24"/>
  <c r="I109" i="24" s="1"/>
  <c r="I111" i="24" s="1"/>
  <c r="D55" i="24"/>
  <c r="H109" i="24" s="1"/>
  <c r="H111" i="24" s="1"/>
  <c r="E53" i="24"/>
  <c r="K52" i="24"/>
  <c r="I52" i="24"/>
  <c r="H52" i="24"/>
  <c r="G52" i="24"/>
  <c r="E52" i="24"/>
  <c r="J107" i="24" s="1"/>
  <c r="D52" i="24"/>
  <c r="J52" i="24" s="1"/>
  <c r="J51" i="24"/>
  <c r="I51" i="24"/>
  <c r="H51" i="24"/>
  <c r="E51" i="24"/>
  <c r="K51" i="24" s="1"/>
  <c r="D51" i="24"/>
  <c r="E50" i="24"/>
  <c r="G50" i="24" s="1"/>
  <c r="D50" i="24"/>
  <c r="I48" i="24"/>
  <c r="H48" i="24"/>
  <c r="E48" i="24"/>
  <c r="K48" i="24" s="1"/>
  <c r="D48" i="24"/>
  <c r="J48" i="24" s="1"/>
  <c r="K47" i="24"/>
  <c r="I47" i="24"/>
  <c r="H47" i="24"/>
  <c r="G47" i="24"/>
  <c r="E47" i="24"/>
  <c r="D47" i="24"/>
  <c r="J47" i="24" s="1"/>
  <c r="K46" i="24"/>
  <c r="J46" i="24"/>
  <c r="I45" i="24"/>
  <c r="H45" i="24"/>
  <c r="E45" i="24"/>
  <c r="K45" i="24" s="1"/>
  <c r="D45" i="24"/>
  <c r="J45" i="24" s="1"/>
  <c r="I44" i="24"/>
  <c r="H44" i="24"/>
  <c r="E44" i="24"/>
  <c r="K44" i="24" s="1"/>
  <c r="D44" i="24"/>
  <c r="J44" i="24" s="1"/>
  <c r="E43" i="24"/>
  <c r="I42" i="24"/>
  <c r="H42" i="24"/>
  <c r="J42" i="24" s="1"/>
  <c r="E42" i="24"/>
  <c r="K42" i="24" s="1"/>
  <c r="K41" i="24"/>
  <c r="J41" i="24"/>
  <c r="E41" i="24"/>
  <c r="J40" i="24"/>
  <c r="I40" i="24"/>
  <c r="H40" i="24"/>
  <c r="E40" i="24"/>
  <c r="K40" i="24" s="1"/>
  <c r="K39" i="24"/>
  <c r="I39" i="24"/>
  <c r="H39" i="24"/>
  <c r="J39" i="24" s="1"/>
  <c r="G39" i="24"/>
  <c r="E39" i="24"/>
  <c r="J38" i="24"/>
  <c r="I38" i="24"/>
  <c r="H38" i="24"/>
  <c r="E38" i="24"/>
  <c r="K38" i="24" s="1"/>
  <c r="K37" i="24"/>
  <c r="I37" i="24"/>
  <c r="H37" i="24"/>
  <c r="J37" i="24" s="1"/>
  <c r="G37" i="24"/>
  <c r="E37" i="24"/>
  <c r="J36" i="24"/>
  <c r="I36" i="24"/>
  <c r="H36" i="24"/>
  <c r="E36" i="24"/>
  <c r="K36" i="24" s="1"/>
  <c r="E35" i="24"/>
  <c r="I34" i="24"/>
  <c r="H34" i="24"/>
  <c r="J34" i="24" s="1"/>
  <c r="E34" i="24"/>
  <c r="K34" i="24" s="1"/>
  <c r="J33" i="24"/>
  <c r="I33" i="24"/>
  <c r="H33" i="24"/>
  <c r="E33" i="24"/>
  <c r="K33" i="24" s="1"/>
  <c r="K32" i="24"/>
  <c r="I32" i="24"/>
  <c r="H32" i="24"/>
  <c r="J32" i="24" s="1"/>
  <c r="G32" i="24"/>
  <c r="E32" i="24"/>
  <c r="J31" i="24"/>
  <c r="I31" i="24"/>
  <c r="H31" i="24"/>
  <c r="E31" i="24"/>
  <c r="K31" i="24" s="1"/>
  <c r="K30" i="24"/>
  <c r="I30" i="24"/>
  <c r="H30" i="24"/>
  <c r="J30" i="24" s="1"/>
  <c r="G30" i="24"/>
  <c r="E30" i="24"/>
  <c r="J29" i="24"/>
  <c r="I29" i="24"/>
  <c r="H29" i="24"/>
  <c r="E29" i="24"/>
  <c r="E28" i="24" s="1"/>
  <c r="I28" i="24"/>
  <c r="H28" i="24"/>
  <c r="J28" i="24" s="1"/>
  <c r="J27" i="24"/>
  <c r="I27" i="24"/>
  <c r="H27" i="24"/>
  <c r="E26" i="24"/>
  <c r="I25" i="24"/>
  <c r="H25" i="24"/>
  <c r="J25" i="24" s="1"/>
  <c r="E25" i="24"/>
  <c r="K25" i="24" s="1"/>
  <c r="E24" i="24"/>
  <c r="K23" i="24"/>
  <c r="I23" i="24"/>
  <c r="H23" i="24"/>
  <c r="J23" i="24" s="1"/>
  <c r="G23" i="24"/>
  <c r="E23" i="24"/>
  <c r="E22" i="24"/>
  <c r="E63" i="24" s="1"/>
  <c r="J21" i="24"/>
  <c r="I21" i="24"/>
  <c r="H21" i="24"/>
  <c r="E21" i="24"/>
  <c r="E20" i="24" s="1"/>
  <c r="I20" i="24"/>
  <c r="H20" i="24"/>
  <c r="J20" i="24" s="1"/>
  <c r="I19" i="24"/>
  <c r="H19" i="24"/>
  <c r="E19" i="24"/>
  <c r="K19" i="24" s="1"/>
  <c r="D19" i="24"/>
  <c r="J19" i="24" s="1"/>
  <c r="I18" i="24"/>
  <c r="H18" i="24"/>
  <c r="K66" i="24" l="1"/>
  <c r="F19" i="25"/>
  <c r="H19" i="25" s="1"/>
  <c r="H23" i="25"/>
  <c r="K20" i="24"/>
  <c r="G20" i="24"/>
  <c r="N19" i="24"/>
  <c r="O19" i="24" s="1"/>
  <c r="K28" i="24"/>
  <c r="E27" i="24"/>
  <c r="G28" i="24"/>
  <c r="F38" i="25"/>
  <c r="H20" i="25"/>
  <c r="G59" i="24"/>
  <c r="G64" i="24"/>
  <c r="K64" i="24"/>
  <c r="D66" i="24"/>
  <c r="J66" i="24" s="1"/>
  <c r="I77" i="24"/>
  <c r="M77" i="24" s="1"/>
  <c r="G79" i="24"/>
  <c r="I81" i="24"/>
  <c r="M81" i="24" s="1"/>
  <c r="G87" i="24"/>
  <c r="D97" i="24"/>
  <c r="D100" i="24" s="1"/>
  <c r="D102" i="24" s="1"/>
  <c r="H25" i="25"/>
  <c r="H29" i="25"/>
  <c r="G21" i="24"/>
  <c r="K21" i="24"/>
  <c r="D18" i="24"/>
  <c r="G29" i="24"/>
  <c r="K29" i="24"/>
  <c r="G31" i="24"/>
  <c r="G36" i="24"/>
  <c r="G38" i="24"/>
  <c r="G40" i="24"/>
  <c r="G45" i="24"/>
  <c r="G48" i="24"/>
  <c r="J55" i="24"/>
  <c r="G56" i="24"/>
  <c r="I78" i="24"/>
  <c r="M78" i="24" s="1"/>
  <c r="E97" i="24"/>
  <c r="E100" i="24" s="1"/>
  <c r="E102" i="24" s="1"/>
  <c r="H18" i="25"/>
  <c r="H24" i="25"/>
  <c r="E18" i="24"/>
  <c r="G19" i="24"/>
  <c r="G25" i="24"/>
  <c r="G34" i="24"/>
  <c r="G42" i="24"/>
  <c r="G44" i="24"/>
  <c r="G51" i="24"/>
  <c r="G60" i="24"/>
  <c r="G65" i="24"/>
  <c r="BU71" i="5"/>
  <c r="BT71" i="5"/>
  <c r="BU68" i="5"/>
  <c r="BU66" i="5"/>
  <c r="BU57" i="5" s="1"/>
  <c r="BU44" i="5" s="1"/>
  <c r="BT66" i="5"/>
  <c r="BT57" i="5" s="1"/>
  <c r="BT44" i="5" s="1"/>
  <c r="BT18" i="5" s="1"/>
  <c r="BU41" i="5"/>
  <c r="BU30" i="5" s="1"/>
  <c r="BU27" i="5" s="1"/>
  <c r="BU19" i="5" s="1"/>
  <c r="BU20" i="5"/>
  <c r="BU72" i="4"/>
  <c r="BT72" i="4"/>
  <c r="BU69" i="4"/>
  <c r="BU67" i="4"/>
  <c r="BT67" i="4"/>
  <c r="BV63" i="4"/>
  <c r="BU57" i="4"/>
  <c r="BU44" i="4" s="1"/>
  <c r="BT57" i="4"/>
  <c r="BT44" i="4" s="1"/>
  <c r="BT18" i="4" s="1"/>
  <c r="BT13" i="4" s="1"/>
  <c r="BU30" i="4"/>
  <c r="BU27" i="4" s="1"/>
  <c r="BU20" i="4"/>
  <c r="BU71" i="3"/>
  <c r="BT71" i="3"/>
  <c r="BU68" i="3"/>
  <c r="BU66" i="3"/>
  <c r="BU57" i="3"/>
  <c r="BU44" i="3" s="1"/>
  <c r="BT57" i="3"/>
  <c r="BT44" i="3" s="1"/>
  <c r="BT18" i="3" s="1"/>
  <c r="BU30" i="3"/>
  <c r="BU27" i="3"/>
  <c r="BU20" i="3"/>
  <c r="BW13" i="3"/>
  <c r="BV13" i="3"/>
  <c r="BU71" i="2"/>
  <c r="BT71" i="2"/>
  <c r="BU68" i="2"/>
  <c r="BT67" i="2"/>
  <c r="BU66" i="2"/>
  <c r="BU57" i="2" s="1"/>
  <c r="BU44" i="2" s="1"/>
  <c r="BT57" i="2"/>
  <c r="BT44" i="2" s="1"/>
  <c r="BU41" i="2"/>
  <c r="BU30" i="2" s="1"/>
  <c r="BU27" i="2" s="1"/>
  <c r="BU20" i="2"/>
  <c r="L38" i="25" l="1"/>
  <c r="H38" i="25"/>
  <c r="H97" i="24"/>
  <c r="H107" i="24" s="1"/>
  <c r="J18" i="24"/>
  <c r="D104" i="24"/>
  <c r="D105" i="24" s="1"/>
  <c r="G66" i="24"/>
  <c r="I97" i="24"/>
  <c r="I107" i="24" s="1"/>
  <c r="K18" i="24"/>
  <c r="E105" i="24"/>
  <c r="G18" i="24"/>
  <c r="K27" i="24"/>
  <c r="G27" i="24"/>
  <c r="BU19" i="2"/>
  <c r="BU18" i="2" s="1"/>
  <c r="BT18" i="2"/>
  <c r="BU19" i="4"/>
  <c r="BU18" i="4" s="1"/>
  <c r="BU19" i="3"/>
  <c r="BU18" i="3" s="1"/>
  <c r="BU18" i="5"/>
</calcChain>
</file>

<file path=xl/comments1.xml><?xml version="1.0" encoding="utf-8"?>
<comments xmlns="http://schemas.openxmlformats.org/spreadsheetml/2006/main">
  <authors>
    <author>Лоскутова</author>
    <author>Олеся Алиева</author>
  </authors>
  <commentList>
    <comment ref="H97" authorId="0" shapeId="0">
      <text>
        <r>
          <rPr>
            <sz val="9"/>
            <color indexed="81"/>
            <rFont val="Tahoma"/>
            <family val="2"/>
            <charset val="204"/>
          </rPr>
          <t xml:space="preserve">  
   НВВ
</t>
        </r>
      </text>
    </comment>
    <comment ref="I97" authorId="0" shapeId="0">
      <text>
        <r>
          <rPr>
            <sz val="9"/>
            <color indexed="81"/>
            <rFont val="Tahoma"/>
            <family val="2"/>
            <charset val="204"/>
          </rPr>
          <t xml:space="preserve">  
   НВВ
</t>
        </r>
      </text>
    </comment>
    <comment ref="E102" authorId="1" shapeId="0">
      <text>
        <r>
          <rPr>
            <b/>
            <sz val="11"/>
            <color indexed="81"/>
            <rFont val="Tahoma"/>
            <family val="2"/>
            <charset val="204"/>
          </rPr>
          <t>Олеся Алиева:</t>
        </r>
        <r>
          <rPr>
            <sz val="11"/>
            <color indexed="81"/>
            <rFont val="Tahoma"/>
            <family val="2"/>
            <charset val="204"/>
          </rPr>
          <t xml:space="preserve">
услуги россети</t>
        </r>
      </text>
    </comment>
    <comment ref="I107" authorId="0" shapeId="0">
      <text>
        <r>
          <rPr>
            <sz val="9"/>
            <color indexed="81"/>
            <rFont val="Tahoma"/>
            <family val="2"/>
            <charset val="204"/>
          </rPr>
          <t xml:space="preserve">
Выпадающие по ТП
</t>
        </r>
      </text>
    </comment>
    <comment ref="H110" authorId="0" shapeId="0">
      <text>
        <r>
          <rPr>
            <sz val="9"/>
            <color indexed="81"/>
            <rFont val="Tahoma"/>
            <family val="2"/>
            <charset val="204"/>
          </rPr>
          <t xml:space="preserve">
Расходы из прибыли + ЧП + Амортизация - услуги банков (ПР) - налог на прибыль (НР) - выпадающие по ТП (НР)</t>
        </r>
      </text>
    </comment>
    <comment ref="I110" authorId="0" shapeId="0">
      <text>
        <r>
          <rPr>
            <sz val="9"/>
            <color indexed="81"/>
            <rFont val="Tahoma"/>
            <family val="2"/>
            <charset val="204"/>
          </rPr>
          <t xml:space="preserve">
Расходы из прибыли + ЧП + Амортизация - услуги банков (ПР) - налог на прибыль (НР) - выпадающие по ТП (НР)</t>
        </r>
      </text>
    </comment>
  </commentList>
</comments>
</file>

<file path=xl/sharedStrings.xml><?xml version="1.0" encoding="utf-8"?>
<sst xmlns="http://schemas.openxmlformats.org/spreadsheetml/2006/main" count="3484" uniqueCount="481">
  <si>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</si>
  <si>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</si>
  <si>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</si>
  <si>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</si>
  <si>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</si>
  <si>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</si>
  <si>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</si>
  <si>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</si>
  <si>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</si>
  <si>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</si>
  <si>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</si>
  <si>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</si>
  <si>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</si>
  <si>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</si>
  <si>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</si>
  <si>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</si>
  <si>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</si>
  <si>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</si>
  <si>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</si>
  <si>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</si>
  <si>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</si>
  <si>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</si>
  <si>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</si>
  <si>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</si>
  <si>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</si>
  <si>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</si>
  <si>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</si>
  <si>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</si>
  <si>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</si>
  <si>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</si>
  <si>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</si>
  <si>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</si>
  <si>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</si>
  <si>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</si>
  <si>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</si>
  <si>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</si>
  <si>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</si>
  <si>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</si>
  <si>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</si>
  <si>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</si>
  <si>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</si>
  <si>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</si>
  <si>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</si>
  <si>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</si>
  <si>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</si>
  <si>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</si>
  <si>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</si>
  <si>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</si>
  <si>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</si>
  <si>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</si>
  <si>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</si>
  <si>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</si>
  <si>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</si>
  <si>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</si>
  <si>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</si>
  <si>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</si>
  <si>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</si>
  <si>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</si>
  <si>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</si>
  <si>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</si>
  <si>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</si>
  <si>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</si>
  <si>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</si>
  <si>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</si>
  <si>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</si>
  <si>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</si>
  <si>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</si>
  <si>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</si>
  <si>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</si>
  <si>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</si>
  <si>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</si>
  <si>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</si>
  <si>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</si>
  <si>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</si>
  <si>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</si>
  <si>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</si>
  <si>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</si>
  <si>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</si>
  <si>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</si>
  <si>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</si>
  <si>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</si>
  <si>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</si>
  <si>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</si>
  <si>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</si>
  <si>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</si>
  <si>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</si>
  <si>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</si>
  <si>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</si>
  <si>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</si>
  <si>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</si>
  <si>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</si>
  <si>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</si>
  <si>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</si>
  <si>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</si>
  <si>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</si>
  <si>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</si>
  <si>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</si>
  <si>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</si>
  <si>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</si>
  <si>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</si>
  <si>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</si>
  <si>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</si>
  <si>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</si>
  <si>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</si>
  <si>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</si>
  <si>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</si>
  <si>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</si>
  <si>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</si>
  <si>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</si>
  <si>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</si>
  <si>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</si>
  <si>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</si>
  <si>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</si>
  <si>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</si>
  <si>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</si>
  <si>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</si>
  <si>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</si>
  <si>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</si>
  <si>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</si>
  <si>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1.1.3.3.1</t>
  </si>
  <si>
    <t>услуги связи</t>
  </si>
  <si>
    <t>1.1.3.3.2</t>
  </si>
  <si>
    <t>Расходы на услуги вневедомственной охраны и коммунального хозяйства</t>
  </si>
  <si>
    <t>1.1.3.3.3</t>
  </si>
  <si>
    <t>Расходы на юридические и информационные услуги</t>
  </si>
  <si>
    <t>1.1.3.3.4</t>
  </si>
  <si>
    <t>Расходы на аудиторские и консультационные услуги</t>
  </si>
  <si>
    <t>1.1.3.3.5</t>
  </si>
  <si>
    <t>Прочие услуги сторонних организаций</t>
  </si>
  <si>
    <t>1.1.3.3.6</t>
  </si>
  <si>
    <t>Расходы на командировки и представительские</t>
  </si>
  <si>
    <t>1.1.3.3.7</t>
  </si>
  <si>
    <t>Расходы на подготовку кадров</t>
  </si>
  <si>
    <t>1.1.3.3.8</t>
  </si>
  <si>
    <t>Расходы на обеспечение нормальных условий труда и мер по технике безопасности</t>
  </si>
  <si>
    <t>1.1.3.3.9</t>
  </si>
  <si>
    <t>Расходы на страхование</t>
  </si>
  <si>
    <t>1.1.3.3.10</t>
  </si>
  <si>
    <t>Другие прочие расходы</t>
  </si>
  <si>
    <t>Оплата услуг ПАО "ФСК ЕЭС"</t>
  </si>
  <si>
    <t>1.2.12.1.</t>
  </si>
  <si>
    <t xml:space="preserve">резерв по сомнительным долгам (сальдо) </t>
  </si>
  <si>
    <t>1.2.12.2.</t>
  </si>
  <si>
    <t>резерв по судебным разбирательствам (сальдо)</t>
  </si>
  <si>
    <t>1.2.12.3.</t>
  </si>
  <si>
    <t>1.2.12.4.</t>
  </si>
  <si>
    <t>Оплата услуг кредитной организации</t>
  </si>
  <si>
    <t>1.2.12.5.</t>
  </si>
  <si>
    <t>отчисления профсоюзу</t>
  </si>
  <si>
    <t>1.2.12.6.</t>
  </si>
  <si>
    <t>прочие льготы и компенсации согл. Колл.Дог</t>
  </si>
  <si>
    <t>судебные издержки (госпошлина)</t>
  </si>
  <si>
    <t>1.2.12.7</t>
  </si>
  <si>
    <t>Сальдо прочих доходов и расходов</t>
  </si>
  <si>
    <t>руб./МВт.ч.</t>
  </si>
  <si>
    <t>2.1.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</si>
  <si>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</si>
  <si>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</si>
  <si>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подстанций на уровне напряжения СН I</t>
  </si>
  <si>
    <t>2.3</t>
  </si>
  <si>
    <t>в том числе трансформаторная мощность подстанций на уровне напряжения СН II</t>
  </si>
  <si>
    <t>3.1</t>
  </si>
  <si>
    <t>в том числе количество условных единиц по линиям электропередач на уровне напряжения ВН</t>
  </si>
  <si>
    <t>3.2</t>
  </si>
  <si>
    <t>в том числе количество условных единиц по линиям электропередач на уровне напряжения СН I</t>
  </si>
  <si>
    <t>3.3</t>
  </si>
  <si>
    <t>в том числе количество условных единиц по линиям электропередач на уровне напряжения СН II</t>
  </si>
  <si>
    <t>3.4</t>
  </si>
  <si>
    <t>в том числе количество условных единиц по линиям электропередач на уровне напряжения НН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</si>
  <si>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</si>
  <si>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</si>
  <si>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</si>
  <si>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 I</t>
  </si>
  <si>
    <t>4.3</t>
  </si>
  <si>
    <t>в том числе количество условных единиц по подстанциям на уровне напряжения СН II</t>
  </si>
  <si>
    <t>4.4</t>
  </si>
  <si>
    <t>в том числе количество условных единиц по подстанциям на уровне напряжения НН</t>
  </si>
  <si>
    <t>5.1</t>
  </si>
  <si>
    <t>в том числе длина линий электропередач на уровне напряжения ВН</t>
  </si>
  <si>
    <t>5.2</t>
  </si>
  <si>
    <t>в том числе длина линий электропередач на уровне напряжения СН I</t>
  </si>
  <si>
    <t>5.3</t>
  </si>
  <si>
    <t>в том числе длина линий электропередач на уровне напряжения СН II</t>
  </si>
  <si>
    <t>5.4</t>
  </si>
  <si>
    <t>в том числе длина линий электропередач на уровне напряжения НН</t>
  </si>
  <si>
    <t>2018</t>
  </si>
  <si>
    <t>2022</t>
  </si>
  <si>
    <t>2632082033</t>
  </si>
  <si>
    <t>072603002</t>
  </si>
  <si>
    <t>091743001</t>
  </si>
  <si>
    <t>151343001</t>
  </si>
  <si>
    <t>060843001</t>
  </si>
  <si>
    <t>2017</t>
  </si>
  <si>
    <t>2027</t>
  </si>
  <si>
    <t>1.2.12.8</t>
  </si>
  <si>
    <t>оплата труда работников произв. сферы из прибыли</t>
  </si>
  <si>
    <t>затраты социального характера</t>
  </si>
  <si>
    <t>****** Указана общая сумма фактических процентов к уплате, включающая проценты по кредитам и займам, а также прочие процентные расходы</t>
  </si>
  <si>
    <t>Оплата труда работников произв. сферы из прибыли</t>
  </si>
  <si>
    <t>Затраты социального характера</t>
  </si>
  <si>
    <t>Прочие налоги</t>
  </si>
  <si>
    <t>1.2.12.9</t>
  </si>
  <si>
    <t>1.2.12.10</t>
  </si>
  <si>
    <t>прочие расходы (сальдо)</t>
  </si>
  <si>
    <t>нет данных</t>
  </si>
  <si>
    <t>Приложение 1</t>
  </si>
  <si>
    <t>организациями, регулирование деятельности которых</t>
  </si>
  <si>
    <t>осуществляется методом доходности инвестированного капитала</t>
  </si>
  <si>
    <t>263243001</t>
  </si>
  <si>
    <t>Необходимая валовая выручка на содержание (далее - НВВ)</t>
  </si>
  <si>
    <t>Подконтрольные (операционные) расходы, включенные в НВВ</t>
  </si>
  <si>
    <t>Оплата работ и услуг сторонних организаций</t>
  </si>
  <si>
    <t>1.2.7.1</t>
  </si>
  <si>
    <t>Возврат инвестированного капитала, всего</t>
  </si>
  <si>
    <t>1.3.1</t>
  </si>
  <si>
    <t>в том числе размер средств, направляемых на реализацию инвестиционных программ</t>
  </si>
  <si>
    <t>1.4</t>
  </si>
  <si>
    <t>Доход на инвестированный капитал, всего</t>
  </si>
  <si>
    <t>1.4.1</t>
  </si>
  <si>
    <t>1.5</t>
  </si>
  <si>
    <t>Изменение необходимой валовой выручки, производимое в целях сглаживания тарифов (+/-)</t>
  </si>
  <si>
    <t>1.6</t>
  </si>
  <si>
    <t>Корректировки необходимой валовой выручки, учтенные в утвержденных 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</si>
  <si>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</si>
  <si>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</si>
  <si>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</si>
  <si>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</si>
  <si>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Объем технологических потерь</t>
  </si>
  <si>
    <t xml:space="preserve"> млн.кВт.ч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</si>
  <si>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</si>
  <si>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 xml:space="preserve"> руб./МВт∙ч</t>
  </si>
  <si>
    <t>Норма доходности на инвестированный капитал</t>
  </si>
  <si>
    <t>норма доходности на инвестированный капитал, установленная ФСТ России</t>
  </si>
  <si>
    <t>норма доходности на капитал, инвестированный до начала долгосрочного периода регулирования</t>
  </si>
  <si>
    <t>V</t>
  </si>
  <si>
    <t>2.2.</t>
  </si>
  <si>
    <t>в том числе трансформаторная мощность подстанций на уровне напряжения СН1</t>
  </si>
  <si>
    <t>2.3.</t>
  </si>
  <si>
    <t>в том числе трансформаторная мощность подстанций на уровне напряжения СН2</t>
  </si>
  <si>
    <t>2.4.</t>
  </si>
  <si>
    <t>в том числе трансформаторная мощность подстанций на уровне напряжения НН</t>
  </si>
  <si>
    <t>3.1.</t>
  </si>
  <si>
    <t>3.2.</t>
  </si>
  <si>
    <t>в том числе количество условных единиц по линиям электропередач на уровне напряжения СН1</t>
  </si>
  <si>
    <t>3.3.</t>
  </si>
  <si>
    <t>в том числе количество условных единиц по линиям электропередач на уровне напряжения СН2</t>
  </si>
  <si>
    <t>3.4.</t>
  </si>
  <si>
    <t>4.1.</t>
  </si>
  <si>
    <t>4.2.</t>
  </si>
  <si>
    <t>в том числе количество условных единиц по подстанциям на уровне напряжения СН1</t>
  </si>
  <si>
    <t>4.3.</t>
  </si>
  <si>
    <t>в том числе количество условных единиц по подстанциям на уровне напряжения СН2</t>
  </si>
  <si>
    <t>4.4.</t>
  </si>
  <si>
    <t>5.1.</t>
  </si>
  <si>
    <t>5.2.</t>
  </si>
  <si>
    <t>в том числе длина линий электропередач на уровне напряжения СН1</t>
  </si>
  <si>
    <t>5.3.</t>
  </si>
  <si>
    <t>в том числе длина линий электропередач на уровне напряжения СН2</t>
  </si>
  <si>
    <t>5.4.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</si>
  <si>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       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</si>
  <si>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 xml:space="preserve">Приложение № 4 </t>
  </si>
  <si>
    <t>к Приказу Федеральной</t>
  </si>
  <si>
    <t>службы по тарифам</t>
  </si>
  <si>
    <t>от 24.10.2014 № 1831-э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</si>
  <si>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</si>
  <si>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</si>
  <si>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</si>
  <si>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</si>
  <si>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</si>
  <si>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 xml:space="preserve">Примечание </t>
  </si>
  <si>
    <t xml:space="preserve">план 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</si>
  <si>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</si>
  <si>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</si>
  <si>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</si>
  <si>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МВА</t>
  </si>
  <si>
    <t>2.1</t>
  </si>
  <si>
    <t>Увеличение стоимости активов (основных средств) за счет переоценки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</si>
  <si>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</si>
  <si>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</si>
  <si>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</si>
  <si>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</si>
  <si>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</si>
  <si>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</si>
  <si>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</si>
  <si>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</si>
  <si>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t>_____*_При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</si>
  <si>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расходы на возврат и обслуживание долгосрочных заемных средств, направляемых на финансирование капитальных вложений</t>
  </si>
  <si>
    <t>2019 Год</t>
  </si>
  <si>
    <t>1.1.3.3.11</t>
  </si>
  <si>
    <t>Управленческие расходы</t>
  </si>
  <si>
    <t xml:space="preserve">Прочие подконтрольные расходы </t>
  </si>
  <si>
    <t>в том числе прочие расходы ****</t>
  </si>
  <si>
    <t>Прочие подконтрольные расходы</t>
  </si>
  <si>
    <t>в том числе прочие расходы****</t>
  </si>
  <si>
    <t>Прочие операционные расходы</t>
  </si>
  <si>
    <t>сальдо прочих налогов из прибыли</t>
  </si>
  <si>
    <t>Прочие налоги из прибыли (сальдо)</t>
  </si>
  <si>
    <t>1.2.12.3</t>
  </si>
  <si>
    <t>1.2.12.1</t>
  </si>
  <si>
    <t>1.2.12.2</t>
  </si>
  <si>
    <t>1.2.12.4</t>
  </si>
  <si>
    <t>1.2.12.5</t>
  </si>
  <si>
    <t>1.2.12.6</t>
  </si>
  <si>
    <t>не утверждается</t>
  </si>
  <si>
    <t>По факту указано количество льготных ТП стоимостью 550 рублей</t>
  </si>
  <si>
    <t>Общее количество точек подлючения указано без учета точек технического учета электроэнергии</t>
  </si>
  <si>
    <t xml:space="preserve"> В связи с формированием отчетных данных, величина выпадающих доходов может быть пересмотрена.</t>
  </si>
  <si>
    <t>Указана общая сумма фактических процентов к уплате, включающая проценты по кредитам и займам, а также прочие процентные расходы</t>
  </si>
  <si>
    <t xml:space="preserve">       </t>
  </si>
  <si>
    <t>Обусловлено фактическими результатами деятельности</t>
  </si>
  <si>
    <t>Заявленные расходы по аренде имущества учтены не в полном объеме</t>
  </si>
  <si>
    <t xml:space="preserve">Расходы по данной статье  рассчитываются как процентное соотношение от размера фонда оплаты труда. </t>
  </si>
  <si>
    <t xml:space="preserve">Расходы не приняты в ТБР. По факту  предусмотрены отраслевым тарифным соглашением </t>
  </si>
  <si>
    <t>Обусловлены превышением фактической цены покупки потерь</t>
  </si>
  <si>
    <t>обусловлено экономией расходов по налогу на имущество в связи с изменением законодательства</t>
  </si>
  <si>
    <t>В ТБР включен резерв в размере задолжностей МУП "Каббалккоммунэнерго" и ГУП КБР "Чегемэнерго", по факту отражено сальдо общей величины начисленного и воссстановленного в 2019 году резерва по сомнительным долгам</t>
  </si>
  <si>
    <t>Заявленные расходы не учтены в полном объеме</t>
  </si>
  <si>
    <t>Фактические расходы сложились с учетом начисления амортизации на  введенные объекты основных средств в рамках исполнения ИПР.</t>
  </si>
  <si>
    <t>по факту отражено сальдо общей величины начисленного и воссстановленного в 2019 году резерва по сомнительным долгам.</t>
  </si>
  <si>
    <t xml:space="preserve"> Определением ВС РФ от 25.12.2019 г. №22-АПА19-3 признан резерв по сомнительным долгам в сумме 1 747  млн руб., резерв, безнадежный к взысканию в сумме  1 691 млн руб. По факту отражено сальдо общей величины начисленного и воссстановленного в 2019 году резерва по сомнительным долгам.</t>
  </si>
  <si>
    <t xml:space="preserve">По факту отражены отчисления на социальные нужды от выплат работникам из прибыли </t>
  </si>
  <si>
    <t>Фактические выплаты производились в соответствии с коллективным договором</t>
  </si>
  <si>
    <t>Факт указан без учета расходов на оплату услуг ТСО</t>
  </si>
  <si>
    <t>н/д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</si>
  <si>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</si>
  <si>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</si>
  <si>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</si>
  <si>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транспортные услуги</t>
  </si>
  <si>
    <t>1.1.3.4</t>
  </si>
  <si>
    <t>1.1.3.5</t>
  </si>
  <si>
    <t>1.1.3.6</t>
  </si>
  <si>
    <t>1.1.3.7</t>
  </si>
  <si>
    <t>Покупная ээ на производственные и хозяйственные нужды</t>
  </si>
  <si>
    <t>Справочно: расходы на ремонт, всего (пункт 1.1.1.2 + пункт 1.1.2.1 + пункт 1.1.1.3.1)</t>
  </si>
  <si>
    <t>ТСО</t>
  </si>
  <si>
    <t>второй год ДПР</t>
  </si>
  <si>
    <t>третий год ДПР</t>
  </si>
  <si>
    <t>не базовый год ДПР</t>
  </si>
  <si>
    <t>прочие услуги сторонних организаций</t>
  </si>
  <si>
    <t>справочно: услуги по организации функционир.и развития сетевого комплекса</t>
  </si>
  <si>
    <t>справочно: затраты на СД, РК, Комитеты</t>
  </si>
  <si>
    <t>По факту указаны расходы на ремонт, входящие в перечень статей, отнесенных регулятором к расходам на материалы без учета расходов на ГСМ</t>
  </si>
  <si>
    <t xml:space="preserve"> По факту указаны расходы на ремонт, входящие в перечень статей, отнесенных регулятором к расходам УПХ</t>
  </si>
  <si>
    <t>Указан фактический налог на прибыль, отнесенный по данным управленческого учета на передачу электрической энергии с учетом суммы изменений отложенных налоговых активов и обязательств</t>
  </si>
  <si>
    <t>По факту указаны расходы на ремонт, входящие в перечень статей, отнесенных регулятором к расходам УПХ</t>
  </si>
  <si>
    <t xml:space="preserve">Обусловлено снижением объема потерь в сетях ЕНЭС </t>
  </si>
  <si>
    <t>Обусловлено экономией расходов по налогу на имущество в связи с изменением законодательства</t>
  </si>
  <si>
    <t>Строки плановых подконтрольных расходов по статьям не заполнены, т.к. 2019 год не является базовым годом долгосрочного периода регулирования.</t>
  </si>
  <si>
    <t>Позднее заключение договоров подряда в связи с отсутствием заявок на участие в торгово-закупочных процедурах.</t>
  </si>
  <si>
    <t xml:space="preserve">Задержка в разработке  ПСД по причине не согласования местной администрацией трассы ВЛ. </t>
  </si>
  <si>
    <t>Исполнение обязательств по договорам технологического присоединения</t>
  </si>
  <si>
    <t>Неисполнение договорных обязательств и нарушение графика производства работ подрядчиками</t>
  </si>
  <si>
    <t>Опережающее исполнение предусмотренных утвержденной ИП титулов.</t>
  </si>
  <si>
    <t>филиал ПАО "Россети Северный Кавказ"-"Каббалкэнерго"</t>
  </si>
  <si>
    <t>филиал ПАО "Россети Северный Кавказ"-"Карачаево-Ческесскэнерго"</t>
  </si>
  <si>
    <t>филиал ПАО "Россети Северный Кавказ"-"Севкавказэнерго"</t>
  </si>
  <si>
    <t xml:space="preserve">филиал ПАО "Россети Северный Кавказ"-"Ингушэнерго" </t>
  </si>
  <si>
    <t>Филиал ПАО "Россети Северный Кавказ" - "Ставропольэнерго"</t>
  </si>
  <si>
    <t>Расходы по оформлению охранных зон не предусмотрены ТБР</t>
  </si>
  <si>
    <t>Без учета расходов на оплату услуг ТСО, с учетом расчета выпадающих доходов по ТП и рассчетной корректировки НВВ на 2022 год по стр.1.6</t>
  </si>
  <si>
    <t>Расходы на аренду оптических волокон и лизинг автотранспорта не предусмо-трены ТБР</t>
  </si>
  <si>
    <t xml:space="preserve"> В связи с формированием отчетных данных, величина выпадающих доходов может быть уточнена.</t>
  </si>
  <si>
    <t>По факту исполнения ИП, снижения по источнику "кредиты"</t>
  </si>
  <si>
    <t>Снижение обусловлено отклонением фактической стоимости покупки потерь от предусмотренной в ТБР</t>
  </si>
  <si>
    <t>аморт</t>
  </si>
  <si>
    <t>банк</t>
  </si>
  <si>
    <t>с/с</t>
  </si>
  <si>
    <t>1.1.3.8</t>
  </si>
  <si>
    <t>2021 год</t>
  </si>
  <si>
    <t xml:space="preserve">Факт указан  с учетом расчета выпадающих доходов по ТП и рассчетной корректировки НВВ на 2023 год </t>
  </si>
  <si>
    <t>Строки плановых подконтрольных расходов по статьям не заполнены, т.к. 2021 год не является базовым годом долгосрочного периода регулирования.</t>
  </si>
  <si>
    <t>четвертый год ДПР</t>
  </si>
  <si>
    <t>по факту отражено сальдо общей величины начисленного и воссстановленного в 2021 году резерва по сомнительным долгам</t>
  </si>
  <si>
    <t>прочие расходы</t>
  </si>
  <si>
    <t xml:space="preserve"> В связи с формированием отчетных данных, величина фактических корректировок может быть пересмотрена.</t>
  </si>
  <si>
    <t>Невыполнение плана обусловлено отсутствием в необходимом количестве заключенных договоров ТП льготной категории</t>
  </si>
  <si>
    <r>
      <t>в том числе за счет платы за технологическое присоединение</t>
    </r>
    <r>
      <rPr>
        <vertAlign val="superscript"/>
        <sz val="10.5"/>
        <rFont val="Times New Roman"/>
        <family val="1"/>
        <charset val="204"/>
      </rPr>
      <t>1</t>
    </r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</si>
  <si>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Ввод в эксплуатацию новых объектов электросетевого комплекса на конец года, в том числе объектов технологического присоединения</t>
    </r>
  </si>
  <si>
    <t xml:space="preserve">Фактические расходы на аренду имущества, указаны с учетом фактических затрат на аренду оптических волокон и расходов на лизинг  </t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</si>
  <si>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</si>
  <si>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</si>
  <si>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</si>
  <si>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экономически</t>
  </si>
  <si>
    <t>обоснованных расходов (затрат)</t>
  </si>
  <si>
    <t>Наименование организации</t>
  </si>
  <si>
    <t>филиал ПАО "Россети Северный Кавказ"-"Дагэнерго"</t>
  </si>
  <si>
    <t>2021 Год</t>
  </si>
  <si>
    <t>Себестоимость, всего</t>
  </si>
  <si>
    <t>на ремонт</t>
  </si>
  <si>
    <t>Фонд оплаты труда и отчисления на социальные нужды, всего</t>
  </si>
  <si>
    <t>не данных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</si>
  <si>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</si>
  <si>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</si>
  <si>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</si>
  <si>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</si>
  <si>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</si>
  <si>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</si>
  <si>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</si>
  <si>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</si>
  <si>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</si>
  <si>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</si>
  <si>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</si>
  <si>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1.1.4.5.1</t>
  </si>
  <si>
    <t>1.1.4.5.2</t>
  </si>
  <si>
    <t>1.1.4.5.3</t>
  </si>
  <si>
    <t>1.1.4.5.4</t>
  </si>
  <si>
    <t>Расходы на обеспечение нормальных условий труда и мер по ТБ</t>
  </si>
  <si>
    <t>1.1.4.5.5</t>
  </si>
  <si>
    <t>1.1.4.5.6</t>
  </si>
  <si>
    <t xml:space="preserve">Другие прочие расходы </t>
  </si>
  <si>
    <t>1.1.4.5.7</t>
  </si>
  <si>
    <t>Покупная ээ на произв.и хоз.нужды</t>
  </si>
  <si>
    <t>1.1.4.5.8</t>
  </si>
  <si>
    <t>1.1.4.5.9</t>
  </si>
  <si>
    <t>Сальдо резерва по сомнительным долгам (передача)</t>
  </si>
  <si>
    <t>по факту отражено сальдо общей величины начисленного и воссстановленного в 2021 году резерва по сомнительным долгам.</t>
  </si>
  <si>
    <t>1.1.4.5.10</t>
  </si>
  <si>
    <t>Сальдо прочих налогов</t>
  </si>
  <si>
    <t>1.1.4.5.11</t>
  </si>
  <si>
    <t>1.1.4.5.12</t>
  </si>
  <si>
    <t>1.1.4.5.13</t>
  </si>
  <si>
    <t>Судебные издержки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</si>
  <si>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</si>
  <si>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</si>
  <si>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</si>
  <si>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</si>
  <si>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</si>
  <si>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</si>
  <si>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</si>
  <si>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</si>
  <si>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</si>
  <si>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</si>
  <si>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</si>
  <si>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1.2.2.4.1</t>
  </si>
  <si>
    <t>1.2.2.4.2</t>
  </si>
  <si>
    <t>1.2.2.4.3</t>
  </si>
  <si>
    <t>Взносы в РАЭЛ</t>
  </si>
  <si>
    <t>1.2.2.4.4</t>
  </si>
  <si>
    <t>Отчисления профсоюзу</t>
  </si>
  <si>
    <t>1.2.2.4.5</t>
  </si>
  <si>
    <t>Заработная плата профкома</t>
  </si>
  <si>
    <t>1.2.2.4.6</t>
  </si>
  <si>
    <t>Прочие льготы и компенсации согл. Колл.Дог</t>
  </si>
  <si>
    <t>1.2.2.4.7</t>
  </si>
  <si>
    <t>Услуги кредитных организаций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</si>
  <si>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</si>
  <si>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</si>
  <si>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</si>
  <si>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В ТБР нет данных по размеру ФОТ на ремонт</t>
  </si>
  <si>
    <t>Обусловленно фактической деятельностью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</si>
  <si>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</si>
  <si>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</si>
  <si>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</si>
  <si>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t>Отклонение обусловлено выполнением мероприятий по снижению потерь электроэнергии в сетях РД</t>
  </si>
  <si>
    <t>Перевыполнение обусловлено реализацией мероприятий ТП  в рамках национального проекта «Демография» и государственной программы РФ «Развитие образования»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</si>
  <si>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</si>
  <si>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</si>
  <si>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 xml:space="preserve">Факт указан без учета расходов на оплату услуг ТСО и с учетом расчета выпадающих доходов по ТП и рассчетной корректировки НВВ на 2023 год </t>
  </si>
  <si>
    <t>пятый год ДПР</t>
  </si>
  <si>
    <t>Услуги связи</t>
  </si>
  <si>
    <t>обусловлено вводом недвижимого имущества</t>
  </si>
  <si>
    <t>прочие налоги (сальдо)</t>
  </si>
  <si>
    <t>оплата услуг кредитной организации</t>
  </si>
  <si>
    <t>сальдо прочих доходов и расходов</t>
  </si>
  <si>
    <t>Невыполнение плана обусловлено отставанием выполнения работ подрядной организацией по объекту "Строительство ПС 110/35/10 кВ Плиево-Новая 1 ПК"</t>
  </si>
  <si>
    <t xml:space="preserve">2021 год </t>
  </si>
  <si>
    <t>Доведение выручки до утвержденной</t>
  </si>
  <si>
    <t>Обусловлены превышением фактической цены покупки потерь, и потерями в сетях ГО Нальчик</t>
  </si>
  <si>
    <t>Перевыполнение обусловлено реализацией мероприятий по договорам ТП льготной категории заявителей по факту заключенных договоров ТП.</t>
  </si>
  <si>
    <t>филиал ПАО "Россети Северный Кавказ"-"Карачаево-Черкесскэнерго"</t>
  </si>
  <si>
    <t xml:space="preserve">Факт указан  с учетом расчета выпадающих доходов по ТП и рассчетной корректировки НВВ на 2023год </t>
  </si>
  <si>
    <t>прочие налоги из прибыли (сальдо)</t>
  </si>
  <si>
    <t xml:space="preserve">прочие расходы </t>
  </si>
  <si>
    <t>Отклонение обусловлено неисполнением обязательств со стороны подрядной организации</t>
  </si>
  <si>
    <t>Строки плановых подкон-трольных расходов по статьям не заполнены, т.к. 2021 год не является базовым годом долгосрочного периода регулирования.</t>
  </si>
  <si>
    <t>Филиал ПАО "МРСК Северного Кавказа" - "Ставропольэнерго"</t>
  </si>
  <si>
    <t>Ввод активов (основных средств) за год</t>
  </si>
  <si>
    <t>Отклонение вызвано фактиечски сложившейся экономией по ряду объектов, а также более низким относительно плана фактом реализации льготной категории ТП, что в частности отразилось на вводе протяженности ЛЭП</t>
  </si>
  <si>
    <t>Отклонение обусловлено фактиечски сложившейся экономией по ряду объектов, в т.ч. ПС 110 кВ "Михайловск", а также более низким относительно плана фактом реализации льготной категории ТП, что в частности отразилось на вводе протяженности ЛЭП</t>
  </si>
  <si>
    <t>Отклонение обусловлено необходимостью выполнения договорных обязательств по объектам  техприсоединения</t>
  </si>
  <si>
    <t>Отклонение обусловлено невыполнением поставщиками ОНТМ обязательств в установленный срок, а также отказом от приобретения ряда позиций ввиду роста их стоимости.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</si>
</sst>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#,##0.00000"/>
  </numFmts>
  <fonts count="3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.5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b/>
      <sz val="9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Calibri"/>
      <family val="2"/>
      <scheme val="minor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vertAlign val="superscript"/>
      <sz val="10.5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</cellStyleXfs>
  <cellXfs count="2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" fontId="6" fillId="0" borderId="0" xfId="0" applyNumberFormat="1" applyFont="1"/>
    <xf numFmtId="0" fontId="6" fillId="0" borderId="1" xfId="0" applyFont="1" applyFill="1" applyBorder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center"/>
    </xf>
    <xf numFmtId="4" fontId="10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49" fontId="2" fillId="0" borderId="8" xfId="1" applyNumberFormat="1" applyFont="1" applyBorder="1" applyAlignment="1">
      <alignment horizontal="left"/>
    </xf>
    <xf numFmtId="49" fontId="2" fillId="0" borderId="0" xfId="1" applyNumberFormat="1" applyFont="1" applyBorder="1" applyAlignment="1">
      <alignment horizontal="left"/>
    </xf>
    <xf numFmtId="0" fontId="2" fillId="0" borderId="0" xfId="1" applyFont="1" applyBorder="1"/>
    <xf numFmtId="49" fontId="2" fillId="0" borderId="3" xfId="1" applyNumberFormat="1" applyFont="1" applyBorder="1" applyAlignment="1">
      <alignment horizontal="left"/>
    </xf>
    <xf numFmtId="0" fontId="2" fillId="0" borderId="8" xfId="1" applyFont="1" applyBorder="1" applyAlignment="1">
      <alignment horizontal="center"/>
    </xf>
    <xf numFmtId="9" fontId="6" fillId="0" borderId="0" xfId="2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justify" vertical="center" wrapText="1"/>
    </xf>
    <xf numFmtId="164" fontId="11" fillId="0" borderId="0" xfId="1" applyNumberFormat="1" applyFont="1" applyBorder="1" applyAlignment="1">
      <alignment horizontal="center" vertical="center" wrapText="1"/>
    </xf>
    <xf numFmtId="0" fontId="9" fillId="0" borderId="0" xfId="1"/>
    <xf numFmtId="4" fontId="12" fillId="0" borderId="0" xfId="1" applyNumberFormat="1" applyFont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justify" vertical="center" wrapText="1"/>
    </xf>
    <xf numFmtId="0" fontId="6" fillId="0" borderId="1" xfId="1" applyFont="1" applyFill="1" applyBorder="1" applyAlignment="1">
      <alignment horizontal="center" vertical="center"/>
    </xf>
    <xf numFmtId="9" fontId="6" fillId="0" borderId="0" xfId="2" applyFont="1" applyFill="1" applyBorder="1" applyAlignment="1">
      <alignment horizontal="center" vertical="center" wrapText="1"/>
    </xf>
    <xf numFmtId="0" fontId="14" fillId="0" borderId="0" xfId="1" applyFont="1"/>
    <xf numFmtId="9" fontId="0" fillId="0" borderId="0" xfId="2" applyFont="1" applyBorder="1" applyAlignment="1">
      <alignment horizontal="center" vertical="center" wrapText="1"/>
    </xf>
    <xf numFmtId="0" fontId="9" fillId="0" borderId="0" xfId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/>
    </xf>
    <xf numFmtId="3" fontId="9" fillId="0" borderId="0" xfId="1" applyNumberFormat="1"/>
    <xf numFmtId="164" fontId="15" fillId="0" borderId="0" xfId="1" applyNumberFormat="1" applyFont="1"/>
    <xf numFmtId="4" fontId="9" fillId="0" borderId="0" xfId="1" applyNumberFormat="1"/>
    <xf numFmtId="164" fontId="9" fillId="0" borderId="0" xfId="1" applyNumberFormat="1"/>
    <xf numFmtId="4" fontId="9" fillId="0" borderId="0" xfId="1" applyNumberFormat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 wrapText="1"/>
    </xf>
    <xf numFmtId="10" fontId="6" fillId="0" borderId="1" xfId="2" applyNumberFormat="1" applyFont="1" applyFill="1" applyBorder="1" applyAlignment="1">
      <alignment horizontal="center" vertical="center"/>
    </xf>
    <xf numFmtId="9" fontId="0" fillId="0" borderId="0" xfId="2" applyFont="1"/>
    <xf numFmtId="10" fontId="0" fillId="0" borderId="0" xfId="2" applyNumberFormat="1" applyFont="1"/>
    <xf numFmtId="0" fontId="6" fillId="0" borderId="0" xfId="1" applyFont="1"/>
    <xf numFmtId="4" fontId="1" fillId="0" borderId="0" xfId="1" applyNumberFormat="1" applyFont="1" applyAlignment="1">
      <alignment horizontal="center" vertical="center"/>
    </xf>
    <xf numFmtId="0" fontId="17" fillId="0" borderId="0" xfId="1" applyFont="1"/>
    <xf numFmtId="0" fontId="18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20" fillId="0" borderId="0" xfId="1" applyFont="1" applyBorder="1" applyAlignment="1">
      <alignment horizontal="left"/>
    </xf>
    <xf numFmtId="49" fontId="17" fillId="0" borderId="12" xfId="1" applyNumberFormat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justify" vertical="center" wrapText="1"/>
    </xf>
    <xf numFmtId="0" fontId="17" fillId="0" borderId="12" xfId="1" applyNumberFormat="1" applyFont="1" applyBorder="1" applyAlignment="1">
      <alignment horizontal="center" vertical="center" wrapText="1"/>
    </xf>
    <xf numFmtId="3" fontId="17" fillId="0" borderId="12" xfId="1" applyNumberFormat="1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>
      <alignment vertical="center" wrapText="1"/>
    </xf>
    <xf numFmtId="4" fontId="17" fillId="0" borderId="12" xfId="1" applyNumberFormat="1" applyFont="1" applyFill="1" applyBorder="1" applyAlignment="1">
      <alignment horizontal="center" vertical="center" wrapText="1"/>
    </xf>
    <xf numFmtId="0" fontId="17" fillId="0" borderId="0" xfId="1" applyFont="1" applyFill="1"/>
    <xf numFmtId="3" fontId="17" fillId="0" borderId="0" xfId="1" applyNumberFormat="1" applyFont="1" applyFill="1"/>
    <xf numFmtId="3" fontId="17" fillId="0" borderId="0" xfId="1" applyNumberFormat="1" applyFont="1"/>
    <xf numFmtId="3" fontId="10" fillId="0" borderId="0" xfId="1" applyNumberFormat="1" applyFont="1"/>
    <xf numFmtId="3" fontId="6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4" fontId="22" fillId="0" borderId="0" xfId="1" applyNumberFormat="1" applyFont="1" applyBorder="1" applyAlignment="1">
      <alignment horizontal="center" vertical="center" wrapText="1"/>
    </xf>
    <xf numFmtId="164" fontId="1" fillId="0" borderId="0" xfId="1" applyNumberFormat="1" applyFont="1" applyAlignment="1">
      <alignment horizontal="center" vertical="center"/>
    </xf>
    <xf numFmtId="164" fontId="23" fillId="0" borderId="1" xfId="1" applyNumberFormat="1" applyFont="1" applyFill="1" applyBorder="1" applyAlignment="1">
      <alignment horizontal="center" vertical="center"/>
    </xf>
    <xf numFmtId="49" fontId="6" fillId="3" borderId="12" xfId="1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0" fontId="1" fillId="0" borderId="0" xfId="1" applyFont="1" applyFill="1"/>
    <xf numFmtId="9" fontId="1" fillId="0" borderId="0" xfId="2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" fillId="0" borderId="0" xfId="1" applyFont="1" applyFill="1"/>
    <xf numFmtId="9" fontId="2" fillId="0" borderId="0" xfId="2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9" fontId="4" fillId="0" borderId="0" xfId="2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4" fontId="25" fillId="0" borderId="0" xfId="1" applyNumberFormat="1" applyFont="1" applyAlignment="1">
      <alignment horizontal="center" vertical="center"/>
    </xf>
    <xf numFmtId="0" fontId="15" fillId="0" borderId="0" xfId="1" applyFont="1"/>
    <xf numFmtId="0" fontId="6" fillId="0" borderId="12" xfId="1" applyFont="1" applyFill="1" applyBorder="1" applyAlignment="1">
      <alignment horizontal="left" vertical="center" wrapText="1" indent="2"/>
    </xf>
    <xf numFmtId="164" fontId="6" fillId="0" borderId="1" xfId="0" applyNumberFormat="1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4" fontId="11" fillId="0" borderId="0" xfId="1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64" fontId="11" fillId="0" borderId="0" xfId="1" applyNumberFormat="1" applyFont="1" applyFill="1" applyBorder="1" applyAlignment="1">
      <alignment horizontal="center" vertical="center" wrapText="1"/>
    </xf>
    <xf numFmtId="9" fontId="5" fillId="0" borderId="0" xfId="2" applyFont="1" applyAlignment="1">
      <alignment horizontal="center" vertical="center" wrapText="1"/>
    </xf>
    <xf numFmtId="0" fontId="17" fillId="0" borderId="12" xfId="1" applyNumberFormat="1" applyFont="1" applyBorder="1" applyAlignment="1">
      <alignment vertical="center" wrapText="1"/>
    </xf>
    <xf numFmtId="165" fontId="9" fillId="0" borderId="0" xfId="1" applyNumberFormat="1"/>
    <xf numFmtId="2" fontId="11" fillId="0" borderId="12" xfId="1" applyNumberFormat="1" applyFont="1" applyFill="1" applyBorder="1" applyAlignment="1">
      <alignment horizontal="center" vertical="center" wrapText="1"/>
    </xf>
    <xf numFmtId="165" fontId="21" fillId="0" borderId="0" xfId="1" applyNumberFormat="1" applyFont="1"/>
    <xf numFmtId="165" fontId="14" fillId="0" borderId="0" xfId="1" applyNumberFormat="1" applyFont="1"/>
    <xf numFmtId="0" fontId="17" fillId="0" borderId="12" xfId="1" applyNumberFormat="1" applyFont="1" applyFill="1" applyBorder="1" applyAlignment="1">
      <alignment horizontal="left" vertical="center" wrapText="1"/>
    </xf>
    <xf numFmtId="0" fontId="17" fillId="0" borderId="12" xfId="1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5" borderId="12" xfId="1" applyNumberFormat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left" vertical="center" wrapText="1" indent="4"/>
    </xf>
    <xf numFmtId="0" fontId="6" fillId="5" borderId="1" xfId="1" applyFont="1" applyFill="1" applyBorder="1" applyAlignment="1">
      <alignment horizontal="center" vertical="center"/>
    </xf>
    <xf numFmtId="164" fontId="23" fillId="5" borderId="1" xfId="1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4" fontId="9" fillId="0" borderId="0" xfId="1" quotePrefix="1" applyNumberFormat="1"/>
    <xf numFmtId="0" fontId="6" fillId="0" borderId="1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4" fontId="1" fillId="0" borderId="0" xfId="1" applyNumberFormat="1" applyFont="1" applyFill="1"/>
    <xf numFmtId="4" fontId="2" fillId="0" borderId="0" xfId="1" applyNumberFormat="1" applyFont="1" applyAlignment="1">
      <alignment horizontal="center"/>
    </xf>
    <xf numFmtId="164" fontId="16" fillId="0" borderId="1" xfId="0" applyNumberFormat="1" applyFont="1" applyFill="1" applyBorder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10" fontId="2" fillId="0" borderId="0" xfId="4" applyNumberFormat="1" applyFont="1" applyAlignment="1">
      <alignment horizontal="center" vertical="center"/>
    </xf>
    <xf numFmtId="0" fontId="17" fillId="0" borderId="12" xfId="1" applyFont="1" applyBorder="1" applyAlignment="1">
      <alignment horizontal="center" vertical="center" wrapText="1"/>
    </xf>
    <xf numFmtId="0" fontId="27" fillId="0" borderId="1" xfId="3" applyNumberFormat="1" applyFont="1" applyFill="1" applyBorder="1" applyAlignment="1">
      <alignment horizontal="left" vertical="center" wrapText="1"/>
    </xf>
    <xf numFmtId="166" fontId="9" fillId="0" borderId="0" xfId="1" applyNumberFormat="1"/>
    <xf numFmtId="164" fontId="6" fillId="0" borderId="12" xfId="1" applyNumberFormat="1" applyFont="1" applyBorder="1" applyAlignment="1">
      <alignment horizontal="justify" vertical="center" wrapText="1"/>
    </xf>
    <xf numFmtId="0" fontId="13" fillId="0" borderId="12" xfId="1" applyFont="1" applyBorder="1" applyAlignment="1">
      <alignment horizontal="justify" vertical="center" wrapText="1"/>
    </xf>
    <xf numFmtId="0" fontId="9" fillId="0" borderId="14" xfId="1" applyBorder="1" applyAlignment="1">
      <alignment horizontal="justify" vertical="center" wrapText="1"/>
    </xf>
    <xf numFmtId="10" fontId="2" fillId="0" borderId="12" xfId="4" applyNumberFormat="1" applyFont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49" fontId="2" fillId="2" borderId="8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4" fontId="2" fillId="0" borderId="0" xfId="0" applyNumberFormat="1" applyFont="1" applyAlignment="1"/>
    <xf numFmtId="0" fontId="6" fillId="0" borderId="0" xfId="0" applyFont="1" applyAlignment="1"/>
    <xf numFmtId="4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/>
    <xf numFmtId="10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justify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 indent="3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6" fillId="0" borderId="1" xfId="0" applyNumberFormat="1" applyFont="1" applyBorder="1" applyAlignment="1">
      <alignment horizontal="left" vertical="center" wrapText="1"/>
    </xf>
    <xf numFmtId="2" fontId="0" fillId="0" borderId="3" xfId="0" applyNumberFormat="1" applyBorder="1" applyAlignment="1">
      <alignment horizontal="left" vertical="center" wrapText="1"/>
    </xf>
    <xf numFmtId="2" fontId="0" fillId="0" borderId="2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" fontId="0" fillId="0" borderId="3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justify" wrapText="1"/>
    </xf>
    <xf numFmtId="0" fontId="6" fillId="0" borderId="13" xfId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3" xfId="1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5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2" fillId="0" borderId="8" xfId="1" applyFont="1" applyBorder="1" applyAlignment="1">
      <alignment wrapText="1"/>
    </xf>
    <xf numFmtId="0" fontId="9" fillId="0" borderId="8" xfId="1" applyBorder="1" applyAlignment="1">
      <alignment wrapText="1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17" fillId="0" borderId="0" xfId="1" applyFont="1" applyAlignment="1">
      <alignment wrapText="1"/>
    </xf>
    <xf numFmtId="49" fontId="17" fillId="0" borderId="13" xfId="1" applyNumberFormat="1" applyFont="1" applyBorder="1" applyAlignment="1">
      <alignment horizontal="center" vertical="center" wrapText="1"/>
    </xf>
    <xf numFmtId="49" fontId="17" fillId="0" borderId="15" xfId="1" applyNumberFormat="1" applyFont="1" applyBorder="1" applyAlignment="1">
      <alignment horizontal="center" vertical="center" wrapText="1"/>
    </xf>
    <xf numFmtId="49" fontId="17" fillId="0" borderId="14" xfId="1" applyNumberFormat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justify" vertical="center" wrapText="1"/>
    </xf>
    <xf numFmtId="0" fontId="17" fillId="0" borderId="15" xfId="1" applyFont="1" applyBorder="1" applyAlignment="1">
      <alignment horizontal="justify" vertical="center" wrapText="1"/>
    </xf>
    <xf numFmtId="0" fontId="17" fillId="0" borderId="14" xfId="1" applyFont="1" applyBorder="1" applyAlignment="1">
      <alignment horizontal="justify" vertical="center" wrapText="1"/>
    </xf>
    <xf numFmtId="0" fontId="27" fillId="0" borderId="4" xfId="3" applyNumberFormat="1" applyFont="1" applyFill="1" applyBorder="1" applyAlignment="1">
      <alignment horizontal="left" vertical="center" wrapText="1"/>
    </xf>
    <xf numFmtId="0" fontId="27" fillId="0" borderId="10" xfId="3" applyNumberFormat="1" applyFont="1" applyFill="1" applyBorder="1" applyAlignment="1">
      <alignment horizontal="left" vertical="center" wrapText="1"/>
    </xf>
    <xf numFmtId="0" fontId="27" fillId="0" borderId="7" xfId="3" applyNumberFormat="1" applyFont="1" applyFill="1" applyBorder="1" applyAlignment="1">
      <alignment horizontal="left" vertical="center" wrapText="1"/>
    </xf>
    <xf numFmtId="0" fontId="18" fillId="0" borderId="0" xfId="1" applyFont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Процентный" xfId="4" builtinId="5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rif\&#1090;&#1072;&#1088;&#1080;&#1092;%202020\1.%20&#1074;%20&#1089;&#1086;&#1086;&#1090;&#1074;&#1077;&#1090;&#1089;&#1090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2020%20&#1087;&#1086;&#1087;&#1088;&#1072;&#1074;&#1083;&#1077;&#1085;&#1085;&#1099;&#1081;%20&#1092;&#1086;&#1088;&#1084;&#1072;&#109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2\&#1058;&#1040;&#1056;&#1048;&#1060;&#1067;\&#1058;&#1040;&#1056;&#1048;&#1060;%202023\&#1058;&#1040;&#1056;&#1048;&#1060;&#1053;&#1040;&#1071;%20&#1047;&#1040;&#1071;&#1042;&#1050;&#1040;\&#1059;&#1045;%20&#1092;&#1072;&#1082;&#1090;%202021%20&#1087;&#1083;&#1072;&#1085;%20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2\&#1041;&#1040;&#1047;&#1040;%20&#1048;&#1053;&#1042;&#1045;&#1057;&#1058;&#1048;&#1056;&#1054;&#1042;&#1040;&#1053;&#1053;&#1054;&#1043;&#1054;%20&#1050;&#1040;&#1055;&#1048;&#1058;&#1040;&#1051;&#1040;\2021\&#1055;&#1088;&#1080;&#1083;&#1086;&#1078;&#1077;&#1085;&#1080;&#1103;_&#1079;&#1072;&#1087;&#1086;&#1083;&#1085;&#1077;&#1085;&#1086;_12%20&#1084;&#1077;&#1089;_2021_1-2%20%204-9%20&#1075;&#1086;&#1076;%20&#1088;&#1072;&#1073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54;&#1073;&#1084;&#1077;&#1085;2\&#1058;&#1040;&#1056;&#1048;&#1060;&#1067;\&#1058;&#1040;&#1056;&#1048;&#1060;%202022\&#1058;&#1040;&#1056;&#1048;&#1060;&#1053;&#1040;&#1071;%20&#1047;&#1040;&#1071;&#1042;&#1050;&#1040;\&#1056;&#1040;&#1057;&#1063;&#1045;&#1058;%20&#1058;&#1040;&#1056;&#1048;&#1060;&#1054;&#1042;\&#1058;&#1072;&#1073;&#1083;&#1080;&#1094;&#1072;%20&#1087;&#1086;%20&#1079;&#1072;&#1090;&#1088;&#1072;&#1090;&#1072;&#1084;%20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2\&#1057;&#1058;&#1072;&#1085;&#1076;&#1072;&#1088;&#1090;%20&#1088;&#1072;&#1089;&#1082;&#1088;&#1099;&#1090;&#1080;&#1103;%20&#1080;&#1085;&#1092;&#1086;&#1088;&#1084;&#1072;&#1094;&#1080;&#1080;\2021\&#1060;&#1040;&#1050;&#1058;\&#1064;&#1080;&#1088;&#1103;&#1077;&#1074;\&#1055;&#1088;&#1080;&#1083;.%204%20&#1082;%20&#1055;&#1088;&#1080;&#1082;&#1072;&#1079;&#1091;%20&#1060;&#1057;&#1058;%20&#1086;&#1090;%2024.10.2014%20&#8470;%201831-&#1101;_&#1079;&#1072;%202020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8;&#1040;&#1056;&#1048;&#1060;%202021\&#1058;&#1040;&#1056;&#1048;&#1060;&#1053;&#1040;&#1071;%20&#1047;&#1040;&#1071;&#1042;&#1050;&#1040;\&#1058;&#1072;&#1073;&#1083;&#1080;&#1094;&#1072;%20&#1087;&#1086;%20&#1079;&#1072;&#1090;&#1088;&#1072;&#1090;&#1072;&#108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2\&#1058;&#1040;&#1056;&#1048;&#1060;&#1067;\&#1058;&#1040;&#1056;&#1048;&#1060;%202022\&#1058;&#1072;&#1073;&#1083;&#1080;&#1094;&#1072;%20&#1087;&#1086;%20&#1079;&#1072;&#1090;&#1088;&#1072;&#1090;&#1072;&#1084;%202021%20&#1092;&#1072;&#1082;&#1090;%202022%20&#1091;&#1090;&#107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3;&#1045;&#1058;&#1053;&#1054;&#1057;&#1058;&#1068;\!%20&#1057;&#1058;&#1040;&#1053;&#1044;&#1040;&#1056;&#1058;%20&#1086;%20&#1077;&#1076;&#1080;&#1085;&#1099;&#1093;%20&#1087;&#1088;&#1080;&#1085;&#1094;&#1080;&#1087;&#1072;&#1093;%20&#1090;&#1072;&#1088;&#1080;&#1092;&#1085;&#1099;&#1093;%20&#1087;&#1088;&#1086;&#1094;&#1077;&#1089;&#1089;&#1086;&#1074;\&#1054;&#1090;&#1095;&#1077;&#1090;&#1099;\2020\&#1053;&#1086;&#1074;&#1099;&#1077;%20&#1092;&#1086;&#1088;&#1084;&#1099;%20&#1087;&#1086;%20&#1057;&#1090;&#1072;&#1085;&#1076;&#1072;&#1088;&#1090;&#1091;%2020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2\&#1057;&#1058;&#1072;&#1085;&#1076;&#1072;&#1088;&#1090;%20&#1088;&#1072;&#1089;&#1082;&#1088;&#1099;&#1090;&#1080;&#1103;%20&#1080;&#1085;&#1092;&#1086;&#1088;&#1084;&#1072;&#1094;&#1080;&#1080;\2021\&#1060;&#1040;&#1050;&#1058;\&#1051;&#1086;&#1084;&#1086;&#1085;&#1086;&#1089;&#1086;&#1074;\&#1056;&#1077;&#1084;&#1086;&#1085;&#1090;&#1099;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2\&#1058;&#1040;&#1056;&#1048;&#1060;&#1067;\&#1058;&#1040;&#1056;&#1048;&#1060;%202023\&#1058;&#1040;&#1056;&#1048;&#1060;&#1053;&#1040;&#1071;%20&#1047;&#1040;&#1071;&#1042;&#1050;&#1040;\&#1042;&#1099;&#1087;%20&#1076;&#1086;%2015%20&#1085;&#1072;%202023%20&#1075;&#1086;&#1076;%20&#1074;%20&#1087;&#1077;&#1088;&#1077;&#1076;&#1072;&#1095;&#1091;_&#1090;&#1086;&#1083;&#1100;&#1082;&#1086;_&#1092;&#1072;&#1082;&#109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2\&#1054;&#1058;&#1063;&#1045;&#1058;&#1053;&#1054;&#1057;&#1058;&#1068;\2021\&#1048;&#1055;\&#1057;&#1090;&#1072;&#1074;&#1088;&#1086;&#1087;&#1086;&#1083;&#1100;&#1089;&#1082;&#1080;&#1081;%20&#1082;&#1088;&#1072;&#1081;.NET.INV.(&#1075;&#1086;&#1076;)202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2\&#1058;&#1040;&#1056;&#1048;&#1060;&#1067;\&#1058;&#1040;&#1056;&#1048;&#1060;%202023\&#1058;&#1040;&#1056;&#1048;&#1060;&#1053;&#1040;&#1071;%20&#1047;&#1040;&#1071;&#1042;&#1050;&#1040;\&#1056;&#1040;&#1057;&#1063;&#1045;&#1058;%20&#1058;&#1040;&#1056;&#1048;&#1060;&#1054;&#1042;\&#1055;&#1077;&#1088;&#1077;&#1095;&#1077;&#1085;&#1100;%20&#1089;&#1090;&#1072;&#1090;&#1077;&#1081;%20&#1085;&#1072;%202023%20&#1075;&#1086;&#1076;%20&#1089;%20&#1089;&#1091;&#1084;&#1084;&#1072;&#1084;&#108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2\&#1058;&#1040;&#1056;&#1048;&#1060;&#1067;\&#1058;&#1040;&#1056;&#1048;&#1060;%202021\&#1059;&#1090;&#1074;&#1077;&#1088;&#1078;&#1076;&#1077;&#1085;&#1086;%20&#1056;&#1058;&#1050;\&#1056;&#1072;&#1089;&#1095;&#1077;&#1090;&#1099;%20&#1091;&#1090;&#1074;&#1077;&#1088;&#1078;&#1076;&#1077;&#1085;&#1086;\&#1059;&#1045;%20&#1091;&#1090;&#1074;%20&#1085;&#1072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СК"/>
      <sheetName val="ИНЭ"/>
      <sheetName val="КБЭ"/>
      <sheetName val="КЧЭ"/>
      <sheetName val="СКЭ"/>
      <sheetName val="ЧЭ"/>
      <sheetName val="СтЭ"/>
    </sheetNames>
    <sheetDataSet>
      <sheetData sheetId="0"/>
      <sheetData sheetId="1">
        <row r="266">
          <cell r="J266">
            <v>378.45</v>
          </cell>
        </row>
        <row r="275">
          <cell r="J275">
            <v>1599.04</v>
          </cell>
        </row>
      </sheetData>
      <sheetData sheetId="2">
        <row r="264">
          <cell r="J264">
            <v>2349.2199999999998</v>
          </cell>
        </row>
        <row r="274">
          <cell r="J274">
            <v>33016.69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 2.1 факт"/>
      <sheetName val="P2.2 факт"/>
      <sheetName val="Р 2.1 план"/>
      <sheetName val="Р 2.1. план"/>
    </sheetNames>
    <sheetDataSet>
      <sheetData sheetId="0">
        <row r="27">
          <cell r="G27">
            <v>3913.1268599999999</v>
          </cell>
          <cell r="H27">
            <v>5419.5100229999998</v>
          </cell>
        </row>
        <row r="37">
          <cell r="G37">
            <v>115.82538</v>
          </cell>
        </row>
        <row r="38">
          <cell r="G38">
            <v>3792.8358799999996</v>
          </cell>
          <cell r="H38">
            <v>4642.1555489999992</v>
          </cell>
        </row>
        <row r="39">
          <cell r="G39">
            <v>22066.4588</v>
          </cell>
          <cell r="H39">
            <v>24653.831516000006</v>
          </cell>
        </row>
        <row r="43">
          <cell r="G43">
            <v>400.66005000000001</v>
          </cell>
        </row>
        <row r="44">
          <cell r="G44">
            <v>22265.389239999997</v>
          </cell>
          <cell r="H44">
            <v>34831.281740999999</v>
          </cell>
        </row>
      </sheetData>
      <sheetData sheetId="1">
        <row r="48">
          <cell r="H48">
            <v>23197.8</v>
          </cell>
        </row>
        <row r="49">
          <cell r="H49">
            <v>22779.5</v>
          </cell>
        </row>
        <row r="50">
          <cell r="H50">
            <v>44857.523999999998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 Реестр неподконтр.2013 "/>
      <sheetName val="1. Реестр подконтр. расх.2014"/>
      <sheetName val="2. Реестр неподконтр.2014"/>
      <sheetName val="1. Реестр подконтр. расх.2015"/>
      <sheetName val="2. Реестр неподконтр.2015"/>
      <sheetName val="4. Реестр инв. кап."/>
      <sheetName val="5. Реестр базы ИК 2011"/>
      <sheetName val="6. Реестр выб.акт.ст.кап.2011"/>
      <sheetName val="7. Реестр выб.акт из нов.кап 11"/>
      <sheetName val="5. Реестр базы ИК 9м 2012"/>
      <sheetName val="6.Реестр выб.акт.ст.кап.9м2012"/>
      <sheetName val="6.Реестр выб.акт.ст.кап.4кв2012"/>
      <sheetName val="7. Реестр выб.акт из нов.к 9м12"/>
      <sheetName val="5. Реестр базы ИК 2012"/>
      <sheetName val="6.Реестр выб.акт.ст.кап.2012"/>
      <sheetName val="6. Реестр выб.акт.ст.кап.2013"/>
      <sheetName val="6. Реестр выб.акт.ст.кап.2014"/>
      <sheetName val="7.Реестр выб.акт из нов.кап 12"/>
      <sheetName val="5.Реестр базы ИК 9м 2013"/>
      <sheetName val="6. Реестр выб.акт.ст.кап.9м2013"/>
      <sheetName val="7. Реестр выб.акт из нов.к.9м13"/>
      <sheetName val="5.Реестр базы ИК  2013"/>
      <sheetName val="5.Реестр базы ИК 9м 2014"/>
      <sheetName val="5.Реестр базы ИК 12мес 2014"/>
      <sheetName val="5. Реестр базы ИК 9мес 2015"/>
      <sheetName val="6. Реестр выб.акт.ст.кап.9м2014"/>
      <sheetName val="7. Реестр выб.акт из нов.к.2013"/>
      <sheetName val="8. Ведомость движ.стар.кап (2)"/>
      <sheetName val="7. Реестр выб.акт из нов.к.9м14"/>
      <sheetName val="7. Реестр выб.акт из нов.к.2014"/>
      <sheetName val="5. Реестр базы ИК 12мес 2015"/>
      <sheetName val="6. Реестр выб.акт.ст.кап.9м2015"/>
      <sheetName val="6. Реестр выб.акт.ст.кап.12м15"/>
      <sheetName val="7. Реестр выб.акт из нов.к.9м15"/>
      <sheetName val="7. Реестр выб.акт из нов.12м15"/>
      <sheetName val="5. Реестр базы ИК 9мес 2016"/>
      <sheetName val="6. Реестр выб.акт.ст.кап.9м2016"/>
      <sheetName val="7. Реестр выб.акт из нов.к.9м16"/>
      <sheetName val="1. Реестр подконтр. расх.2016"/>
      <sheetName val="2. Реестр неподконтр.2016"/>
      <sheetName val="5.внеплановые объекты 16 г"/>
      <sheetName val="5. Реестр базы ИК 12мес 2016"/>
      <sheetName val="6. Реестр выб.акт.ст.кап.12м 16"/>
      <sheetName val="7.Реестр выб.акт из нов.к.12м16"/>
      <sheetName val="5. Реестр базы ИК 9мес 2017"/>
      <sheetName val="6. Реестр выб.акт.ст.кап.9м. 17"/>
      <sheetName val="7. Реестр выб.акт из нов.9м. 17"/>
      <sheetName val="1. Реестр подконтр. расх.2017"/>
      <sheetName val="2. Реестр неподконтр.2017"/>
      <sheetName val="5. Реестр базы ИК  12мес 2017"/>
      <sheetName val="6. Реестр выб.акт.ст.кап.12м17"/>
      <sheetName val="7. Реестр выб.акт из нов.12м17"/>
      <sheetName val="5. Реестр базы ИК 9 мес 2018"/>
      <sheetName val="6. Реестр выб.акт.ст.кап.9м. 18"/>
      <sheetName val="7. Реестр выб.акт из нов.9м. 18"/>
      <sheetName val="5. Реестр базы ИК  2018"/>
      <sheetName val="6. Реестр выб.акт.ст.кап.12м"/>
      <sheetName val="7. Реестр выб.акт из нов.12м"/>
      <sheetName val="5. Реестр базы ИК  9 мес 19"/>
      <sheetName val="6. Реестр выб.акт.ст.кап.9м. 19"/>
      <sheetName val="7. Реестр выб.акт из нов.9м. 19"/>
      <sheetName val="5. Реестр базы ИК  2019"/>
      <sheetName val="6. Реестр выб.акт.ст.кап.12м.19"/>
      <sheetName val="7. Реестр выб.акт из нов.12м.19"/>
      <sheetName val="5. Реестр базы ИК 9мес 2020"/>
      <sheetName val="7. Реестр выб.акт из нов.9м.20"/>
      <sheetName val="6. Реестр выб.акт.ст.кап. 9м.20"/>
      <sheetName val="1. Реестр подконтр. расх.2020"/>
      <sheetName val="2. Реестр неподконтр.2020"/>
      <sheetName val="4. Реестр инв. кап. (2)"/>
      <sheetName val="5. Реестр базы ИК 12мес 2020"/>
      <sheetName val="7. Реестр выб.акт из нов.12м20"/>
      <sheetName val="6. Реестр выб.акт.ст.кап.12 м20"/>
      <sheetName val="5. Реестр базы ИК 9мес 2021"/>
      <sheetName val="6. Реестр выб.акт.ст.кап.9м. 21"/>
      <sheetName val="7. Реестр выб.акт из нов.9м. 21"/>
      <sheetName val="5. Реестр базы ИК 12мес 2021"/>
      <sheetName val="6. Реестр выб.акт.ст.кап.12м21"/>
      <sheetName val="7. Реестр выб.акт из нов.12м21"/>
      <sheetName val="8. Ведомость движ.стар.кап"/>
      <sheetName val="9.Ведомость движ.базы инв.кап."/>
      <sheetName val="9. ВН"/>
      <sheetName val="9. СН1"/>
      <sheetName val="9. СН2"/>
      <sheetName val="9. НН"/>
      <sheetName val="Проверка"/>
      <sheetName val="Короткий свод"/>
      <sheetName val="10.Справочник Групп ОС"/>
      <sheetName val="Формат ИПР"/>
      <sheetName val="безхозяйные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276">
          <cell r="J276" t="str">
            <v>Г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>
        <row r="319">
          <cell r="K319">
            <v>1207203.9660546731</v>
          </cell>
          <cell r="L319">
            <v>1053995.6799799998</v>
          </cell>
        </row>
        <row r="323">
          <cell r="K323">
            <v>101293.72600958454</v>
          </cell>
          <cell r="M323">
            <v>105063.54932399999</v>
          </cell>
        </row>
      </sheetData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Э"/>
      <sheetName val="Лист1"/>
    </sheetNames>
    <sheetDataSet>
      <sheetData sheetId="0">
        <row r="25">
          <cell r="Q25">
            <v>5363.4888639999999</v>
          </cell>
        </row>
        <row r="110">
          <cell r="Q110">
            <v>10621538.710000001</v>
          </cell>
          <cell r="R110">
            <v>8386459.0700000003</v>
          </cell>
        </row>
        <row r="212">
          <cell r="Q212">
            <v>4181.9321291466167</v>
          </cell>
          <cell r="R212">
            <v>84.05</v>
          </cell>
        </row>
        <row r="293">
          <cell r="Q293">
            <v>116356.1</v>
          </cell>
          <cell r="R293">
            <v>135842.72200000001</v>
          </cell>
        </row>
        <row r="298">
          <cell r="Q298">
            <v>18295.28</v>
          </cell>
        </row>
        <row r="301">
          <cell r="Q301">
            <v>632244</v>
          </cell>
          <cell r="R301">
            <v>641237.46</v>
          </cell>
        </row>
        <row r="414">
          <cell r="Q414">
            <v>457982.68502986309</v>
          </cell>
          <cell r="R414">
            <v>395802.87199999986</v>
          </cell>
        </row>
        <row r="415">
          <cell r="Q415">
            <v>1536696.3464940407</v>
          </cell>
          <cell r="R415">
            <v>301432.25652211718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ух. отчет"/>
      <sheetName val="бух. отчет передача"/>
      <sheetName val="ОИК 2013"/>
      <sheetName val="ОРИК 2013"/>
      <sheetName val="Свод 2013"/>
      <sheetName val="ОИК 2014"/>
      <sheetName val="ОРИК 2014"/>
      <sheetName val="Свод 2014"/>
      <sheetName val="ОИК 2015"/>
      <sheetName val="ОРИК 2015"/>
      <sheetName val="Свод 2015"/>
      <sheetName val="ОИК 2016"/>
      <sheetName val="ОРИК 2016"/>
      <sheetName val="Свод 2016"/>
      <sheetName val="ОИК 2017"/>
      <sheetName val="ОРИК 2017"/>
      <sheetName val="Свод 2017"/>
      <sheetName val="ОИК 2018"/>
      <sheetName val="ОРИК 2018"/>
      <sheetName val="Свод 2018"/>
      <sheetName val="ОИК 2019"/>
      <sheetName val="ОРИК 2019"/>
      <sheetName val="Свод 2019"/>
      <sheetName val="ОИК 2020"/>
      <sheetName val="ОРИК 2020"/>
      <sheetName val="Свод 2020"/>
      <sheetName val="ОИК 2021"/>
      <sheetName val="ОРИК 2021"/>
      <sheetName val="Свод 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8">
          <cell r="E38">
            <v>2707159.9156966973</v>
          </cell>
          <cell r="F38">
            <v>2691379.9812972322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8">
          <cell r="E18">
            <v>4392184.144715799</v>
          </cell>
          <cell r="F18">
            <v>4347926.9055811046</v>
          </cell>
        </row>
        <row r="26">
          <cell r="E26">
            <v>888871.66108394507</v>
          </cell>
          <cell r="F26">
            <v>723667.85739999998</v>
          </cell>
        </row>
        <row r="27">
          <cell r="E27">
            <v>55.313000000000002</v>
          </cell>
          <cell r="F27">
            <v>54.89</v>
          </cell>
        </row>
        <row r="28">
          <cell r="E28">
            <v>86.906112331891507</v>
          </cell>
          <cell r="F28">
            <v>44.749880654159334</v>
          </cell>
        </row>
        <row r="29">
          <cell r="E29">
            <v>98613.363019722005</v>
          </cell>
          <cell r="F29">
            <v>134143.439606</v>
          </cell>
        </row>
        <row r="30">
          <cell r="E30">
            <v>0.16</v>
          </cell>
          <cell r="F30">
            <v>0.04</v>
          </cell>
        </row>
        <row r="31">
          <cell r="E31">
            <v>7.2991316763514034</v>
          </cell>
          <cell r="F31">
            <v>14.709445881276739</v>
          </cell>
        </row>
        <row r="32">
          <cell r="E32">
            <v>118425.21594142501</v>
          </cell>
          <cell r="F32">
            <v>84717.307159999997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150697.21630675343</v>
          </cell>
          <cell r="F35">
            <v>149374.61040645486</v>
          </cell>
        </row>
      </sheetData>
      <sheetData sheetId="27">
        <row r="18">
          <cell r="E18">
            <v>752891.48438393953</v>
          </cell>
          <cell r="F18">
            <v>752531.89903940971</v>
          </cell>
        </row>
        <row r="35">
          <cell r="E35">
            <v>645295.73726353876</v>
          </cell>
          <cell r="F35">
            <v>645025.30873689044</v>
          </cell>
        </row>
      </sheetData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Э"/>
    </sheetNames>
    <sheetDataSet>
      <sheetData sheetId="0" refreshError="1">
        <row r="104">
          <cell r="J104">
            <v>785.12650000000008</v>
          </cell>
        </row>
        <row r="110">
          <cell r="J110">
            <v>8344163.6749696126</v>
          </cell>
          <cell r="K110">
            <v>8103845.0172171304</v>
          </cell>
        </row>
        <row r="112">
          <cell r="J112">
            <v>2352729.4313330911</v>
          </cell>
          <cell r="K112">
            <v>2048026.76</v>
          </cell>
        </row>
        <row r="114">
          <cell r="J114">
            <v>117973.99000014497</v>
          </cell>
          <cell r="K114">
            <v>119656.85</v>
          </cell>
        </row>
        <row r="202">
          <cell r="K202">
            <v>22340.23</v>
          </cell>
        </row>
        <row r="272">
          <cell r="K272">
            <v>8325.43</v>
          </cell>
        </row>
        <row r="273">
          <cell r="J273">
            <v>113606</v>
          </cell>
          <cell r="K273">
            <v>120011.22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Э"/>
      <sheetName val="Лист1"/>
    </sheetNames>
    <sheetDataSet>
      <sheetData sheetId="0">
        <row r="104">
          <cell r="X104">
            <v>702.87400000000002</v>
          </cell>
          <cell r="Y104">
            <v>700.99625700000001</v>
          </cell>
        </row>
        <row r="110">
          <cell r="X110">
            <v>8823018.7983898241</v>
          </cell>
          <cell r="Y110">
            <v>8802870.9100000001</v>
          </cell>
        </row>
        <row r="112">
          <cell r="X112">
            <v>2427841.6233451311</v>
          </cell>
          <cell r="Y112">
            <v>2151717.85</v>
          </cell>
        </row>
        <row r="114">
          <cell r="X114">
            <v>162252.27856649627</v>
          </cell>
          <cell r="Y114">
            <v>169276.42</v>
          </cell>
        </row>
        <row r="115">
          <cell r="X115">
            <v>776682.50554665679</v>
          </cell>
          <cell r="Y115">
            <v>836888.55</v>
          </cell>
        </row>
        <row r="131">
          <cell r="X131">
            <v>3375405.9666629708</v>
          </cell>
          <cell r="Y131">
            <v>3353149.92</v>
          </cell>
        </row>
        <row r="132">
          <cell r="Y132">
            <v>399428.44</v>
          </cell>
        </row>
        <row r="158">
          <cell r="Y158">
            <v>136460.22999999998</v>
          </cell>
        </row>
        <row r="176">
          <cell r="Y176">
            <v>2398269.91</v>
          </cell>
        </row>
        <row r="180">
          <cell r="Y180">
            <v>41947.56</v>
          </cell>
        </row>
        <row r="188">
          <cell r="Y188">
            <v>28286.480000000003</v>
          </cell>
        </row>
        <row r="194">
          <cell r="Y194">
            <v>36684.97</v>
          </cell>
        </row>
        <row r="199">
          <cell r="Y199">
            <v>6158.08</v>
          </cell>
        </row>
        <row r="202">
          <cell r="Y202">
            <v>462.07</v>
          </cell>
        </row>
        <row r="203">
          <cell r="Y203">
            <v>49425.179999999993</v>
          </cell>
        </row>
        <row r="204">
          <cell r="Y204">
            <v>9597.48</v>
          </cell>
        </row>
        <row r="214">
          <cell r="X214">
            <v>0</v>
          </cell>
          <cell r="Y214">
            <v>66.97</v>
          </cell>
        </row>
        <row r="248">
          <cell r="Y248">
            <v>43882.070000000007</v>
          </cell>
        </row>
        <row r="253">
          <cell r="Y253">
            <v>18866.88</v>
          </cell>
        </row>
        <row r="254">
          <cell r="Y254">
            <v>15545.32</v>
          </cell>
        </row>
        <row r="258">
          <cell r="Y258">
            <v>22556.55</v>
          </cell>
        </row>
        <row r="268">
          <cell r="Y268">
            <v>33868.11</v>
          </cell>
        </row>
        <row r="277">
          <cell r="Y277">
            <v>9273.7800000000007</v>
          </cell>
        </row>
        <row r="278">
          <cell r="Y278">
            <v>121308.07</v>
          </cell>
        </row>
        <row r="280">
          <cell r="X280">
            <v>53993.299189381651</v>
          </cell>
          <cell r="Y280">
            <v>65038.19999999999</v>
          </cell>
        </row>
        <row r="287">
          <cell r="X287">
            <v>92001.741107323498</v>
          </cell>
          <cell r="Y287">
            <v>101800.56999999999</v>
          </cell>
        </row>
        <row r="297">
          <cell r="X297">
            <v>643298.93000000005</v>
          </cell>
          <cell r="Y297">
            <v>716181.74</v>
          </cell>
        </row>
        <row r="298">
          <cell r="Y298">
            <v>81066.402000000002</v>
          </cell>
        </row>
        <row r="301">
          <cell r="X301">
            <v>100702.8</v>
          </cell>
        </row>
        <row r="303">
          <cell r="X303">
            <v>54896.731</v>
          </cell>
        </row>
        <row r="306">
          <cell r="X306">
            <v>650039</v>
          </cell>
          <cell r="Y306">
            <v>688640.62</v>
          </cell>
        </row>
        <row r="397">
          <cell r="X397">
            <v>-181925.75300430751</v>
          </cell>
        </row>
        <row r="406">
          <cell r="X406">
            <v>194860.67299338701</v>
          </cell>
        </row>
        <row r="409">
          <cell r="X409">
            <v>795992.95357029221</v>
          </cell>
          <cell r="Y409">
            <v>794320.28884903225</v>
          </cell>
        </row>
        <row r="410">
          <cell r="X410">
            <v>490669.17076257733</v>
          </cell>
          <cell r="Y410">
            <v>485797.27860431565</v>
          </cell>
        </row>
        <row r="411">
          <cell r="X411">
            <v>-163654.13</v>
          </cell>
        </row>
        <row r="415">
          <cell r="X415">
            <v>8181515.3444179604</v>
          </cell>
          <cell r="Y415">
            <v>8063755.6399999997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4"/>
      <sheetName val="Приложение 2.15"/>
      <sheetName val="котловые"/>
      <sheetName val="индивидуальные"/>
      <sheetName val=" 10 ИТК"/>
      <sheetName val="12 Тарифная модель"/>
      <sheetName val="14 Структура затрат "/>
      <sheetName val="15 Обоснованность тарифов "/>
      <sheetName val="16 Собираемость"/>
      <sheetName val="приложение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AU20">
            <v>159754.98759999999</v>
          </cell>
          <cell r="AV20">
            <v>159754.98759999999</v>
          </cell>
        </row>
        <row r="21">
          <cell r="AU21">
            <v>28691.223700000002</v>
          </cell>
          <cell r="AV21">
            <v>28691.223700000002</v>
          </cell>
        </row>
        <row r="22">
          <cell r="AU22">
            <v>28414.736700000001</v>
          </cell>
          <cell r="AV22">
            <v>28414.736700000001</v>
          </cell>
        </row>
        <row r="23">
          <cell r="AU23">
            <v>66841.630399999995</v>
          </cell>
          <cell r="AV23">
            <v>66841.630399999995</v>
          </cell>
        </row>
        <row r="24">
          <cell r="AU24">
            <v>35807.396800000002</v>
          </cell>
          <cell r="AV24">
            <v>35807.396800000002</v>
          </cell>
        </row>
        <row r="50">
          <cell r="AU50">
            <v>774005.88326420006</v>
          </cell>
          <cell r="AV50">
            <v>778603.92045000009</v>
          </cell>
        </row>
        <row r="60">
          <cell r="AU60">
            <v>2352729.4313330911</v>
          </cell>
          <cell r="AV60">
            <v>2048026.6314585002</v>
          </cell>
        </row>
        <row r="62">
          <cell r="AU62">
            <v>785.12650000000008</v>
          </cell>
          <cell r="AV62">
            <v>692.73990000000003</v>
          </cell>
        </row>
        <row r="64">
          <cell r="AU64">
            <v>2996.6246602720594</v>
          </cell>
          <cell r="AV64">
            <v>2956.415</v>
          </cell>
        </row>
        <row r="67">
          <cell r="AU67">
            <v>785862.03</v>
          </cell>
          <cell r="AV67">
            <v>565577.7071</v>
          </cell>
        </row>
        <row r="68">
          <cell r="AU68">
            <v>520658.97000000003</v>
          </cell>
          <cell r="AV68">
            <v>406879.03570000001</v>
          </cell>
        </row>
        <row r="69">
          <cell r="AU69">
            <v>265203.06</v>
          </cell>
          <cell r="AV69">
            <v>158698.67140000002</v>
          </cell>
        </row>
        <row r="70">
          <cell r="AU70">
            <v>1902296.32</v>
          </cell>
          <cell r="AV70">
            <v>1947125.18</v>
          </cell>
        </row>
        <row r="71">
          <cell r="AU71">
            <v>316690.82</v>
          </cell>
          <cell r="AV71">
            <v>429152.28697999998</v>
          </cell>
        </row>
        <row r="73">
          <cell r="AU73">
            <v>121211.51</v>
          </cell>
          <cell r="AV73">
            <v>220829.6207</v>
          </cell>
        </row>
        <row r="74">
          <cell r="AU74">
            <v>21820.2</v>
          </cell>
          <cell r="AV74">
            <v>17686.037299999996</v>
          </cell>
        </row>
        <row r="75">
          <cell r="AU75">
            <v>50811.97</v>
          </cell>
          <cell r="AV75">
            <v>38562.448099999994</v>
          </cell>
        </row>
        <row r="76">
          <cell r="AU76">
            <v>31118.7</v>
          </cell>
          <cell r="AV76">
            <v>28482.703300000001</v>
          </cell>
        </row>
        <row r="77">
          <cell r="AU77">
            <v>2756.92</v>
          </cell>
          <cell r="AV77">
            <v>21935.075699999998</v>
          </cell>
        </row>
        <row r="78">
          <cell r="AU78">
            <v>0</v>
          </cell>
          <cell r="AV78">
            <v>354.60840000000002</v>
          </cell>
        </row>
        <row r="79">
          <cell r="AU79">
            <v>14703.72</v>
          </cell>
          <cell r="AV79">
            <v>113808.7479</v>
          </cell>
        </row>
        <row r="80">
          <cell r="AU80">
            <v>36415.85</v>
          </cell>
          <cell r="AV80">
            <v>35796.2595</v>
          </cell>
        </row>
        <row r="81">
          <cell r="AU81">
            <v>13663.1</v>
          </cell>
          <cell r="AV81">
            <v>10608.3099</v>
          </cell>
        </row>
        <row r="82">
          <cell r="AU82">
            <v>10866.56</v>
          </cell>
          <cell r="AV82">
            <v>17507.826700000001</v>
          </cell>
        </row>
        <row r="83">
          <cell r="AU83">
            <v>20544.599999999999</v>
          </cell>
          <cell r="AV83">
            <v>21683.209800000004</v>
          </cell>
        </row>
        <row r="84">
          <cell r="AU84">
            <v>383.2</v>
          </cell>
        </row>
        <row r="95">
          <cell r="AU95">
            <v>3004849.17</v>
          </cell>
          <cell r="AV95">
            <v>2941855.1740800003</v>
          </cell>
        </row>
        <row r="96">
          <cell r="AU96">
            <v>37422.019999999997</v>
          </cell>
          <cell r="AV96">
            <v>54501.32</v>
          </cell>
        </row>
        <row r="98">
          <cell r="AU98">
            <v>131211.68</v>
          </cell>
          <cell r="AV98">
            <v>95193.12000000001</v>
          </cell>
        </row>
        <row r="102">
          <cell r="AU102">
            <v>578298.07999999996</v>
          </cell>
          <cell r="AV102">
            <v>584685.62</v>
          </cell>
        </row>
        <row r="105">
          <cell r="AU105">
            <v>28562.15</v>
          </cell>
        </row>
        <row r="121">
          <cell r="AU121">
            <v>858281.02999999991</v>
          </cell>
          <cell r="AV121">
            <v>813174.06</v>
          </cell>
        </row>
        <row r="125">
          <cell r="AU125">
            <v>776291.63755577197</v>
          </cell>
        </row>
        <row r="126">
          <cell r="AU126">
            <v>469519.9124657425</v>
          </cell>
        </row>
        <row r="128">
          <cell r="AU128">
            <v>416867.03111222002</v>
          </cell>
        </row>
        <row r="134">
          <cell r="AU134">
            <v>66325.070000000007</v>
          </cell>
        </row>
        <row r="135">
          <cell r="AU135">
            <v>-167102.59</v>
          </cell>
        </row>
        <row r="138">
          <cell r="AU138">
            <v>-325576.90000000002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F5">
            <v>250167.503</v>
          </cell>
        </row>
        <row r="7">
          <cell r="F7">
            <v>110245.32</v>
          </cell>
        </row>
        <row r="9">
          <cell r="F9">
            <v>273357.94400000002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Д ТП до 15 кВт"/>
      <sheetName val="ВД ТП до 150 кВт"/>
      <sheetName val="примечания"/>
      <sheetName val="ставки"/>
    </sheetNames>
    <sheetDataSet>
      <sheetData sheetId="0">
        <row r="37">
          <cell r="E37">
            <v>2801</v>
          </cell>
        </row>
        <row r="38">
          <cell r="E38">
            <v>35091.527393333337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CO2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REESTR_ORG_EE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4">
          <cell r="S14">
            <v>677416.50284803356</v>
          </cell>
          <cell r="T14">
            <v>920755.56142966659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к СЗ"/>
    </sheetNames>
    <sheetDataSet>
      <sheetData sheetId="0">
        <row r="121">
          <cell r="D121">
            <v>932038.37800000003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>
        <row r="43">
          <cell r="J43">
            <v>93.962999999999994</v>
          </cell>
        </row>
        <row r="49">
          <cell r="J49">
            <v>402.11104999999998</v>
          </cell>
        </row>
        <row r="52">
          <cell r="J52">
            <v>3908.6245400000007</v>
          </cell>
          <cell r="K52">
            <v>5409.1604310000002</v>
          </cell>
        </row>
        <row r="53">
          <cell r="J53">
            <v>3789.4408599999997</v>
          </cell>
          <cell r="K53">
            <v>4641.4500019999996</v>
          </cell>
        </row>
        <row r="54">
          <cell r="J54">
            <v>22045.313809999996</v>
          </cell>
          <cell r="K54">
            <v>24580.224165</v>
          </cell>
        </row>
        <row r="55">
          <cell r="J55">
            <v>22257.421000000002</v>
          </cell>
          <cell r="K55">
            <v>34861.418641000004</v>
          </cell>
        </row>
      </sheetData>
      <sheetData sheetId="1">
        <row r="58">
          <cell r="K58">
            <v>23080.2</v>
          </cell>
        </row>
        <row r="59">
          <cell r="K59">
            <v>22677.124</v>
          </cell>
        </row>
        <row r="60">
          <cell r="K60">
            <v>44396.4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7"/>
  <sheetViews>
    <sheetView view="pageBreakPreview" topLeftCell="A5" zoomScaleNormal="100" workbookViewId="0">
      <selection activeCell="AG10" sqref="AG10:BU10"/>
    </sheetView>
  </sheetViews>
  <sheetFormatPr defaultColWidth="0.85546875" defaultRowHeight="15" customHeight="1" x14ac:dyDescent="0.25"/>
  <cols>
    <col min="1" max="8" width="0.85546875" style="2"/>
    <col min="9" max="9" width="1.7109375" style="2" customWidth="1"/>
    <col min="10" max="59" width="0.85546875" style="2"/>
    <col min="60" max="60" width="5" style="2" customWidth="1"/>
    <col min="61" max="70" width="0.85546875" style="2"/>
    <col min="71" max="71" width="0.7109375" style="2" customWidth="1"/>
    <col min="72" max="72" width="15.140625" style="2" customWidth="1"/>
    <col min="73" max="73" width="13" style="2" customWidth="1"/>
    <col min="74" max="89" width="0.85546875" style="2"/>
    <col min="90" max="90" width="25.7109375" style="2" customWidth="1"/>
    <col min="91" max="91" width="10.28515625" style="2" customWidth="1"/>
    <col min="92" max="101" width="0.85546875" style="2"/>
    <col min="102" max="102" width="34" style="2" customWidth="1"/>
    <col min="103" max="106" width="0.85546875" style="2"/>
    <col min="107" max="107" width="8" style="2" bestFit="1" customWidth="1"/>
    <col min="108" max="110" width="0.85546875" style="2"/>
    <col min="111" max="112" width="8" style="2" bestFit="1" customWidth="1"/>
    <col min="113" max="120" width="0.85546875" style="2"/>
    <col min="121" max="121" width="7" style="2" bestFit="1" customWidth="1"/>
    <col min="122" max="16384" width="0.85546875" style="2"/>
  </cols>
  <sheetData>
    <row r="1" spans="1:90" s="1" customFormat="1" ht="12" customHeight="1" x14ac:dyDescent="0.2">
      <c r="BO1" s="1" t="s">
        <v>95</v>
      </c>
    </row>
    <row r="2" spans="1:90" s="1" customFormat="1" ht="12" customHeight="1" x14ac:dyDescent="0.2">
      <c r="BO2" s="1" t="s">
        <v>28</v>
      </c>
    </row>
    <row r="3" spans="1:90" s="1" customFormat="1" ht="12" customHeight="1" x14ac:dyDescent="0.2">
      <c r="BO3" s="1" t="s">
        <v>29</v>
      </c>
    </row>
    <row r="4" spans="1:90" ht="21" customHeight="1" x14ac:dyDescent="0.25"/>
    <row r="5" spans="1:90" s="3" customFormat="1" ht="14.25" customHeight="1" x14ac:dyDescent="0.25">
      <c r="A5" s="180" t="s">
        <v>19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</row>
    <row r="6" spans="1:90" s="3" customFormat="1" ht="14.25" customHeight="1" x14ac:dyDescent="0.25">
      <c r="A6" s="180" t="s">
        <v>20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</row>
    <row r="7" spans="1:90" s="3" customFormat="1" ht="14.25" customHeight="1" x14ac:dyDescent="0.25">
      <c r="A7" s="180" t="s">
        <v>96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</row>
    <row r="8" spans="1:90" s="3" customFormat="1" ht="14.25" customHeight="1" x14ac:dyDescent="0.25">
      <c r="A8" s="180" t="s">
        <v>117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</row>
    <row r="9" spans="1:90" ht="21" customHeight="1" x14ac:dyDescent="0.25"/>
    <row r="10" spans="1:90" x14ac:dyDescent="0.25">
      <c r="C10" s="4" t="s">
        <v>30</v>
      </c>
      <c r="D10" s="4"/>
      <c r="AG10" s="181" t="s">
        <v>353</v>
      </c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</row>
    <row r="11" spans="1:90" x14ac:dyDescent="0.25">
      <c r="C11" s="4" t="s">
        <v>31</v>
      </c>
      <c r="D11" s="4"/>
      <c r="J11" s="9" t="s">
        <v>187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90" x14ac:dyDescent="0.25">
      <c r="C12" s="4" t="s">
        <v>32</v>
      </c>
      <c r="D12" s="4"/>
      <c r="J12" s="10" t="s">
        <v>188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90" x14ac:dyDescent="0.25">
      <c r="C13" s="4" t="s">
        <v>33</v>
      </c>
      <c r="D13" s="4"/>
      <c r="AQ13" s="182" t="s">
        <v>185</v>
      </c>
      <c r="AR13" s="182"/>
      <c r="AS13" s="182"/>
      <c r="AT13" s="182"/>
      <c r="AU13" s="182"/>
      <c r="AV13" s="182"/>
      <c r="AW13" s="182"/>
      <c r="AX13" s="182"/>
      <c r="AY13" s="183" t="s">
        <v>34</v>
      </c>
      <c r="AZ13" s="183"/>
      <c r="BA13" s="182" t="s">
        <v>186</v>
      </c>
      <c r="BB13" s="182"/>
      <c r="BC13" s="182"/>
      <c r="BD13" s="182"/>
      <c r="BE13" s="182"/>
      <c r="BF13" s="182"/>
      <c r="BG13" s="182"/>
      <c r="BH13" s="182"/>
      <c r="BI13" s="2" t="s">
        <v>35</v>
      </c>
      <c r="BT13" s="90"/>
      <c r="BU13" s="90"/>
    </row>
    <row r="15" spans="1:90" s="6" customFormat="1" ht="13.5" x14ac:dyDescent="0.2">
      <c r="A15" s="191" t="s">
        <v>27</v>
      </c>
      <c r="B15" s="192"/>
      <c r="C15" s="192"/>
      <c r="D15" s="192"/>
      <c r="E15" s="192"/>
      <c r="F15" s="192"/>
      <c r="G15" s="192"/>
      <c r="H15" s="192"/>
      <c r="I15" s="193"/>
      <c r="J15" s="197" t="s">
        <v>0</v>
      </c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3"/>
      <c r="BI15" s="191" t="s">
        <v>36</v>
      </c>
      <c r="BJ15" s="192"/>
      <c r="BK15" s="192"/>
      <c r="BL15" s="192"/>
      <c r="BM15" s="192"/>
      <c r="BN15" s="192"/>
      <c r="BO15" s="192"/>
      <c r="BP15" s="192"/>
      <c r="BQ15" s="192"/>
      <c r="BR15" s="192"/>
      <c r="BS15" s="193"/>
      <c r="BT15" s="188" t="s">
        <v>287</v>
      </c>
      <c r="BU15" s="189"/>
      <c r="BV15" s="191" t="s">
        <v>3</v>
      </c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9"/>
    </row>
    <row r="16" spans="1:90" s="6" customFormat="1" ht="13.5" x14ac:dyDescent="0.2">
      <c r="A16" s="194"/>
      <c r="B16" s="195"/>
      <c r="C16" s="195"/>
      <c r="D16" s="195"/>
      <c r="E16" s="195"/>
      <c r="F16" s="195"/>
      <c r="G16" s="195"/>
      <c r="H16" s="195"/>
      <c r="I16" s="196"/>
      <c r="J16" s="194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6"/>
      <c r="BI16" s="194"/>
      <c r="BJ16" s="195"/>
      <c r="BK16" s="195"/>
      <c r="BL16" s="195"/>
      <c r="BM16" s="195"/>
      <c r="BN16" s="195"/>
      <c r="BO16" s="195"/>
      <c r="BP16" s="195"/>
      <c r="BQ16" s="195"/>
      <c r="BR16" s="195"/>
      <c r="BS16" s="196"/>
      <c r="BT16" s="5" t="s">
        <v>1</v>
      </c>
      <c r="BU16" s="5" t="s">
        <v>2</v>
      </c>
      <c r="BV16" s="200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2"/>
    </row>
    <row r="17" spans="1:91" s="6" customFormat="1" ht="15" customHeight="1" x14ac:dyDescent="0.2">
      <c r="A17" s="184" t="s">
        <v>4</v>
      </c>
      <c r="B17" s="185"/>
      <c r="C17" s="185"/>
      <c r="D17" s="185"/>
      <c r="E17" s="185"/>
      <c r="F17" s="185"/>
      <c r="G17" s="185"/>
      <c r="H17" s="185"/>
      <c r="I17" s="186"/>
      <c r="J17" s="5"/>
      <c r="K17" s="187" t="s">
        <v>37</v>
      </c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7"/>
      <c r="BI17" s="188" t="s">
        <v>38</v>
      </c>
      <c r="BJ17" s="189"/>
      <c r="BK17" s="189"/>
      <c r="BL17" s="189"/>
      <c r="BM17" s="189"/>
      <c r="BN17" s="189"/>
      <c r="BO17" s="189"/>
      <c r="BP17" s="189"/>
      <c r="BQ17" s="189"/>
      <c r="BR17" s="189"/>
      <c r="BS17" s="190"/>
      <c r="BT17" s="5" t="s">
        <v>38</v>
      </c>
      <c r="BU17" s="5" t="s">
        <v>38</v>
      </c>
      <c r="BV17" s="203" t="s">
        <v>38</v>
      </c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5"/>
    </row>
    <row r="18" spans="1:91" s="6" customFormat="1" ht="13.9" customHeight="1" x14ac:dyDescent="0.2">
      <c r="A18" s="184" t="s">
        <v>6</v>
      </c>
      <c r="B18" s="185"/>
      <c r="C18" s="185"/>
      <c r="D18" s="185"/>
      <c r="E18" s="185"/>
      <c r="F18" s="185"/>
      <c r="G18" s="185"/>
      <c r="H18" s="185"/>
      <c r="I18" s="186"/>
      <c r="J18" s="5"/>
      <c r="K18" s="187" t="s">
        <v>97</v>
      </c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7"/>
      <c r="BI18" s="188" t="s">
        <v>5</v>
      </c>
      <c r="BJ18" s="189"/>
      <c r="BK18" s="189"/>
      <c r="BL18" s="189"/>
      <c r="BM18" s="189"/>
      <c r="BN18" s="189"/>
      <c r="BO18" s="189"/>
      <c r="BP18" s="189"/>
      <c r="BQ18" s="189"/>
      <c r="BR18" s="189"/>
      <c r="BS18" s="190"/>
      <c r="BT18" s="11">
        <f>BT19+BT44+BT67</f>
        <v>2048401.5991379069</v>
      </c>
      <c r="BU18" s="11">
        <f>BU19+BU44+BU67</f>
        <v>3862693.7935743765</v>
      </c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</row>
    <row r="19" spans="1:91" s="6" customFormat="1" ht="60.6" customHeight="1" x14ac:dyDescent="0.2">
      <c r="A19" s="184" t="s">
        <v>7</v>
      </c>
      <c r="B19" s="185"/>
      <c r="C19" s="185"/>
      <c r="D19" s="185"/>
      <c r="E19" s="185"/>
      <c r="F19" s="185"/>
      <c r="G19" s="185"/>
      <c r="H19" s="185"/>
      <c r="I19" s="186"/>
      <c r="J19" s="5"/>
      <c r="K19" s="187" t="s">
        <v>98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7"/>
      <c r="BI19" s="188" t="s">
        <v>5</v>
      </c>
      <c r="BJ19" s="189"/>
      <c r="BK19" s="189"/>
      <c r="BL19" s="189"/>
      <c r="BM19" s="189"/>
      <c r="BN19" s="189"/>
      <c r="BO19" s="189"/>
      <c r="BP19" s="189"/>
      <c r="BQ19" s="189"/>
      <c r="BR19" s="189"/>
      <c r="BS19" s="190"/>
      <c r="BT19" s="11">
        <v>739945.19000000006</v>
      </c>
      <c r="BU19" s="11">
        <f>BU20+BU25+BU27</f>
        <v>1039671.29</v>
      </c>
      <c r="BV19" s="168" t="s">
        <v>347</v>
      </c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70"/>
    </row>
    <row r="20" spans="1:91" s="6" customFormat="1" ht="13.9" customHeight="1" x14ac:dyDescent="0.2">
      <c r="A20" s="184" t="s">
        <v>8</v>
      </c>
      <c r="B20" s="185"/>
      <c r="C20" s="185"/>
      <c r="D20" s="185"/>
      <c r="E20" s="185"/>
      <c r="F20" s="185"/>
      <c r="G20" s="185"/>
      <c r="H20" s="185"/>
      <c r="I20" s="186"/>
      <c r="J20" s="5"/>
      <c r="K20" s="187" t="s">
        <v>9</v>
      </c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7"/>
      <c r="BI20" s="188" t="s">
        <v>5</v>
      </c>
      <c r="BJ20" s="189"/>
      <c r="BK20" s="189"/>
      <c r="BL20" s="189"/>
      <c r="BM20" s="189"/>
      <c r="BN20" s="189"/>
      <c r="BO20" s="189"/>
      <c r="BP20" s="189"/>
      <c r="BQ20" s="189"/>
      <c r="BR20" s="189"/>
      <c r="BS20" s="190"/>
      <c r="BT20" s="11" t="s">
        <v>335</v>
      </c>
      <c r="BU20" s="11">
        <f>BU21+BU23</f>
        <v>162398.51999999999</v>
      </c>
      <c r="BV20" s="164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6"/>
      <c r="CM20" s="20"/>
    </row>
    <row r="21" spans="1:91" s="6" customFormat="1" ht="30" customHeight="1" x14ac:dyDescent="0.2">
      <c r="A21" s="184" t="s">
        <v>11</v>
      </c>
      <c r="B21" s="185"/>
      <c r="C21" s="185"/>
      <c r="D21" s="185"/>
      <c r="E21" s="185"/>
      <c r="F21" s="185"/>
      <c r="G21" s="185"/>
      <c r="H21" s="185"/>
      <c r="I21" s="186"/>
      <c r="J21" s="5"/>
      <c r="K21" s="187" t="s">
        <v>118</v>
      </c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7"/>
      <c r="BI21" s="188" t="s">
        <v>5</v>
      </c>
      <c r="BJ21" s="189"/>
      <c r="BK21" s="189"/>
      <c r="BL21" s="189"/>
      <c r="BM21" s="189"/>
      <c r="BN21" s="189"/>
      <c r="BO21" s="189"/>
      <c r="BP21" s="189"/>
      <c r="BQ21" s="189"/>
      <c r="BR21" s="189"/>
      <c r="BS21" s="190"/>
      <c r="BT21" s="11" t="s">
        <v>335</v>
      </c>
      <c r="BU21" s="11">
        <v>126447.93</v>
      </c>
      <c r="BV21" s="164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6"/>
    </row>
    <row r="22" spans="1:91" s="6" customFormat="1" ht="68.45" customHeight="1" x14ac:dyDescent="0.2">
      <c r="A22" s="184" t="s">
        <v>13</v>
      </c>
      <c r="B22" s="185"/>
      <c r="C22" s="185"/>
      <c r="D22" s="185"/>
      <c r="E22" s="185"/>
      <c r="F22" s="185"/>
      <c r="G22" s="185"/>
      <c r="H22" s="185"/>
      <c r="I22" s="186"/>
      <c r="J22" s="5"/>
      <c r="K22" s="187" t="s">
        <v>12</v>
      </c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7"/>
      <c r="BI22" s="188" t="s">
        <v>5</v>
      </c>
      <c r="BJ22" s="189"/>
      <c r="BK22" s="189"/>
      <c r="BL22" s="189"/>
      <c r="BM22" s="189"/>
      <c r="BN22" s="189"/>
      <c r="BO22" s="189"/>
      <c r="BP22" s="189"/>
      <c r="BQ22" s="189"/>
      <c r="BR22" s="189"/>
      <c r="BS22" s="190"/>
      <c r="BT22" s="11" t="s">
        <v>335</v>
      </c>
      <c r="BU22" s="11">
        <v>71890.820000000007</v>
      </c>
      <c r="BV22" s="164" t="s">
        <v>341</v>
      </c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6"/>
    </row>
    <row r="23" spans="1:91" s="6" customFormat="1" ht="83.45" customHeight="1" x14ac:dyDescent="0.2">
      <c r="A23" s="184" t="s">
        <v>39</v>
      </c>
      <c r="B23" s="185"/>
      <c r="C23" s="185"/>
      <c r="D23" s="185"/>
      <c r="E23" s="185"/>
      <c r="F23" s="185"/>
      <c r="G23" s="185"/>
      <c r="H23" s="185"/>
      <c r="I23" s="186"/>
      <c r="J23" s="5"/>
      <c r="K23" s="187" t="s">
        <v>40</v>
      </c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7"/>
      <c r="BI23" s="188" t="s">
        <v>5</v>
      </c>
      <c r="BJ23" s="189"/>
      <c r="BK23" s="189"/>
      <c r="BL23" s="189"/>
      <c r="BM23" s="189"/>
      <c r="BN23" s="189"/>
      <c r="BO23" s="189"/>
      <c r="BP23" s="189"/>
      <c r="BQ23" s="189"/>
      <c r="BR23" s="189"/>
      <c r="BS23" s="190"/>
      <c r="BT23" s="11" t="s">
        <v>335</v>
      </c>
      <c r="BU23" s="11">
        <v>35950.589999999997</v>
      </c>
      <c r="BV23" s="164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6"/>
    </row>
    <row r="24" spans="1:91" s="6" customFormat="1" ht="52.15" customHeight="1" x14ac:dyDescent="0.2">
      <c r="A24" s="184" t="s">
        <v>41</v>
      </c>
      <c r="B24" s="185"/>
      <c r="C24" s="185"/>
      <c r="D24" s="185"/>
      <c r="E24" s="185"/>
      <c r="F24" s="185"/>
      <c r="G24" s="185"/>
      <c r="H24" s="185"/>
      <c r="I24" s="186"/>
      <c r="J24" s="5"/>
      <c r="K24" s="187" t="s">
        <v>12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7"/>
      <c r="BI24" s="188" t="s">
        <v>5</v>
      </c>
      <c r="BJ24" s="189"/>
      <c r="BK24" s="189"/>
      <c r="BL24" s="189"/>
      <c r="BM24" s="189"/>
      <c r="BN24" s="189"/>
      <c r="BO24" s="189"/>
      <c r="BP24" s="189"/>
      <c r="BQ24" s="189"/>
      <c r="BR24" s="189"/>
      <c r="BS24" s="190"/>
      <c r="BT24" s="11" t="s">
        <v>335</v>
      </c>
      <c r="BU24" s="11">
        <v>27174.57</v>
      </c>
      <c r="BV24" s="164" t="s">
        <v>342</v>
      </c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6"/>
    </row>
    <row r="25" spans="1:91" s="6" customFormat="1" ht="80.650000000000006" customHeight="1" x14ac:dyDescent="0.2">
      <c r="A25" s="184" t="s">
        <v>10</v>
      </c>
      <c r="B25" s="185"/>
      <c r="C25" s="185"/>
      <c r="D25" s="185"/>
      <c r="E25" s="185"/>
      <c r="F25" s="185"/>
      <c r="G25" s="185"/>
      <c r="H25" s="185"/>
      <c r="I25" s="186"/>
      <c r="J25" s="5"/>
      <c r="K25" s="187" t="s">
        <v>21</v>
      </c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7"/>
      <c r="BI25" s="188" t="s">
        <v>5</v>
      </c>
      <c r="BJ25" s="189"/>
      <c r="BK25" s="189"/>
      <c r="BL25" s="189"/>
      <c r="BM25" s="189"/>
      <c r="BN25" s="189"/>
      <c r="BO25" s="189"/>
      <c r="BP25" s="189"/>
      <c r="BQ25" s="189"/>
      <c r="BR25" s="189"/>
      <c r="BS25" s="190"/>
      <c r="BT25" s="11" t="s">
        <v>335</v>
      </c>
      <c r="BU25" s="11">
        <v>746753.96000000008</v>
      </c>
      <c r="BV25" s="164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6"/>
    </row>
    <row r="26" spans="1:91" s="6" customFormat="1" ht="25.9" customHeight="1" x14ac:dyDescent="0.2">
      <c r="A26" s="184" t="s">
        <v>42</v>
      </c>
      <c r="B26" s="185"/>
      <c r="C26" s="185"/>
      <c r="D26" s="185"/>
      <c r="E26" s="185"/>
      <c r="F26" s="185"/>
      <c r="G26" s="185"/>
      <c r="H26" s="185"/>
      <c r="I26" s="186"/>
      <c r="J26" s="5"/>
      <c r="K26" s="187" t="s">
        <v>12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7"/>
      <c r="BI26" s="188" t="s">
        <v>5</v>
      </c>
      <c r="BJ26" s="189"/>
      <c r="BK26" s="189"/>
      <c r="BL26" s="189"/>
      <c r="BM26" s="189"/>
      <c r="BN26" s="189"/>
      <c r="BO26" s="189"/>
      <c r="BP26" s="189"/>
      <c r="BQ26" s="189"/>
      <c r="BR26" s="189"/>
      <c r="BS26" s="190"/>
      <c r="BT26" s="11" t="s">
        <v>335</v>
      </c>
      <c r="BU26" s="11">
        <v>80764.001999999993</v>
      </c>
      <c r="BV26" s="164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6"/>
    </row>
    <row r="27" spans="1:91" s="6" customFormat="1" ht="53.25" customHeight="1" x14ac:dyDescent="0.2">
      <c r="A27" s="184" t="s">
        <v>14</v>
      </c>
      <c r="B27" s="185"/>
      <c r="C27" s="185"/>
      <c r="D27" s="185"/>
      <c r="E27" s="185"/>
      <c r="F27" s="185"/>
      <c r="G27" s="185"/>
      <c r="H27" s="185"/>
      <c r="I27" s="186"/>
      <c r="J27" s="5"/>
      <c r="K27" s="187" t="s">
        <v>290</v>
      </c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7"/>
      <c r="BI27" s="188" t="s">
        <v>5</v>
      </c>
      <c r="BJ27" s="189"/>
      <c r="BK27" s="189"/>
      <c r="BL27" s="189"/>
      <c r="BM27" s="189"/>
      <c r="BN27" s="189"/>
      <c r="BO27" s="189"/>
      <c r="BP27" s="189"/>
      <c r="BQ27" s="189"/>
      <c r="BR27" s="189"/>
      <c r="BS27" s="190"/>
      <c r="BT27" s="11" t="s">
        <v>335</v>
      </c>
      <c r="BU27" s="11">
        <f>BU29+BU30+BU43</f>
        <v>130518.81</v>
      </c>
      <c r="BV27" s="164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6"/>
    </row>
    <row r="28" spans="1:91" s="6" customFormat="1" ht="30" customHeight="1" x14ac:dyDescent="0.2">
      <c r="A28" s="184" t="s">
        <v>43</v>
      </c>
      <c r="B28" s="185"/>
      <c r="C28" s="185"/>
      <c r="D28" s="185"/>
      <c r="E28" s="185"/>
      <c r="F28" s="185"/>
      <c r="G28" s="185"/>
      <c r="H28" s="185"/>
      <c r="I28" s="186"/>
      <c r="J28" s="5"/>
      <c r="K28" s="187" t="s">
        <v>100</v>
      </c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7"/>
      <c r="BI28" s="188" t="s">
        <v>5</v>
      </c>
      <c r="BJ28" s="189"/>
      <c r="BK28" s="189"/>
      <c r="BL28" s="189"/>
      <c r="BM28" s="189"/>
      <c r="BN28" s="189"/>
      <c r="BO28" s="189"/>
      <c r="BP28" s="189"/>
      <c r="BQ28" s="189"/>
      <c r="BR28" s="189"/>
      <c r="BS28" s="190"/>
      <c r="BT28" s="11" t="s">
        <v>335</v>
      </c>
      <c r="BU28" s="11">
        <v>0</v>
      </c>
      <c r="BV28" s="164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6"/>
    </row>
    <row r="29" spans="1:91" s="6" customFormat="1" ht="27.6" customHeight="1" x14ac:dyDescent="0.2">
      <c r="A29" s="184" t="s">
        <v>45</v>
      </c>
      <c r="B29" s="185"/>
      <c r="C29" s="185"/>
      <c r="D29" s="185"/>
      <c r="E29" s="185"/>
      <c r="F29" s="185"/>
      <c r="G29" s="185"/>
      <c r="H29" s="185"/>
      <c r="I29" s="186"/>
      <c r="J29" s="5"/>
      <c r="K29" s="187" t="s">
        <v>44</v>
      </c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7"/>
      <c r="BI29" s="188" t="s">
        <v>5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90"/>
      <c r="BT29" s="11" t="s">
        <v>335</v>
      </c>
      <c r="BU29" s="11">
        <v>56.18</v>
      </c>
      <c r="BV29" s="164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6"/>
    </row>
    <row r="30" spans="1:91" s="6" customFormat="1" ht="30" customHeight="1" x14ac:dyDescent="0.2">
      <c r="A30" s="184" t="s">
        <v>101</v>
      </c>
      <c r="B30" s="185"/>
      <c r="C30" s="185"/>
      <c r="D30" s="185"/>
      <c r="E30" s="185"/>
      <c r="F30" s="185"/>
      <c r="G30" s="185"/>
      <c r="H30" s="185"/>
      <c r="I30" s="186"/>
      <c r="J30" s="5"/>
      <c r="K30" s="187" t="s">
        <v>291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7"/>
      <c r="BI30" s="188" t="s">
        <v>5</v>
      </c>
      <c r="BJ30" s="189"/>
      <c r="BK30" s="189"/>
      <c r="BL30" s="189"/>
      <c r="BM30" s="189"/>
      <c r="BN30" s="189"/>
      <c r="BO30" s="189"/>
      <c r="BP30" s="189"/>
      <c r="BQ30" s="189"/>
      <c r="BR30" s="189"/>
      <c r="BS30" s="190"/>
      <c r="BT30" s="11" t="s">
        <v>335</v>
      </c>
      <c r="BU30" s="11">
        <f>SUM(BU31:BU41)</f>
        <v>130221.44</v>
      </c>
      <c r="BV30" s="164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6"/>
    </row>
    <row r="31" spans="1:91" s="6" customFormat="1" ht="58.15" customHeight="1" x14ac:dyDescent="0.2">
      <c r="A31" s="207" t="s">
        <v>119</v>
      </c>
      <c r="B31" s="208"/>
      <c r="C31" s="208"/>
      <c r="D31" s="208"/>
      <c r="E31" s="208"/>
      <c r="F31" s="208"/>
      <c r="G31" s="208"/>
      <c r="H31" s="208"/>
      <c r="I31" s="209"/>
      <c r="J31" s="12"/>
      <c r="K31" s="210" t="s">
        <v>120</v>
      </c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13"/>
      <c r="BI31" s="211" t="s">
        <v>5</v>
      </c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11" t="s">
        <v>335</v>
      </c>
      <c r="BU31" s="11">
        <v>3957.46</v>
      </c>
      <c r="BV31" s="164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6"/>
    </row>
    <row r="32" spans="1:91" s="6" customFormat="1" ht="30" customHeight="1" x14ac:dyDescent="0.2">
      <c r="A32" s="207" t="s">
        <v>121</v>
      </c>
      <c r="B32" s="208"/>
      <c r="C32" s="208"/>
      <c r="D32" s="208"/>
      <c r="E32" s="208"/>
      <c r="F32" s="208"/>
      <c r="G32" s="208"/>
      <c r="H32" s="208"/>
      <c r="I32" s="209"/>
      <c r="J32" s="12"/>
      <c r="K32" s="210" t="s">
        <v>122</v>
      </c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13"/>
      <c r="BI32" s="211" t="s">
        <v>5</v>
      </c>
      <c r="BJ32" s="212"/>
      <c r="BK32" s="212"/>
      <c r="BL32" s="212"/>
      <c r="BM32" s="212"/>
      <c r="BN32" s="212"/>
      <c r="BO32" s="212"/>
      <c r="BP32" s="212"/>
      <c r="BQ32" s="212"/>
      <c r="BR32" s="212"/>
      <c r="BS32" s="213"/>
      <c r="BT32" s="11" t="s">
        <v>335</v>
      </c>
      <c r="BU32" s="11">
        <v>25173.47</v>
      </c>
      <c r="BV32" s="164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6"/>
    </row>
    <row r="33" spans="1:90" s="6" customFormat="1" ht="30" customHeight="1" x14ac:dyDescent="0.2">
      <c r="A33" s="207" t="s">
        <v>123</v>
      </c>
      <c r="B33" s="208"/>
      <c r="C33" s="208"/>
      <c r="D33" s="208"/>
      <c r="E33" s="208"/>
      <c r="F33" s="208"/>
      <c r="G33" s="208"/>
      <c r="H33" s="208"/>
      <c r="I33" s="209"/>
      <c r="J33" s="12"/>
      <c r="K33" s="210" t="s">
        <v>124</v>
      </c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13"/>
      <c r="BI33" s="211" t="s">
        <v>5</v>
      </c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11" t="s">
        <v>335</v>
      </c>
      <c r="BU33" s="11">
        <v>8200.9500000000007</v>
      </c>
      <c r="BV33" s="164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6"/>
    </row>
    <row r="34" spans="1:90" s="6" customFormat="1" ht="30" customHeight="1" x14ac:dyDescent="0.2">
      <c r="A34" s="207" t="s">
        <v>125</v>
      </c>
      <c r="B34" s="208"/>
      <c r="C34" s="208"/>
      <c r="D34" s="208"/>
      <c r="E34" s="208"/>
      <c r="F34" s="208"/>
      <c r="G34" s="208"/>
      <c r="H34" s="208"/>
      <c r="I34" s="209"/>
      <c r="J34" s="12"/>
      <c r="K34" s="210" t="s">
        <v>126</v>
      </c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13"/>
      <c r="BI34" s="211" t="s">
        <v>5</v>
      </c>
      <c r="BJ34" s="212"/>
      <c r="BK34" s="212"/>
      <c r="BL34" s="212"/>
      <c r="BM34" s="212"/>
      <c r="BN34" s="212"/>
      <c r="BO34" s="212"/>
      <c r="BP34" s="212"/>
      <c r="BQ34" s="212"/>
      <c r="BR34" s="212"/>
      <c r="BS34" s="213"/>
      <c r="BT34" s="11" t="s">
        <v>335</v>
      </c>
      <c r="BU34" s="11">
        <v>7923.77</v>
      </c>
      <c r="BV34" s="164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6"/>
    </row>
    <row r="35" spans="1:90" s="6" customFormat="1" ht="54" customHeight="1" x14ac:dyDescent="0.2">
      <c r="A35" s="207" t="s">
        <v>127</v>
      </c>
      <c r="B35" s="208"/>
      <c r="C35" s="208"/>
      <c r="D35" s="208"/>
      <c r="E35" s="208"/>
      <c r="F35" s="208"/>
      <c r="G35" s="208"/>
      <c r="H35" s="208"/>
      <c r="I35" s="209"/>
      <c r="J35" s="89"/>
      <c r="K35" s="210" t="s">
        <v>289</v>
      </c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88"/>
      <c r="BI35" s="211" t="s">
        <v>5</v>
      </c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11" t="s">
        <v>335</v>
      </c>
      <c r="BU35" s="11">
        <v>10940.93</v>
      </c>
      <c r="BV35" s="164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6"/>
    </row>
    <row r="36" spans="1:90" s="6" customFormat="1" ht="84.6" customHeight="1" x14ac:dyDescent="0.2">
      <c r="A36" s="207" t="s">
        <v>129</v>
      </c>
      <c r="B36" s="208"/>
      <c r="C36" s="208"/>
      <c r="D36" s="208"/>
      <c r="E36" s="208"/>
      <c r="F36" s="208"/>
      <c r="G36" s="208"/>
      <c r="H36" s="208"/>
      <c r="I36" s="209"/>
      <c r="J36" s="12"/>
      <c r="K36" s="210" t="s">
        <v>128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13"/>
      <c r="BI36" s="211" t="s">
        <v>5</v>
      </c>
      <c r="BJ36" s="212"/>
      <c r="BK36" s="212"/>
      <c r="BL36" s="212"/>
      <c r="BM36" s="212"/>
      <c r="BN36" s="212"/>
      <c r="BO36" s="212"/>
      <c r="BP36" s="212"/>
      <c r="BQ36" s="212"/>
      <c r="BR36" s="212"/>
      <c r="BS36" s="213"/>
      <c r="BT36" s="11" t="s">
        <v>335</v>
      </c>
      <c r="BU36" s="11">
        <v>13548.609999999999</v>
      </c>
      <c r="BV36" s="164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6"/>
    </row>
    <row r="37" spans="1:90" s="6" customFormat="1" ht="27.6" customHeight="1" x14ac:dyDescent="0.2">
      <c r="A37" s="207" t="s">
        <v>131</v>
      </c>
      <c r="B37" s="208"/>
      <c r="C37" s="208"/>
      <c r="D37" s="208"/>
      <c r="E37" s="208"/>
      <c r="F37" s="208"/>
      <c r="G37" s="208"/>
      <c r="H37" s="208"/>
      <c r="I37" s="209"/>
      <c r="J37" s="12"/>
      <c r="K37" s="210" t="s">
        <v>130</v>
      </c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13"/>
      <c r="BI37" s="211" t="s">
        <v>5</v>
      </c>
      <c r="BJ37" s="212"/>
      <c r="BK37" s="212"/>
      <c r="BL37" s="212"/>
      <c r="BM37" s="212"/>
      <c r="BN37" s="212"/>
      <c r="BO37" s="212"/>
      <c r="BP37" s="212"/>
      <c r="BQ37" s="212"/>
      <c r="BR37" s="212"/>
      <c r="BS37" s="213"/>
      <c r="BT37" s="11" t="s">
        <v>335</v>
      </c>
      <c r="BU37" s="11">
        <v>8131.07</v>
      </c>
      <c r="BV37" s="164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6"/>
    </row>
    <row r="38" spans="1:90" s="6" customFormat="1" ht="57" customHeight="1" x14ac:dyDescent="0.2">
      <c r="A38" s="207" t="s">
        <v>133</v>
      </c>
      <c r="B38" s="208"/>
      <c r="C38" s="208"/>
      <c r="D38" s="208"/>
      <c r="E38" s="208"/>
      <c r="F38" s="208"/>
      <c r="G38" s="208"/>
      <c r="H38" s="208"/>
      <c r="I38" s="209"/>
      <c r="J38" s="12"/>
      <c r="K38" s="210" t="s">
        <v>132</v>
      </c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13"/>
      <c r="BI38" s="211" t="s">
        <v>5</v>
      </c>
      <c r="BJ38" s="212"/>
      <c r="BK38" s="212"/>
      <c r="BL38" s="212"/>
      <c r="BM38" s="212"/>
      <c r="BN38" s="212"/>
      <c r="BO38" s="212"/>
      <c r="BP38" s="212"/>
      <c r="BQ38" s="212"/>
      <c r="BR38" s="212"/>
      <c r="BS38" s="213"/>
      <c r="BT38" s="11" t="s">
        <v>335</v>
      </c>
      <c r="BU38" s="11">
        <v>5577.62</v>
      </c>
      <c r="BV38" s="164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6"/>
    </row>
    <row r="39" spans="1:90" s="6" customFormat="1" ht="30" customHeight="1" x14ac:dyDescent="0.2">
      <c r="A39" s="207" t="s">
        <v>135</v>
      </c>
      <c r="B39" s="208"/>
      <c r="C39" s="208"/>
      <c r="D39" s="208"/>
      <c r="E39" s="208"/>
      <c r="F39" s="208"/>
      <c r="G39" s="208"/>
      <c r="H39" s="208"/>
      <c r="I39" s="209"/>
      <c r="J39" s="12"/>
      <c r="K39" s="210" t="s">
        <v>134</v>
      </c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13"/>
      <c r="BI39" s="211" t="s">
        <v>5</v>
      </c>
      <c r="BJ39" s="212"/>
      <c r="BK39" s="212"/>
      <c r="BL39" s="212"/>
      <c r="BM39" s="212"/>
      <c r="BN39" s="212"/>
      <c r="BO39" s="212"/>
      <c r="BP39" s="212"/>
      <c r="BQ39" s="212"/>
      <c r="BR39" s="212"/>
      <c r="BS39" s="213"/>
      <c r="BT39" s="11" t="s">
        <v>335</v>
      </c>
      <c r="BU39" s="11">
        <v>4614.75</v>
      </c>
      <c r="BV39" s="164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6"/>
    </row>
    <row r="40" spans="1:90" s="6" customFormat="1" ht="76.150000000000006" customHeight="1" x14ac:dyDescent="0.2">
      <c r="A40" s="207" t="s">
        <v>137</v>
      </c>
      <c r="B40" s="208"/>
      <c r="C40" s="208"/>
      <c r="D40" s="208"/>
      <c r="E40" s="208"/>
      <c r="F40" s="208"/>
      <c r="G40" s="208"/>
      <c r="H40" s="208"/>
      <c r="I40" s="209"/>
      <c r="J40" s="12"/>
      <c r="K40" s="210" t="s">
        <v>136</v>
      </c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13"/>
      <c r="BI40" s="211" t="s">
        <v>5</v>
      </c>
      <c r="BJ40" s="212"/>
      <c r="BK40" s="212"/>
      <c r="BL40" s="212"/>
      <c r="BM40" s="212"/>
      <c r="BN40" s="212"/>
      <c r="BO40" s="212"/>
      <c r="BP40" s="212"/>
      <c r="BQ40" s="212"/>
      <c r="BR40" s="212"/>
      <c r="BS40" s="213"/>
      <c r="BT40" s="11" t="s">
        <v>335</v>
      </c>
      <c r="BU40" s="11">
        <v>6786.9000000000005</v>
      </c>
      <c r="BV40" s="164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6"/>
    </row>
    <row r="41" spans="1:90" s="6" customFormat="1" ht="57.6" customHeight="1" x14ac:dyDescent="0.2">
      <c r="A41" s="207" t="s">
        <v>288</v>
      </c>
      <c r="B41" s="208"/>
      <c r="C41" s="208"/>
      <c r="D41" s="208"/>
      <c r="E41" s="208"/>
      <c r="F41" s="208"/>
      <c r="G41" s="208"/>
      <c r="H41" s="208"/>
      <c r="I41" s="209"/>
      <c r="J41" s="12"/>
      <c r="K41" s="210" t="s">
        <v>138</v>
      </c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13"/>
      <c r="BI41" s="211" t="s">
        <v>5</v>
      </c>
      <c r="BJ41" s="212"/>
      <c r="BK41" s="212"/>
      <c r="BL41" s="212"/>
      <c r="BM41" s="212"/>
      <c r="BN41" s="212"/>
      <c r="BO41" s="212"/>
      <c r="BP41" s="212"/>
      <c r="BQ41" s="212"/>
      <c r="BR41" s="212"/>
      <c r="BS41" s="213"/>
      <c r="BT41" s="11" t="s">
        <v>335</v>
      </c>
      <c r="BU41" s="11">
        <f>[1]КБЭ!$J$264+[1]КБЭ!$J$274</f>
        <v>35365.910000000003</v>
      </c>
      <c r="BV41" s="164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6"/>
    </row>
    <row r="42" spans="1:90" s="6" customFormat="1" ht="58.9" customHeight="1" x14ac:dyDescent="0.2">
      <c r="A42" s="184" t="s">
        <v>102</v>
      </c>
      <c r="B42" s="185"/>
      <c r="C42" s="185"/>
      <c r="D42" s="185"/>
      <c r="E42" s="185"/>
      <c r="F42" s="185"/>
      <c r="G42" s="185"/>
      <c r="H42" s="185"/>
      <c r="I42" s="186"/>
      <c r="J42" s="5"/>
      <c r="K42" s="187" t="s">
        <v>103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7"/>
      <c r="BI42" s="188" t="s">
        <v>5</v>
      </c>
      <c r="BJ42" s="189"/>
      <c r="BK42" s="189"/>
      <c r="BL42" s="189"/>
      <c r="BM42" s="189"/>
      <c r="BN42" s="189"/>
      <c r="BO42" s="189"/>
      <c r="BP42" s="189"/>
      <c r="BQ42" s="189"/>
      <c r="BR42" s="189"/>
      <c r="BS42" s="190"/>
      <c r="BT42" s="11" t="s">
        <v>335</v>
      </c>
      <c r="BU42" s="11">
        <v>0</v>
      </c>
      <c r="BV42" s="164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6"/>
    </row>
    <row r="43" spans="1:90" s="6" customFormat="1" ht="32.450000000000003" customHeight="1" x14ac:dyDescent="0.2">
      <c r="A43" s="184" t="s">
        <v>104</v>
      </c>
      <c r="B43" s="185"/>
      <c r="C43" s="185"/>
      <c r="D43" s="185"/>
      <c r="E43" s="185"/>
      <c r="F43" s="185"/>
      <c r="G43" s="185"/>
      <c r="H43" s="185"/>
      <c r="I43" s="186"/>
      <c r="J43" s="5"/>
      <c r="K43" s="187" t="s">
        <v>105</v>
      </c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7"/>
      <c r="BI43" s="188" t="s">
        <v>5</v>
      </c>
      <c r="BJ43" s="189"/>
      <c r="BK43" s="189"/>
      <c r="BL43" s="189"/>
      <c r="BM43" s="189"/>
      <c r="BN43" s="189"/>
      <c r="BO43" s="189"/>
      <c r="BP43" s="189"/>
      <c r="BQ43" s="189"/>
      <c r="BR43" s="189"/>
      <c r="BS43" s="190"/>
      <c r="BT43" s="11" t="s">
        <v>335</v>
      </c>
      <c r="BU43" s="11">
        <v>241.18999999999997</v>
      </c>
      <c r="BV43" s="164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6"/>
    </row>
    <row r="44" spans="1:90" s="6" customFormat="1" ht="30" customHeight="1" x14ac:dyDescent="0.2">
      <c r="A44" s="184" t="s">
        <v>47</v>
      </c>
      <c r="B44" s="185"/>
      <c r="C44" s="185"/>
      <c r="D44" s="185"/>
      <c r="E44" s="185"/>
      <c r="F44" s="185"/>
      <c r="G44" s="185"/>
      <c r="H44" s="185"/>
      <c r="I44" s="186"/>
      <c r="J44" s="5"/>
      <c r="K44" s="187" t="s">
        <v>48</v>
      </c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7"/>
      <c r="BI44" s="188" t="s">
        <v>5</v>
      </c>
      <c r="BJ44" s="189"/>
      <c r="BK44" s="189"/>
      <c r="BL44" s="189"/>
      <c r="BM44" s="189"/>
      <c r="BN44" s="189"/>
      <c r="BO44" s="189"/>
      <c r="BP44" s="189"/>
      <c r="BQ44" s="189"/>
      <c r="BR44" s="189"/>
      <c r="BS44" s="190"/>
      <c r="BT44" s="11">
        <f>BT45+BT47+BT48+BT49+BT50+BT52+BT53+BT54+BT57</f>
        <v>1321832.6827019288</v>
      </c>
      <c r="BU44" s="11">
        <f>BU45+BU47+BU48+BU49+BU50+BU52+BU53+BU54+BU57</f>
        <v>2552462.615666667</v>
      </c>
      <c r="BV44" s="214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6"/>
    </row>
    <row r="45" spans="1:90" s="6" customFormat="1" ht="53.65" customHeight="1" x14ac:dyDescent="0.2">
      <c r="A45" s="184" t="s">
        <v>49</v>
      </c>
      <c r="B45" s="185"/>
      <c r="C45" s="185"/>
      <c r="D45" s="185"/>
      <c r="E45" s="185"/>
      <c r="F45" s="185"/>
      <c r="G45" s="185"/>
      <c r="H45" s="185"/>
      <c r="I45" s="186"/>
      <c r="J45" s="5"/>
      <c r="K45" s="187" t="s">
        <v>139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7"/>
      <c r="BI45" s="188" t="s">
        <v>5</v>
      </c>
      <c r="BJ45" s="189"/>
      <c r="BK45" s="189"/>
      <c r="BL45" s="189"/>
      <c r="BM45" s="189"/>
      <c r="BN45" s="189"/>
      <c r="BO45" s="189"/>
      <c r="BP45" s="189"/>
      <c r="BQ45" s="189"/>
      <c r="BR45" s="189"/>
      <c r="BS45" s="190"/>
      <c r="BT45" s="11">
        <v>276587.59083488205</v>
      </c>
      <c r="BU45" s="11">
        <v>281201.59999999998</v>
      </c>
      <c r="BV45" s="168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70"/>
    </row>
    <row r="46" spans="1:90" s="6" customFormat="1" ht="45" customHeight="1" x14ac:dyDescent="0.2">
      <c r="A46" s="184" t="s">
        <v>50</v>
      </c>
      <c r="B46" s="185"/>
      <c r="C46" s="185"/>
      <c r="D46" s="185"/>
      <c r="E46" s="185"/>
      <c r="F46" s="185"/>
      <c r="G46" s="185"/>
      <c r="H46" s="185"/>
      <c r="I46" s="186"/>
      <c r="J46" s="5"/>
      <c r="K46" s="187" t="s">
        <v>51</v>
      </c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7"/>
      <c r="BI46" s="188" t="s">
        <v>5</v>
      </c>
      <c r="BJ46" s="189"/>
      <c r="BK46" s="189"/>
      <c r="BL46" s="189"/>
      <c r="BM46" s="189"/>
      <c r="BN46" s="189"/>
      <c r="BO46" s="189"/>
      <c r="BP46" s="189"/>
      <c r="BQ46" s="189"/>
      <c r="BR46" s="189"/>
      <c r="BS46" s="190"/>
      <c r="BT46" s="11">
        <v>0</v>
      </c>
      <c r="BU46" s="11">
        <v>0</v>
      </c>
      <c r="BV46" s="217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6"/>
    </row>
    <row r="47" spans="1:90" s="6" customFormat="1" ht="42.6" customHeight="1" x14ac:dyDescent="0.2">
      <c r="A47" s="184" t="s">
        <v>52</v>
      </c>
      <c r="B47" s="185"/>
      <c r="C47" s="185"/>
      <c r="D47" s="185"/>
      <c r="E47" s="185"/>
      <c r="F47" s="185"/>
      <c r="G47" s="185"/>
      <c r="H47" s="185"/>
      <c r="I47" s="186"/>
      <c r="J47" s="5"/>
      <c r="K47" s="187" t="s">
        <v>53</v>
      </c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7"/>
      <c r="BI47" s="188" t="s">
        <v>5</v>
      </c>
      <c r="BJ47" s="189"/>
      <c r="BK47" s="189"/>
      <c r="BL47" s="189"/>
      <c r="BM47" s="189"/>
      <c r="BN47" s="189"/>
      <c r="BO47" s="189"/>
      <c r="BP47" s="189"/>
      <c r="BQ47" s="189"/>
      <c r="BR47" s="189"/>
      <c r="BS47" s="190"/>
      <c r="BT47" s="11">
        <v>2548</v>
      </c>
      <c r="BU47" s="11">
        <v>13561.1</v>
      </c>
      <c r="BV47" s="171" t="s">
        <v>310</v>
      </c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3"/>
    </row>
    <row r="48" spans="1:90" s="6" customFormat="1" ht="63" customHeight="1" x14ac:dyDescent="0.2">
      <c r="A48" s="184" t="s">
        <v>54</v>
      </c>
      <c r="B48" s="185"/>
      <c r="C48" s="185"/>
      <c r="D48" s="185"/>
      <c r="E48" s="185"/>
      <c r="F48" s="185"/>
      <c r="G48" s="185"/>
      <c r="H48" s="185"/>
      <c r="I48" s="186"/>
      <c r="J48" s="5"/>
      <c r="K48" s="187" t="s">
        <v>22</v>
      </c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7"/>
      <c r="BI48" s="188" t="s">
        <v>5</v>
      </c>
      <c r="BJ48" s="189"/>
      <c r="BK48" s="189"/>
      <c r="BL48" s="189"/>
      <c r="BM48" s="189"/>
      <c r="BN48" s="189"/>
      <c r="BO48" s="189"/>
      <c r="BP48" s="189"/>
      <c r="BQ48" s="189"/>
      <c r="BR48" s="189"/>
      <c r="BS48" s="190"/>
      <c r="BT48" s="11">
        <v>130404.07</v>
      </c>
      <c r="BU48" s="11">
        <v>222428.23</v>
      </c>
      <c r="BV48" s="168" t="s">
        <v>311</v>
      </c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70"/>
    </row>
    <row r="49" spans="1:90" s="6" customFormat="1" ht="58.15" customHeight="1" x14ac:dyDescent="0.2">
      <c r="A49" s="184" t="s">
        <v>55</v>
      </c>
      <c r="B49" s="185"/>
      <c r="C49" s="185"/>
      <c r="D49" s="185"/>
      <c r="E49" s="185"/>
      <c r="F49" s="185"/>
      <c r="G49" s="185"/>
      <c r="H49" s="185"/>
      <c r="I49" s="186"/>
      <c r="J49" s="5"/>
      <c r="K49" s="187" t="s">
        <v>286</v>
      </c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7"/>
      <c r="BI49" s="188" t="s">
        <v>5</v>
      </c>
      <c r="BJ49" s="189"/>
      <c r="BK49" s="189"/>
      <c r="BL49" s="189"/>
      <c r="BM49" s="189"/>
      <c r="BN49" s="189"/>
      <c r="BO49" s="189"/>
      <c r="BP49" s="189"/>
      <c r="BQ49" s="189"/>
      <c r="BR49" s="189"/>
      <c r="BS49" s="190"/>
      <c r="BT49" s="11">
        <v>0</v>
      </c>
      <c r="BU49" s="11">
        <v>125238.85999999999</v>
      </c>
      <c r="BV49" s="171" t="s">
        <v>307</v>
      </c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3"/>
    </row>
    <row r="50" spans="1:90" s="6" customFormat="1" ht="48.75" customHeight="1" x14ac:dyDescent="0.2">
      <c r="A50" s="184" t="s">
        <v>56</v>
      </c>
      <c r="B50" s="185"/>
      <c r="C50" s="185"/>
      <c r="D50" s="185"/>
      <c r="E50" s="185"/>
      <c r="F50" s="185"/>
      <c r="G50" s="185"/>
      <c r="H50" s="185"/>
      <c r="I50" s="186"/>
      <c r="J50" s="5"/>
      <c r="K50" s="187" t="s">
        <v>106</v>
      </c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7"/>
      <c r="BI50" s="188" t="s">
        <v>5</v>
      </c>
      <c r="BJ50" s="189"/>
      <c r="BK50" s="189"/>
      <c r="BL50" s="189"/>
      <c r="BM50" s="189"/>
      <c r="BN50" s="189"/>
      <c r="BO50" s="189"/>
      <c r="BP50" s="189"/>
      <c r="BQ50" s="189"/>
      <c r="BR50" s="189"/>
      <c r="BS50" s="190"/>
      <c r="BT50" s="11">
        <v>196154.61000358441</v>
      </c>
      <c r="BU50" s="11">
        <v>185977.63999999998</v>
      </c>
      <c r="BV50" s="168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70"/>
    </row>
    <row r="51" spans="1:90" s="6" customFormat="1" ht="15" customHeight="1" x14ac:dyDescent="0.2">
      <c r="A51" s="184" t="s">
        <v>57</v>
      </c>
      <c r="B51" s="185"/>
      <c r="C51" s="185"/>
      <c r="D51" s="185"/>
      <c r="E51" s="185"/>
      <c r="F51" s="185"/>
      <c r="G51" s="185"/>
      <c r="H51" s="185"/>
      <c r="I51" s="186"/>
      <c r="J51" s="5"/>
      <c r="K51" s="187" t="s">
        <v>107</v>
      </c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7"/>
      <c r="BI51" s="188" t="s">
        <v>5</v>
      </c>
      <c r="BJ51" s="189"/>
      <c r="BK51" s="189"/>
      <c r="BL51" s="189"/>
      <c r="BM51" s="189"/>
      <c r="BN51" s="189"/>
      <c r="BO51" s="189"/>
      <c r="BP51" s="189"/>
      <c r="BQ51" s="189"/>
      <c r="BR51" s="189"/>
      <c r="BS51" s="190"/>
      <c r="BT51" s="11">
        <v>0</v>
      </c>
      <c r="BU51" s="11">
        <v>0</v>
      </c>
      <c r="BV51" s="168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70"/>
    </row>
    <row r="52" spans="1:90" s="6" customFormat="1" ht="78.599999999999994" customHeight="1" x14ac:dyDescent="0.2">
      <c r="A52" s="184" t="s">
        <v>61</v>
      </c>
      <c r="B52" s="185"/>
      <c r="C52" s="185"/>
      <c r="D52" s="185"/>
      <c r="E52" s="185"/>
      <c r="F52" s="185"/>
      <c r="G52" s="185"/>
      <c r="H52" s="185"/>
      <c r="I52" s="186"/>
      <c r="J52" s="5"/>
      <c r="K52" s="187" t="s">
        <v>23</v>
      </c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7"/>
      <c r="BI52" s="188" t="s">
        <v>5</v>
      </c>
      <c r="BJ52" s="189"/>
      <c r="BK52" s="189"/>
      <c r="BL52" s="189"/>
      <c r="BM52" s="189"/>
      <c r="BN52" s="189"/>
      <c r="BO52" s="189"/>
      <c r="BP52" s="189"/>
      <c r="BQ52" s="189"/>
      <c r="BR52" s="189"/>
      <c r="BS52" s="190"/>
      <c r="BT52" s="11">
        <v>0</v>
      </c>
      <c r="BU52" s="11">
        <v>-410669.27600000001</v>
      </c>
      <c r="BV52" s="168" t="s">
        <v>343</v>
      </c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70"/>
    </row>
    <row r="53" spans="1:90" s="6" customFormat="1" ht="45.95" customHeight="1" x14ac:dyDescent="0.2">
      <c r="A53" s="184" t="s">
        <v>108</v>
      </c>
      <c r="B53" s="185"/>
      <c r="C53" s="185"/>
      <c r="D53" s="185"/>
      <c r="E53" s="185"/>
      <c r="F53" s="185"/>
      <c r="G53" s="185"/>
      <c r="H53" s="185"/>
      <c r="I53" s="186"/>
      <c r="J53" s="5"/>
      <c r="K53" s="187" t="s">
        <v>24</v>
      </c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7"/>
      <c r="BI53" s="188" t="s">
        <v>5</v>
      </c>
      <c r="BJ53" s="189"/>
      <c r="BK53" s="189"/>
      <c r="BL53" s="189"/>
      <c r="BM53" s="189"/>
      <c r="BN53" s="189"/>
      <c r="BO53" s="189"/>
      <c r="BP53" s="189"/>
      <c r="BQ53" s="189"/>
      <c r="BR53" s="189"/>
      <c r="BS53" s="190"/>
      <c r="BT53" s="11">
        <v>37843.571863462297</v>
      </c>
      <c r="BU53" s="11">
        <v>29249.97</v>
      </c>
      <c r="BV53" s="168" t="s">
        <v>314</v>
      </c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70"/>
    </row>
    <row r="54" spans="1:90" s="6" customFormat="1" ht="103.15" customHeight="1" x14ac:dyDescent="0.2">
      <c r="A54" s="184" t="s">
        <v>109</v>
      </c>
      <c r="B54" s="185"/>
      <c r="C54" s="185"/>
      <c r="D54" s="185"/>
      <c r="E54" s="185"/>
      <c r="F54" s="185"/>
      <c r="G54" s="185"/>
      <c r="H54" s="185"/>
      <c r="I54" s="186"/>
      <c r="J54" s="5"/>
      <c r="K54" s="187" t="s">
        <v>58</v>
      </c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7"/>
      <c r="BI54" s="188" t="s">
        <v>5</v>
      </c>
      <c r="BJ54" s="189"/>
      <c r="BK54" s="189"/>
      <c r="BL54" s="189"/>
      <c r="BM54" s="189"/>
      <c r="BN54" s="189"/>
      <c r="BO54" s="189"/>
      <c r="BP54" s="189"/>
      <c r="BQ54" s="189"/>
      <c r="BR54" s="189"/>
      <c r="BS54" s="190"/>
      <c r="BT54" s="14">
        <v>901.84</v>
      </c>
      <c r="BU54" s="11">
        <v>9262.5416666666661</v>
      </c>
      <c r="BV54" s="168" t="s">
        <v>306</v>
      </c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70"/>
    </row>
    <row r="55" spans="1:90" s="6" customFormat="1" ht="39.6" customHeight="1" x14ac:dyDescent="0.2">
      <c r="A55" s="184" t="s">
        <v>110</v>
      </c>
      <c r="B55" s="185"/>
      <c r="C55" s="185"/>
      <c r="D55" s="185"/>
      <c r="E55" s="185"/>
      <c r="F55" s="185"/>
      <c r="G55" s="185"/>
      <c r="H55" s="185"/>
      <c r="I55" s="186"/>
      <c r="J55" s="5"/>
      <c r="K55" s="187" t="s">
        <v>59</v>
      </c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7"/>
      <c r="BI55" s="188" t="s">
        <v>60</v>
      </c>
      <c r="BJ55" s="189"/>
      <c r="BK55" s="189"/>
      <c r="BL55" s="189"/>
      <c r="BM55" s="189"/>
      <c r="BN55" s="189"/>
      <c r="BO55" s="189"/>
      <c r="BP55" s="189"/>
      <c r="BQ55" s="189"/>
      <c r="BR55" s="189"/>
      <c r="BS55" s="190"/>
      <c r="BT55" s="21" t="s">
        <v>303</v>
      </c>
      <c r="BU55" s="75">
        <v>1705</v>
      </c>
      <c r="BV55" s="203" t="s">
        <v>304</v>
      </c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5"/>
    </row>
    <row r="56" spans="1:90" s="6" customFormat="1" ht="111.75" customHeight="1" x14ac:dyDescent="0.2">
      <c r="A56" s="184" t="s">
        <v>111</v>
      </c>
      <c r="B56" s="185"/>
      <c r="C56" s="185"/>
      <c r="D56" s="185"/>
      <c r="E56" s="185"/>
      <c r="F56" s="185"/>
      <c r="G56" s="185"/>
      <c r="H56" s="185"/>
      <c r="I56" s="186"/>
      <c r="J56" s="5"/>
      <c r="K56" s="187" t="s">
        <v>62</v>
      </c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7"/>
      <c r="BI56" s="188" t="s">
        <v>5</v>
      </c>
      <c r="BJ56" s="189"/>
      <c r="BK56" s="189"/>
      <c r="BL56" s="189"/>
      <c r="BM56" s="189"/>
      <c r="BN56" s="189"/>
      <c r="BO56" s="189"/>
      <c r="BP56" s="189"/>
      <c r="BQ56" s="189"/>
      <c r="BR56" s="189"/>
      <c r="BS56" s="190"/>
      <c r="BT56" s="14">
        <v>0</v>
      </c>
      <c r="BU56" s="14">
        <v>0</v>
      </c>
      <c r="BV56" s="218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20"/>
    </row>
    <row r="57" spans="1:90" s="6" customFormat="1" ht="54.6" customHeight="1" x14ac:dyDescent="0.2">
      <c r="A57" s="184" t="s">
        <v>112</v>
      </c>
      <c r="B57" s="185"/>
      <c r="C57" s="185"/>
      <c r="D57" s="185"/>
      <c r="E57" s="185"/>
      <c r="F57" s="185"/>
      <c r="G57" s="185"/>
      <c r="H57" s="185"/>
      <c r="I57" s="186"/>
      <c r="J57" s="5"/>
      <c r="K57" s="187" t="s">
        <v>113</v>
      </c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7"/>
      <c r="BI57" s="188" t="s">
        <v>5</v>
      </c>
      <c r="BJ57" s="189"/>
      <c r="BK57" s="189"/>
      <c r="BL57" s="189"/>
      <c r="BM57" s="189"/>
      <c r="BN57" s="189"/>
      <c r="BO57" s="189"/>
      <c r="BP57" s="189"/>
      <c r="BQ57" s="189"/>
      <c r="BR57" s="189"/>
      <c r="BS57" s="190"/>
      <c r="BT57" s="14">
        <f>SUM(BT58:BT66)</f>
        <v>677393</v>
      </c>
      <c r="BU57" s="14">
        <f>SUM(BU58:BU66)</f>
        <v>2096211.9500000004</v>
      </c>
      <c r="BV57" s="171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3"/>
    </row>
    <row r="58" spans="1:90" s="6" customFormat="1" ht="92.45" customHeight="1" x14ac:dyDescent="0.2">
      <c r="A58" s="184" t="s">
        <v>140</v>
      </c>
      <c r="B58" s="185"/>
      <c r="C58" s="185"/>
      <c r="D58" s="185"/>
      <c r="E58" s="185"/>
      <c r="F58" s="185"/>
      <c r="G58" s="185"/>
      <c r="H58" s="185"/>
      <c r="I58" s="186"/>
      <c r="J58" s="5"/>
      <c r="K58" s="187" t="s">
        <v>141</v>
      </c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7"/>
      <c r="BI58" s="188" t="s">
        <v>5</v>
      </c>
      <c r="BJ58" s="189"/>
      <c r="BK58" s="189"/>
      <c r="BL58" s="189"/>
      <c r="BM58" s="189"/>
      <c r="BN58" s="189"/>
      <c r="BO58" s="189"/>
      <c r="BP58" s="189"/>
      <c r="BQ58" s="189"/>
      <c r="BR58" s="189"/>
      <c r="BS58" s="190"/>
      <c r="BT58" s="14">
        <v>677393</v>
      </c>
      <c r="BU58" s="11">
        <v>-129337.13</v>
      </c>
      <c r="BV58" s="168" t="s">
        <v>315</v>
      </c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70"/>
    </row>
    <row r="59" spans="1:90" s="6" customFormat="1" ht="27" customHeight="1" x14ac:dyDescent="0.2">
      <c r="A59" s="184" t="s">
        <v>142</v>
      </c>
      <c r="B59" s="185"/>
      <c r="C59" s="185"/>
      <c r="D59" s="185"/>
      <c r="E59" s="185"/>
      <c r="F59" s="185"/>
      <c r="G59" s="185"/>
      <c r="H59" s="185"/>
      <c r="I59" s="186"/>
      <c r="J59" s="5"/>
      <c r="K59" s="210" t="s">
        <v>143</v>
      </c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13"/>
      <c r="BI59" s="211" t="s">
        <v>5</v>
      </c>
      <c r="BJ59" s="212"/>
      <c r="BK59" s="212"/>
      <c r="BL59" s="212"/>
      <c r="BM59" s="212"/>
      <c r="BN59" s="212"/>
      <c r="BO59" s="212"/>
      <c r="BP59" s="212"/>
      <c r="BQ59" s="212"/>
      <c r="BR59" s="212"/>
      <c r="BS59" s="213"/>
      <c r="BT59" s="11">
        <v>0</v>
      </c>
      <c r="BU59" s="11">
        <v>34113.32</v>
      </c>
      <c r="BV59" s="168" t="s">
        <v>309</v>
      </c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70"/>
    </row>
    <row r="60" spans="1:90" s="6" customFormat="1" ht="17.649999999999999" customHeight="1" x14ac:dyDescent="0.2">
      <c r="A60" s="184" t="s">
        <v>144</v>
      </c>
      <c r="B60" s="185"/>
      <c r="C60" s="185"/>
      <c r="D60" s="185"/>
      <c r="E60" s="185"/>
      <c r="F60" s="185"/>
      <c r="G60" s="185"/>
      <c r="H60" s="185"/>
      <c r="I60" s="186"/>
      <c r="J60" s="5"/>
      <c r="K60" s="187" t="s">
        <v>295</v>
      </c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7"/>
      <c r="BI60" s="188" t="s">
        <v>5</v>
      </c>
      <c r="BJ60" s="189"/>
      <c r="BK60" s="189"/>
      <c r="BL60" s="189"/>
      <c r="BM60" s="189"/>
      <c r="BN60" s="189"/>
      <c r="BO60" s="189"/>
      <c r="BP60" s="189"/>
      <c r="BQ60" s="189"/>
      <c r="BR60" s="189"/>
      <c r="BS60" s="190"/>
      <c r="BT60" s="14">
        <v>0</v>
      </c>
      <c r="BU60" s="14">
        <v>3234.16</v>
      </c>
      <c r="BV60" s="174" t="s">
        <v>312</v>
      </c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6"/>
    </row>
    <row r="61" spans="1:90" s="6" customFormat="1" ht="25.9" customHeight="1" x14ac:dyDescent="0.2">
      <c r="A61" s="184" t="s">
        <v>145</v>
      </c>
      <c r="B61" s="185"/>
      <c r="C61" s="185"/>
      <c r="D61" s="185"/>
      <c r="E61" s="185"/>
      <c r="F61" s="185"/>
      <c r="G61" s="185"/>
      <c r="H61" s="185"/>
      <c r="I61" s="186"/>
      <c r="J61" s="5"/>
      <c r="K61" s="187" t="s">
        <v>195</v>
      </c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7"/>
      <c r="BI61" s="188" t="s">
        <v>5</v>
      </c>
      <c r="BJ61" s="189"/>
      <c r="BK61" s="189"/>
      <c r="BL61" s="189"/>
      <c r="BM61" s="189"/>
      <c r="BN61" s="189"/>
      <c r="BO61" s="189"/>
      <c r="BP61" s="189"/>
      <c r="BQ61" s="189"/>
      <c r="BR61" s="189"/>
      <c r="BS61" s="190"/>
      <c r="BT61" s="14">
        <v>0</v>
      </c>
      <c r="BU61" s="14">
        <v>6656.13</v>
      </c>
      <c r="BV61" s="177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9"/>
    </row>
    <row r="62" spans="1:90" s="6" customFormat="1" ht="15" customHeight="1" x14ac:dyDescent="0.2">
      <c r="A62" s="184" t="s">
        <v>147</v>
      </c>
      <c r="B62" s="185"/>
      <c r="C62" s="185"/>
      <c r="D62" s="185"/>
      <c r="E62" s="185"/>
      <c r="F62" s="185"/>
      <c r="G62" s="185"/>
      <c r="H62" s="185"/>
      <c r="I62" s="186"/>
      <c r="J62" s="16"/>
      <c r="K62" s="187" t="s">
        <v>196</v>
      </c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7"/>
      <c r="BI62" s="188" t="s">
        <v>5</v>
      </c>
      <c r="BJ62" s="189"/>
      <c r="BK62" s="189"/>
      <c r="BL62" s="189"/>
      <c r="BM62" s="189"/>
      <c r="BN62" s="189"/>
      <c r="BO62" s="189"/>
      <c r="BP62" s="189"/>
      <c r="BQ62" s="189"/>
      <c r="BR62" s="189"/>
      <c r="BS62" s="190"/>
      <c r="BT62" s="14">
        <v>0</v>
      </c>
      <c r="BU62" s="14">
        <v>2327.87</v>
      </c>
      <c r="BV62" s="177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9"/>
    </row>
    <row r="63" spans="1:90" s="6" customFormat="1" ht="17.649999999999999" customHeight="1" x14ac:dyDescent="0.2">
      <c r="A63" s="184" t="s">
        <v>149</v>
      </c>
      <c r="B63" s="185"/>
      <c r="C63" s="185"/>
      <c r="D63" s="185"/>
      <c r="E63" s="185"/>
      <c r="F63" s="185"/>
      <c r="G63" s="185"/>
      <c r="H63" s="185"/>
      <c r="I63" s="186"/>
      <c r="J63" s="5"/>
      <c r="K63" s="187" t="s">
        <v>148</v>
      </c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7"/>
      <c r="BI63" s="188" t="s">
        <v>5</v>
      </c>
      <c r="BJ63" s="189"/>
      <c r="BK63" s="189"/>
      <c r="BL63" s="189"/>
      <c r="BM63" s="189"/>
      <c r="BN63" s="189"/>
      <c r="BO63" s="189"/>
      <c r="BP63" s="189"/>
      <c r="BQ63" s="189"/>
      <c r="BR63" s="189"/>
      <c r="BS63" s="190"/>
      <c r="BT63" s="14">
        <v>0</v>
      </c>
      <c r="BU63" s="14">
        <v>2410.2399999999998</v>
      </c>
      <c r="BV63" s="177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9"/>
    </row>
    <row r="64" spans="1:90" s="6" customFormat="1" ht="17.649999999999999" customHeight="1" x14ac:dyDescent="0.2">
      <c r="A64" s="184" t="s">
        <v>152</v>
      </c>
      <c r="B64" s="185"/>
      <c r="C64" s="185"/>
      <c r="D64" s="185"/>
      <c r="E64" s="185"/>
      <c r="F64" s="185"/>
      <c r="G64" s="185"/>
      <c r="H64" s="185"/>
      <c r="I64" s="186"/>
      <c r="J64" s="5"/>
      <c r="K64" s="187" t="s">
        <v>150</v>
      </c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7"/>
      <c r="BI64" s="188" t="s">
        <v>5</v>
      </c>
      <c r="BJ64" s="189"/>
      <c r="BK64" s="189"/>
      <c r="BL64" s="189"/>
      <c r="BM64" s="189"/>
      <c r="BN64" s="189"/>
      <c r="BO64" s="189"/>
      <c r="BP64" s="189"/>
      <c r="BQ64" s="189"/>
      <c r="BR64" s="189"/>
      <c r="BS64" s="190"/>
      <c r="BT64" s="14">
        <v>0</v>
      </c>
      <c r="BU64" s="14">
        <v>1093.82</v>
      </c>
      <c r="BV64" s="177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9"/>
    </row>
    <row r="65" spans="1:90" s="6" customFormat="1" ht="30.6" customHeight="1" x14ac:dyDescent="0.2">
      <c r="A65" s="184" t="s">
        <v>194</v>
      </c>
      <c r="B65" s="185"/>
      <c r="C65" s="185"/>
      <c r="D65" s="185"/>
      <c r="E65" s="185"/>
      <c r="F65" s="185"/>
      <c r="G65" s="185"/>
      <c r="H65" s="185"/>
      <c r="I65" s="186"/>
      <c r="J65" s="5"/>
      <c r="K65" s="187" t="s">
        <v>151</v>
      </c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7"/>
      <c r="BI65" s="188" t="s">
        <v>5</v>
      </c>
      <c r="BJ65" s="189"/>
      <c r="BK65" s="189"/>
      <c r="BL65" s="189"/>
      <c r="BM65" s="189"/>
      <c r="BN65" s="189"/>
      <c r="BO65" s="189"/>
      <c r="BP65" s="189"/>
      <c r="BQ65" s="189"/>
      <c r="BR65" s="189"/>
      <c r="BS65" s="190"/>
      <c r="BT65" s="14">
        <v>0</v>
      </c>
      <c r="BU65" s="14">
        <v>3463.39</v>
      </c>
      <c r="BV65" s="168" t="s">
        <v>309</v>
      </c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70"/>
    </row>
    <row r="66" spans="1:90" s="6" customFormat="1" ht="53.65" customHeight="1" x14ac:dyDescent="0.2">
      <c r="A66" s="184" t="s">
        <v>201</v>
      </c>
      <c r="B66" s="185"/>
      <c r="C66" s="185"/>
      <c r="D66" s="185"/>
      <c r="E66" s="185"/>
      <c r="F66" s="185"/>
      <c r="G66" s="185"/>
      <c r="H66" s="185"/>
      <c r="I66" s="186"/>
      <c r="J66" s="5"/>
      <c r="K66" s="187" t="s">
        <v>153</v>
      </c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7"/>
      <c r="BI66" s="188" t="s">
        <v>5</v>
      </c>
      <c r="BJ66" s="189"/>
      <c r="BK66" s="189"/>
      <c r="BL66" s="189"/>
      <c r="BM66" s="189"/>
      <c r="BN66" s="189"/>
      <c r="BO66" s="189"/>
      <c r="BP66" s="189"/>
      <c r="BQ66" s="189"/>
      <c r="BR66" s="189"/>
      <c r="BS66" s="190"/>
      <c r="BT66" s="14">
        <v>0</v>
      </c>
      <c r="BU66" s="14">
        <f>2221450.81-SUM(BU58:BU65)-BU49</f>
        <v>2172250.1500000004</v>
      </c>
      <c r="BV66" s="168" t="s">
        <v>309</v>
      </c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70"/>
    </row>
    <row r="67" spans="1:90" s="6" customFormat="1" ht="57.75" customHeight="1" x14ac:dyDescent="0.2">
      <c r="A67" s="184" t="s">
        <v>15</v>
      </c>
      <c r="B67" s="185"/>
      <c r="C67" s="185"/>
      <c r="D67" s="185"/>
      <c r="E67" s="185"/>
      <c r="F67" s="185"/>
      <c r="G67" s="185"/>
      <c r="H67" s="185"/>
      <c r="I67" s="186"/>
      <c r="J67" s="5"/>
      <c r="K67" s="187" t="s">
        <v>25</v>
      </c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7"/>
      <c r="BI67" s="188" t="s">
        <v>5</v>
      </c>
      <c r="BJ67" s="189"/>
      <c r="BK67" s="189"/>
      <c r="BL67" s="189"/>
      <c r="BM67" s="189"/>
      <c r="BN67" s="189"/>
      <c r="BO67" s="189"/>
      <c r="BP67" s="189"/>
      <c r="BQ67" s="189"/>
      <c r="BR67" s="189"/>
      <c r="BS67" s="190"/>
      <c r="BT67" s="11">
        <f>-160310.643564022+146934.37</f>
        <v>-13376.273564022005</v>
      </c>
      <c r="BU67" s="11">
        <v>270559.88790770929</v>
      </c>
      <c r="BV67" s="217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6"/>
    </row>
    <row r="68" spans="1:90" s="6" customFormat="1" ht="30" customHeight="1" x14ac:dyDescent="0.2">
      <c r="A68" s="184" t="s">
        <v>16</v>
      </c>
      <c r="B68" s="185"/>
      <c r="C68" s="185"/>
      <c r="D68" s="185"/>
      <c r="E68" s="185"/>
      <c r="F68" s="185"/>
      <c r="G68" s="185"/>
      <c r="H68" s="185"/>
      <c r="I68" s="186"/>
      <c r="J68" s="5"/>
      <c r="K68" s="187" t="s">
        <v>63</v>
      </c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7"/>
      <c r="BI68" s="188" t="s">
        <v>5</v>
      </c>
      <c r="BJ68" s="189"/>
      <c r="BK68" s="189"/>
      <c r="BL68" s="189"/>
      <c r="BM68" s="189"/>
      <c r="BN68" s="189"/>
      <c r="BO68" s="189"/>
      <c r="BP68" s="189"/>
      <c r="BQ68" s="189"/>
      <c r="BR68" s="189"/>
      <c r="BS68" s="190"/>
      <c r="BT68" s="5" t="s">
        <v>204</v>
      </c>
      <c r="BU68" s="14">
        <f>BU22+BU24+BU26</f>
        <v>179829.39199999999</v>
      </c>
      <c r="BV68" s="218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20"/>
    </row>
    <row r="69" spans="1:90" s="6" customFormat="1" ht="45" customHeight="1" x14ac:dyDescent="0.2">
      <c r="A69" s="184" t="s">
        <v>17</v>
      </c>
      <c r="B69" s="185"/>
      <c r="C69" s="185"/>
      <c r="D69" s="185"/>
      <c r="E69" s="185"/>
      <c r="F69" s="185"/>
      <c r="G69" s="185"/>
      <c r="H69" s="185"/>
      <c r="I69" s="186"/>
      <c r="J69" s="5"/>
      <c r="K69" s="187" t="s">
        <v>64</v>
      </c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7"/>
      <c r="BI69" s="188" t="s">
        <v>5</v>
      </c>
      <c r="BJ69" s="189"/>
      <c r="BK69" s="189"/>
      <c r="BL69" s="189"/>
      <c r="BM69" s="189"/>
      <c r="BN69" s="189"/>
      <c r="BO69" s="189"/>
      <c r="BP69" s="189"/>
      <c r="BQ69" s="189"/>
      <c r="BR69" s="189"/>
      <c r="BS69" s="190"/>
      <c r="BT69" s="11">
        <v>366286</v>
      </c>
      <c r="BU69" s="11">
        <v>398327.4</v>
      </c>
      <c r="BV69" s="221" t="s">
        <v>313</v>
      </c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1"/>
      <c r="CH69" s="221"/>
      <c r="CI69" s="221"/>
      <c r="CJ69" s="221"/>
      <c r="CK69" s="221"/>
      <c r="CL69" s="221"/>
    </row>
    <row r="70" spans="1:90" s="6" customFormat="1" ht="44.65" customHeight="1" x14ac:dyDescent="0.2">
      <c r="A70" s="184" t="s">
        <v>7</v>
      </c>
      <c r="B70" s="185"/>
      <c r="C70" s="185"/>
      <c r="D70" s="185"/>
      <c r="E70" s="185"/>
      <c r="F70" s="185"/>
      <c r="G70" s="185"/>
      <c r="H70" s="185"/>
      <c r="I70" s="186"/>
      <c r="J70" s="5"/>
      <c r="K70" s="187" t="s">
        <v>114</v>
      </c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7"/>
      <c r="BI70" s="188" t="s">
        <v>65</v>
      </c>
      <c r="BJ70" s="189"/>
      <c r="BK70" s="189"/>
      <c r="BL70" s="189"/>
      <c r="BM70" s="189"/>
      <c r="BN70" s="189"/>
      <c r="BO70" s="189"/>
      <c r="BP70" s="189"/>
      <c r="BQ70" s="189"/>
      <c r="BR70" s="189"/>
      <c r="BS70" s="190"/>
      <c r="BT70" s="11">
        <v>219.31739999999999</v>
      </c>
      <c r="BU70" s="11">
        <v>224.95029299999999</v>
      </c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</row>
    <row r="71" spans="1:90" s="6" customFormat="1" ht="65.099999999999994" customHeight="1" x14ac:dyDescent="0.2">
      <c r="A71" s="184" t="s">
        <v>47</v>
      </c>
      <c r="B71" s="185"/>
      <c r="C71" s="185"/>
      <c r="D71" s="185"/>
      <c r="E71" s="185"/>
      <c r="F71" s="185"/>
      <c r="G71" s="185"/>
      <c r="H71" s="185"/>
      <c r="I71" s="186"/>
      <c r="J71" s="5"/>
      <c r="K71" s="187" t="s">
        <v>115</v>
      </c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7"/>
      <c r="BI71" s="203" t="s">
        <v>154</v>
      </c>
      <c r="BJ71" s="204"/>
      <c r="BK71" s="204"/>
      <c r="BL71" s="204"/>
      <c r="BM71" s="204"/>
      <c r="BN71" s="204"/>
      <c r="BO71" s="204"/>
      <c r="BP71" s="204"/>
      <c r="BQ71" s="204"/>
      <c r="BR71" s="204"/>
      <c r="BS71" s="205"/>
      <c r="BT71" s="14">
        <f>BT69/BT70</f>
        <v>1670.1182851884985</v>
      </c>
      <c r="BU71" s="14">
        <f>BU69/BU70</f>
        <v>1770.7351908183557</v>
      </c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</row>
    <row r="72" spans="1:90" s="6" customFormat="1" ht="63" customHeight="1" x14ac:dyDescent="0.2">
      <c r="A72" s="184" t="s">
        <v>26</v>
      </c>
      <c r="B72" s="185"/>
      <c r="C72" s="185"/>
      <c r="D72" s="185"/>
      <c r="E72" s="185"/>
      <c r="F72" s="185"/>
      <c r="G72" s="185"/>
      <c r="H72" s="185"/>
      <c r="I72" s="186"/>
      <c r="J72" s="5"/>
      <c r="K72" s="187" t="s">
        <v>67</v>
      </c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7"/>
      <c r="BI72" s="188" t="s">
        <v>38</v>
      </c>
      <c r="BJ72" s="189"/>
      <c r="BK72" s="189"/>
      <c r="BL72" s="189"/>
      <c r="BM72" s="189"/>
      <c r="BN72" s="189"/>
      <c r="BO72" s="189"/>
      <c r="BP72" s="189"/>
      <c r="BQ72" s="189"/>
      <c r="BR72" s="189"/>
      <c r="BS72" s="190"/>
      <c r="BT72" s="5" t="s">
        <v>38</v>
      </c>
      <c r="BU72" s="5" t="s">
        <v>38</v>
      </c>
      <c r="BV72" s="203" t="s">
        <v>38</v>
      </c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5"/>
    </row>
    <row r="73" spans="1:90" s="6" customFormat="1" ht="44.65" customHeight="1" x14ac:dyDescent="0.2">
      <c r="A73" s="184" t="s">
        <v>6</v>
      </c>
      <c r="B73" s="185"/>
      <c r="C73" s="185"/>
      <c r="D73" s="185"/>
      <c r="E73" s="185"/>
      <c r="F73" s="185"/>
      <c r="G73" s="185"/>
      <c r="H73" s="185"/>
      <c r="I73" s="186"/>
      <c r="J73" s="5"/>
      <c r="K73" s="187" t="s">
        <v>68</v>
      </c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7"/>
      <c r="BI73" s="188" t="s">
        <v>69</v>
      </c>
      <c r="BJ73" s="189"/>
      <c r="BK73" s="189"/>
      <c r="BL73" s="189"/>
      <c r="BM73" s="189"/>
      <c r="BN73" s="189"/>
      <c r="BO73" s="189"/>
      <c r="BP73" s="189"/>
      <c r="BQ73" s="189"/>
      <c r="BR73" s="189"/>
      <c r="BS73" s="190"/>
      <c r="BT73" s="21" t="s">
        <v>303</v>
      </c>
      <c r="BU73" s="74">
        <v>129947</v>
      </c>
      <c r="BV73" s="203" t="s">
        <v>305</v>
      </c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5"/>
    </row>
    <row r="74" spans="1:90" s="6" customFormat="1" ht="15" customHeight="1" x14ac:dyDescent="0.2">
      <c r="A74" s="184" t="s">
        <v>70</v>
      </c>
      <c r="B74" s="185"/>
      <c r="C74" s="185"/>
      <c r="D74" s="185"/>
      <c r="E74" s="185"/>
      <c r="F74" s="185"/>
      <c r="G74" s="185"/>
      <c r="H74" s="185"/>
      <c r="I74" s="186"/>
      <c r="J74" s="5"/>
      <c r="K74" s="187" t="s">
        <v>71</v>
      </c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7"/>
      <c r="BI74" s="188" t="s">
        <v>72</v>
      </c>
      <c r="BJ74" s="189"/>
      <c r="BK74" s="189"/>
      <c r="BL74" s="189"/>
      <c r="BM74" s="189"/>
      <c r="BN74" s="189"/>
      <c r="BO74" s="189"/>
      <c r="BP74" s="189"/>
      <c r="BQ74" s="189"/>
      <c r="BR74" s="189"/>
      <c r="BS74" s="190"/>
      <c r="BT74" s="5" t="s">
        <v>303</v>
      </c>
      <c r="BU74" s="11">
        <v>1543.6999999999998</v>
      </c>
      <c r="BV74" s="218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20"/>
    </row>
    <row r="75" spans="1:90" s="6" customFormat="1" ht="30" hidden="1" customHeight="1" x14ac:dyDescent="0.2">
      <c r="A75" s="184" t="s">
        <v>73</v>
      </c>
      <c r="B75" s="185"/>
      <c r="C75" s="185"/>
      <c r="D75" s="185"/>
      <c r="E75" s="185"/>
      <c r="F75" s="185"/>
      <c r="G75" s="185"/>
      <c r="H75" s="185"/>
      <c r="I75" s="186"/>
      <c r="J75" s="5"/>
      <c r="K75" s="187" t="s">
        <v>74</v>
      </c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7"/>
      <c r="BI75" s="188" t="s">
        <v>72</v>
      </c>
      <c r="BJ75" s="189"/>
      <c r="BK75" s="189"/>
      <c r="BL75" s="189"/>
      <c r="BM75" s="189"/>
      <c r="BN75" s="189"/>
      <c r="BO75" s="189"/>
      <c r="BP75" s="189"/>
      <c r="BQ75" s="189"/>
      <c r="BR75" s="189"/>
      <c r="BS75" s="190"/>
      <c r="BT75" s="5" t="s">
        <v>303</v>
      </c>
      <c r="BU75" s="11"/>
      <c r="BV75" s="218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20"/>
    </row>
    <row r="76" spans="1:90" s="6" customFormat="1" ht="30" customHeight="1" x14ac:dyDescent="0.2">
      <c r="A76" s="230" t="s">
        <v>155</v>
      </c>
      <c r="B76" s="231"/>
      <c r="C76" s="231"/>
      <c r="D76" s="231"/>
      <c r="E76" s="231"/>
      <c r="F76" s="231"/>
      <c r="G76" s="231"/>
      <c r="H76" s="231"/>
      <c r="I76" s="232"/>
      <c r="J76" s="224" t="s">
        <v>156</v>
      </c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6"/>
      <c r="BI76" s="188" t="s">
        <v>72</v>
      </c>
      <c r="BJ76" s="189"/>
      <c r="BK76" s="189"/>
      <c r="BL76" s="189"/>
      <c r="BM76" s="189"/>
      <c r="BN76" s="189"/>
      <c r="BO76" s="189"/>
      <c r="BP76" s="189"/>
      <c r="BQ76" s="189"/>
      <c r="BR76" s="189"/>
      <c r="BS76" s="190"/>
      <c r="BT76" s="5" t="s">
        <v>303</v>
      </c>
      <c r="BU76" s="11">
        <v>890.8</v>
      </c>
      <c r="BV76" s="218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8"/>
    </row>
    <row r="77" spans="1:90" s="6" customFormat="1" ht="30" customHeight="1" x14ac:dyDescent="0.2">
      <c r="A77" s="184" t="s">
        <v>157</v>
      </c>
      <c r="B77" s="222"/>
      <c r="C77" s="222"/>
      <c r="D77" s="222"/>
      <c r="E77" s="222"/>
      <c r="F77" s="222"/>
      <c r="G77" s="222"/>
      <c r="H77" s="222"/>
      <c r="I77" s="223"/>
      <c r="J77" s="224" t="s">
        <v>158</v>
      </c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6"/>
      <c r="BI77" s="188" t="s">
        <v>72</v>
      </c>
      <c r="BJ77" s="189"/>
      <c r="BK77" s="189"/>
      <c r="BL77" s="189"/>
      <c r="BM77" s="189"/>
      <c r="BN77" s="189"/>
      <c r="BO77" s="189"/>
      <c r="BP77" s="189"/>
      <c r="BQ77" s="189"/>
      <c r="BR77" s="189"/>
      <c r="BS77" s="190"/>
      <c r="BT77" s="5" t="s">
        <v>303</v>
      </c>
      <c r="BU77" s="11">
        <v>213.1</v>
      </c>
      <c r="BV77" s="8"/>
      <c r="BW77" s="233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4"/>
      <c r="CL77" s="235"/>
    </row>
    <row r="78" spans="1:90" s="6" customFormat="1" ht="30" customHeight="1" x14ac:dyDescent="0.2">
      <c r="A78" s="184" t="s">
        <v>159</v>
      </c>
      <c r="B78" s="222"/>
      <c r="C78" s="222"/>
      <c r="D78" s="222"/>
      <c r="E78" s="222"/>
      <c r="F78" s="222"/>
      <c r="G78" s="222"/>
      <c r="H78" s="222"/>
      <c r="I78" s="223"/>
      <c r="J78" s="224" t="s">
        <v>160</v>
      </c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6"/>
      <c r="BI78" s="188" t="s">
        <v>72</v>
      </c>
      <c r="BJ78" s="189"/>
      <c r="BK78" s="189"/>
      <c r="BL78" s="189"/>
      <c r="BM78" s="189"/>
      <c r="BN78" s="189"/>
      <c r="BO78" s="189"/>
      <c r="BP78" s="189"/>
      <c r="BQ78" s="189"/>
      <c r="BR78" s="189"/>
      <c r="BS78" s="190"/>
      <c r="BT78" s="5" t="s">
        <v>303</v>
      </c>
      <c r="BU78" s="11">
        <v>439.8</v>
      </c>
      <c r="BV78" s="8"/>
      <c r="BW78" s="219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8"/>
    </row>
    <row r="79" spans="1:90" s="6" customFormat="1" ht="30" customHeight="1" x14ac:dyDescent="0.2">
      <c r="A79" s="184" t="s">
        <v>75</v>
      </c>
      <c r="B79" s="185"/>
      <c r="C79" s="185"/>
      <c r="D79" s="185"/>
      <c r="E79" s="185"/>
      <c r="F79" s="185"/>
      <c r="G79" s="185"/>
      <c r="H79" s="185"/>
      <c r="I79" s="186"/>
      <c r="J79" s="5"/>
      <c r="K79" s="187" t="s">
        <v>76</v>
      </c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7"/>
      <c r="BI79" s="188" t="s">
        <v>77</v>
      </c>
      <c r="BJ79" s="189"/>
      <c r="BK79" s="189"/>
      <c r="BL79" s="189"/>
      <c r="BM79" s="189"/>
      <c r="BN79" s="189"/>
      <c r="BO79" s="189"/>
      <c r="BP79" s="189"/>
      <c r="BQ79" s="189"/>
      <c r="BR79" s="189"/>
      <c r="BS79" s="190"/>
      <c r="BT79" s="5" t="s">
        <v>204</v>
      </c>
      <c r="BU79" s="11">
        <v>13820.810000000001</v>
      </c>
      <c r="BV79" s="229"/>
      <c r="BW79" s="219"/>
      <c r="BX79" s="219"/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19"/>
      <c r="CJ79" s="219"/>
      <c r="CK79" s="219"/>
      <c r="CL79" s="220"/>
    </row>
    <row r="80" spans="1:90" s="6" customFormat="1" ht="30" customHeight="1" x14ac:dyDescent="0.2">
      <c r="A80" s="184" t="s">
        <v>161</v>
      </c>
      <c r="B80" s="185"/>
      <c r="C80" s="185"/>
      <c r="D80" s="185"/>
      <c r="E80" s="185"/>
      <c r="F80" s="185"/>
      <c r="G80" s="185"/>
      <c r="H80" s="185"/>
      <c r="I80" s="186"/>
      <c r="J80" s="218" t="s">
        <v>162</v>
      </c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20"/>
      <c r="BI80" s="188" t="s">
        <v>77</v>
      </c>
      <c r="BJ80" s="189"/>
      <c r="BK80" s="189"/>
      <c r="BL80" s="189"/>
      <c r="BM80" s="189"/>
      <c r="BN80" s="189"/>
      <c r="BO80" s="189"/>
      <c r="BP80" s="189"/>
      <c r="BQ80" s="189"/>
      <c r="BR80" s="189"/>
      <c r="BS80" s="190"/>
      <c r="BT80" s="5" t="s">
        <v>204</v>
      </c>
      <c r="BU80" s="11">
        <v>1195.17</v>
      </c>
      <c r="BV80" s="218"/>
      <c r="BW80" s="219"/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20"/>
    </row>
    <row r="81" spans="1:90" s="6" customFormat="1" ht="30" customHeight="1" x14ac:dyDescent="0.2">
      <c r="A81" s="184" t="s">
        <v>163</v>
      </c>
      <c r="B81" s="222"/>
      <c r="C81" s="222"/>
      <c r="D81" s="222"/>
      <c r="E81" s="222"/>
      <c r="F81" s="222"/>
      <c r="G81" s="222"/>
      <c r="H81" s="222"/>
      <c r="I81" s="223"/>
      <c r="J81" s="229" t="s">
        <v>164</v>
      </c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6"/>
      <c r="BG81" s="236"/>
      <c r="BH81" s="237"/>
      <c r="BI81" s="188" t="s">
        <v>77</v>
      </c>
      <c r="BJ81" s="189"/>
      <c r="BK81" s="189"/>
      <c r="BL81" s="189"/>
      <c r="BM81" s="189"/>
      <c r="BN81" s="189"/>
      <c r="BO81" s="189"/>
      <c r="BP81" s="189"/>
      <c r="BQ81" s="189"/>
      <c r="BR81" s="189"/>
      <c r="BS81" s="190"/>
      <c r="BT81" s="5" t="s">
        <v>204</v>
      </c>
      <c r="BU81" s="11">
        <v>668.3</v>
      </c>
      <c r="BV81" s="218"/>
      <c r="BW81" s="227"/>
      <c r="BX81" s="227"/>
      <c r="BY81" s="227"/>
      <c r="BZ81" s="227"/>
      <c r="CA81" s="227"/>
      <c r="CB81" s="227"/>
      <c r="CC81" s="227"/>
      <c r="CD81" s="227"/>
      <c r="CE81" s="227"/>
      <c r="CF81" s="227"/>
      <c r="CG81" s="227"/>
      <c r="CH81" s="227"/>
      <c r="CI81" s="227"/>
      <c r="CJ81" s="227"/>
      <c r="CK81" s="227"/>
      <c r="CL81" s="228"/>
    </row>
    <row r="82" spans="1:90" s="6" customFormat="1" ht="30" customHeight="1" x14ac:dyDescent="0.2">
      <c r="A82" s="184" t="s">
        <v>165</v>
      </c>
      <c r="B82" s="222"/>
      <c r="C82" s="222"/>
      <c r="D82" s="222"/>
      <c r="E82" s="222"/>
      <c r="F82" s="222"/>
      <c r="G82" s="222"/>
      <c r="H82" s="222"/>
      <c r="I82" s="223"/>
      <c r="J82" s="229" t="s">
        <v>166</v>
      </c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 s="236"/>
      <c r="BF82" s="236"/>
      <c r="BG82" s="236"/>
      <c r="BH82" s="237"/>
      <c r="BI82" s="188" t="s">
        <v>77</v>
      </c>
      <c r="BJ82" s="189"/>
      <c r="BK82" s="189"/>
      <c r="BL82" s="189"/>
      <c r="BM82" s="189"/>
      <c r="BN82" s="189"/>
      <c r="BO82" s="189"/>
      <c r="BP82" s="189"/>
      <c r="BQ82" s="189"/>
      <c r="BR82" s="189"/>
      <c r="BS82" s="190"/>
      <c r="BT82" s="5" t="s">
        <v>204</v>
      </c>
      <c r="BU82" s="11">
        <v>5348.8</v>
      </c>
      <c r="BV82" s="229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8"/>
    </row>
    <row r="83" spans="1:90" s="6" customFormat="1" ht="30" customHeight="1" x14ac:dyDescent="0.2">
      <c r="A83" s="184" t="s">
        <v>167</v>
      </c>
      <c r="B83" s="222"/>
      <c r="C83" s="222"/>
      <c r="D83" s="222"/>
      <c r="E83" s="222"/>
      <c r="F83" s="222"/>
      <c r="G83" s="222"/>
      <c r="H83" s="222"/>
      <c r="I83" s="223"/>
      <c r="J83" s="229" t="s">
        <v>168</v>
      </c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7"/>
      <c r="BI83" s="188" t="s">
        <v>77</v>
      </c>
      <c r="BJ83" s="189"/>
      <c r="BK83" s="189"/>
      <c r="BL83" s="189"/>
      <c r="BM83" s="189"/>
      <c r="BN83" s="189"/>
      <c r="BO83" s="189"/>
      <c r="BP83" s="189"/>
      <c r="BQ83" s="189"/>
      <c r="BR83" s="189"/>
      <c r="BS83" s="190"/>
      <c r="BT83" s="5" t="s">
        <v>204</v>
      </c>
      <c r="BU83" s="11">
        <v>6608.54</v>
      </c>
      <c r="BV83" s="218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8"/>
    </row>
    <row r="84" spans="1:90" s="6" customFormat="1" ht="30" customHeight="1" x14ac:dyDescent="0.2">
      <c r="A84" s="184" t="s">
        <v>78</v>
      </c>
      <c r="B84" s="185"/>
      <c r="C84" s="185"/>
      <c r="D84" s="185"/>
      <c r="E84" s="185"/>
      <c r="F84" s="185"/>
      <c r="G84" s="185"/>
      <c r="H84" s="185"/>
      <c r="I84" s="186"/>
      <c r="J84" s="5"/>
      <c r="K84" s="187" t="s">
        <v>79</v>
      </c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7"/>
      <c r="BI84" s="188" t="s">
        <v>77</v>
      </c>
      <c r="BJ84" s="189"/>
      <c r="BK84" s="189"/>
      <c r="BL84" s="189"/>
      <c r="BM84" s="189"/>
      <c r="BN84" s="189"/>
      <c r="BO84" s="189"/>
      <c r="BP84" s="189"/>
      <c r="BQ84" s="189"/>
      <c r="BR84" s="189"/>
      <c r="BS84" s="190"/>
      <c r="BT84" s="5" t="s">
        <v>204</v>
      </c>
      <c r="BU84" s="11">
        <v>29090.78</v>
      </c>
      <c r="BV84" s="229"/>
      <c r="BW84" s="219"/>
      <c r="BX84" s="219"/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20"/>
    </row>
    <row r="85" spans="1:90" s="6" customFormat="1" ht="29.25" customHeight="1" x14ac:dyDescent="0.2">
      <c r="A85" s="184" t="s">
        <v>169</v>
      </c>
      <c r="B85" s="185"/>
      <c r="C85" s="185"/>
      <c r="D85" s="185"/>
      <c r="E85" s="185"/>
      <c r="F85" s="185"/>
      <c r="G85" s="185"/>
      <c r="H85" s="185"/>
      <c r="I85" s="186"/>
      <c r="J85" s="218" t="s">
        <v>170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20"/>
      <c r="BI85" s="188" t="s">
        <v>77</v>
      </c>
      <c r="BJ85" s="189"/>
      <c r="BK85" s="189"/>
      <c r="BL85" s="189"/>
      <c r="BM85" s="189"/>
      <c r="BN85" s="189"/>
      <c r="BO85" s="189"/>
      <c r="BP85" s="189"/>
      <c r="BQ85" s="189"/>
      <c r="BR85" s="189"/>
      <c r="BS85" s="190"/>
      <c r="BT85" s="5" t="s">
        <v>204</v>
      </c>
      <c r="BU85" s="11">
        <v>20521.5</v>
      </c>
      <c r="BV85" s="218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20"/>
    </row>
    <row r="86" spans="1:90" s="6" customFormat="1" ht="30" customHeight="1" x14ac:dyDescent="0.2">
      <c r="A86" s="184" t="s">
        <v>171</v>
      </c>
      <c r="B86" s="222"/>
      <c r="C86" s="222"/>
      <c r="D86" s="222"/>
      <c r="E86" s="222"/>
      <c r="F86" s="222"/>
      <c r="G86" s="222"/>
      <c r="H86" s="222"/>
      <c r="I86" s="223"/>
      <c r="J86" s="218" t="s">
        <v>172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8"/>
      <c r="BI86" s="188" t="s">
        <v>77</v>
      </c>
      <c r="BJ86" s="189"/>
      <c r="BK86" s="189"/>
      <c r="BL86" s="189"/>
      <c r="BM86" s="189"/>
      <c r="BN86" s="189"/>
      <c r="BO86" s="189"/>
      <c r="BP86" s="189"/>
      <c r="BQ86" s="189"/>
      <c r="BR86" s="189"/>
      <c r="BS86" s="190"/>
      <c r="BT86" s="5" t="s">
        <v>204</v>
      </c>
      <c r="BU86" s="11">
        <v>3962.1</v>
      </c>
      <c r="BV86" s="218"/>
      <c r="BW86" s="227"/>
      <c r="BX86" s="227"/>
      <c r="BY86" s="227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8"/>
    </row>
    <row r="87" spans="1:90" s="6" customFormat="1" ht="30" customHeight="1" x14ac:dyDescent="0.2">
      <c r="A87" s="184" t="s">
        <v>173</v>
      </c>
      <c r="B87" s="222"/>
      <c r="C87" s="222"/>
      <c r="D87" s="222"/>
      <c r="E87" s="222"/>
      <c r="F87" s="222"/>
      <c r="G87" s="222"/>
      <c r="H87" s="222"/>
      <c r="I87" s="223"/>
      <c r="J87" s="218" t="s">
        <v>174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8"/>
      <c r="BI87" s="188" t="s">
        <v>77</v>
      </c>
      <c r="BJ87" s="189"/>
      <c r="BK87" s="189"/>
      <c r="BL87" s="189"/>
      <c r="BM87" s="189"/>
      <c r="BN87" s="189"/>
      <c r="BO87" s="189"/>
      <c r="BP87" s="189"/>
      <c r="BQ87" s="189"/>
      <c r="BR87" s="189"/>
      <c r="BS87" s="190"/>
      <c r="BT87" s="5" t="s">
        <v>204</v>
      </c>
      <c r="BU87" s="11">
        <v>4607.18</v>
      </c>
      <c r="BV87" s="218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8"/>
    </row>
    <row r="88" spans="1:90" s="6" customFormat="1" ht="30" customHeight="1" x14ac:dyDescent="0.2">
      <c r="A88" s="184" t="s">
        <v>175</v>
      </c>
      <c r="B88" s="222"/>
      <c r="C88" s="222"/>
      <c r="D88" s="222"/>
      <c r="E88" s="222"/>
      <c r="F88" s="222"/>
      <c r="G88" s="222"/>
      <c r="H88" s="222"/>
      <c r="I88" s="223"/>
      <c r="J88" s="218" t="s">
        <v>176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8"/>
      <c r="BI88" s="188" t="s">
        <v>77</v>
      </c>
      <c r="BJ88" s="189"/>
      <c r="BK88" s="189"/>
      <c r="BL88" s="189"/>
      <c r="BM88" s="189"/>
      <c r="BN88" s="189"/>
      <c r="BO88" s="189"/>
      <c r="BP88" s="189"/>
      <c r="BQ88" s="189"/>
      <c r="BR88" s="189"/>
      <c r="BS88" s="190"/>
      <c r="BT88" s="5" t="s">
        <v>204</v>
      </c>
      <c r="BU88" s="11">
        <v>0</v>
      </c>
      <c r="BV88" s="218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8"/>
    </row>
    <row r="89" spans="1:90" s="6" customFormat="1" ht="15" customHeight="1" x14ac:dyDescent="0.2">
      <c r="A89" s="184" t="s">
        <v>80</v>
      </c>
      <c r="B89" s="185"/>
      <c r="C89" s="185"/>
      <c r="D89" s="185"/>
      <c r="E89" s="185"/>
      <c r="F89" s="185"/>
      <c r="G89" s="185"/>
      <c r="H89" s="185"/>
      <c r="I89" s="186"/>
      <c r="J89" s="5"/>
      <c r="K89" s="187" t="s">
        <v>81</v>
      </c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7"/>
      <c r="BI89" s="188" t="s">
        <v>82</v>
      </c>
      <c r="BJ89" s="189"/>
      <c r="BK89" s="189"/>
      <c r="BL89" s="189"/>
      <c r="BM89" s="189"/>
      <c r="BN89" s="189"/>
      <c r="BO89" s="189"/>
      <c r="BP89" s="189"/>
      <c r="BQ89" s="189"/>
      <c r="BR89" s="189"/>
      <c r="BS89" s="190"/>
      <c r="BT89" s="5" t="s">
        <v>204</v>
      </c>
      <c r="BU89" s="11">
        <v>9569.27</v>
      </c>
      <c r="BV89" s="218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20"/>
    </row>
    <row r="90" spans="1:90" s="6" customFormat="1" ht="30" customHeight="1" x14ac:dyDescent="0.2">
      <c r="A90" s="184" t="s">
        <v>177</v>
      </c>
      <c r="B90" s="185"/>
      <c r="C90" s="185"/>
      <c r="D90" s="185"/>
      <c r="E90" s="185"/>
      <c r="F90" s="185"/>
      <c r="G90" s="185"/>
      <c r="H90" s="185"/>
      <c r="I90" s="186"/>
      <c r="J90" s="218" t="s">
        <v>178</v>
      </c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20"/>
      <c r="BI90" s="188" t="s">
        <v>82</v>
      </c>
      <c r="BJ90" s="189"/>
      <c r="BK90" s="189"/>
      <c r="BL90" s="189"/>
      <c r="BM90" s="189"/>
      <c r="BN90" s="189"/>
      <c r="BO90" s="189"/>
      <c r="BP90" s="189"/>
      <c r="BQ90" s="189"/>
      <c r="BR90" s="189"/>
      <c r="BS90" s="190"/>
      <c r="BT90" s="5" t="s">
        <v>204</v>
      </c>
      <c r="BU90" s="11">
        <v>819.57</v>
      </c>
      <c r="BV90" s="218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20"/>
    </row>
    <row r="91" spans="1:90" s="6" customFormat="1" ht="30" customHeight="1" x14ac:dyDescent="0.2">
      <c r="A91" s="184" t="s">
        <v>179</v>
      </c>
      <c r="B91" s="222"/>
      <c r="C91" s="222"/>
      <c r="D91" s="222"/>
      <c r="E91" s="222"/>
      <c r="F91" s="222"/>
      <c r="G91" s="222"/>
      <c r="H91" s="222"/>
      <c r="I91" s="223"/>
      <c r="J91" s="218" t="s">
        <v>180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8"/>
      <c r="BI91" s="188" t="s">
        <v>82</v>
      </c>
      <c r="BJ91" s="189"/>
      <c r="BK91" s="189"/>
      <c r="BL91" s="189"/>
      <c r="BM91" s="189"/>
      <c r="BN91" s="189"/>
      <c r="BO91" s="189"/>
      <c r="BP91" s="189"/>
      <c r="BQ91" s="189"/>
      <c r="BR91" s="189"/>
      <c r="BS91" s="190"/>
      <c r="BT91" s="5" t="s">
        <v>204</v>
      </c>
      <c r="BU91" s="11">
        <v>496.5</v>
      </c>
      <c r="BV91" s="218"/>
      <c r="BW91" s="227"/>
      <c r="BX91" s="227"/>
      <c r="BY91" s="227"/>
      <c r="BZ91" s="227"/>
      <c r="CA91" s="227"/>
      <c r="CB91" s="227"/>
      <c r="CC91" s="227"/>
      <c r="CD91" s="227"/>
      <c r="CE91" s="227"/>
      <c r="CF91" s="227"/>
      <c r="CG91" s="227"/>
      <c r="CH91" s="227"/>
      <c r="CI91" s="227"/>
      <c r="CJ91" s="227"/>
      <c r="CK91" s="227"/>
      <c r="CL91" s="228"/>
    </row>
    <row r="92" spans="1:90" s="6" customFormat="1" ht="30" customHeight="1" x14ac:dyDescent="0.2">
      <c r="A92" s="184" t="s">
        <v>181</v>
      </c>
      <c r="B92" s="222"/>
      <c r="C92" s="222"/>
      <c r="D92" s="222"/>
      <c r="E92" s="222"/>
      <c r="F92" s="222"/>
      <c r="G92" s="222"/>
      <c r="H92" s="222"/>
      <c r="I92" s="223"/>
      <c r="J92" s="218" t="s">
        <v>182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8"/>
      <c r="BI92" s="188" t="s">
        <v>82</v>
      </c>
      <c r="BJ92" s="189"/>
      <c r="BK92" s="189"/>
      <c r="BL92" s="189"/>
      <c r="BM92" s="189"/>
      <c r="BN92" s="189"/>
      <c r="BO92" s="189"/>
      <c r="BP92" s="189"/>
      <c r="BQ92" s="189"/>
      <c r="BR92" s="189"/>
      <c r="BS92" s="190"/>
      <c r="BT92" s="5" t="s">
        <v>204</v>
      </c>
      <c r="BU92" s="11">
        <v>4489</v>
      </c>
      <c r="BV92" s="218"/>
      <c r="BW92" s="227"/>
      <c r="BX92" s="227"/>
      <c r="BY92" s="227"/>
      <c r="BZ92" s="227"/>
      <c r="CA92" s="227"/>
      <c r="CB92" s="227"/>
      <c r="CC92" s="227"/>
      <c r="CD92" s="227"/>
      <c r="CE92" s="227"/>
      <c r="CF92" s="227"/>
      <c r="CG92" s="227"/>
      <c r="CH92" s="227"/>
      <c r="CI92" s="227"/>
      <c r="CJ92" s="227"/>
      <c r="CK92" s="227"/>
      <c r="CL92" s="228"/>
    </row>
    <row r="93" spans="1:90" s="6" customFormat="1" ht="30" customHeight="1" x14ac:dyDescent="0.2">
      <c r="A93" s="184" t="s">
        <v>183</v>
      </c>
      <c r="B93" s="222"/>
      <c r="C93" s="222"/>
      <c r="D93" s="222"/>
      <c r="E93" s="222"/>
      <c r="F93" s="222"/>
      <c r="G93" s="222"/>
      <c r="H93" s="222"/>
      <c r="I93" s="223"/>
      <c r="J93" s="218" t="s">
        <v>184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8"/>
      <c r="BI93" s="188" t="s">
        <v>82</v>
      </c>
      <c r="BJ93" s="189"/>
      <c r="BK93" s="189"/>
      <c r="BL93" s="189"/>
      <c r="BM93" s="189"/>
      <c r="BN93" s="189"/>
      <c r="BO93" s="189"/>
      <c r="BP93" s="189"/>
      <c r="BQ93" s="189"/>
      <c r="BR93" s="189"/>
      <c r="BS93" s="190"/>
      <c r="BT93" s="5" t="s">
        <v>204</v>
      </c>
      <c r="BU93" s="11">
        <v>3764.2</v>
      </c>
      <c r="BV93" s="218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7"/>
      <c r="CL93" s="228"/>
    </row>
    <row r="94" spans="1:90" s="6" customFormat="1" ht="15" customHeight="1" x14ac:dyDescent="0.2">
      <c r="A94" s="184" t="s">
        <v>83</v>
      </c>
      <c r="B94" s="185"/>
      <c r="C94" s="185"/>
      <c r="D94" s="185"/>
      <c r="E94" s="185"/>
      <c r="F94" s="185"/>
      <c r="G94" s="185"/>
      <c r="H94" s="185"/>
      <c r="I94" s="186"/>
      <c r="J94" s="5"/>
      <c r="K94" s="187" t="s">
        <v>84</v>
      </c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7"/>
      <c r="BI94" s="188" t="s">
        <v>66</v>
      </c>
      <c r="BJ94" s="189"/>
      <c r="BK94" s="189"/>
      <c r="BL94" s="189"/>
      <c r="BM94" s="189"/>
      <c r="BN94" s="189"/>
      <c r="BO94" s="189"/>
      <c r="BP94" s="189"/>
      <c r="BQ94" s="189"/>
      <c r="BR94" s="189"/>
      <c r="BS94" s="190"/>
      <c r="BT94" s="5" t="s">
        <v>204</v>
      </c>
      <c r="BU94" s="11">
        <v>0.56999999999999995</v>
      </c>
      <c r="BV94" s="218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20"/>
    </row>
    <row r="95" spans="1:90" s="6" customFormat="1" ht="44.65" customHeight="1" x14ac:dyDescent="0.2">
      <c r="A95" s="184" t="s">
        <v>85</v>
      </c>
      <c r="B95" s="185"/>
      <c r="C95" s="185"/>
      <c r="D95" s="185"/>
      <c r="E95" s="185"/>
      <c r="F95" s="185"/>
      <c r="G95" s="185"/>
      <c r="H95" s="185"/>
      <c r="I95" s="186"/>
      <c r="J95" s="5"/>
      <c r="K95" s="187" t="s">
        <v>86</v>
      </c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7"/>
      <c r="BI95" s="188" t="s">
        <v>5</v>
      </c>
      <c r="BJ95" s="189"/>
      <c r="BK95" s="189"/>
      <c r="BL95" s="189"/>
      <c r="BM95" s="189"/>
      <c r="BN95" s="189"/>
      <c r="BO95" s="189"/>
      <c r="BP95" s="189"/>
      <c r="BQ95" s="189"/>
      <c r="BR95" s="189"/>
      <c r="BS95" s="190"/>
      <c r="BT95" s="11">
        <v>461642.33364460198</v>
      </c>
      <c r="BU95" s="11">
        <v>127686.4466</v>
      </c>
      <c r="BV95" s="203" t="s">
        <v>348</v>
      </c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5"/>
    </row>
    <row r="96" spans="1:90" s="6" customFormat="1" ht="42" customHeight="1" x14ac:dyDescent="0.2">
      <c r="A96" s="184" t="s">
        <v>87</v>
      </c>
      <c r="B96" s="185"/>
      <c r="C96" s="185"/>
      <c r="D96" s="185"/>
      <c r="E96" s="185"/>
      <c r="F96" s="185"/>
      <c r="G96" s="185"/>
      <c r="H96" s="185"/>
      <c r="I96" s="186"/>
      <c r="J96" s="5"/>
      <c r="K96" s="187" t="s">
        <v>88</v>
      </c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7"/>
      <c r="BI96" s="188" t="s">
        <v>5</v>
      </c>
      <c r="BJ96" s="189"/>
      <c r="BK96" s="189"/>
      <c r="BL96" s="189"/>
      <c r="BM96" s="189"/>
      <c r="BN96" s="189"/>
      <c r="BO96" s="189"/>
      <c r="BP96" s="189"/>
      <c r="BQ96" s="189"/>
      <c r="BR96" s="189"/>
      <c r="BS96" s="190"/>
      <c r="BT96" s="11">
        <v>611.19209968471466</v>
      </c>
      <c r="BU96" s="11">
        <v>109.456408333333</v>
      </c>
      <c r="BV96" s="203" t="s">
        <v>349</v>
      </c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5"/>
    </row>
    <row r="97" spans="1:90" s="6" customFormat="1" ht="45" customHeight="1" x14ac:dyDescent="0.2">
      <c r="A97" s="184" t="s">
        <v>89</v>
      </c>
      <c r="B97" s="185"/>
      <c r="C97" s="185"/>
      <c r="D97" s="185"/>
      <c r="E97" s="185"/>
      <c r="F97" s="185"/>
      <c r="G97" s="185"/>
      <c r="H97" s="185"/>
      <c r="I97" s="186"/>
      <c r="J97" s="5"/>
      <c r="K97" s="187" t="s">
        <v>90</v>
      </c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7"/>
      <c r="BI97" s="188" t="s">
        <v>66</v>
      </c>
      <c r="BJ97" s="189"/>
      <c r="BK97" s="189"/>
      <c r="BL97" s="189"/>
      <c r="BM97" s="189"/>
      <c r="BN97" s="189"/>
      <c r="BO97" s="189"/>
      <c r="BP97" s="189"/>
      <c r="BQ97" s="189"/>
      <c r="BR97" s="189"/>
      <c r="BS97" s="190"/>
      <c r="BT97" s="15">
        <v>0.13979982100923255</v>
      </c>
      <c r="BU97" s="12" t="s">
        <v>38</v>
      </c>
      <c r="BV97" s="203" t="s">
        <v>38</v>
      </c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5"/>
    </row>
    <row r="99" spans="1:90" s="1" customFormat="1" ht="12.75" x14ac:dyDescent="0.2">
      <c r="G99" s="1" t="s">
        <v>18</v>
      </c>
    </row>
    <row r="100" spans="1:90" s="1" customFormat="1" ht="68.25" customHeight="1" x14ac:dyDescent="0.2">
      <c r="A100" s="238" t="s">
        <v>91</v>
      </c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239"/>
      <c r="AY100" s="239"/>
      <c r="AZ100" s="239"/>
      <c r="BA100" s="239"/>
      <c r="BB100" s="239"/>
      <c r="BC100" s="239"/>
      <c r="BD100" s="239"/>
      <c r="BE100" s="239"/>
      <c r="BF100" s="239"/>
      <c r="BG100" s="239"/>
      <c r="BH100" s="239"/>
      <c r="BI100" s="239"/>
      <c r="BJ100" s="239"/>
      <c r="BK100" s="239"/>
      <c r="BL100" s="239"/>
      <c r="BM100" s="239"/>
      <c r="BN100" s="239"/>
      <c r="BO100" s="239"/>
      <c r="BP100" s="239"/>
      <c r="BQ100" s="239"/>
      <c r="BR100" s="239"/>
      <c r="BS100" s="239"/>
      <c r="BT100" s="239"/>
      <c r="BU100" s="239"/>
      <c r="BV100" s="239"/>
      <c r="BW100" s="239"/>
      <c r="BX100" s="239"/>
      <c r="BY100" s="239"/>
      <c r="BZ100" s="239"/>
      <c r="CA100" s="239"/>
      <c r="CB100" s="239"/>
      <c r="CC100" s="239"/>
      <c r="CD100" s="239"/>
      <c r="CE100" s="239"/>
      <c r="CF100" s="239"/>
      <c r="CG100" s="239"/>
      <c r="CH100" s="239"/>
      <c r="CI100" s="239"/>
      <c r="CJ100" s="239"/>
      <c r="CK100" s="239"/>
      <c r="CL100" s="239"/>
    </row>
    <row r="101" spans="1:90" s="1" customFormat="1" ht="25.5" customHeight="1" x14ac:dyDescent="0.2">
      <c r="A101" s="238" t="s">
        <v>92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39"/>
      <c r="CB101" s="239"/>
      <c r="CC101" s="239"/>
      <c r="CD101" s="239"/>
      <c r="CE101" s="239"/>
      <c r="CF101" s="239"/>
      <c r="CG101" s="239"/>
      <c r="CH101" s="239"/>
      <c r="CI101" s="239"/>
      <c r="CJ101" s="239"/>
      <c r="CK101" s="239"/>
      <c r="CL101" s="239"/>
    </row>
    <row r="102" spans="1:90" s="1" customFormat="1" ht="25.5" customHeight="1" x14ac:dyDescent="0.2">
      <c r="A102" s="238" t="s">
        <v>116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39"/>
      <c r="BP102" s="239"/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239"/>
      <c r="CG102" s="239"/>
      <c r="CH102" s="239"/>
      <c r="CI102" s="239"/>
      <c r="CJ102" s="239"/>
      <c r="CK102" s="239"/>
      <c r="CL102" s="239"/>
    </row>
    <row r="103" spans="1:90" s="1" customFormat="1" ht="25.5" customHeight="1" x14ac:dyDescent="0.2">
      <c r="A103" s="238" t="s">
        <v>93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239"/>
      <c r="BG103" s="239"/>
      <c r="BH103" s="239"/>
      <c r="BI103" s="239"/>
      <c r="BJ103" s="239"/>
      <c r="BK103" s="239"/>
      <c r="BL103" s="239"/>
      <c r="BM103" s="239"/>
      <c r="BN103" s="239"/>
      <c r="BO103" s="239"/>
      <c r="BP103" s="239"/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</row>
    <row r="104" spans="1:90" s="1" customFormat="1" ht="25.5" customHeight="1" x14ac:dyDescent="0.2">
      <c r="A104" s="238" t="s">
        <v>94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39"/>
      <c r="CI104" s="239"/>
      <c r="CJ104" s="239"/>
      <c r="CK104" s="239"/>
      <c r="CL104" s="239"/>
    </row>
    <row r="105" spans="1:90" ht="3" customHeight="1" x14ac:dyDescent="0.25"/>
    <row r="106" spans="1:90" ht="14.45" customHeight="1" x14ac:dyDescent="0.25">
      <c r="A106" s="167" t="s">
        <v>197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7"/>
      <c r="CJ106" s="167"/>
      <c r="CK106" s="167"/>
      <c r="CL106" s="167"/>
    </row>
    <row r="107" spans="1:90" ht="15" customHeight="1" x14ac:dyDescent="0.25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</row>
  </sheetData>
  <mergeCells count="340">
    <mergeCell ref="BV59:CL59"/>
    <mergeCell ref="A94:I94"/>
    <mergeCell ref="K94:BG94"/>
    <mergeCell ref="BI94:BS94"/>
    <mergeCell ref="BV94:CL94"/>
    <mergeCell ref="A95:I95"/>
    <mergeCell ref="K95:BG95"/>
    <mergeCell ref="BI95:BS95"/>
    <mergeCell ref="BV95:CL95"/>
    <mergeCell ref="A92:I92"/>
    <mergeCell ref="J92:BH92"/>
    <mergeCell ref="BI92:BS92"/>
    <mergeCell ref="BV92:CL92"/>
    <mergeCell ref="A93:I93"/>
    <mergeCell ref="J93:BH93"/>
    <mergeCell ref="BI93:BS93"/>
    <mergeCell ref="BV93:CL93"/>
    <mergeCell ref="A90:I90"/>
    <mergeCell ref="J90:BH90"/>
    <mergeCell ref="BI90:BS90"/>
    <mergeCell ref="BV90:CL90"/>
    <mergeCell ref="A91:I91"/>
    <mergeCell ref="J91:BH91"/>
    <mergeCell ref="BI91:BS91"/>
    <mergeCell ref="A106:CL106"/>
    <mergeCell ref="A100:CL100"/>
    <mergeCell ref="A101:CL101"/>
    <mergeCell ref="A102:CL102"/>
    <mergeCell ref="A103:CL103"/>
    <mergeCell ref="A104:CL104"/>
    <mergeCell ref="A96:I96"/>
    <mergeCell ref="K96:BG96"/>
    <mergeCell ref="BI96:BS96"/>
    <mergeCell ref="BV96:CL96"/>
    <mergeCell ref="A97:I97"/>
    <mergeCell ref="K97:BG97"/>
    <mergeCell ref="BI97:BS97"/>
    <mergeCell ref="BV97:CL97"/>
    <mergeCell ref="BV91:CL91"/>
    <mergeCell ref="A88:I88"/>
    <mergeCell ref="J88:BH88"/>
    <mergeCell ref="BI88:BS88"/>
    <mergeCell ref="BV88:CL88"/>
    <mergeCell ref="A89:I89"/>
    <mergeCell ref="K89:BG89"/>
    <mergeCell ref="BI89:BS89"/>
    <mergeCell ref="BV89:CL89"/>
    <mergeCell ref="A86:I86"/>
    <mergeCell ref="J86:BH86"/>
    <mergeCell ref="BI86:BS86"/>
    <mergeCell ref="BV86:CL86"/>
    <mergeCell ref="A87:I87"/>
    <mergeCell ref="J87:BH87"/>
    <mergeCell ref="BI87:BS87"/>
    <mergeCell ref="BV87:CL87"/>
    <mergeCell ref="A84:I84"/>
    <mergeCell ref="K84:BG84"/>
    <mergeCell ref="BI84:BS84"/>
    <mergeCell ref="BV84:CL84"/>
    <mergeCell ref="A85:I85"/>
    <mergeCell ref="J85:BH85"/>
    <mergeCell ref="BI85:BS85"/>
    <mergeCell ref="BV85:CL85"/>
    <mergeCell ref="A82:I82"/>
    <mergeCell ref="J82:BH82"/>
    <mergeCell ref="BI82:BS82"/>
    <mergeCell ref="BV82:CL82"/>
    <mergeCell ref="A83:I83"/>
    <mergeCell ref="J83:BH83"/>
    <mergeCell ref="BI83:BS83"/>
    <mergeCell ref="BV83:CL83"/>
    <mergeCell ref="A80:I80"/>
    <mergeCell ref="J80:BH80"/>
    <mergeCell ref="BI80:BS80"/>
    <mergeCell ref="BV80:CL80"/>
    <mergeCell ref="A81:I81"/>
    <mergeCell ref="J81:BH81"/>
    <mergeCell ref="BI81:BS81"/>
    <mergeCell ref="BV81:CL81"/>
    <mergeCell ref="A78:I78"/>
    <mergeCell ref="J78:BH78"/>
    <mergeCell ref="BI78:BS78"/>
    <mergeCell ref="BW78:CL78"/>
    <mergeCell ref="A79:I79"/>
    <mergeCell ref="K79:BG79"/>
    <mergeCell ref="BI79:BS79"/>
    <mergeCell ref="BV79:CL79"/>
    <mergeCell ref="A76:I76"/>
    <mergeCell ref="J76:BH76"/>
    <mergeCell ref="BI76:BS76"/>
    <mergeCell ref="BV76:CL76"/>
    <mergeCell ref="A77:I77"/>
    <mergeCell ref="J77:BH77"/>
    <mergeCell ref="BI77:BS77"/>
    <mergeCell ref="BW77:CL77"/>
    <mergeCell ref="A74:I74"/>
    <mergeCell ref="K74:BG74"/>
    <mergeCell ref="BI74:BS74"/>
    <mergeCell ref="BV74:CL74"/>
    <mergeCell ref="A75:I75"/>
    <mergeCell ref="K75:BG75"/>
    <mergeCell ref="BI75:BS75"/>
    <mergeCell ref="BV75:CL75"/>
    <mergeCell ref="A72:I72"/>
    <mergeCell ref="K72:BG72"/>
    <mergeCell ref="BI72:BS72"/>
    <mergeCell ref="BV72:CL72"/>
    <mergeCell ref="A73:I73"/>
    <mergeCell ref="K73:BG73"/>
    <mergeCell ref="BI73:BS73"/>
    <mergeCell ref="BV73:CL73"/>
    <mergeCell ref="BI70:BS70"/>
    <mergeCell ref="A71:I71"/>
    <mergeCell ref="K71:BG71"/>
    <mergeCell ref="BI71:BS71"/>
    <mergeCell ref="BV70:CL70"/>
    <mergeCell ref="BV71:CL71"/>
    <mergeCell ref="A70:I70"/>
    <mergeCell ref="K70:BG70"/>
    <mergeCell ref="A67:I67"/>
    <mergeCell ref="K67:BG67"/>
    <mergeCell ref="BI67:BS67"/>
    <mergeCell ref="BV67:CL67"/>
    <mergeCell ref="A68:I68"/>
    <mergeCell ref="K68:BG68"/>
    <mergeCell ref="BI68:BS68"/>
    <mergeCell ref="BV68:CL68"/>
    <mergeCell ref="BV69:CL69"/>
    <mergeCell ref="A69:I69"/>
    <mergeCell ref="K69:BG69"/>
    <mergeCell ref="BI69:BS69"/>
    <mergeCell ref="A65:I65"/>
    <mergeCell ref="K65:BG65"/>
    <mergeCell ref="BI65:BS65"/>
    <mergeCell ref="A66:I66"/>
    <mergeCell ref="K66:BG66"/>
    <mergeCell ref="BI66:BS66"/>
    <mergeCell ref="A63:I63"/>
    <mergeCell ref="K63:BG63"/>
    <mergeCell ref="BI63:BS63"/>
    <mergeCell ref="A64:I64"/>
    <mergeCell ref="K64:BG64"/>
    <mergeCell ref="BI64:BS64"/>
    <mergeCell ref="A60:I60"/>
    <mergeCell ref="K60:BG60"/>
    <mergeCell ref="BI60:BS60"/>
    <mergeCell ref="A61:I61"/>
    <mergeCell ref="K61:BG61"/>
    <mergeCell ref="BI61:BS61"/>
    <mergeCell ref="A62:I62"/>
    <mergeCell ref="K62:BG62"/>
    <mergeCell ref="BI62:BS62"/>
    <mergeCell ref="A57:I57"/>
    <mergeCell ref="K57:BG57"/>
    <mergeCell ref="BI57:BS57"/>
    <mergeCell ref="A58:I58"/>
    <mergeCell ref="K58:BG58"/>
    <mergeCell ref="BI58:BS58"/>
    <mergeCell ref="A59:I59"/>
    <mergeCell ref="K59:BG59"/>
    <mergeCell ref="BI59:BS59"/>
    <mergeCell ref="A55:I55"/>
    <mergeCell ref="K55:BG55"/>
    <mergeCell ref="BI55:BS55"/>
    <mergeCell ref="BV55:CL55"/>
    <mergeCell ref="A56:I56"/>
    <mergeCell ref="K56:BG56"/>
    <mergeCell ref="BI56:BS56"/>
    <mergeCell ref="BV56:CL56"/>
    <mergeCell ref="A53:I53"/>
    <mergeCell ref="K53:BG53"/>
    <mergeCell ref="BI53:BS53"/>
    <mergeCell ref="BV53:CL53"/>
    <mergeCell ref="A54:I54"/>
    <mergeCell ref="K54:BG54"/>
    <mergeCell ref="BI54:BS54"/>
    <mergeCell ref="BV54:CL54"/>
    <mergeCell ref="A51:I51"/>
    <mergeCell ref="K51:BG51"/>
    <mergeCell ref="BI51:BS51"/>
    <mergeCell ref="BV51:CL51"/>
    <mergeCell ref="A52:I52"/>
    <mergeCell ref="K52:BG52"/>
    <mergeCell ref="BI52:BS52"/>
    <mergeCell ref="BV52:CL52"/>
    <mergeCell ref="A49:I49"/>
    <mergeCell ref="K49:BG49"/>
    <mergeCell ref="BI49:BS49"/>
    <mergeCell ref="BV49:CL49"/>
    <mergeCell ref="A50:I50"/>
    <mergeCell ref="K50:BG50"/>
    <mergeCell ref="BI50:BS50"/>
    <mergeCell ref="BV50:CL50"/>
    <mergeCell ref="A47:I47"/>
    <mergeCell ref="K47:BG47"/>
    <mergeCell ref="BI47:BS47"/>
    <mergeCell ref="BV47:CL47"/>
    <mergeCell ref="A48:I48"/>
    <mergeCell ref="K48:BG48"/>
    <mergeCell ref="BI48:BS48"/>
    <mergeCell ref="BV48:CL48"/>
    <mergeCell ref="A45:I45"/>
    <mergeCell ref="K45:BG45"/>
    <mergeCell ref="BI45:BS45"/>
    <mergeCell ref="BV45:CL45"/>
    <mergeCell ref="A46:I46"/>
    <mergeCell ref="K46:BG46"/>
    <mergeCell ref="BI46:BS46"/>
    <mergeCell ref="BV46:CL46"/>
    <mergeCell ref="A39:I39"/>
    <mergeCell ref="K39:BG39"/>
    <mergeCell ref="BI39:BS39"/>
    <mergeCell ref="A40:I40"/>
    <mergeCell ref="K40:BG40"/>
    <mergeCell ref="BI40:BS40"/>
    <mergeCell ref="A37:I37"/>
    <mergeCell ref="K37:BG37"/>
    <mergeCell ref="BI37:BS37"/>
    <mergeCell ref="A38:I38"/>
    <mergeCell ref="K38:BG38"/>
    <mergeCell ref="BI38:BS38"/>
    <mergeCell ref="A43:I43"/>
    <mergeCell ref="K43:BG43"/>
    <mergeCell ref="BI43:BS43"/>
    <mergeCell ref="A44:I44"/>
    <mergeCell ref="K44:BG44"/>
    <mergeCell ref="BI44:BS44"/>
    <mergeCell ref="BV44:CL44"/>
    <mergeCell ref="A41:I41"/>
    <mergeCell ref="K41:BG41"/>
    <mergeCell ref="BI41:BS41"/>
    <mergeCell ref="A42:I42"/>
    <mergeCell ref="K42:BG42"/>
    <mergeCell ref="BI42:BS42"/>
    <mergeCell ref="BV42:CL42"/>
    <mergeCell ref="BV43:CL43"/>
    <mergeCell ref="A34:I34"/>
    <mergeCell ref="K34:BG34"/>
    <mergeCell ref="BI34:BS34"/>
    <mergeCell ref="A36:I36"/>
    <mergeCell ref="K36:BG36"/>
    <mergeCell ref="BI36:BS36"/>
    <mergeCell ref="A32:I32"/>
    <mergeCell ref="K32:BG32"/>
    <mergeCell ref="BI32:BS32"/>
    <mergeCell ref="A33:I33"/>
    <mergeCell ref="K33:BG33"/>
    <mergeCell ref="BI33:BS33"/>
    <mergeCell ref="A35:I35"/>
    <mergeCell ref="K35:BG35"/>
    <mergeCell ref="BI35:BS35"/>
    <mergeCell ref="A30:I30"/>
    <mergeCell ref="K30:BG30"/>
    <mergeCell ref="BI30:BS30"/>
    <mergeCell ref="A31:I31"/>
    <mergeCell ref="K31:BG31"/>
    <mergeCell ref="BI31:BS31"/>
    <mergeCell ref="A28:I28"/>
    <mergeCell ref="K28:BG28"/>
    <mergeCell ref="BI28:BS28"/>
    <mergeCell ref="A29:I29"/>
    <mergeCell ref="K29:BG29"/>
    <mergeCell ref="BI29:BS29"/>
    <mergeCell ref="A26:I26"/>
    <mergeCell ref="K26:BG26"/>
    <mergeCell ref="BI26:BS26"/>
    <mergeCell ref="A27:I27"/>
    <mergeCell ref="K27:BG27"/>
    <mergeCell ref="BI27:BS27"/>
    <mergeCell ref="A24:I24"/>
    <mergeCell ref="K24:BG24"/>
    <mergeCell ref="BI24:BS24"/>
    <mergeCell ref="A25:I25"/>
    <mergeCell ref="K25:BG25"/>
    <mergeCell ref="BI25:BS25"/>
    <mergeCell ref="BV15:CL16"/>
    <mergeCell ref="A17:I17"/>
    <mergeCell ref="K17:BG17"/>
    <mergeCell ref="BI17:BS17"/>
    <mergeCell ref="BV17:CL17"/>
    <mergeCell ref="A22:I22"/>
    <mergeCell ref="K22:BG22"/>
    <mergeCell ref="BI22:BS22"/>
    <mergeCell ref="A23:I23"/>
    <mergeCell ref="K23:BG23"/>
    <mergeCell ref="BI23:BS23"/>
    <mergeCell ref="A20:I20"/>
    <mergeCell ref="K20:BG20"/>
    <mergeCell ref="BI20:BS20"/>
    <mergeCell ref="A21:I21"/>
    <mergeCell ref="K21:BG21"/>
    <mergeCell ref="BI21:BS21"/>
    <mergeCell ref="BV19:CL19"/>
    <mergeCell ref="BV18:CL18"/>
    <mergeCell ref="BV20:CL20"/>
    <mergeCell ref="BV21:CL21"/>
    <mergeCell ref="BV22:CL22"/>
    <mergeCell ref="BV23:CL23"/>
    <mergeCell ref="A107:CL107"/>
    <mergeCell ref="BV66:CL66"/>
    <mergeCell ref="BV57:CL57"/>
    <mergeCell ref="BV58:CL58"/>
    <mergeCell ref="BV65:CL65"/>
    <mergeCell ref="BV60:CL64"/>
    <mergeCell ref="A5:CL5"/>
    <mergeCell ref="A6:CL6"/>
    <mergeCell ref="A7:CL7"/>
    <mergeCell ref="A8:CL8"/>
    <mergeCell ref="AG10:BU10"/>
    <mergeCell ref="AQ13:AX13"/>
    <mergeCell ref="AY13:AZ13"/>
    <mergeCell ref="BA13:BH13"/>
    <mergeCell ref="A18:I18"/>
    <mergeCell ref="K18:BG18"/>
    <mergeCell ref="BI18:BS18"/>
    <mergeCell ref="A19:I19"/>
    <mergeCell ref="K19:BG19"/>
    <mergeCell ref="BI19:BS19"/>
    <mergeCell ref="A15:I16"/>
    <mergeCell ref="J15:BH16"/>
    <mergeCell ref="BI15:BS16"/>
    <mergeCell ref="BT15:BU15"/>
    <mergeCell ref="BV24:CL24"/>
    <mergeCell ref="BV25:CL25"/>
    <mergeCell ref="BV26:CL26"/>
    <mergeCell ref="BV27:CL27"/>
    <mergeCell ref="BV28:CL28"/>
    <mergeCell ref="BV29:CL29"/>
    <mergeCell ref="BV30:CL30"/>
    <mergeCell ref="BV31:CL31"/>
    <mergeCell ref="BV32:CL32"/>
    <mergeCell ref="BV33:CL33"/>
    <mergeCell ref="BV34:CL34"/>
    <mergeCell ref="BV35:CL35"/>
    <mergeCell ref="BV36:CL36"/>
    <mergeCell ref="BV37:CL37"/>
    <mergeCell ref="BV38:CL38"/>
    <mergeCell ref="BV39:CL39"/>
    <mergeCell ref="BV40:CL40"/>
    <mergeCell ref="BV41:CL41"/>
  </mergeCells>
  <pageMargins left="0.78740157480314965" right="0.31496062992125984" top="0.59055118110236227" bottom="0.39370078740157483" header="0.19685039370078741" footer="0.19685039370078741"/>
  <pageSetup paperSize="9" scale="70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V111"/>
  <sheetViews>
    <sheetView tabSelected="1" view="pageBreakPreview" zoomScaleNormal="100" zoomScaleSheetLayoutView="100" workbookViewId="0">
      <selection activeCell="B95" sqref="B95"/>
    </sheetView>
  </sheetViews>
  <sheetFormatPr defaultRowHeight="15" outlineLevelRow="1" x14ac:dyDescent="0.25"/>
  <cols>
    <col min="1" max="1" width="11" style="25" customWidth="1"/>
    <col min="2" max="2" width="52.28515625" style="25" customWidth="1"/>
    <col min="3" max="3" width="11.85546875" style="25" customWidth="1"/>
    <col min="4" max="4" width="12.5703125" style="94" customWidth="1"/>
    <col min="5" max="5" width="12.5703125" style="25" customWidth="1"/>
    <col min="6" max="6" width="27" style="26" customWidth="1"/>
    <col min="7" max="7" width="11.85546875" style="95" hidden="1" customWidth="1"/>
    <col min="8" max="8" width="12.7109375" style="96" hidden="1" customWidth="1"/>
    <col min="9" max="9" width="12" style="96" hidden="1" customWidth="1"/>
    <col min="10" max="10" width="11.140625" style="24" hidden="1" customWidth="1"/>
    <col min="11" max="11" width="11.140625" style="76" hidden="1" customWidth="1"/>
    <col min="12" max="12" width="14.140625" style="24" hidden="1" customWidth="1"/>
    <col min="13" max="13" width="17.28515625" style="24" hidden="1" customWidth="1"/>
    <col min="14" max="14" width="20.85546875" style="38" hidden="1" customWidth="1"/>
    <col min="15" max="15" width="12" style="38" hidden="1" customWidth="1"/>
    <col min="16" max="16" width="11.42578125" style="38" hidden="1" customWidth="1"/>
    <col min="17" max="259" width="9.140625" style="38"/>
    <col min="260" max="260" width="11" style="38" customWidth="1"/>
    <col min="261" max="261" width="52.28515625" style="38" customWidth="1"/>
    <col min="262" max="262" width="11.85546875" style="38" customWidth="1"/>
    <col min="263" max="264" width="12.5703125" style="38" customWidth="1"/>
    <col min="265" max="265" width="27.140625" style="38" customWidth="1"/>
    <col min="266" max="266" width="16.85546875" style="38" customWidth="1"/>
    <col min="267" max="267" width="18.28515625" style="38" customWidth="1"/>
    <col min="268" max="268" width="11.140625" style="38" customWidth="1"/>
    <col min="269" max="269" width="12.5703125" style="38" customWidth="1"/>
    <col min="270" max="270" width="10" style="38" customWidth="1"/>
    <col min="271" max="271" width="10" style="38" bestFit="1" customWidth="1"/>
    <col min="272" max="515" width="9.140625" style="38"/>
    <col min="516" max="516" width="11" style="38" customWidth="1"/>
    <col min="517" max="517" width="52.28515625" style="38" customWidth="1"/>
    <col min="518" max="518" width="11.85546875" style="38" customWidth="1"/>
    <col min="519" max="520" width="12.5703125" style="38" customWidth="1"/>
    <col min="521" max="521" width="27.140625" style="38" customWidth="1"/>
    <col min="522" max="522" width="16.85546875" style="38" customWidth="1"/>
    <col min="523" max="523" width="18.28515625" style="38" customWidth="1"/>
    <col min="524" max="524" width="11.140625" style="38" customWidth="1"/>
    <col min="525" max="525" width="12.5703125" style="38" customWidth="1"/>
    <col min="526" max="526" width="10" style="38" customWidth="1"/>
    <col min="527" max="527" width="10" style="38" bestFit="1" customWidth="1"/>
    <col min="528" max="771" width="9.140625" style="38"/>
    <col min="772" max="772" width="11" style="38" customWidth="1"/>
    <col min="773" max="773" width="52.28515625" style="38" customWidth="1"/>
    <col min="774" max="774" width="11.85546875" style="38" customWidth="1"/>
    <col min="775" max="776" width="12.5703125" style="38" customWidth="1"/>
    <col min="777" max="777" width="27.140625" style="38" customWidth="1"/>
    <col min="778" max="778" width="16.85546875" style="38" customWidth="1"/>
    <col min="779" max="779" width="18.28515625" style="38" customWidth="1"/>
    <col min="780" max="780" width="11.140625" style="38" customWidth="1"/>
    <col min="781" max="781" width="12.5703125" style="38" customWidth="1"/>
    <col min="782" max="782" width="10" style="38" customWidth="1"/>
    <col min="783" max="783" width="10" style="38" bestFit="1" customWidth="1"/>
    <col min="784" max="1027" width="9.140625" style="38"/>
    <col min="1028" max="1028" width="11" style="38" customWidth="1"/>
    <col min="1029" max="1029" width="52.28515625" style="38" customWidth="1"/>
    <col min="1030" max="1030" width="11.85546875" style="38" customWidth="1"/>
    <col min="1031" max="1032" width="12.5703125" style="38" customWidth="1"/>
    <col min="1033" max="1033" width="27.140625" style="38" customWidth="1"/>
    <col min="1034" max="1034" width="16.85546875" style="38" customWidth="1"/>
    <col min="1035" max="1035" width="18.28515625" style="38" customWidth="1"/>
    <col min="1036" max="1036" width="11.140625" style="38" customWidth="1"/>
    <col min="1037" max="1037" width="12.5703125" style="38" customWidth="1"/>
    <col min="1038" max="1038" width="10" style="38" customWidth="1"/>
    <col min="1039" max="1039" width="10" style="38" bestFit="1" customWidth="1"/>
    <col min="1040" max="1283" width="9.140625" style="38"/>
    <col min="1284" max="1284" width="11" style="38" customWidth="1"/>
    <col min="1285" max="1285" width="52.28515625" style="38" customWidth="1"/>
    <col min="1286" max="1286" width="11.85546875" style="38" customWidth="1"/>
    <col min="1287" max="1288" width="12.5703125" style="38" customWidth="1"/>
    <col min="1289" max="1289" width="27.140625" style="38" customWidth="1"/>
    <col min="1290" max="1290" width="16.85546875" style="38" customWidth="1"/>
    <col min="1291" max="1291" width="18.28515625" style="38" customWidth="1"/>
    <col min="1292" max="1292" width="11.140625" style="38" customWidth="1"/>
    <col min="1293" max="1293" width="12.5703125" style="38" customWidth="1"/>
    <col min="1294" max="1294" width="10" style="38" customWidth="1"/>
    <col min="1295" max="1295" width="10" style="38" bestFit="1" customWidth="1"/>
    <col min="1296" max="1539" width="9.140625" style="38"/>
    <col min="1540" max="1540" width="11" style="38" customWidth="1"/>
    <col min="1541" max="1541" width="52.28515625" style="38" customWidth="1"/>
    <col min="1542" max="1542" width="11.85546875" style="38" customWidth="1"/>
    <col min="1543" max="1544" width="12.5703125" style="38" customWidth="1"/>
    <col min="1545" max="1545" width="27.140625" style="38" customWidth="1"/>
    <col min="1546" max="1546" width="16.85546875" style="38" customWidth="1"/>
    <col min="1547" max="1547" width="18.28515625" style="38" customWidth="1"/>
    <col min="1548" max="1548" width="11.140625" style="38" customWidth="1"/>
    <col min="1549" max="1549" width="12.5703125" style="38" customWidth="1"/>
    <col min="1550" max="1550" width="10" style="38" customWidth="1"/>
    <col min="1551" max="1551" width="10" style="38" bestFit="1" customWidth="1"/>
    <col min="1552" max="1795" width="9.140625" style="38"/>
    <col min="1796" max="1796" width="11" style="38" customWidth="1"/>
    <col min="1797" max="1797" width="52.28515625" style="38" customWidth="1"/>
    <col min="1798" max="1798" width="11.85546875" style="38" customWidth="1"/>
    <col min="1799" max="1800" width="12.5703125" style="38" customWidth="1"/>
    <col min="1801" max="1801" width="27.140625" style="38" customWidth="1"/>
    <col min="1802" max="1802" width="16.85546875" style="38" customWidth="1"/>
    <col min="1803" max="1803" width="18.28515625" style="38" customWidth="1"/>
    <col min="1804" max="1804" width="11.140625" style="38" customWidth="1"/>
    <col min="1805" max="1805" width="12.5703125" style="38" customWidth="1"/>
    <col min="1806" max="1806" width="10" style="38" customWidth="1"/>
    <col min="1807" max="1807" width="10" style="38" bestFit="1" customWidth="1"/>
    <col min="1808" max="2051" width="9.140625" style="38"/>
    <col min="2052" max="2052" width="11" style="38" customWidth="1"/>
    <col min="2053" max="2053" width="52.28515625" style="38" customWidth="1"/>
    <col min="2054" max="2054" width="11.85546875" style="38" customWidth="1"/>
    <col min="2055" max="2056" width="12.5703125" style="38" customWidth="1"/>
    <col min="2057" max="2057" width="27.140625" style="38" customWidth="1"/>
    <col min="2058" max="2058" width="16.85546875" style="38" customWidth="1"/>
    <col min="2059" max="2059" width="18.28515625" style="38" customWidth="1"/>
    <col min="2060" max="2060" width="11.140625" style="38" customWidth="1"/>
    <col min="2061" max="2061" width="12.5703125" style="38" customWidth="1"/>
    <col min="2062" max="2062" width="10" style="38" customWidth="1"/>
    <col min="2063" max="2063" width="10" style="38" bestFit="1" customWidth="1"/>
    <col min="2064" max="2307" width="9.140625" style="38"/>
    <col min="2308" max="2308" width="11" style="38" customWidth="1"/>
    <col min="2309" max="2309" width="52.28515625" style="38" customWidth="1"/>
    <col min="2310" max="2310" width="11.85546875" style="38" customWidth="1"/>
    <col min="2311" max="2312" width="12.5703125" style="38" customWidth="1"/>
    <col min="2313" max="2313" width="27.140625" style="38" customWidth="1"/>
    <col min="2314" max="2314" width="16.85546875" style="38" customWidth="1"/>
    <col min="2315" max="2315" width="18.28515625" style="38" customWidth="1"/>
    <col min="2316" max="2316" width="11.140625" style="38" customWidth="1"/>
    <col min="2317" max="2317" width="12.5703125" style="38" customWidth="1"/>
    <col min="2318" max="2318" width="10" style="38" customWidth="1"/>
    <col min="2319" max="2319" width="10" style="38" bestFit="1" customWidth="1"/>
    <col min="2320" max="2563" width="9.140625" style="38"/>
    <col min="2564" max="2564" width="11" style="38" customWidth="1"/>
    <col min="2565" max="2565" width="52.28515625" style="38" customWidth="1"/>
    <col min="2566" max="2566" width="11.85546875" style="38" customWidth="1"/>
    <col min="2567" max="2568" width="12.5703125" style="38" customWidth="1"/>
    <col min="2569" max="2569" width="27.140625" style="38" customWidth="1"/>
    <col min="2570" max="2570" width="16.85546875" style="38" customWidth="1"/>
    <col min="2571" max="2571" width="18.28515625" style="38" customWidth="1"/>
    <col min="2572" max="2572" width="11.140625" style="38" customWidth="1"/>
    <col min="2573" max="2573" width="12.5703125" style="38" customWidth="1"/>
    <col min="2574" max="2574" width="10" style="38" customWidth="1"/>
    <col min="2575" max="2575" width="10" style="38" bestFit="1" customWidth="1"/>
    <col min="2576" max="2819" width="9.140625" style="38"/>
    <col min="2820" max="2820" width="11" style="38" customWidth="1"/>
    <col min="2821" max="2821" width="52.28515625" style="38" customWidth="1"/>
    <col min="2822" max="2822" width="11.85546875" style="38" customWidth="1"/>
    <col min="2823" max="2824" width="12.5703125" style="38" customWidth="1"/>
    <col min="2825" max="2825" width="27.140625" style="38" customWidth="1"/>
    <col min="2826" max="2826" width="16.85546875" style="38" customWidth="1"/>
    <col min="2827" max="2827" width="18.28515625" style="38" customWidth="1"/>
    <col min="2828" max="2828" width="11.140625" style="38" customWidth="1"/>
    <col min="2829" max="2829" width="12.5703125" style="38" customWidth="1"/>
    <col min="2830" max="2830" width="10" style="38" customWidth="1"/>
    <col min="2831" max="2831" width="10" style="38" bestFit="1" customWidth="1"/>
    <col min="2832" max="3075" width="9.140625" style="38"/>
    <col min="3076" max="3076" width="11" style="38" customWidth="1"/>
    <col min="3077" max="3077" width="52.28515625" style="38" customWidth="1"/>
    <col min="3078" max="3078" width="11.85546875" style="38" customWidth="1"/>
    <col min="3079" max="3080" width="12.5703125" style="38" customWidth="1"/>
    <col min="3081" max="3081" width="27.140625" style="38" customWidth="1"/>
    <col min="3082" max="3082" width="16.85546875" style="38" customWidth="1"/>
    <col min="3083" max="3083" width="18.28515625" style="38" customWidth="1"/>
    <col min="3084" max="3084" width="11.140625" style="38" customWidth="1"/>
    <col min="3085" max="3085" width="12.5703125" style="38" customWidth="1"/>
    <col min="3086" max="3086" width="10" style="38" customWidth="1"/>
    <col min="3087" max="3087" width="10" style="38" bestFit="1" customWidth="1"/>
    <col min="3088" max="3331" width="9.140625" style="38"/>
    <col min="3332" max="3332" width="11" style="38" customWidth="1"/>
    <col min="3333" max="3333" width="52.28515625" style="38" customWidth="1"/>
    <col min="3334" max="3334" width="11.85546875" style="38" customWidth="1"/>
    <col min="3335" max="3336" width="12.5703125" style="38" customWidth="1"/>
    <col min="3337" max="3337" width="27.140625" style="38" customWidth="1"/>
    <col min="3338" max="3338" width="16.85546875" style="38" customWidth="1"/>
    <col min="3339" max="3339" width="18.28515625" style="38" customWidth="1"/>
    <col min="3340" max="3340" width="11.140625" style="38" customWidth="1"/>
    <col min="3341" max="3341" width="12.5703125" style="38" customWidth="1"/>
    <col min="3342" max="3342" width="10" style="38" customWidth="1"/>
    <col min="3343" max="3343" width="10" style="38" bestFit="1" customWidth="1"/>
    <col min="3344" max="3587" width="9.140625" style="38"/>
    <col min="3588" max="3588" width="11" style="38" customWidth="1"/>
    <col min="3589" max="3589" width="52.28515625" style="38" customWidth="1"/>
    <col min="3590" max="3590" width="11.85546875" style="38" customWidth="1"/>
    <col min="3591" max="3592" width="12.5703125" style="38" customWidth="1"/>
    <col min="3593" max="3593" width="27.140625" style="38" customWidth="1"/>
    <col min="3594" max="3594" width="16.85546875" style="38" customWidth="1"/>
    <col min="3595" max="3595" width="18.28515625" style="38" customWidth="1"/>
    <col min="3596" max="3596" width="11.140625" style="38" customWidth="1"/>
    <col min="3597" max="3597" width="12.5703125" style="38" customWidth="1"/>
    <col min="3598" max="3598" width="10" style="38" customWidth="1"/>
    <col min="3599" max="3599" width="10" style="38" bestFit="1" customWidth="1"/>
    <col min="3600" max="3843" width="9.140625" style="38"/>
    <col min="3844" max="3844" width="11" style="38" customWidth="1"/>
    <col min="3845" max="3845" width="52.28515625" style="38" customWidth="1"/>
    <col min="3846" max="3846" width="11.85546875" style="38" customWidth="1"/>
    <col min="3847" max="3848" width="12.5703125" style="38" customWidth="1"/>
    <col min="3849" max="3849" width="27.140625" style="38" customWidth="1"/>
    <col min="3850" max="3850" width="16.85546875" style="38" customWidth="1"/>
    <col min="3851" max="3851" width="18.28515625" style="38" customWidth="1"/>
    <col min="3852" max="3852" width="11.140625" style="38" customWidth="1"/>
    <col min="3853" max="3853" width="12.5703125" style="38" customWidth="1"/>
    <col min="3854" max="3854" width="10" style="38" customWidth="1"/>
    <col min="3855" max="3855" width="10" style="38" bestFit="1" customWidth="1"/>
    <col min="3856" max="4099" width="9.140625" style="38"/>
    <col min="4100" max="4100" width="11" style="38" customWidth="1"/>
    <col min="4101" max="4101" width="52.28515625" style="38" customWidth="1"/>
    <col min="4102" max="4102" width="11.85546875" style="38" customWidth="1"/>
    <col min="4103" max="4104" width="12.5703125" style="38" customWidth="1"/>
    <col min="4105" max="4105" width="27.140625" style="38" customWidth="1"/>
    <col min="4106" max="4106" width="16.85546875" style="38" customWidth="1"/>
    <col min="4107" max="4107" width="18.28515625" style="38" customWidth="1"/>
    <col min="4108" max="4108" width="11.140625" style="38" customWidth="1"/>
    <col min="4109" max="4109" width="12.5703125" style="38" customWidth="1"/>
    <col min="4110" max="4110" width="10" style="38" customWidth="1"/>
    <col min="4111" max="4111" width="10" style="38" bestFit="1" customWidth="1"/>
    <col min="4112" max="4355" width="9.140625" style="38"/>
    <col min="4356" max="4356" width="11" style="38" customWidth="1"/>
    <col min="4357" max="4357" width="52.28515625" style="38" customWidth="1"/>
    <col min="4358" max="4358" width="11.85546875" style="38" customWidth="1"/>
    <col min="4359" max="4360" width="12.5703125" style="38" customWidth="1"/>
    <col min="4361" max="4361" width="27.140625" style="38" customWidth="1"/>
    <col min="4362" max="4362" width="16.85546875" style="38" customWidth="1"/>
    <col min="4363" max="4363" width="18.28515625" style="38" customWidth="1"/>
    <col min="4364" max="4364" width="11.140625" style="38" customWidth="1"/>
    <col min="4365" max="4365" width="12.5703125" style="38" customWidth="1"/>
    <col min="4366" max="4366" width="10" style="38" customWidth="1"/>
    <col min="4367" max="4367" width="10" style="38" bestFit="1" customWidth="1"/>
    <col min="4368" max="4611" width="9.140625" style="38"/>
    <col min="4612" max="4612" width="11" style="38" customWidth="1"/>
    <col min="4613" max="4613" width="52.28515625" style="38" customWidth="1"/>
    <col min="4614" max="4614" width="11.85546875" style="38" customWidth="1"/>
    <col min="4615" max="4616" width="12.5703125" style="38" customWidth="1"/>
    <col min="4617" max="4617" width="27.140625" style="38" customWidth="1"/>
    <col min="4618" max="4618" width="16.85546875" style="38" customWidth="1"/>
    <col min="4619" max="4619" width="18.28515625" style="38" customWidth="1"/>
    <col min="4620" max="4620" width="11.140625" style="38" customWidth="1"/>
    <col min="4621" max="4621" width="12.5703125" style="38" customWidth="1"/>
    <col min="4622" max="4622" width="10" style="38" customWidth="1"/>
    <col min="4623" max="4623" width="10" style="38" bestFit="1" customWidth="1"/>
    <col min="4624" max="4867" width="9.140625" style="38"/>
    <col min="4868" max="4868" width="11" style="38" customWidth="1"/>
    <col min="4869" max="4869" width="52.28515625" style="38" customWidth="1"/>
    <col min="4870" max="4870" width="11.85546875" style="38" customWidth="1"/>
    <col min="4871" max="4872" width="12.5703125" style="38" customWidth="1"/>
    <col min="4873" max="4873" width="27.140625" style="38" customWidth="1"/>
    <col min="4874" max="4874" width="16.85546875" style="38" customWidth="1"/>
    <col min="4875" max="4875" width="18.28515625" style="38" customWidth="1"/>
    <col min="4876" max="4876" width="11.140625" style="38" customWidth="1"/>
    <col min="4877" max="4877" width="12.5703125" style="38" customWidth="1"/>
    <col min="4878" max="4878" width="10" style="38" customWidth="1"/>
    <col min="4879" max="4879" width="10" style="38" bestFit="1" customWidth="1"/>
    <col min="4880" max="5123" width="9.140625" style="38"/>
    <col min="5124" max="5124" width="11" style="38" customWidth="1"/>
    <col min="5125" max="5125" width="52.28515625" style="38" customWidth="1"/>
    <col min="5126" max="5126" width="11.85546875" style="38" customWidth="1"/>
    <col min="5127" max="5128" width="12.5703125" style="38" customWidth="1"/>
    <col min="5129" max="5129" width="27.140625" style="38" customWidth="1"/>
    <col min="5130" max="5130" width="16.85546875" style="38" customWidth="1"/>
    <col min="5131" max="5131" width="18.28515625" style="38" customWidth="1"/>
    <col min="5132" max="5132" width="11.140625" style="38" customWidth="1"/>
    <col min="5133" max="5133" width="12.5703125" style="38" customWidth="1"/>
    <col min="5134" max="5134" width="10" style="38" customWidth="1"/>
    <col min="5135" max="5135" width="10" style="38" bestFit="1" customWidth="1"/>
    <col min="5136" max="5379" width="9.140625" style="38"/>
    <col min="5380" max="5380" width="11" style="38" customWidth="1"/>
    <col min="5381" max="5381" width="52.28515625" style="38" customWidth="1"/>
    <col min="5382" max="5382" width="11.85546875" style="38" customWidth="1"/>
    <col min="5383" max="5384" width="12.5703125" style="38" customWidth="1"/>
    <col min="5385" max="5385" width="27.140625" style="38" customWidth="1"/>
    <col min="5386" max="5386" width="16.85546875" style="38" customWidth="1"/>
    <col min="5387" max="5387" width="18.28515625" style="38" customWidth="1"/>
    <col min="5388" max="5388" width="11.140625" style="38" customWidth="1"/>
    <col min="5389" max="5389" width="12.5703125" style="38" customWidth="1"/>
    <col min="5390" max="5390" width="10" style="38" customWidth="1"/>
    <col min="5391" max="5391" width="10" style="38" bestFit="1" customWidth="1"/>
    <col min="5392" max="5635" width="9.140625" style="38"/>
    <col min="5636" max="5636" width="11" style="38" customWidth="1"/>
    <col min="5637" max="5637" width="52.28515625" style="38" customWidth="1"/>
    <col min="5638" max="5638" width="11.85546875" style="38" customWidth="1"/>
    <col min="5639" max="5640" width="12.5703125" style="38" customWidth="1"/>
    <col min="5641" max="5641" width="27.140625" style="38" customWidth="1"/>
    <col min="5642" max="5642" width="16.85546875" style="38" customWidth="1"/>
    <col min="5643" max="5643" width="18.28515625" style="38" customWidth="1"/>
    <col min="5644" max="5644" width="11.140625" style="38" customWidth="1"/>
    <col min="5645" max="5645" width="12.5703125" style="38" customWidth="1"/>
    <col min="5646" max="5646" width="10" style="38" customWidth="1"/>
    <col min="5647" max="5647" width="10" style="38" bestFit="1" customWidth="1"/>
    <col min="5648" max="5891" width="9.140625" style="38"/>
    <col min="5892" max="5892" width="11" style="38" customWidth="1"/>
    <col min="5893" max="5893" width="52.28515625" style="38" customWidth="1"/>
    <col min="5894" max="5894" width="11.85546875" style="38" customWidth="1"/>
    <col min="5895" max="5896" width="12.5703125" style="38" customWidth="1"/>
    <col min="5897" max="5897" width="27.140625" style="38" customWidth="1"/>
    <col min="5898" max="5898" width="16.85546875" style="38" customWidth="1"/>
    <col min="5899" max="5899" width="18.28515625" style="38" customWidth="1"/>
    <col min="5900" max="5900" width="11.140625" style="38" customWidth="1"/>
    <col min="5901" max="5901" width="12.5703125" style="38" customWidth="1"/>
    <col min="5902" max="5902" width="10" style="38" customWidth="1"/>
    <col min="5903" max="5903" width="10" style="38" bestFit="1" customWidth="1"/>
    <col min="5904" max="6147" width="9.140625" style="38"/>
    <col min="6148" max="6148" width="11" style="38" customWidth="1"/>
    <col min="6149" max="6149" width="52.28515625" style="38" customWidth="1"/>
    <col min="6150" max="6150" width="11.85546875" style="38" customWidth="1"/>
    <col min="6151" max="6152" width="12.5703125" style="38" customWidth="1"/>
    <col min="6153" max="6153" width="27.140625" style="38" customWidth="1"/>
    <col min="6154" max="6154" width="16.85546875" style="38" customWidth="1"/>
    <col min="6155" max="6155" width="18.28515625" style="38" customWidth="1"/>
    <col min="6156" max="6156" width="11.140625" style="38" customWidth="1"/>
    <col min="6157" max="6157" width="12.5703125" style="38" customWidth="1"/>
    <col min="6158" max="6158" width="10" style="38" customWidth="1"/>
    <col min="6159" max="6159" width="10" style="38" bestFit="1" customWidth="1"/>
    <col min="6160" max="6403" width="9.140625" style="38"/>
    <col min="6404" max="6404" width="11" style="38" customWidth="1"/>
    <col min="6405" max="6405" width="52.28515625" style="38" customWidth="1"/>
    <col min="6406" max="6406" width="11.85546875" style="38" customWidth="1"/>
    <col min="6407" max="6408" width="12.5703125" style="38" customWidth="1"/>
    <col min="6409" max="6409" width="27.140625" style="38" customWidth="1"/>
    <col min="6410" max="6410" width="16.85546875" style="38" customWidth="1"/>
    <col min="6411" max="6411" width="18.28515625" style="38" customWidth="1"/>
    <col min="6412" max="6412" width="11.140625" style="38" customWidth="1"/>
    <col min="6413" max="6413" width="12.5703125" style="38" customWidth="1"/>
    <col min="6414" max="6414" width="10" style="38" customWidth="1"/>
    <col min="6415" max="6415" width="10" style="38" bestFit="1" customWidth="1"/>
    <col min="6416" max="6659" width="9.140625" style="38"/>
    <col min="6660" max="6660" width="11" style="38" customWidth="1"/>
    <col min="6661" max="6661" width="52.28515625" style="38" customWidth="1"/>
    <col min="6662" max="6662" width="11.85546875" style="38" customWidth="1"/>
    <col min="6663" max="6664" width="12.5703125" style="38" customWidth="1"/>
    <col min="6665" max="6665" width="27.140625" style="38" customWidth="1"/>
    <col min="6666" max="6666" width="16.85546875" style="38" customWidth="1"/>
    <col min="6667" max="6667" width="18.28515625" style="38" customWidth="1"/>
    <col min="6668" max="6668" width="11.140625" style="38" customWidth="1"/>
    <col min="6669" max="6669" width="12.5703125" style="38" customWidth="1"/>
    <col min="6670" max="6670" width="10" style="38" customWidth="1"/>
    <col min="6671" max="6671" width="10" style="38" bestFit="1" customWidth="1"/>
    <col min="6672" max="6915" width="9.140625" style="38"/>
    <col min="6916" max="6916" width="11" style="38" customWidth="1"/>
    <col min="6917" max="6917" width="52.28515625" style="38" customWidth="1"/>
    <col min="6918" max="6918" width="11.85546875" style="38" customWidth="1"/>
    <col min="6919" max="6920" width="12.5703125" style="38" customWidth="1"/>
    <col min="6921" max="6921" width="27.140625" style="38" customWidth="1"/>
    <col min="6922" max="6922" width="16.85546875" style="38" customWidth="1"/>
    <col min="6923" max="6923" width="18.28515625" style="38" customWidth="1"/>
    <col min="6924" max="6924" width="11.140625" style="38" customWidth="1"/>
    <col min="6925" max="6925" width="12.5703125" style="38" customWidth="1"/>
    <col min="6926" max="6926" width="10" style="38" customWidth="1"/>
    <col min="6927" max="6927" width="10" style="38" bestFit="1" customWidth="1"/>
    <col min="6928" max="7171" width="9.140625" style="38"/>
    <col min="7172" max="7172" width="11" style="38" customWidth="1"/>
    <col min="7173" max="7173" width="52.28515625" style="38" customWidth="1"/>
    <col min="7174" max="7174" width="11.85546875" style="38" customWidth="1"/>
    <col min="7175" max="7176" width="12.5703125" style="38" customWidth="1"/>
    <col min="7177" max="7177" width="27.140625" style="38" customWidth="1"/>
    <col min="7178" max="7178" width="16.85546875" style="38" customWidth="1"/>
    <col min="7179" max="7179" width="18.28515625" style="38" customWidth="1"/>
    <col min="7180" max="7180" width="11.140625" style="38" customWidth="1"/>
    <col min="7181" max="7181" width="12.5703125" style="38" customWidth="1"/>
    <col min="7182" max="7182" width="10" style="38" customWidth="1"/>
    <col min="7183" max="7183" width="10" style="38" bestFit="1" customWidth="1"/>
    <col min="7184" max="7427" width="9.140625" style="38"/>
    <col min="7428" max="7428" width="11" style="38" customWidth="1"/>
    <col min="7429" max="7429" width="52.28515625" style="38" customWidth="1"/>
    <col min="7430" max="7430" width="11.85546875" style="38" customWidth="1"/>
    <col min="7431" max="7432" width="12.5703125" style="38" customWidth="1"/>
    <col min="7433" max="7433" width="27.140625" style="38" customWidth="1"/>
    <col min="7434" max="7434" width="16.85546875" style="38" customWidth="1"/>
    <col min="7435" max="7435" width="18.28515625" style="38" customWidth="1"/>
    <col min="7436" max="7436" width="11.140625" style="38" customWidth="1"/>
    <col min="7437" max="7437" width="12.5703125" style="38" customWidth="1"/>
    <col min="7438" max="7438" width="10" style="38" customWidth="1"/>
    <col min="7439" max="7439" width="10" style="38" bestFit="1" customWidth="1"/>
    <col min="7440" max="7683" width="9.140625" style="38"/>
    <col min="7684" max="7684" width="11" style="38" customWidth="1"/>
    <col min="7685" max="7685" width="52.28515625" style="38" customWidth="1"/>
    <col min="7686" max="7686" width="11.85546875" style="38" customWidth="1"/>
    <col min="7687" max="7688" width="12.5703125" style="38" customWidth="1"/>
    <col min="7689" max="7689" width="27.140625" style="38" customWidth="1"/>
    <col min="7690" max="7690" width="16.85546875" style="38" customWidth="1"/>
    <col min="7691" max="7691" width="18.28515625" style="38" customWidth="1"/>
    <col min="7692" max="7692" width="11.140625" style="38" customWidth="1"/>
    <col min="7693" max="7693" width="12.5703125" style="38" customWidth="1"/>
    <col min="7694" max="7694" width="10" style="38" customWidth="1"/>
    <col min="7695" max="7695" width="10" style="38" bestFit="1" customWidth="1"/>
    <col min="7696" max="7939" width="9.140625" style="38"/>
    <col min="7940" max="7940" width="11" style="38" customWidth="1"/>
    <col min="7941" max="7941" width="52.28515625" style="38" customWidth="1"/>
    <col min="7942" max="7942" width="11.85546875" style="38" customWidth="1"/>
    <col min="7943" max="7944" width="12.5703125" style="38" customWidth="1"/>
    <col min="7945" max="7945" width="27.140625" style="38" customWidth="1"/>
    <col min="7946" max="7946" width="16.85546875" style="38" customWidth="1"/>
    <col min="7947" max="7947" width="18.28515625" style="38" customWidth="1"/>
    <col min="7948" max="7948" width="11.140625" style="38" customWidth="1"/>
    <col min="7949" max="7949" width="12.5703125" style="38" customWidth="1"/>
    <col min="7950" max="7950" width="10" style="38" customWidth="1"/>
    <col min="7951" max="7951" width="10" style="38" bestFit="1" customWidth="1"/>
    <col min="7952" max="8195" width="9.140625" style="38"/>
    <col min="8196" max="8196" width="11" style="38" customWidth="1"/>
    <col min="8197" max="8197" width="52.28515625" style="38" customWidth="1"/>
    <col min="8198" max="8198" width="11.85546875" style="38" customWidth="1"/>
    <col min="8199" max="8200" width="12.5703125" style="38" customWidth="1"/>
    <col min="8201" max="8201" width="27.140625" style="38" customWidth="1"/>
    <col min="8202" max="8202" width="16.85546875" style="38" customWidth="1"/>
    <col min="8203" max="8203" width="18.28515625" style="38" customWidth="1"/>
    <col min="8204" max="8204" width="11.140625" style="38" customWidth="1"/>
    <col min="8205" max="8205" width="12.5703125" style="38" customWidth="1"/>
    <col min="8206" max="8206" width="10" style="38" customWidth="1"/>
    <col min="8207" max="8207" width="10" style="38" bestFit="1" customWidth="1"/>
    <col min="8208" max="8451" width="9.140625" style="38"/>
    <col min="8452" max="8452" width="11" style="38" customWidth="1"/>
    <col min="8453" max="8453" width="52.28515625" style="38" customWidth="1"/>
    <col min="8454" max="8454" width="11.85546875" style="38" customWidth="1"/>
    <col min="8455" max="8456" width="12.5703125" style="38" customWidth="1"/>
    <col min="8457" max="8457" width="27.140625" style="38" customWidth="1"/>
    <col min="8458" max="8458" width="16.85546875" style="38" customWidth="1"/>
    <col min="8459" max="8459" width="18.28515625" style="38" customWidth="1"/>
    <col min="8460" max="8460" width="11.140625" style="38" customWidth="1"/>
    <col min="8461" max="8461" width="12.5703125" style="38" customWidth="1"/>
    <col min="8462" max="8462" width="10" style="38" customWidth="1"/>
    <col min="8463" max="8463" width="10" style="38" bestFit="1" customWidth="1"/>
    <col min="8464" max="8707" width="9.140625" style="38"/>
    <col min="8708" max="8708" width="11" style="38" customWidth="1"/>
    <col min="8709" max="8709" width="52.28515625" style="38" customWidth="1"/>
    <col min="8710" max="8710" width="11.85546875" style="38" customWidth="1"/>
    <col min="8711" max="8712" width="12.5703125" style="38" customWidth="1"/>
    <col min="8713" max="8713" width="27.140625" style="38" customWidth="1"/>
    <col min="8714" max="8714" width="16.85546875" style="38" customWidth="1"/>
    <col min="8715" max="8715" width="18.28515625" style="38" customWidth="1"/>
    <col min="8716" max="8716" width="11.140625" style="38" customWidth="1"/>
    <col min="8717" max="8717" width="12.5703125" style="38" customWidth="1"/>
    <col min="8718" max="8718" width="10" style="38" customWidth="1"/>
    <col min="8719" max="8719" width="10" style="38" bestFit="1" customWidth="1"/>
    <col min="8720" max="8963" width="9.140625" style="38"/>
    <col min="8964" max="8964" width="11" style="38" customWidth="1"/>
    <col min="8965" max="8965" width="52.28515625" style="38" customWidth="1"/>
    <col min="8966" max="8966" width="11.85546875" style="38" customWidth="1"/>
    <col min="8967" max="8968" width="12.5703125" style="38" customWidth="1"/>
    <col min="8969" max="8969" width="27.140625" style="38" customWidth="1"/>
    <col min="8970" max="8970" width="16.85546875" style="38" customWidth="1"/>
    <col min="8971" max="8971" width="18.28515625" style="38" customWidth="1"/>
    <col min="8972" max="8972" width="11.140625" style="38" customWidth="1"/>
    <col min="8973" max="8973" width="12.5703125" style="38" customWidth="1"/>
    <col min="8974" max="8974" width="10" style="38" customWidth="1"/>
    <col min="8975" max="8975" width="10" style="38" bestFit="1" customWidth="1"/>
    <col min="8976" max="9219" width="9.140625" style="38"/>
    <col min="9220" max="9220" width="11" style="38" customWidth="1"/>
    <col min="9221" max="9221" width="52.28515625" style="38" customWidth="1"/>
    <col min="9222" max="9222" width="11.85546875" style="38" customWidth="1"/>
    <col min="9223" max="9224" width="12.5703125" style="38" customWidth="1"/>
    <col min="9225" max="9225" width="27.140625" style="38" customWidth="1"/>
    <col min="9226" max="9226" width="16.85546875" style="38" customWidth="1"/>
    <col min="9227" max="9227" width="18.28515625" style="38" customWidth="1"/>
    <col min="9228" max="9228" width="11.140625" style="38" customWidth="1"/>
    <col min="9229" max="9229" width="12.5703125" style="38" customWidth="1"/>
    <col min="9230" max="9230" width="10" style="38" customWidth="1"/>
    <col min="9231" max="9231" width="10" style="38" bestFit="1" customWidth="1"/>
    <col min="9232" max="9475" width="9.140625" style="38"/>
    <col min="9476" max="9476" width="11" style="38" customWidth="1"/>
    <col min="9477" max="9477" width="52.28515625" style="38" customWidth="1"/>
    <col min="9478" max="9478" width="11.85546875" style="38" customWidth="1"/>
    <col min="9479" max="9480" width="12.5703125" style="38" customWidth="1"/>
    <col min="9481" max="9481" width="27.140625" style="38" customWidth="1"/>
    <col min="9482" max="9482" width="16.85546875" style="38" customWidth="1"/>
    <col min="9483" max="9483" width="18.28515625" style="38" customWidth="1"/>
    <col min="9484" max="9484" width="11.140625" style="38" customWidth="1"/>
    <col min="9485" max="9485" width="12.5703125" style="38" customWidth="1"/>
    <col min="9486" max="9486" width="10" style="38" customWidth="1"/>
    <col min="9487" max="9487" width="10" style="38" bestFit="1" customWidth="1"/>
    <col min="9488" max="9731" width="9.140625" style="38"/>
    <col min="9732" max="9732" width="11" style="38" customWidth="1"/>
    <col min="9733" max="9733" width="52.28515625" style="38" customWidth="1"/>
    <col min="9734" max="9734" width="11.85546875" style="38" customWidth="1"/>
    <col min="9735" max="9736" width="12.5703125" style="38" customWidth="1"/>
    <col min="9737" max="9737" width="27.140625" style="38" customWidth="1"/>
    <col min="9738" max="9738" width="16.85546875" style="38" customWidth="1"/>
    <col min="9739" max="9739" width="18.28515625" style="38" customWidth="1"/>
    <col min="9740" max="9740" width="11.140625" style="38" customWidth="1"/>
    <col min="9741" max="9741" width="12.5703125" style="38" customWidth="1"/>
    <col min="9742" max="9742" width="10" style="38" customWidth="1"/>
    <col min="9743" max="9743" width="10" style="38" bestFit="1" customWidth="1"/>
    <col min="9744" max="9987" width="9.140625" style="38"/>
    <col min="9988" max="9988" width="11" style="38" customWidth="1"/>
    <col min="9989" max="9989" width="52.28515625" style="38" customWidth="1"/>
    <col min="9990" max="9990" width="11.85546875" style="38" customWidth="1"/>
    <col min="9991" max="9992" width="12.5703125" style="38" customWidth="1"/>
    <col min="9993" max="9993" width="27.140625" style="38" customWidth="1"/>
    <col min="9994" max="9994" width="16.85546875" style="38" customWidth="1"/>
    <col min="9995" max="9995" width="18.28515625" style="38" customWidth="1"/>
    <col min="9996" max="9996" width="11.140625" style="38" customWidth="1"/>
    <col min="9997" max="9997" width="12.5703125" style="38" customWidth="1"/>
    <col min="9998" max="9998" width="10" style="38" customWidth="1"/>
    <col min="9999" max="9999" width="10" style="38" bestFit="1" customWidth="1"/>
    <col min="10000" max="10243" width="9.140625" style="38"/>
    <col min="10244" max="10244" width="11" style="38" customWidth="1"/>
    <col min="10245" max="10245" width="52.28515625" style="38" customWidth="1"/>
    <col min="10246" max="10246" width="11.85546875" style="38" customWidth="1"/>
    <col min="10247" max="10248" width="12.5703125" style="38" customWidth="1"/>
    <col min="10249" max="10249" width="27.140625" style="38" customWidth="1"/>
    <col min="10250" max="10250" width="16.85546875" style="38" customWidth="1"/>
    <col min="10251" max="10251" width="18.28515625" style="38" customWidth="1"/>
    <col min="10252" max="10252" width="11.140625" style="38" customWidth="1"/>
    <col min="10253" max="10253" width="12.5703125" style="38" customWidth="1"/>
    <col min="10254" max="10254" width="10" style="38" customWidth="1"/>
    <col min="10255" max="10255" width="10" style="38" bestFit="1" customWidth="1"/>
    <col min="10256" max="10499" width="9.140625" style="38"/>
    <col min="10500" max="10500" width="11" style="38" customWidth="1"/>
    <col min="10501" max="10501" width="52.28515625" style="38" customWidth="1"/>
    <col min="10502" max="10502" width="11.85546875" style="38" customWidth="1"/>
    <col min="10503" max="10504" width="12.5703125" style="38" customWidth="1"/>
    <col min="10505" max="10505" width="27.140625" style="38" customWidth="1"/>
    <col min="10506" max="10506" width="16.85546875" style="38" customWidth="1"/>
    <col min="10507" max="10507" width="18.28515625" style="38" customWidth="1"/>
    <col min="10508" max="10508" width="11.140625" style="38" customWidth="1"/>
    <col min="10509" max="10509" width="12.5703125" style="38" customWidth="1"/>
    <col min="10510" max="10510" width="10" style="38" customWidth="1"/>
    <col min="10511" max="10511" width="10" style="38" bestFit="1" customWidth="1"/>
    <col min="10512" max="10755" width="9.140625" style="38"/>
    <col min="10756" max="10756" width="11" style="38" customWidth="1"/>
    <col min="10757" max="10757" width="52.28515625" style="38" customWidth="1"/>
    <col min="10758" max="10758" width="11.85546875" style="38" customWidth="1"/>
    <col min="10759" max="10760" width="12.5703125" style="38" customWidth="1"/>
    <col min="10761" max="10761" width="27.140625" style="38" customWidth="1"/>
    <col min="10762" max="10762" width="16.85546875" style="38" customWidth="1"/>
    <col min="10763" max="10763" width="18.28515625" style="38" customWidth="1"/>
    <col min="10764" max="10764" width="11.140625" style="38" customWidth="1"/>
    <col min="10765" max="10765" width="12.5703125" style="38" customWidth="1"/>
    <col min="10766" max="10766" width="10" style="38" customWidth="1"/>
    <col min="10767" max="10767" width="10" style="38" bestFit="1" customWidth="1"/>
    <col min="10768" max="11011" width="9.140625" style="38"/>
    <col min="11012" max="11012" width="11" style="38" customWidth="1"/>
    <col min="11013" max="11013" width="52.28515625" style="38" customWidth="1"/>
    <col min="11014" max="11014" width="11.85546875" style="38" customWidth="1"/>
    <col min="11015" max="11016" width="12.5703125" style="38" customWidth="1"/>
    <col min="11017" max="11017" width="27.140625" style="38" customWidth="1"/>
    <col min="11018" max="11018" width="16.85546875" style="38" customWidth="1"/>
    <col min="11019" max="11019" width="18.28515625" style="38" customWidth="1"/>
    <col min="11020" max="11020" width="11.140625" style="38" customWidth="1"/>
    <col min="11021" max="11021" width="12.5703125" style="38" customWidth="1"/>
    <col min="11022" max="11022" width="10" style="38" customWidth="1"/>
    <col min="11023" max="11023" width="10" style="38" bestFit="1" customWidth="1"/>
    <col min="11024" max="11267" width="9.140625" style="38"/>
    <col min="11268" max="11268" width="11" style="38" customWidth="1"/>
    <col min="11269" max="11269" width="52.28515625" style="38" customWidth="1"/>
    <col min="11270" max="11270" width="11.85546875" style="38" customWidth="1"/>
    <col min="11271" max="11272" width="12.5703125" style="38" customWidth="1"/>
    <col min="11273" max="11273" width="27.140625" style="38" customWidth="1"/>
    <col min="11274" max="11274" width="16.85546875" style="38" customWidth="1"/>
    <col min="11275" max="11275" width="18.28515625" style="38" customWidth="1"/>
    <col min="11276" max="11276" width="11.140625" style="38" customWidth="1"/>
    <col min="11277" max="11277" width="12.5703125" style="38" customWidth="1"/>
    <col min="11278" max="11278" width="10" style="38" customWidth="1"/>
    <col min="11279" max="11279" width="10" style="38" bestFit="1" customWidth="1"/>
    <col min="11280" max="11523" width="9.140625" style="38"/>
    <col min="11524" max="11524" width="11" style="38" customWidth="1"/>
    <col min="11525" max="11525" width="52.28515625" style="38" customWidth="1"/>
    <col min="11526" max="11526" width="11.85546875" style="38" customWidth="1"/>
    <col min="11527" max="11528" width="12.5703125" style="38" customWidth="1"/>
    <col min="11529" max="11529" width="27.140625" style="38" customWidth="1"/>
    <col min="11530" max="11530" width="16.85546875" style="38" customWidth="1"/>
    <col min="11531" max="11531" width="18.28515625" style="38" customWidth="1"/>
    <col min="11532" max="11532" width="11.140625" style="38" customWidth="1"/>
    <col min="11533" max="11533" width="12.5703125" style="38" customWidth="1"/>
    <col min="11534" max="11534" width="10" style="38" customWidth="1"/>
    <col min="11535" max="11535" width="10" style="38" bestFit="1" customWidth="1"/>
    <col min="11536" max="11779" width="9.140625" style="38"/>
    <col min="11780" max="11780" width="11" style="38" customWidth="1"/>
    <col min="11781" max="11781" width="52.28515625" style="38" customWidth="1"/>
    <col min="11782" max="11782" width="11.85546875" style="38" customWidth="1"/>
    <col min="11783" max="11784" width="12.5703125" style="38" customWidth="1"/>
    <col min="11785" max="11785" width="27.140625" style="38" customWidth="1"/>
    <col min="11786" max="11786" width="16.85546875" style="38" customWidth="1"/>
    <col min="11787" max="11787" width="18.28515625" style="38" customWidth="1"/>
    <col min="11788" max="11788" width="11.140625" style="38" customWidth="1"/>
    <col min="11789" max="11789" width="12.5703125" style="38" customWidth="1"/>
    <col min="11790" max="11790" width="10" style="38" customWidth="1"/>
    <col min="11791" max="11791" width="10" style="38" bestFit="1" customWidth="1"/>
    <col min="11792" max="12035" width="9.140625" style="38"/>
    <col min="12036" max="12036" width="11" style="38" customWidth="1"/>
    <col min="12037" max="12037" width="52.28515625" style="38" customWidth="1"/>
    <col min="12038" max="12038" width="11.85546875" style="38" customWidth="1"/>
    <col min="12039" max="12040" width="12.5703125" style="38" customWidth="1"/>
    <col min="12041" max="12041" width="27.140625" style="38" customWidth="1"/>
    <col min="12042" max="12042" width="16.85546875" style="38" customWidth="1"/>
    <col min="12043" max="12043" width="18.28515625" style="38" customWidth="1"/>
    <col min="12044" max="12044" width="11.140625" style="38" customWidth="1"/>
    <col min="12045" max="12045" width="12.5703125" style="38" customWidth="1"/>
    <col min="12046" max="12046" width="10" style="38" customWidth="1"/>
    <col min="12047" max="12047" width="10" style="38" bestFit="1" customWidth="1"/>
    <col min="12048" max="12291" width="9.140625" style="38"/>
    <col min="12292" max="12292" width="11" style="38" customWidth="1"/>
    <col min="12293" max="12293" width="52.28515625" style="38" customWidth="1"/>
    <col min="12294" max="12294" width="11.85546875" style="38" customWidth="1"/>
    <col min="12295" max="12296" width="12.5703125" style="38" customWidth="1"/>
    <col min="12297" max="12297" width="27.140625" style="38" customWidth="1"/>
    <col min="12298" max="12298" width="16.85546875" style="38" customWidth="1"/>
    <col min="12299" max="12299" width="18.28515625" style="38" customWidth="1"/>
    <col min="12300" max="12300" width="11.140625" style="38" customWidth="1"/>
    <col min="12301" max="12301" width="12.5703125" style="38" customWidth="1"/>
    <col min="12302" max="12302" width="10" style="38" customWidth="1"/>
    <col min="12303" max="12303" width="10" style="38" bestFit="1" customWidth="1"/>
    <col min="12304" max="12547" width="9.140625" style="38"/>
    <col min="12548" max="12548" width="11" style="38" customWidth="1"/>
    <col min="12549" max="12549" width="52.28515625" style="38" customWidth="1"/>
    <col min="12550" max="12550" width="11.85546875" style="38" customWidth="1"/>
    <col min="12551" max="12552" width="12.5703125" style="38" customWidth="1"/>
    <col min="12553" max="12553" width="27.140625" style="38" customWidth="1"/>
    <col min="12554" max="12554" width="16.85546875" style="38" customWidth="1"/>
    <col min="12555" max="12555" width="18.28515625" style="38" customWidth="1"/>
    <col min="12556" max="12556" width="11.140625" style="38" customWidth="1"/>
    <col min="12557" max="12557" width="12.5703125" style="38" customWidth="1"/>
    <col min="12558" max="12558" width="10" style="38" customWidth="1"/>
    <col min="12559" max="12559" width="10" style="38" bestFit="1" customWidth="1"/>
    <col min="12560" max="12803" width="9.140625" style="38"/>
    <col min="12804" max="12804" width="11" style="38" customWidth="1"/>
    <col min="12805" max="12805" width="52.28515625" style="38" customWidth="1"/>
    <col min="12806" max="12806" width="11.85546875" style="38" customWidth="1"/>
    <col min="12807" max="12808" width="12.5703125" style="38" customWidth="1"/>
    <col min="12809" max="12809" width="27.140625" style="38" customWidth="1"/>
    <col min="12810" max="12810" width="16.85546875" style="38" customWidth="1"/>
    <col min="12811" max="12811" width="18.28515625" style="38" customWidth="1"/>
    <col min="12812" max="12812" width="11.140625" style="38" customWidth="1"/>
    <col min="12813" max="12813" width="12.5703125" style="38" customWidth="1"/>
    <col min="12814" max="12814" width="10" style="38" customWidth="1"/>
    <col min="12815" max="12815" width="10" style="38" bestFit="1" customWidth="1"/>
    <col min="12816" max="13059" width="9.140625" style="38"/>
    <col min="13060" max="13060" width="11" style="38" customWidth="1"/>
    <col min="13061" max="13061" width="52.28515625" style="38" customWidth="1"/>
    <col min="13062" max="13062" width="11.85546875" style="38" customWidth="1"/>
    <col min="13063" max="13064" width="12.5703125" style="38" customWidth="1"/>
    <col min="13065" max="13065" width="27.140625" style="38" customWidth="1"/>
    <col min="13066" max="13066" width="16.85546875" style="38" customWidth="1"/>
    <col min="13067" max="13067" width="18.28515625" style="38" customWidth="1"/>
    <col min="13068" max="13068" width="11.140625" style="38" customWidth="1"/>
    <col min="13069" max="13069" width="12.5703125" style="38" customWidth="1"/>
    <col min="13070" max="13070" width="10" style="38" customWidth="1"/>
    <col min="13071" max="13071" width="10" style="38" bestFit="1" customWidth="1"/>
    <col min="13072" max="13315" width="9.140625" style="38"/>
    <col min="13316" max="13316" width="11" style="38" customWidth="1"/>
    <col min="13317" max="13317" width="52.28515625" style="38" customWidth="1"/>
    <col min="13318" max="13318" width="11.85546875" style="38" customWidth="1"/>
    <col min="13319" max="13320" width="12.5703125" style="38" customWidth="1"/>
    <col min="13321" max="13321" width="27.140625" style="38" customWidth="1"/>
    <col min="13322" max="13322" width="16.85546875" style="38" customWidth="1"/>
    <col min="13323" max="13323" width="18.28515625" style="38" customWidth="1"/>
    <col min="13324" max="13324" width="11.140625" style="38" customWidth="1"/>
    <col min="13325" max="13325" width="12.5703125" style="38" customWidth="1"/>
    <col min="13326" max="13326" width="10" style="38" customWidth="1"/>
    <col min="13327" max="13327" width="10" style="38" bestFit="1" customWidth="1"/>
    <col min="13328" max="13571" width="9.140625" style="38"/>
    <col min="13572" max="13572" width="11" style="38" customWidth="1"/>
    <col min="13573" max="13573" width="52.28515625" style="38" customWidth="1"/>
    <col min="13574" max="13574" width="11.85546875" style="38" customWidth="1"/>
    <col min="13575" max="13576" width="12.5703125" style="38" customWidth="1"/>
    <col min="13577" max="13577" width="27.140625" style="38" customWidth="1"/>
    <col min="13578" max="13578" width="16.85546875" style="38" customWidth="1"/>
    <col min="13579" max="13579" width="18.28515625" style="38" customWidth="1"/>
    <col min="13580" max="13580" width="11.140625" style="38" customWidth="1"/>
    <col min="13581" max="13581" width="12.5703125" style="38" customWidth="1"/>
    <col min="13582" max="13582" width="10" style="38" customWidth="1"/>
    <col min="13583" max="13583" width="10" style="38" bestFit="1" customWidth="1"/>
    <col min="13584" max="13827" width="9.140625" style="38"/>
    <col min="13828" max="13828" width="11" style="38" customWidth="1"/>
    <col min="13829" max="13829" width="52.28515625" style="38" customWidth="1"/>
    <col min="13830" max="13830" width="11.85546875" style="38" customWidth="1"/>
    <col min="13831" max="13832" width="12.5703125" style="38" customWidth="1"/>
    <col min="13833" max="13833" width="27.140625" style="38" customWidth="1"/>
    <col min="13834" max="13834" width="16.85546875" style="38" customWidth="1"/>
    <col min="13835" max="13835" width="18.28515625" style="38" customWidth="1"/>
    <col min="13836" max="13836" width="11.140625" style="38" customWidth="1"/>
    <col min="13837" max="13837" width="12.5703125" style="38" customWidth="1"/>
    <col min="13838" max="13838" width="10" style="38" customWidth="1"/>
    <col min="13839" max="13839" width="10" style="38" bestFit="1" customWidth="1"/>
    <col min="13840" max="14083" width="9.140625" style="38"/>
    <col min="14084" max="14084" width="11" style="38" customWidth="1"/>
    <col min="14085" max="14085" width="52.28515625" style="38" customWidth="1"/>
    <col min="14086" max="14086" width="11.85546875" style="38" customWidth="1"/>
    <col min="14087" max="14088" width="12.5703125" style="38" customWidth="1"/>
    <col min="14089" max="14089" width="27.140625" style="38" customWidth="1"/>
    <col min="14090" max="14090" width="16.85546875" style="38" customWidth="1"/>
    <col min="14091" max="14091" width="18.28515625" style="38" customWidth="1"/>
    <col min="14092" max="14092" width="11.140625" style="38" customWidth="1"/>
    <col min="14093" max="14093" width="12.5703125" style="38" customWidth="1"/>
    <col min="14094" max="14094" width="10" style="38" customWidth="1"/>
    <col min="14095" max="14095" width="10" style="38" bestFit="1" customWidth="1"/>
    <col min="14096" max="14339" width="9.140625" style="38"/>
    <col min="14340" max="14340" width="11" style="38" customWidth="1"/>
    <col min="14341" max="14341" width="52.28515625" style="38" customWidth="1"/>
    <col min="14342" max="14342" width="11.85546875" style="38" customWidth="1"/>
    <col min="14343" max="14344" width="12.5703125" style="38" customWidth="1"/>
    <col min="14345" max="14345" width="27.140625" style="38" customWidth="1"/>
    <col min="14346" max="14346" width="16.85546875" style="38" customWidth="1"/>
    <col min="14347" max="14347" width="18.28515625" style="38" customWidth="1"/>
    <col min="14348" max="14348" width="11.140625" style="38" customWidth="1"/>
    <col min="14349" max="14349" width="12.5703125" style="38" customWidth="1"/>
    <col min="14350" max="14350" width="10" style="38" customWidth="1"/>
    <col min="14351" max="14351" width="10" style="38" bestFit="1" customWidth="1"/>
    <col min="14352" max="14595" width="9.140625" style="38"/>
    <col min="14596" max="14596" width="11" style="38" customWidth="1"/>
    <col min="14597" max="14597" width="52.28515625" style="38" customWidth="1"/>
    <col min="14598" max="14598" width="11.85546875" style="38" customWidth="1"/>
    <col min="14599" max="14600" width="12.5703125" style="38" customWidth="1"/>
    <col min="14601" max="14601" width="27.140625" style="38" customWidth="1"/>
    <col min="14602" max="14602" width="16.85546875" style="38" customWidth="1"/>
    <col min="14603" max="14603" width="18.28515625" style="38" customWidth="1"/>
    <col min="14604" max="14604" width="11.140625" style="38" customWidth="1"/>
    <col min="14605" max="14605" width="12.5703125" style="38" customWidth="1"/>
    <col min="14606" max="14606" width="10" style="38" customWidth="1"/>
    <col min="14607" max="14607" width="10" style="38" bestFit="1" customWidth="1"/>
    <col min="14608" max="14851" width="9.140625" style="38"/>
    <col min="14852" max="14852" width="11" style="38" customWidth="1"/>
    <col min="14853" max="14853" width="52.28515625" style="38" customWidth="1"/>
    <col min="14854" max="14854" width="11.85546875" style="38" customWidth="1"/>
    <col min="14855" max="14856" width="12.5703125" style="38" customWidth="1"/>
    <col min="14857" max="14857" width="27.140625" style="38" customWidth="1"/>
    <col min="14858" max="14858" width="16.85546875" style="38" customWidth="1"/>
    <col min="14859" max="14859" width="18.28515625" style="38" customWidth="1"/>
    <col min="14860" max="14860" width="11.140625" style="38" customWidth="1"/>
    <col min="14861" max="14861" width="12.5703125" style="38" customWidth="1"/>
    <col min="14862" max="14862" width="10" style="38" customWidth="1"/>
    <col min="14863" max="14863" width="10" style="38" bestFit="1" customWidth="1"/>
    <col min="14864" max="15107" width="9.140625" style="38"/>
    <col min="15108" max="15108" width="11" style="38" customWidth="1"/>
    <col min="15109" max="15109" width="52.28515625" style="38" customWidth="1"/>
    <col min="15110" max="15110" width="11.85546875" style="38" customWidth="1"/>
    <col min="15111" max="15112" width="12.5703125" style="38" customWidth="1"/>
    <col min="15113" max="15113" width="27.140625" style="38" customWidth="1"/>
    <col min="15114" max="15114" width="16.85546875" style="38" customWidth="1"/>
    <col min="15115" max="15115" width="18.28515625" style="38" customWidth="1"/>
    <col min="15116" max="15116" width="11.140625" style="38" customWidth="1"/>
    <col min="15117" max="15117" width="12.5703125" style="38" customWidth="1"/>
    <col min="15118" max="15118" width="10" style="38" customWidth="1"/>
    <col min="15119" max="15119" width="10" style="38" bestFit="1" customWidth="1"/>
    <col min="15120" max="15363" width="9.140625" style="38"/>
    <col min="15364" max="15364" width="11" style="38" customWidth="1"/>
    <col min="15365" max="15365" width="52.28515625" style="38" customWidth="1"/>
    <col min="15366" max="15366" width="11.85546875" style="38" customWidth="1"/>
    <col min="15367" max="15368" width="12.5703125" style="38" customWidth="1"/>
    <col min="15369" max="15369" width="27.140625" style="38" customWidth="1"/>
    <col min="15370" max="15370" width="16.85546875" style="38" customWidth="1"/>
    <col min="15371" max="15371" width="18.28515625" style="38" customWidth="1"/>
    <col min="15372" max="15372" width="11.140625" style="38" customWidth="1"/>
    <col min="15373" max="15373" width="12.5703125" style="38" customWidth="1"/>
    <col min="15374" max="15374" width="10" style="38" customWidth="1"/>
    <col min="15375" max="15375" width="10" style="38" bestFit="1" customWidth="1"/>
    <col min="15376" max="15619" width="9.140625" style="38"/>
    <col min="15620" max="15620" width="11" style="38" customWidth="1"/>
    <col min="15621" max="15621" width="52.28515625" style="38" customWidth="1"/>
    <col min="15622" max="15622" width="11.85546875" style="38" customWidth="1"/>
    <col min="15623" max="15624" width="12.5703125" style="38" customWidth="1"/>
    <col min="15625" max="15625" width="27.140625" style="38" customWidth="1"/>
    <col min="15626" max="15626" width="16.85546875" style="38" customWidth="1"/>
    <col min="15627" max="15627" width="18.28515625" style="38" customWidth="1"/>
    <col min="15628" max="15628" width="11.140625" style="38" customWidth="1"/>
    <col min="15629" max="15629" width="12.5703125" style="38" customWidth="1"/>
    <col min="15630" max="15630" width="10" style="38" customWidth="1"/>
    <col min="15631" max="15631" width="10" style="38" bestFit="1" customWidth="1"/>
    <col min="15632" max="15875" width="9.140625" style="38"/>
    <col min="15876" max="15876" width="11" style="38" customWidth="1"/>
    <col min="15877" max="15877" width="52.28515625" style="38" customWidth="1"/>
    <col min="15878" max="15878" width="11.85546875" style="38" customWidth="1"/>
    <col min="15879" max="15880" width="12.5703125" style="38" customWidth="1"/>
    <col min="15881" max="15881" width="27.140625" style="38" customWidth="1"/>
    <col min="15882" max="15882" width="16.85546875" style="38" customWidth="1"/>
    <col min="15883" max="15883" width="18.28515625" style="38" customWidth="1"/>
    <col min="15884" max="15884" width="11.140625" style="38" customWidth="1"/>
    <col min="15885" max="15885" width="12.5703125" style="38" customWidth="1"/>
    <col min="15886" max="15886" width="10" style="38" customWidth="1"/>
    <col min="15887" max="15887" width="10" style="38" bestFit="1" customWidth="1"/>
    <col min="15888" max="16131" width="9.140625" style="38"/>
    <col min="16132" max="16132" width="11" style="38" customWidth="1"/>
    <col min="16133" max="16133" width="52.28515625" style="38" customWidth="1"/>
    <col min="16134" max="16134" width="11.85546875" style="38" customWidth="1"/>
    <col min="16135" max="16136" width="12.5703125" style="38" customWidth="1"/>
    <col min="16137" max="16137" width="27.140625" style="38" customWidth="1"/>
    <col min="16138" max="16138" width="16.85546875" style="38" customWidth="1"/>
    <col min="16139" max="16139" width="18.28515625" style="38" customWidth="1"/>
    <col min="16140" max="16140" width="11.140625" style="38" customWidth="1"/>
    <col min="16141" max="16141" width="12.5703125" style="38" customWidth="1"/>
    <col min="16142" max="16142" width="10" style="38" customWidth="1"/>
    <col min="16143" max="16143" width="10" style="38" bestFit="1" customWidth="1"/>
    <col min="16144" max="16384" width="9.140625" style="38"/>
  </cols>
  <sheetData>
    <row r="1" spans="1:10" x14ac:dyDescent="0.25">
      <c r="A1" s="22"/>
      <c r="B1" s="22"/>
      <c r="C1" s="22"/>
      <c r="D1" s="91" t="s">
        <v>205</v>
      </c>
      <c r="E1" s="22"/>
      <c r="F1" s="23"/>
      <c r="G1" s="92"/>
      <c r="H1" s="93"/>
      <c r="I1" s="93"/>
    </row>
    <row r="2" spans="1:10" x14ac:dyDescent="0.25">
      <c r="A2" s="22"/>
      <c r="B2" s="22"/>
      <c r="C2" s="22"/>
      <c r="D2" s="91" t="s">
        <v>28</v>
      </c>
      <c r="E2" s="22"/>
      <c r="F2" s="23"/>
      <c r="G2" s="92"/>
      <c r="H2" s="93"/>
      <c r="I2" s="93"/>
    </row>
    <row r="3" spans="1:10" x14ac:dyDescent="0.25">
      <c r="A3" s="22"/>
      <c r="B3" s="22"/>
      <c r="C3" s="22"/>
      <c r="D3" s="91" t="s">
        <v>29</v>
      </c>
      <c r="E3" s="22"/>
      <c r="F3" s="23"/>
      <c r="G3" s="92"/>
      <c r="H3" s="93"/>
      <c r="I3" s="93"/>
    </row>
    <row r="4" spans="1:10" ht="7.9" customHeight="1" x14ac:dyDescent="0.25"/>
    <row r="5" spans="1:10" ht="15.75" x14ac:dyDescent="0.25">
      <c r="A5" s="269" t="s">
        <v>19</v>
      </c>
      <c r="B5" s="269"/>
      <c r="C5" s="269"/>
      <c r="D5" s="269"/>
      <c r="E5" s="269"/>
      <c r="F5" s="269"/>
      <c r="G5" s="97"/>
      <c r="H5" s="98"/>
      <c r="I5" s="98"/>
    </row>
    <row r="6" spans="1:10" ht="15.75" x14ac:dyDescent="0.25">
      <c r="A6" s="269" t="s">
        <v>20</v>
      </c>
      <c r="B6" s="269"/>
      <c r="C6" s="269"/>
      <c r="D6" s="269"/>
      <c r="E6" s="269"/>
      <c r="F6" s="269"/>
      <c r="G6" s="97"/>
      <c r="H6" s="98"/>
      <c r="I6" s="98"/>
    </row>
    <row r="7" spans="1:10" ht="15.75" x14ac:dyDescent="0.25">
      <c r="A7" s="269" t="s">
        <v>206</v>
      </c>
      <c r="B7" s="269"/>
      <c r="C7" s="269"/>
      <c r="D7" s="269"/>
      <c r="E7" s="269"/>
      <c r="F7" s="269"/>
      <c r="G7" s="97"/>
      <c r="H7" s="98"/>
      <c r="I7" s="98"/>
    </row>
    <row r="8" spans="1:10" ht="15.75" x14ac:dyDescent="0.25">
      <c r="A8" s="269" t="s">
        <v>207</v>
      </c>
      <c r="B8" s="269"/>
      <c r="C8" s="269"/>
      <c r="D8" s="269"/>
      <c r="E8" s="269"/>
      <c r="F8" s="269"/>
      <c r="G8" s="97"/>
      <c r="H8" s="98"/>
      <c r="I8" s="98"/>
    </row>
    <row r="9" spans="1:10" ht="9.6" customHeight="1" x14ac:dyDescent="0.25"/>
    <row r="10" spans="1:10" x14ac:dyDescent="0.25">
      <c r="A10" s="27" t="s">
        <v>30</v>
      </c>
      <c r="C10" s="270" t="s">
        <v>357</v>
      </c>
      <c r="D10" s="270"/>
      <c r="E10" s="270"/>
      <c r="F10" s="271"/>
      <c r="G10" s="46"/>
      <c r="H10" s="47"/>
      <c r="I10" s="47"/>
    </row>
    <row r="11" spans="1:10" x14ac:dyDescent="0.25">
      <c r="A11" s="27" t="s">
        <v>31</v>
      </c>
      <c r="B11" s="28" t="s">
        <v>187</v>
      </c>
      <c r="C11" s="29"/>
      <c r="D11" s="99"/>
      <c r="E11" s="30"/>
    </row>
    <row r="12" spans="1:10" x14ac:dyDescent="0.25">
      <c r="A12" s="27" t="s">
        <v>32</v>
      </c>
      <c r="B12" s="31" t="s">
        <v>208</v>
      </c>
      <c r="C12" s="29"/>
      <c r="D12" s="99"/>
      <c r="E12" s="30"/>
    </row>
    <row r="13" spans="1:10" x14ac:dyDescent="0.25">
      <c r="A13" s="27" t="s">
        <v>33</v>
      </c>
      <c r="C13" s="32">
        <v>2011</v>
      </c>
      <c r="D13" s="100" t="s">
        <v>34</v>
      </c>
      <c r="E13" s="32">
        <v>2022</v>
      </c>
      <c r="F13" s="26" t="s">
        <v>35</v>
      </c>
    </row>
    <row r="14" spans="1:10" ht="12" customHeight="1" x14ac:dyDescent="0.25"/>
    <row r="15" spans="1:10" x14ac:dyDescent="0.25">
      <c r="A15" s="272" t="s">
        <v>27</v>
      </c>
      <c r="B15" s="273" t="s">
        <v>0</v>
      </c>
      <c r="C15" s="274" t="s">
        <v>36</v>
      </c>
      <c r="D15" s="276">
        <v>2021</v>
      </c>
      <c r="E15" s="277"/>
      <c r="F15" s="263" t="s">
        <v>3</v>
      </c>
      <c r="G15" s="33"/>
      <c r="H15" s="34"/>
      <c r="I15" s="34"/>
    </row>
    <row r="16" spans="1:10" x14ac:dyDescent="0.25">
      <c r="A16" s="272"/>
      <c r="B16" s="273"/>
      <c r="C16" s="275"/>
      <c r="D16" s="43" t="s">
        <v>1</v>
      </c>
      <c r="E16" s="162" t="s">
        <v>2</v>
      </c>
      <c r="F16" s="278"/>
      <c r="G16" s="33"/>
      <c r="H16" s="34"/>
      <c r="I16" s="34"/>
      <c r="J16" s="24">
        <v>140649.66795</v>
      </c>
    </row>
    <row r="17" spans="1:16" x14ac:dyDescent="0.25">
      <c r="A17" s="35" t="s">
        <v>4</v>
      </c>
      <c r="B17" s="36" t="s">
        <v>37</v>
      </c>
      <c r="C17" s="162" t="s">
        <v>38</v>
      </c>
      <c r="D17" s="43" t="s">
        <v>38</v>
      </c>
      <c r="E17" s="162" t="s">
        <v>38</v>
      </c>
      <c r="F17" s="161" t="s">
        <v>38</v>
      </c>
      <c r="G17" s="33"/>
      <c r="H17" s="37"/>
      <c r="I17" s="37"/>
    </row>
    <row r="18" spans="1:16" ht="67.5" x14ac:dyDescent="0.25">
      <c r="A18" s="41" t="s">
        <v>6</v>
      </c>
      <c r="B18" s="42" t="s">
        <v>209</v>
      </c>
      <c r="C18" s="43" t="s">
        <v>5</v>
      </c>
      <c r="D18" s="80">
        <f>D19+D44+D55+D57+D59+D60+D62+D64*0</f>
        <v>6232924.8878282811</v>
      </c>
      <c r="E18" s="80">
        <f>E19+E44+E55+E57+E59+E60+E64*0</f>
        <v>7449006.5548466817</v>
      </c>
      <c r="F18" s="161" t="s">
        <v>359</v>
      </c>
      <c r="G18" s="33">
        <f>E18/D18-1</f>
        <v>0.19510610009005203</v>
      </c>
      <c r="H18" s="37">
        <f>[2]СтЭ!$J$110-[2]СтЭ!$J$114-[2]СтЭ!$J$112</f>
        <v>5873460.2536363769</v>
      </c>
      <c r="I18" s="37">
        <f>[2]СтЭ!$K$110-[2]СтЭ!$K$114-[2]СтЭ!$K$112</f>
        <v>5936161.407217131</v>
      </c>
      <c r="J18" s="37">
        <f t="shared" ref="J18:K21" si="0">D18-H18</f>
        <v>359464.63419190422</v>
      </c>
      <c r="K18" s="37">
        <f t="shared" si="0"/>
        <v>1512845.1476295507</v>
      </c>
      <c r="L18" s="39"/>
      <c r="O18" s="51"/>
      <c r="P18" s="51"/>
    </row>
    <row r="19" spans="1:16" ht="27" customHeight="1" x14ac:dyDescent="0.25">
      <c r="A19" s="41" t="s">
        <v>7</v>
      </c>
      <c r="B19" s="42" t="s">
        <v>210</v>
      </c>
      <c r="C19" s="43" t="s">
        <v>5</v>
      </c>
      <c r="D19" s="83">
        <f>[3]СтЭ!$X$131</f>
        <v>3375405.9666629708</v>
      </c>
      <c r="E19" s="83">
        <f>[3]СтЭ!$Y$131</f>
        <v>3353149.92</v>
      </c>
      <c r="F19" s="36"/>
      <c r="G19" s="33">
        <f>E19/D19-1</f>
        <v>-6.5935910769790995E-3</v>
      </c>
      <c r="H19" s="37">
        <f>'[4]14 Структура затрат '!$AU$95</f>
        <v>3004849.17</v>
      </c>
      <c r="I19" s="37">
        <f>'[4]14 Структура затрат '!$AV$95</f>
        <v>2941855.1740800003</v>
      </c>
      <c r="J19" s="37">
        <f t="shared" si="0"/>
        <v>370556.79666297091</v>
      </c>
      <c r="K19" s="37">
        <f t="shared" si="0"/>
        <v>411294.74591999967</v>
      </c>
      <c r="L19" s="39"/>
      <c r="N19" s="134">
        <f>E20+E25+E27</f>
        <v>3353149.92</v>
      </c>
      <c r="O19" s="134">
        <f>N19-E19</f>
        <v>0</v>
      </c>
    </row>
    <row r="20" spans="1:16" ht="27" customHeight="1" x14ac:dyDescent="0.25">
      <c r="A20" s="41" t="s">
        <v>8</v>
      </c>
      <c r="B20" s="42" t="s">
        <v>9</v>
      </c>
      <c r="C20" s="43" t="s">
        <v>5</v>
      </c>
      <c r="D20" s="101" t="s">
        <v>337</v>
      </c>
      <c r="E20" s="83">
        <f>E21+E23</f>
        <v>535888.66999999993</v>
      </c>
      <c r="F20" s="263" t="s">
        <v>474</v>
      </c>
      <c r="G20" s="33" t="e">
        <f>E20/D20-1</f>
        <v>#VALUE!</v>
      </c>
      <c r="H20" s="37">
        <f>'[4]14 Структура затрат '!$AU$67</f>
        <v>785862.03</v>
      </c>
      <c r="I20" s="37">
        <f>'[4]14 Структура затрат '!$AV$67</f>
        <v>565577.7071</v>
      </c>
      <c r="J20" s="37" t="e">
        <f t="shared" si="0"/>
        <v>#VALUE!</v>
      </c>
      <c r="K20" s="37">
        <f t="shared" si="0"/>
        <v>-29689.037100000074</v>
      </c>
      <c r="N20" s="52"/>
    </row>
    <row r="21" spans="1:16" ht="42.75" customHeight="1" x14ac:dyDescent="0.25">
      <c r="A21" s="35" t="s">
        <v>11</v>
      </c>
      <c r="B21" s="36" t="s">
        <v>118</v>
      </c>
      <c r="C21" s="162" t="s">
        <v>5</v>
      </c>
      <c r="D21" s="118" t="s">
        <v>337</v>
      </c>
      <c r="E21" s="83">
        <f>[3]СтЭ!$Y$132</f>
        <v>399428.44</v>
      </c>
      <c r="F21" s="264"/>
      <c r="G21" s="33" t="e">
        <f>E21/D21-1</f>
        <v>#VALUE!</v>
      </c>
      <c r="H21" s="37">
        <f>'[4]14 Структура затрат '!$AU$68</f>
        <v>520658.97000000003</v>
      </c>
      <c r="I21" s="37">
        <f>'[4]14 Структура затрат '!$AV$68</f>
        <v>406879.03570000001</v>
      </c>
      <c r="J21" s="37" t="e">
        <f t="shared" si="0"/>
        <v>#VALUE!</v>
      </c>
      <c r="K21" s="37">
        <f t="shared" si="0"/>
        <v>-7450.5957000000053</v>
      </c>
    </row>
    <row r="22" spans="1:16" ht="27" x14ac:dyDescent="0.25">
      <c r="A22" s="41"/>
      <c r="B22" s="42" t="s">
        <v>12</v>
      </c>
      <c r="C22" s="43" t="s">
        <v>5</v>
      </c>
      <c r="D22" s="118" t="s">
        <v>337</v>
      </c>
      <c r="E22" s="83">
        <f>[5]Лист1!$F$5+78348.817</f>
        <v>328516.32</v>
      </c>
      <c r="F22" s="264"/>
      <c r="G22" s="33"/>
      <c r="H22" s="34"/>
      <c r="I22" s="34"/>
    </row>
    <row r="23" spans="1:16" ht="56.25" customHeight="1" x14ac:dyDescent="0.25">
      <c r="A23" s="41" t="s">
        <v>13</v>
      </c>
      <c r="B23" s="36" t="s">
        <v>40</v>
      </c>
      <c r="C23" s="43" t="s">
        <v>5</v>
      </c>
      <c r="D23" s="118" t="s">
        <v>337</v>
      </c>
      <c r="E23" s="83">
        <f>[3]СтЭ!$Y$158</f>
        <v>136460.22999999998</v>
      </c>
      <c r="F23" s="264"/>
      <c r="G23" s="33" t="e">
        <f>E23/D23-1</f>
        <v>#VALUE!</v>
      </c>
      <c r="H23" s="37">
        <f>'[4]14 Структура затрат '!$AU$69</f>
        <v>265203.06</v>
      </c>
      <c r="I23" s="37">
        <f>'[4]14 Структура затрат '!$AV$69</f>
        <v>158698.67140000002</v>
      </c>
      <c r="J23" s="37" t="e">
        <f>D23-H23</f>
        <v>#VALUE!</v>
      </c>
      <c r="K23" s="37">
        <f>E23-I23</f>
        <v>-22238.44140000004</v>
      </c>
    </row>
    <row r="24" spans="1:16" ht="27" x14ac:dyDescent="0.25">
      <c r="A24" s="41"/>
      <c r="B24" s="42" t="s">
        <v>12</v>
      </c>
      <c r="C24" s="43" t="s">
        <v>5</v>
      </c>
      <c r="D24" s="118" t="s">
        <v>337</v>
      </c>
      <c r="E24" s="83">
        <f>[5]Лист1!$F$7</f>
        <v>110245.32</v>
      </c>
      <c r="F24" s="264"/>
      <c r="G24" s="33"/>
      <c r="H24" s="54"/>
      <c r="I24" s="34"/>
    </row>
    <row r="25" spans="1:16" ht="27" x14ac:dyDescent="0.25">
      <c r="A25" s="41" t="s">
        <v>10</v>
      </c>
      <c r="B25" s="36" t="s">
        <v>21</v>
      </c>
      <c r="C25" s="43" t="s">
        <v>5</v>
      </c>
      <c r="D25" s="118" t="s">
        <v>337</v>
      </c>
      <c r="E25" s="83">
        <f>[3]СтЭ!$Y$176</f>
        <v>2398269.91</v>
      </c>
      <c r="F25" s="264"/>
      <c r="G25" s="33" t="e">
        <f>E25/D25-1</f>
        <v>#VALUE!</v>
      </c>
      <c r="H25" s="37">
        <f>'[4]14 Структура затрат '!$AU$70</f>
        <v>1902296.32</v>
      </c>
      <c r="I25" s="37">
        <f>'[4]14 Структура затрат '!$AV$70</f>
        <v>1947125.18</v>
      </c>
      <c r="J25" s="37" t="e">
        <f>D25-H25</f>
        <v>#VALUE!</v>
      </c>
      <c r="K25" s="37">
        <f>E25-I25</f>
        <v>451144.73000000021</v>
      </c>
    </row>
    <row r="26" spans="1:16" ht="27" x14ac:dyDescent="0.25">
      <c r="A26" s="41"/>
      <c r="B26" s="42" t="s">
        <v>12</v>
      </c>
      <c r="C26" s="43" t="s">
        <v>5</v>
      </c>
      <c r="D26" s="118" t="s">
        <v>337</v>
      </c>
      <c r="E26" s="83">
        <f>[5]Лист1!$F$9</f>
        <v>273357.94400000002</v>
      </c>
      <c r="F26" s="264"/>
      <c r="G26" s="33"/>
      <c r="H26" s="34"/>
      <c r="I26" s="34"/>
      <c r="P26" s="52"/>
    </row>
    <row r="27" spans="1:16" s="103" customFormat="1" ht="27" x14ac:dyDescent="0.25">
      <c r="A27" s="41" t="s">
        <v>14</v>
      </c>
      <c r="B27" s="42" t="s">
        <v>294</v>
      </c>
      <c r="C27" s="43" t="s">
        <v>5</v>
      </c>
      <c r="D27" s="101" t="s">
        <v>337</v>
      </c>
      <c r="E27" s="83">
        <f>E28+E36+E37+E38+E39+E40+E42+E43</f>
        <v>418991.34</v>
      </c>
      <c r="F27" s="264"/>
      <c r="G27" s="33" t="e">
        <f t="shared" ref="G27:G52" si="1">E27/D27-1</f>
        <v>#VALUE!</v>
      </c>
      <c r="H27" s="37">
        <f>'[4]14 Структура затрат '!$AU$71</f>
        <v>316690.82</v>
      </c>
      <c r="I27" s="37">
        <f>'[4]14 Структура затрат '!$AV$71</f>
        <v>429152.28697999998</v>
      </c>
      <c r="J27" s="37" t="e">
        <f>D27-H27</f>
        <v>#VALUE!</v>
      </c>
      <c r="K27" s="37">
        <f t="shared" ref="K27:K34" si="2">E27-I27</f>
        <v>-10160.94697999995</v>
      </c>
      <c r="L27" s="102"/>
      <c r="M27" s="102"/>
    </row>
    <row r="28" spans="1:16" ht="27" x14ac:dyDescent="0.25">
      <c r="A28" s="41" t="s">
        <v>43</v>
      </c>
      <c r="B28" s="42" t="s">
        <v>211</v>
      </c>
      <c r="C28" s="43" t="s">
        <v>5</v>
      </c>
      <c r="D28" s="101" t="s">
        <v>337</v>
      </c>
      <c r="E28" s="83">
        <f>SUM(E29:E34)</f>
        <v>153366.86000000002</v>
      </c>
      <c r="F28" s="264"/>
      <c r="G28" s="33" t="e">
        <f t="shared" si="1"/>
        <v>#VALUE!</v>
      </c>
      <c r="H28" s="37">
        <f>'[4]14 Структура затрат '!$AU$73</f>
        <v>121211.51</v>
      </c>
      <c r="I28" s="37">
        <f>'[4]14 Структура затрат '!$AV$73</f>
        <v>220829.6207</v>
      </c>
      <c r="J28" s="37" t="e">
        <f t="shared" ref="J28:J34" si="3">D28-H28</f>
        <v>#VALUE!</v>
      </c>
      <c r="K28" s="37">
        <f t="shared" si="2"/>
        <v>-67462.760699999984</v>
      </c>
    </row>
    <row r="29" spans="1:16" ht="27" x14ac:dyDescent="0.25">
      <c r="A29" s="41"/>
      <c r="B29" s="104" t="s">
        <v>120</v>
      </c>
      <c r="C29" s="162" t="s">
        <v>5</v>
      </c>
      <c r="D29" s="118" t="s">
        <v>337</v>
      </c>
      <c r="E29" s="80">
        <f>[3]СтЭ!$Y$180</f>
        <v>41947.56</v>
      </c>
      <c r="F29" s="264"/>
      <c r="G29" s="33" t="e">
        <f t="shared" si="1"/>
        <v>#VALUE!</v>
      </c>
      <c r="H29" s="37">
        <f>'[4]14 Структура затрат '!$AU$74</f>
        <v>21820.2</v>
      </c>
      <c r="I29" s="37">
        <f>'[4]14 Структура затрат '!$AV$74</f>
        <v>17686.037299999996</v>
      </c>
      <c r="J29" s="37" t="e">
        <f t="shared" si="3"/>
        <v>#VALUE!</v>
      </c>
      <c r="K29" s="37">
        <f t="shared" si="2"/>
        <v>24261.522700000001</v>
      </c>
    </row>
    <row r="30" spans="1:16" ht="27" x14ac:dyDescent="0.25">
      <c r="A30" s="41"/>
      <c r="B30" s="104" t="s">
        <v>324</v>
      </c>
      <c r="C30" s="162" t="s">
        <v>5</v>
      </c>
      <c r="D30" s="118" t="s">
        <v>337</v>
      </c>
      <c r="E30" s="80">
        <f>[3]СтЭ!$Y$188</f>
        <v>28286.480000000003</v>
      </c>
      <c r="F30" s="264"/>
      <c r="G30" s="33" t="e">
        <f t="shared" si="1"/>
        <v>#VALUE!</v>
      </c>
      <c r="H30" s="37">
        <f>'[4]14 Структура затрат '!$AU$75</f>
        <v>50811.97</v>
      </c>
      <c r="I30" s="37">
        <f>'[4]14 Структура затрат '!$AV$75</f>
        <v>38562.448099999994</v>
      </c>
      <c r="J30" s="37" t="e">
        <f t="shared" si="3"/>
        <v>#VALUE!</v>
      </c>
      <c r="K30" s="37">
        <f t="shared" si="2"/>
        <v>-10275.968099999991</v>
      </c>
    </row>
    <row r="31" spans="1:16" ht="27" x14ac:dyDescent="0.25">
      <c r="A31" s="41"/>
      <c r="B31" s="104" t="s">
        <v>325</v>
      </c>
      <c r="C31" s="162" t="s">
        <v>5</v>
      </c>
      <c r="D31" s="118" t="s">
        <v>337</v>
      </c>
      <c r="E31" s="80">
        <f>[3]СтЭ!$Y$194</f>
        <v>36684.97</v>
      </c>
      <c r="F31" s="264"/>
      <c r="G31" s="33" t="e">
        <f t="shared" si="1"/>
        <v>#VALUE!</v>
      </c>
      <c r="H31" s="37">
        <f>'[4]14 Структура затрат '!$AU$76</f>
        <v>31118.7</v>
      </c>
      <c r="I31" s="37">
        <f>'[4]14 Структура затрат '!$AV$76</f>
        <v>28482.703300000001</v>
      </c>
      <c r="J31" s="37" t="e">
        <f t="shared" si="3"/>
        <v>#VALUE!</v>
      </c>
      <c r="K31" s="37">
        <f t="shared" si="2"/>
        <v>8202.2667000000001</v>
      </c>
    </row>
    <row r="32" spans="1:16" ht="27" x14ac:dyDescent="0.25">
      <c r="A32" s="41"/>
      <c r="B32" s="104" t="s">
        <v>326</v>
      </c>
      <c r="C32" s="162" t="s">
        <v>5</v>
      </c>
      <c r="D32" s="118" t="s">
        <v>337</v>
      </c>
      <c r="E32" s="80">
        <f>[3]СтЭ!$Y$199</f>
        <v>6158.08</v>
      </c>
      <c r="F32" s="264"/>
      <c r="G32" s="33" t="e">
        <f t="shared" si="1"/>
        <v>#VALUE!</v>
      </c>
      <c r="H32" s="37">
        <f>'[4]14 Структура затрат '!$AU$77</f>
        <v>2756.92</v>
      </c>
      <c r="I32" s="37">
        <f>'[4]14 Структура затрат '!$AV$77</f>
        <v>21935.075699999998</v>
      </c>
      <c r="J32" s="37" t="e">
        <f t="shared" si="3"/>
        <v>#VALUE!</v>
      </c>
      <c r="K32" s="37">
        <f t="shared" si="2"/>
        <v>-15776.995699999998</v>
      </c>
    </row>
    <row r="33" spans="1:14" ht="27" x14ac:dyDescent="0.25">
      <c r="A33" s="41"/>
      <c r="B33" s="104" t="s">
        <v>327</v>
      </c>
      <c r="C33" s="162" t="s">
        <v>5</v>
      </c>
      <c r="D33" s="118" t="s">
        <v>337</v>
      </c>
      <c r="E33" s="80">
        <f>[3]СтЭ!$Y$202</f>
        <v>462.07</v>
      </c>
      <c r="F33" s="264"/>
      <c r="G33" s="33"/>
      <c r="H33" s="37">
        <f>'[4]14 Структура затрат '!$AU$78</f>
        <v>0</v>
      </c>
      <c r="I33" s="37">
        <f>'[4]14 Структура затрат '!$AV$78</f>
        <v>354.60840000000002</v>
      </c>
      <c r="J33" s="37" t="e">
        <f t="shared" si="3"/>
        <v>#VALUE!</v>
      </c>
      <c r="K33" s="37">
        <f t="shared" si="2"/>
        <v>107.46159999999998</v>
      </c>
    </row>
    <row r="34" spans="1:14" ht="27" x14ac:dyDescent="0.25">
      <c r="A34" s="41"/>
      <c r="B34" s="104" t="s">
        <v>338</v>
      </c>
      <c r="C34" s="162" t="s">
        <v>5</v>
      </c>
      <c r="D34" s="118" t="s">
        <v>337</v>
      </c>
      <c r="E34" s="80">
        <f>[3]СтЭ!$Y$203-[3]СтЭ!$Y$204</f>
        <v>39827.699999999997</v>
      </c>
      <c r="F34" s="264"/>
      <c r="G34" s="33" t="e">
        <f t="shared" si="1"/>
        <v>#VALUE!</v>
      </c>
      <c r="H34" s="37">
        <f>'[4]14 Структура затрат '!$AU$79</f>
        <v>14703.72</v>
      </c>
      <c r="I34" s="37">
        <f>'[4]14 Структура затрат '!$AV$79</f>
        <v>113808.7479</v>
      </c>
      <c r="J34" s="37" t="e">
        <f t="shared" si="3"/>
        <v>#VALUE!</v>
      </c>
      <c r="K34" s="37">
        <f t="shared" si="2"/>
        <v>-73981.047900000005</v>
      </c>
    </row>
    <row r="35" spans="1:14" ht="27" hidden="1" customHeight="1" outlineLevel="1" x14ac:dyDescent="0.25">
      <c r="A35" s="119"/>
      <c r="B35" s="120" t="s">
        <v>339</v>
      </c>
      <c r="C35" s="121" t="s">
        <v>5</v>
      </c>
      <c r="D35" s="118" t="s">
        <v>337</v>
      </c>
      <c r="E35" s="122">
        <f>[2]СтЭ!$K$202*0</f>
        <v>0</v>
      </c>
      <c r="F35" s="264"/>
      <c r="G35" s="33"/>
      <c r="H35" s="37"/>
      <c r="I35" s="37"/>
    </row>
    <row r="36" spans="1:14" ht="27" collapsed="1" x14ac:dyDescent="0.25">
      <c r="A36" s="35" t="s">
        <v>45</v>
      </c>
      <c r="B36" s="36" t="s">
        <v>130</v>
      </c>
      <c r="C36" s="162" t="s">
        <v>5</v>
      </c>
      <c r="D36" s="118" t="s">
        <v>337</v>
      </c>
      <c r="E36" s="83">
        <f>[3]СтЭ!$Y$248</f>
        <v>43882.070000000007</v>
      </c>
      <c r="F36" s="264"/>
      <c r="G36" s="33" t="e">
        <f t="shared" si="1"/>
        <v>#VALUE!</v>
      </c>
      <c r="H36" s="37">
        <f>'[4]14 Структура затрат '!$AU$80</f>
        <v>36415.85</v>
      </c>
      <c r="I36" s="37">
        <f>'[4]14 Структура затрат '!$AV$80</f>
        <v>35796.2595</v>
      </c>
      <c r="J36" s="37" t="e">
        <f t="shared" ref="J36:K42" si="4">D36-H36</f>
        <v>#VALUE!</v>
      </c>
      <c r="K36" s="37">
        <f t="shared" si="4"/>
        <v>8085.8105000000069</v>
      </c>
    </row>
    <row r="37" spans="1:14" ht="27" x14ac:dyDescent="0.25">
      <c r="A37" s="35" t="s">
        <v>101</v>
      </c>
      <c r="B37" s="36" t="s">
        <v>132</v>
      </c>
      <c r="C37" s="162" t="s">
        <v>5</v>
      </c>
      <c r="D37" s="118" t="s">
        <v>337</v>
      </c>
      <c r="E37" s="83">
        <f>[3]СтЭ!$Y$253</f>
        <v>18866.88</v>
      </c>
      <c r="F37" s="264"/>
      <c r="G37" s="33" t="e">
        <f t="shared" si="1"/>
        <v>#VALUE!</v>
      </c>
      <c r="H37" s="37">
        <f>'[4]14 Структура затрат '!$AU$81</f>
        <v>13663.1</v>
      </c>
      <c r="I37" s="37">
        <f>'[4]14 Структура затрат '!$AV$81</f>
        <v>10608.3099</v>
      </c>
      <c r="J37" s="37" t="e">
        <f t="shared" si="4"/>
        <v>#VALUE!</v>
      </c>
      <c r="K37" s="37">
        <f t="shared" si="4"/>
        <v>8258.5701000000008</v>
      </c>
    </row>
    <row r="38" spans="1:14" ht="48" customHeight="1" x14ac:dyDescent="0.25">
      <c r="A38" s="35" t="s">
        <v>328</v>
      </c>
      <c r="B38" s="36" t="s">
        <v>134</v>
      </c>
      <c r="C38" s="162" t="s">
        <v>5</v>
      </c>
      <c r="D38" s="118" t="s">
        <v>337</v>
      </c>
      <c r="E38" s="83">
        <f>[3]СтЭ!$Y$254</f>
        <v>15545.32</v>
      </c>
      <c r="F38" s="264"/>
      <c r="G38" s="33" t="e">
        <f t="shared" si="1"/>
        <v>#VALUE!</v>
      </c>
      <c r="H38" s="37">
        <f>'[4]14 Структура затрат '!$AU$82</f>
        <v>10866.56</v>
      </c>
      <c r="I38" s="37">
        <f>'[4]14 Структура затрат '!$AV$82</f>
        <v>17507.826700000001</v>
      </c>
      <c r="J38" s="37" t="e">
        <f t="shared" si="4"/>
        <v>#VALUE!</v>
      </c>
      <c r="K38" s="37">
        <f t="shared" si="4"/>
        <v>-1962.5067000000017</v>
      </c>
    </row>
    <row r="39" spans="1:14" ht="27" x14ac:dyDescent="0.25">
      <c r="A39" s="35" t="s">
        <v>329</v>
      </c>
      <c r="B39" s="36" t="s">
        <v>136</v>
      </c>
      <c r="C39" s="162" t="s">
        <v>5</v>
      </c>
      <c r="D39" s="118" t="s">
        <v>337</v>
      </c>
      <c r="E39" s="83">
        <f>[3]СтЭ!$Y$258</f>
        <v>22556.55</v>
      </c>
      <c r="F39" s="264"/>
      <c r="G39" s="33" t="e">
        <f t="shared" si="1"/>
        <v>#VALUE!</v>
      </c>
      <c r="H39" s="37">
        <f>'[4]14 Структура затрат '!$AU$83</f>
        <v>20544.599999999999</v>
      </c>
      <c r="I39" s="37">
        <f>'[4]14 Структура затрат '!$AV$83</f>
        <v>21683.209800000004</v>
      </c>
      <c r="J39" s="37" t="e">
        <f t="shared" si="4"/>
        <v>#VALUE!</v>
      </c>
      <c r="K39" s="37">
        <f t="shared" si="4"/>
        <v>873.34019999999509</v>
      </c>
    </row>
    <row r="40" spans="1:14" ht="27" x14ac:dyDescent="0.25">
      <c r="A40" s="35" t="s">
        <v>330</v>
      </c>
      <c r="B40" s="36" t="s">
        <v>138</v>
      </c>
      <c r="C40" s="162" t="s">
        <v>5</v>
      </c>
      <c r="D40" s="118" t="s">
        <v>337</v>
      </c>
      <c r="E40" s="83">
        <f>[3]СтЭ!$Y$268-[3]СтЭ!$Y$277</f>
        <v>24594.33</v>
      </c>
      <c r="F40" s="264"/>
      <c r="G40" s="33" t="e">
        <f t="shared" si="1"/>
        <v>#VALUE!</v>
      </c>
      <c r="H40" s="37">
        <f>'[4]14 Структура затрат '!$AU$84</f>
        <v>383.2</v>
      </c>
      <c r="I40" s="37">
        <f>'[4]14 Структура затрат '!$AV$83</f>
        <v>21683.209800000004</v>
      </c>
      <c r="J40" s="37" t="e">
        <f t="shared" si="4"/>
        <v>#VALUE!</v>
      </c>
      <c r="K40" s="37">
        <f t="shared" si="4"/>
        <v>2911.1201999999976</v>
      </c>
    </row>
    <row r="41" spans="1:14" ht="15" hidden="1" customHeight="1" outlineLevel="1" x14ac:dyDescent="0.25">
      <c r="A41" s="119"/>
      <c r="B41" s="120" t="s">
        <v>340</v>
      </c>
      <c r="C41" s="121" t="s">
        <v>5</v>
      </c>
      <c r="D41" s="118" t="s">
        <v>337</v>
      </c>
      <c r="E41" s="123">
        <f>[2]СтЭ!$K$272*0</f>
        <v>0</v>
      </c>
      <c r="F41" s="264"/>
      <c r="G41" s="33"/>
      <c r="H41" s="37"/>
      <c r="I41" s="37"/>
      <c r="J41" s="37" t="e">
        <f t="shared" si="4"/>
        <v>#VALUE!</v>
      </c>
      <c r="K41" s="37">
        <f t="shared" si="4"/>
        <v>0</v>
      </c>
    </row>
    <row r="42" spans="1:14" ht="27" collapsed="1" x14ac:dyDescent="0.25">
      <c r="A42" s="35" t="s">
        <v>331</v>
      </c>
      <c r="B42" s="36" t="s">
        <v>332</v>
      </c>
      <c r="C42" s="162" t="s">
        <v>5</v>
      </c>
      <c r="D42" s="118" t="s">
        <v>337</v>
      </c>
      <c r="E42" s="83">
        <f>[3]СтЭ!$Y$278</f>
        <v>121308.07</v>
      </c>
      <c r="F42" s="264"/>
      <c r="G42" s="33" t="e">
        <f t="shared" si="1"/>
        <v>#VALUE!</v>
      </c>
      <c r="H42" s="37">
        <f>[2]СтЭ!$J$273</f>
        <v>113606</v>
      </c>
      <c r="I42" s="37">
        <f>[2]СтЭ!$K$273</f>
        <v>120011.22</v>
      </c>
      <c r="J42" s="37" t="e">
        <f t="shared" si="4"/>
        <v>#VALUE!</v>
      </c>
      <c r="K42" s="37">
        <f t="shared" si="4"/>
        <v>1296.8500000000058</v>
      </c>
    </row>
    <row r="43" spans="1:14" ht="27" x14ac:dyDescent="0.25">
      <c r="A43" s="41" t="s">
        <v>367</v>
      </c>
      <c r="B43" s="42" t="s">
        <v>289</v>
      </c>
      <c r="C43" s="43" t="s">
        <v>5</v>
      </c>
      <c r="D43" s="101" t="s">
        <v>337</v>
      </c>
      <c r="E43" s="83">
        <f>[3]СтЭ!$Y$277+[3]СтЭ!$Y$204</f>
        <v>18871.260000000002</v>
      </c>
      <c r="F43" s="265"/>
      <c r="G43" s="33"/>
      <c r="H43" s="37"/>
      <c r="I43" s="37"/>
      <c r="N43" s="124"/>
    </row>
    <row r="44" spans="1:14" x14ac:dyDescent="0.25">
      <c r="A44" s="41" t="s">
        <v>47</v>
      </c>
      <c r="B44" s="42" t="s">
        <v>48</v>
      </c>
      <c r="C44" s="43" t="s">
        <v>5</v>
      </c>
      <c r="D44" s="83">
        <f>D45+D46+D47+D48+D50+D51+D52</f>
        <v>1721576.0068433618</v>
      </c>
      <c r="E44" s="83">
        <f>E45+E46+E47+E48+E50+E51+E52</f>
        <v>1836066.9893933334</v>
      </c>
      <c r="F44" s="135"/>
      <c r="G44" s="33">
        <f t="shared" si="1"/>
        <v>6.6503588627434107E-2</v>
      </c>
      <c r="H44" s="37">
        <f>'[4]14 Структура затрат '!$AU$121+'[4]14 Структура затрат '!$AU$50</f>
        <v>1632286.9132642001</v>
      </c>
      <c r="I44" s="37">
        <f>'[4]14 Структура затрат '!$AV$121+'[4]14 Структура затрат '!$AV$50</f>
        <v>1591777.9804500001</v>
      </c>
      <c r="J44" s="37">
        <f t="shared" ref="J44:K52" si="5">D44-H44</f>
        <v>89289.093579161679</v>
      </c>
      <c r="K44" s="37">
        <f t="shared" si="5"/>
        <v>244289.00894333329</v>
      </c>
      <c r="L44" s="39"/>
      <c r="M44" s="39"/>
      <c r="N44" s="51"/>
    </row>
    <row r="45" spans="1:14" x14ac:dyDescent="0.25">
      <c r="A45" s="35" t="s">
        <v>49</v>
      </c>
      <c r="B45" s="36" t="s">
        <v>139</v>
      </c>
      <c r="C45" s="162" t="s">
        <v>5</v>
      </c>
      <c r="D45" s="105">
        <f>[3]СтЭ!$X$115</f>
        <v>776682.50554665679</v>
      </c>
      <c r="E45" s="105">
        <f>[3]СтЭ!$Y$115</f>
        <v>836888.55</v>
      </c>
      <c r="F45" s="42"/>
      <c r="G45" s="33">
        <f t="shared" si="1"/>
        <v>7.7516931337301198E-2</v>
      </c>
      <c r="H45" s="37">
        <f>'[4]14 Структура затрат '!$AU$50</f>
        <v>774005.88326420006</v>
      </c>
      <c r="I45" s="37">
        <f>'[4]14 Структура затрат '!$AV$50</f>
        <v>778603.92045000009</v>
      </c>
      <c r="J45" s="37">
        <f t="shared" si="5"/>
        <v>2676.622282456723</v>
      </c>
      <c r="K45" s="37">
        <f t="shared" si="5"/>
        <v>58284.629549999954</v>
      </c>
    </row>
    <row r="46" spans="1:14" ht="27" x14ac:dyDescent="0.25">
      <c r="A46" s="35" t="s">
        <v>50</v>
      </c>
      <c r="B46" s="36" t="s">
        <v>51</v>
      </c>
      <c r="C46" s="162" t="s">
        <v>5</v>
      </c>
      <c r="D46" s="83">
        <v>0</v>
      </c>
      <c r="E46" s="83">
        <v>0</v>
      </c>
      <c r="F46" s="36"/>
      <c r="G46" s="33"/>
      <c r="H46" s="37"/>
      <c r="I46" s="37"/>
      <c r="J46" s="37">
        <f t="shared" si="5"/>
        <v>0</v>
      </c>
      <c r="K46" s="37">
        <f t="shared" si="5"/>
        <v>0</v>
      </c>
    </row>
    <row r="47" spans="1:14" ht="54" x14ac:dyDescent="0.25">
      <c r="A47" s="35" t="s">
        <v>52</v>
      </c>
      <c r="B47" s="36" t="s">
        <v>53</v>
      </c>
      <c r="C47" s="162" t="s">
        <v>5</v>
      </c>
      <c r="D47" s="105">
        <f>[3]СтЭ!$X$280</f>
        <v>53993.299189381651</v>
      </c>
      <c r="E47" s="105">
        <f>[3]СтЭ!$Y$280</f>
        <v>65038.19999999999</v>
      </c>
      <c r="F47" s="163" t="s">
        <v>360</v>
      </c>
      <c r="G47" s="33">
        <f t="shared" si="1"/>
        <v>0.20456058393243048</v>
      </c>
      <c r="H47" s="37">
        <f>'[4]14 Структура затрат '!$AU$96</f>
        <v>37422.019999999997</v>
      </c>
      <c r="I47" s="37">
        <f>'[4]14 Структура затрат '!$AV$96</f>
        <v>54501.32</v>
      </c>
      <c r="J47" s="37">
        <f t="shared" si="5"/>
        <v>16571.279189381654</v>
      </c>
      <c r="K47" s="37">
        <f t="shared" si="5"/>
        <v>10536.87999999999</v>
      </c>
    </row>
    <row r="48" spans="1:14" x14ac:dyDescent="0.25">
      <c r="A48" s="35" t="s">
        <v>54</v>
      </c>
      <c r="B48" s="36" t="s">
        <v>22</v>
      </c>
      <c r="C48" s="162" t="s">
        <v>5</v>
      </c>
      <c r="D48" s="105">
        <f>[3]СтЭ!$X$297</f>
        <v>643298.93000000005</v>
      </c>
      <c r="E48" s="105">
        <f>[3]СтЭ!$Y$297</f>
        <v>716181.74</v>
      </c>
      <c r="F48" s="136"/>
      <c r="G48" s="33">
        <f t="shared" si="1"/>
        <v>0.11329540063124299</v>
      </c>
      <c r="H48" s="37">
        <f>'[4]14 Структура затрат '!$AU$102</f>
        <v>578298.07999999996</v>
      </c>
      <c r="I48" s="37">
        <f>'[4]14 Структура затрат '!$AV$102</f>
        <v>584685.62</v>
      </c>
      <c r="J48" s="37">
        <f t="shared" si="5"/>
        <v>65000.850000000093</v>
      </c>
      <c r="K48" s="37">
        <f t="shared" si="5"/>
        <v>131496.12</v>
      </c>
    </row>
    <row r="49" spans="1:22" x14ac:dyDescent="0.25">
      <c r="A49" s="35"/>
      <c r="B49" s="36" t="s">
        <v>12</v>
      </c>
      <c r="C49" s="162" t="s">
        <v>5</v>
      </c>
      <c r="D49" s="77" t="s">
        <v>323</v>
      </c>
      <c r="E49" s="83">
        <v>83093.176999999996</v>
      </c>
      <c r="F49" s="136"/>
      <c r="G49" s="33"/>
      <c r="H49" s="37"/>
      <c r="I49" s="37"/>
      <c r="J49" s="37"/>
      <c r="K49" s="37"/>
    </row>
    <row r="50" spans="1:22" ht="121.7" customHeight="1" x14ac:dyDescent="0.25">
      <c r="A50" s="35" t="s">
        <v>55</v>
      </c>
      <c r="B50" s="36" t="s">
        <v>23</v>
      </c>
      <c r="C50" s="162" t="s">
        <v>5</v>
      </c>
      <c r="D50" s="83">
        <f>[3]СтЭ!$X$301</f>
        <v>100702.8</v>
      </c>
      <c r="E50" s="83">
        <f>[3]СтЭ!$Y$298</f>
        <v>81066.402000000002</v>
      </c>
      <c r="F50" s="159" t="s">
        <v>343</v>
      </c>
      <c r="G50" s="33">
        <f t="shared" si="1"/>
        <v>-0.19499356522360844</v>
      </c>
      <c r="H50" s="126"/>
      <c r="I50" s="126"/>
      <c r="J50" s="126"/>
      <c r="K50" s="126"/>
      <c r="L50" s="126"/>
      <c r="M50" s="126"/>
      <c r="N50" s="145"/>
      <c r="O50" s="145"/>
      <c r="P50" s="145"/>
      <c r="Q50" s="145"/>
      <c r="R50" s="145"/>
      <c r="S50" s="145"/>
      <c r="T50" s="145"/>
      <c r="U50" s="145"/>
      <c r="V50" s="145"/>
    </row>
    <row r="51" spans="1:22" ht="40.5" x14ac:dyDescent="0.25">
      <c r="A51" s="35" t="s">
        <v>56</v>
      </c>
      <c r="B51" s="36" t="s">
        <v>24</v>
      </c>
      <c r="C51" s="162" t="s">
        <v>5</v>
      </c>
      <c r="D51" s="105">
        <f>[3]СтЭ!$X$287</f>
        <v>92001.741107323498</v>
      </c>
      <c r="E51" s="105">
        <f>[3]СтЭ!$Y$287</f>
        <v>101800.56999999999</v>
      </c>
      <c r="F51" s="163" t="s">
        <v>358</v>
      </c>
      <c r="G51" s="33">
        <f t="shared" si="1"/>
        <v>0.10650699404966457</v>
      </c>
      <c r="H51" s="37">
        <f>'[4]14 Структура затрат '!$AU$98</f>
        <v>131211.68</v>
      </c>
      <c r="I51" s="37">
        <f>'[4]14 Структура затрат '!$AV$98</f>
        <v>95193.12000000001</v>
      </c>
      <c r="J51" s="37">
        <f t="shared" si="5"/>
        <v>-39209.938892676495</v>
      </c>
      <c r="K51" s="37">
        <f t="shared" si="5"/>
        <v>6607.4499999999825</v>
      </c>
    </row>
    <row r="52" spans="1:22" ht="70.5" customHeight="1" x14ac:dyDescent="0.25">
      <c r="A52" s="35" t="s">
        <v>57</v>
      </c>
      <c r="B52" s="36" t="s">
        <v>58</v>
      </c>
      <c r="C52" s="162" t="s">
        <v>5</v>
      </c>
      <c r="D52" s="105">
        <f>[3]СтЭ!$X$303</f>
        <v>54896.731</v>
      </c>
      <c r="E52" s="83">
        <f>'[6]ВД ТП до 15 кВт'!$E$38</f>
        <v>35091.527393333337</v>
      </c>
      <c r="F52" s="159" t="s">
        <v>361</v>
      </c>
      <c r="G52" s="33">
        <f t="shared" si="1"/>
        <v>-0.36077200310281976</v>
      </c>
      <c r="H52" s="37">
        <f>'[4]14 Структура затрат '!$AU$105</f>
        <v>28562.15</v>
      </c>
      <c r="I52" s="37" t="e">
        <f>'[4]14 Структура затрат '!$AV$105</f>
        <v>#REF!</v>
      </c>
      <c r="J52" s="37">
        <f t="shared" si="5"/>
        <v>26334.580999999998</v>
      </c>
      <c r="K52" s="37" t="e">
        <f t="shared" si="5"/>
        <v>#REF!</v>
      </c>
    </row>
    <row r="53" spans="1:22" ht="27" x14ac:dyDescent="0.25">
      <c r="A53" s="35" t="s">
        <v>212</v>
      </c>
      <c r="B53" s="36" t="s">
        <v>59</v>
      </c>
      <c r="C53" s="162" t="s">
        <v>60</v>
      </c>
      <c r="D53" s="101" t="s">
        <v>323</v>
      </c>
      <c r="E53" s="74">
        <f>'[6]ВД ТП до 15 кВт'!$E$37</f>
        <v>2801</v>
      </c>
      <c r="F53" s="36"/>
      <c r="G53" s="33"/>
      <c r="H53" s="37"/>
      <c r="I53" s="37"/>
      <c r="O53" s="45"/>
    </row>
    <row r="54" spans="1:22" ht="94.5" x14ac:dyDescent="0.25">
      <c r="A54" s="35" t="s">
        <v>61</v>
      </c>
      <c r="B54" s="36" t="s">
        <v>62</v>
      </c>
      <c r="C54" s="162" t="s">
        <v>5</v>
      </c>
      <c r="D54" s="40">
        <v>0</v>
      </c>
      <c r="E54" s="40">
        <v>0</v>
      </c>
      <c r="F54" s="36"/>
      <c r="G54" s="33"/>
      <c r="H54" s="37"/>
      <c r="I54" s="37"/>
    </row>
    <row r="55" spans="1:22" x14ac:dyDescent="0.25">
      <c r="A55" s="35" t="s">
        <v>15</v>
      </c>
      <c r="B55" s="36" t="s">
        <v>213</v>
      </c>
      <c r="C55" s="162" t="s">
        <v>5</v>
      </c>
      <c r="D55" s="105">
        <f>[3]СтЭ!$X$409</f>
        <v>795992.95357029221</v>
      </c>
      <c r="E55" s="83">
        <f>[3]СтЭ!$Y$409</f>
        <v>794320.28884903225</v>
      </c>
      <c r="F55" s="160"/>
      <c r="G55" s="33">
        <f>E55/D55-1</f>
        <v>-2.1013561913550971E-3</v>
      </c>
      <c r="H55" s="37">
        <f>'[4]14 Структура затрат '!$AU$125</f>
        <v>776291.63755577197</v>
      </c>
      <c r="I55" s="37" t="e">
        <f>'[4]14 Структура затрат '!$AV$125</f>
        <v>#REF!</v>
      </c>
      <c r="J55" s="37">
        <f t="shared" ref="J55:K60" si="6">D55-H55</f>
        <v>19701.316014520242</v>
      </c>
      <c r="K55" s="37" t="e">
        <f t="shared" si="6"/>
        <v>#REF!</v>
      </c>
    </row>
    <row r="56" spans="1:22" ht="40.5" x14ac:dyDescent="0.25">
      <c r="A56" s="35" t="s">
        <v>214</v>
      </c>
      <c r="B56" s="36" t="s">
        <v>215</v>
      </c>
      <c r="C56" s="162" t="s">
        <v>5</v>
      </c>
      <c r="D56" s="83">
        <f>[7]CO2!$S$14</f>
        <v>677416.50284803356</v>
      </c>
      <c r="E56" s="83">
        <f>[7]CO2!$T$14</f>
        <v>920755.56142966659</v>
      </c>
      <c r="F56" s="163" t="s">
        <v>362</v>
      </c>
      <c r="G56" s="33">
        <f>E56/D56-1</f>
        <v>0.35921631309330815</v>
      </c>
      <c r="H56" s="37"/>
      <c r="I56" s="37"/>
      <c r="J56" s="37">
        <f t="shared" si="6"/>
        <v>677416.50284803356</v>
      </c>
      <c r="K56" s="37">
        <f t="shared" si="6"/>
        <v>920755.56142966659</v>
      </c>
    </row>
    <row r="57" spans="1:22" ht="40.9" customHeight="1" x14ac:dyDescent="0.25">
      <c r="A57" s="35" t="s">
        <v>216</v>
      </c>
      <c r="B57" s="36" t="s">
        <v>217</v>
      </c>
      <c r="C57" s="162" t="s">
        <v>5</v>
      </c>
      <c r="D57" s="83">
        <f>[3]СтЭ!$X$410</f>
        <v>490669.17076257733</v>
      </c>
      <c r="E57" s="83">
        <f>[3]СтЭ!$Y$410+47633.7</f>
        <v>533430.97860431566</v>
      </c>
      <c r="F57" s="42"/>
      <c r="G57" s="33">
        <f>E57/D57-1</f>
        <v>8.7149978824387464E-2</v>
      </c>
      <c r="H57" s="37">
        <f>'[4]14 Структура затрат '!$AU$126</f>
        <v>469519.9124657425</v>
      </c>
      <c r="I57" s="37" t="e">
        <f>'[4]14 Структура затрат '!$AV$126</f>
        <v>#REF!</v>
      </c>
      <c r="J57" s="37">
        <f t="shared" si="6"/>
        <v>21149.258296834829</v>
      </c>
      <c r="K57" s="37" t="e">
        <f t="shared" si="6"/>
        <v>#REF!</v>
      </c>
    </row>
    <row r="58" spans="1:22" ht="27" x14ac:dyDescent="0.25">
      <c r="A58" s="35" t="s">
        <v>218</v>
      </c>
      <c r="B58" s="36" t="s">
        <v>215</v>
      </c>
      <c r="C58" s="162" t="s">
        <v>5</v>
      </c>
      <c r="D58" s="105">
        <v>0</v>
      </c>
      <c r="E58" s="83">
        <v>0</v>
      </c>
      <c r="F58" s="137"/>
      <c r="G58" s="33" t="e">
        <f>E58/D58</f>
        <v>#DIV/0!</v>
      </c>
      <c r="H58" s="37"/>
      <c r="I58" s="37"/>
      <c r="J58" s="37">
        <f t="shared" si="6"/>
        <v>0</v>
      </c>
      <c r="K58" s="37">
        <f t="shared" si="6"/>
        <v>0</v>
      </c>
    </row>
    <row r="59" spans="1:22" ht="27" x14ac:dyDescent="0.25">
      <c r="A59" s="35" t="s">
        <v>219</v>
      </c>
      <c r="B59" s="36" t="s">
        <v>220</v>
      </c>
      <c r="C59" s="162" t="s">
        <v>5</v>
      </c>
      <c r="D59" s="105">
        <f>[3]СтЭ!$X$411</f>
        <v>-163654.13</v>
      </c>
      <c r="E59" s="83">
        <f>[3]СтЭ!$Y$411</f>
        <v>0</v>
      </c>
      <c r="F59" s="36"/>
      <c r="G59" s="33">
        <f>E59/D59-1</f>
        <v>-1</v>
      </c>
      <c r="H59" s="37">
        <f>'[4]14 Структура затрат '!$AU$138</f>
        <v>-325576.90000000002</v>
      </c>
      <c r="I59" s="37" t="e">
        <f>'[4]14 Структура затрат '!$AV$138</f>
        <v>#REF!</v>
      </c>
      <c r="J59" s="37">
        <f t="shared" si="6"/>
        <v>161922.77000000002</v>
      </c>
      <c r="K59" s="37" t="e">
        <f t="shared" si="6"/>
        <v>#REF!</v>
      </c>
    </row>
    <row r="60" spans="1:22" ht="54" x14ac:dyDescent="0.25">
      <c r="A60" s="35" t="s">
        <v>221</v>
      </c>
      <c r="B60" s="36" t="s">
        <v>222</v>
      </c>
      <c r="C60" s="162" t="s">
        <v>5</v>
      </c>
      <c r="D60" s="105">
        <f>[3]СтЭ!$X$397</f>
        <v>-181925.75300430751</v>
      </c>
      <c r="E60" s="83">
        <f>'[8]Приложение к СЗ'!$D$121</f>
        <v>932038.37800000003</v>
      </c>
      <c r="F60" s="161" t="s">
        <v>374</v>
      </c>
      <c r="G60" s="33">
        <f>E60/D60-1</f>
        <v>-6.1231799929828066</v>
      </c>
      <c r="H60" s="37">
        <f>'[4]14 Структура затрат '!$AU$128+'[4]14 Структура затрат '!$AU$134+'[4]14 Структура затрат '!$AU$135</f>
        <v>316089.51111222</v>
      </c>
      <c r="I60" s="37" t="e">
        <f>'[4]14 Структура затрат '!$AV$128++'[4]14 Структура затрат '!$AV$134+'[4]14 Структура затрат '!$AV$135</f>
        <v>#REF!</v>
      </c>
      <c r="J60" s="37">
        <f t="shared" si="6"/>
        <v>-498015.26411652751</v>
      </c>
      <c r="K60" s="37" t="e">
        <f t="shared" si="6"/>
        <v>#REF!</v>
      </c>
    </row>
    <row r="61" spans="1:22" x14ac:dyDescent="0.25">
      <c r="A61" s="35" t="s">
        <v>223</v>
      </c>
      <c r="B61" s="36" t="s">
        <v>224</v>
      </c>
      <c r="C61" s="162" t="s">
        <v>5</v>
      </c>
      <c r="D61" s="83">
        <v>0</v>
      </c>
      <c r="E61" s="83">
        <v>0</v>
      </c>
      <c r="F61" s="36"/>
      <c r="G61" s="33"/>
      <c r="H61" s="37"/>
      <c r="I61" s="37"/>
    </row>
    <row r="62" spans="1:22" ht="27" customHeight="1" x14ac:dyDescent="0.25">
      <c r="A62" s="35" t="s">
        <v>225</v>
      </c>
      <c r="B62" s="36" t="s">
        <v>226</v>
      </c>
      <c r="C62" s="162" t="s">
        <v>5</v>
      </c>
      <c r="D62" s="83">
        <f>[3]СтЭ!$X$406</f>
        <v>194860.67299338701</v>
      </c>
      <c r="E62" s="83">
        <v>0</v>
      </c>
      <c r="F62" s="36"/>
      <c r="G62" s="33"/>
      <c r="H62" s="37"/>
      <c r="I62" s="37"/>
    </row>
    <row r="63" spans="1:22" ht="27" x14ac:dyDescent="0.25">
      <c r="A63" s="81" t="s">
        <v>16</v>
      </c>
      <c r="B63" s="42" t="s">
        <v>333</v>
      </c>
      <c r="C63" s="43" t="s">
        <v>5</v>
      </c>
      <c r="D63" s="77" t="s">
        <v>323</v>
      </c>
      <c r="E63" s="40">
        <f>E22+E24+E26+E49</f>
        <v>795212.76100000006</v>
      </c>
      <c r="F63" s="42"/>
      <c r="G63" s="33"/>
      <c r="H63" s="37"/>
      <c r="I63" s="37"/>
    </row>
    <row r="64" spans="1:22" ht="54" x14ac:dyDescent="0.25">
      <c r="A64" s="35" t="s">
        <v>17</v>
      </c>
      <c r="B64" s="36" t="s">
        <v>64</v>
      </c>
      <c r="C64" s="162" t="s">
        <v>5</v>
      </c>
      <c r="D64" s="105">
        <f>[3]СтЭ!$X$112</f>
        <v>2427841.6233451311</v>
      </c>
      <c r="E64" s="105">
        <f>[3]СтЭ!$Y$112</f>
        <v>2151717.85</v>
      </c>
      <c r="F64" s="36" t="s">
        <v>363</v>
      </c>
      <c r="G64" s="33">
        <f>E64/D64-1</f>
        <v>-0.11373220175897714</v>
      </c>
      <c r="H64" s="37">
        <f>'[4]14 Структура затрат '!$AU$60</f>
        <v>2352729.4313330911</v>
      </c>
      <c r="I64" s="37">
        <f>'[4]14 Структура затрат '!$AV$60</f>
        <v>2048026.6314585002</v>
      </c>
      <c r="J64" s="37">
        <f t="shared" ref="J64:K66" si="7">D64-H64</f>
        <v>75112.192012039945</v>
      </c>
      <c r="K64" s="37">
        <f t="shared" si="7"/>
        <v>103691.21854149993</v>
      </c>
      <c r="L64" s="39"/>
      <c r="M64" s="39"/>
    </row>
    <row r="65" spans="1:16" x14ac:dyDescent="0.25">
      <c r="A65" s="35" t="s">
        <v>7</v>
      </c>
      <c r="B65" s="36" t="s">
        <v>227</v>
      </c>
      <c r="C65" s="162" t="s">
        <v>228</v>
      </c>
      <c r="D65" s="105">
        <f>[3]СтЭ!$X$104</f>
        <v>702.87400000000002</v>
      </c>
      <c r="E65" s="83">
        <f>[3]СтЭ!$Y$104</f>
        <v>700.99625700000001</v>
      </c>
      <c r="F65" s="36"/>
      <c r="G65" s="33">
        <f>E65/D65-1</f>
        <v>-2.6715214960292277E-3</v>
      </c>
      <c r="H65" s="37">
        <f>'[4]14 Структура затрат '!$AU$62</f>
        <v>785.12650000000008</v>
      </c>
      <c r="I65" s="37">
        <f>'[4]14 Структура затрат '!$AV$62</f>
        <v>692.73990000000003</v>
      </c>
      <c r="J65" s="37">
        <f t="shared" si="7"/>
        <v>-82.252500000000055</v>
      </c>
      <c r="K65" s="37">
        <f t="shared" si="7"/>
        <v>8.25635699999998</v>
      </c>
    </row>
    <row r="66" spans="1:16" ht="40.5" x14ac:dyDescent="0.25">
      <c r="A66" s="35" t="s">
        <v>47</v>
      </c>
      <c r="B66" s="36" t="s">
        <v>229</v>
      </c>
      <c r="C66" s="162" t="s">
        <v>230</v>
      </c>
      <c r="D66" s="105">
        <f>D64/D65</f>
        <v>3454.1633683208242</v>
      </c>
      <c r="E66" s="105">
        <f>E64/E65</f>
        <v>3069.5140359358579</v>
      </c>
      <c r="F66" s="42"/>
      <c r="G66" s="33">
        <f>E66/D66-1</f>
        <v>-0.11135817602395459</v>
      </c>
      <c r="H66" s="37">
        <f>'[4]14 Структура затрат '!$AU$64</f>
        <v>2996.6246602720594</v>
      </c>
      <c r="I66" s="37">
        <f>'[4]14 Структура затрат '!$AV$64</f>
        <v>2956.415</v>
      </c>
      <c r="J66" s="37">
        <f t="shared" si="7"/>
        <v>457.53870804876487</v>
      </c>
      <c r="K66" s="37">
        <f t="shared" si="7"/>
        <v>113.09903593585796</v>
      </c>
    </row>
    <row r="67" spans="1:16" x14ac:dyDescent="0.25">
      <c r="A67" s="35" t="s">
        <v>26</v>
      </c>
      <c r="B67" s="36" t="s">
        <v>231</v>
      </c>
      <c r="C67" s="162" t="s">
        <v>38</v>
      </c>
      <c r="D67" s="105" t="s">
        <v>38</v>
      </c>
      <c r="E67" s="105" t="s">
        <v>38</v>
      </c>
      <c r="F67" s="36" t="s">
        <v>38</v>
      </c>
      <c r="G67" s="33"/>
      <c r="H67" s="37"/>
      <c r="I67" s="37"/>
    </row>
    <row r="68" spans="1:16" ht="27" x14ac:dyDescent="0.25">
      <c r="A68" s="35" t="s">
        <v>6</v>
      </c>
      <c r="B68" s="36" t="s">
        <v>232</v>
      </c>
      <c r="C68" s="162" t="s">
        <v>66</v>
      </c>
      <c r="D68" s="48">
        <v>0.11</v>
      </c>
      <c r="E68" s="105" t="s">
        <v>38</v>
      </c>
      <c r="F68" s="36" t="s">
        <v>38</v>
      </c>
      <c r="G68" s="33"/>
      <c r="H68" s="37"/>
      <c r="I68" s="37"/>
    </row>
    <row r="69" spans="1:16" ht="27" x14ac:dyDescent="0.25">
      <c r="A69" s="35" t="s">
        <v>7</v>
      </c>
      <c r="B69" s="36" t="s">
        <v>233</v>
      </c>
      <c r="C69" s="162" t="s">
        <v>66</v>
      </c>
      <c r="D69" s="48">
        <v>0.01</v>
      </c>
      <c r="E69" s="105" t="s">
        <v>38</v>
      </c>
      <c r="F69" s="36" t="s">
        <v>38</v>
      </c>
      <c r="G69" s="33"/>
      <c r="H69" s="37"/>
      <c r="I69" s="37"/>
    </row>
    <row r="70" spans="1:16" ht="54" x14ac:dyDescent="0.25">
      <c r="A70" s="35" t="s">
        <v>234</v>
      </c>
      <c r="B70" s="36" t="s">
        <v>67</v>
      </c>
      <c r="C70" s="162" t="s">
        <v>38</v>
      </c>
      <c r="D70" s="105" t="s">
        <v>38</v>
      </c>
      <c r="E70" s="105" t="s">
        <v>38</v>
      </c>
      <c r="F70" s="36" t="s">
        <v>38</v>
      </c>
      <c r="G70" s="33"/>
      <c r="H70" s="37"/>
      <c r="I70" s="37"/>
    </row>
    <row r="71" spans="1:16" x14ac:dyDescent="0.25">
      <c r="A71" s="41" t="s">
        <v>6</v>
      </c>
      <c r="B71" s="42" t="s">
        <v>68</v>
      </c>
      <c r="C71" s="43" t="s">
        <v>69</v>
      </c>
      <c r="D71" s="77" t="s">
        <v>323</v>
      </c>
      <c r="E71" s="139">
        <v>370485</v>
      </c>
      <c r="F71" s="42"/>
      <c r="G71" s="44"/>
      <c r="H71" s="37"/>
      <c r="I71" s="37"/>
      <c r="N71" s="49"/>
    </row>
    <row r="72" spans="1:16" x14ac:dyDescent="0.25">
      <c r="A72" s="41" t="s">
        <v>70</v>
      </c>
      <c r="B72" s="42" t="s">
        <v>71</v>
      </c>
      <c r="C72" s="43" t="s">
        <v>72</v>
      </c>
      <c r="D72" s="77" t="s">
        <v>323</v>
      </c>
      <c r="E72" s="129">
        <f>SUM(E73:E75)</f>
        <v>6515.7089999999998</v>
      </c>
      <c r="F72" s="42"/>
      <c r="G72" s="44"/>
      <c r="H72" s="37"/>
      <c r="I72" s="37"/>
      <c r="N72" s="50"/>
      <c r="O72" s="51"/>
    </row>
    <row r="73" spans="1:16" ht="27" x14ac:dyDescent="0.25">
      <c r="A73" s="41" t="s">
        <v>155</v>
      </c>
      <c r="B73" s="42" t="s">
        <v>156</v>
      </c>
      <c r="C73" s="43" t="s">
        <v>72</v>
      </c>
      <c r="D73" s="77" t="s">
        <v>323</v>
      </c>
      <c r="E73" s="83">
        <v>3867.1089999999999</v>
      </c>
      <c r="F73" s="42"/>
      <c r="G73" s="44"/>
      <c r="H73" s="37"/>
      <c r="I73" s="37"/>
      <c r="N73" s="52"/>
      <c r="O73" s="51"/>
    </row>
    <row r="74" spans="1:16" ht="27" x14ac:dyDescent="0.25">
      <c r="A74" s="41" t="s">
        <v>235</v>
      </c>
      <c r="B74" s="42" t="s">
        <v>236</v>
      </c>
      <c r="C74" s="43" t="s">
        <v>72</v>
      </c>
      <c r="D74" s="77" t="s">
        <v>323</v>
      </c>
      <c r="E74" s="83">
        <v>1226.03</v>
      </c>
      <c r="F74" s="42"/>
      <c r="G74" s="44"/>
      <c r="H74" s="37"/>
      <c r="I74" s="37"/>
      <c r="N74" s="52"/>
      <c r="O74" s="51"/>
    </row>
    <row r="75" spans="1:16" ht="27" x14ac:dyDescent="0.25">
      <c r="A75" s="41" t="s">
        <v>237</v>
      </c>
      <c r="B75" s="42" t="s">
        <v>238</v>
      </c>
      <c r="C75" s="43" t="s">
        <v>72</v>
      </c>
      <c r="D75" s="77" t="s">
        <v>323</v>
      </c>
      <c r="E75" s="83">
        <v>1422.57</v>
      </c>
      <c r="F75" s="42"/>
      <c r="G75" s="44"/>
      <c r="H75" s="37"/>
      <c r="I75" s="37"/>
      <c r="N75" s="52"/>
      <c r="O75" s="51"/>
    </row>
    <row r="76" spans="1:16" ht="27" hidden="1" customHeight="1" x14ac:dyDescent="0.25">
      <c r="A76" s="41" t="s">
        <v>239</v>
      </c>
      <c r="B76" s="42" t="s">
        <v>240</v>
      </c>
      <c r="C76" s="43" t="s">
        <v>72</v>
      </c>
      <c r="D76" s="77"/>
      <c r="E76" s="106"/>
      <c r="F76" s="42"/>
      <c r="G76" s="78"/>
      <c r="H76" s="37"/>
      <c r="I76" s="37"/>
      <c r="O76" s="51"/>
    </row>
    <row r="77" spans="1:16" ht="30.75" customHeight="1" x14ac:dyDescent="0.25">
      <c r="A77" s="35" t="s">
        <v>75</v>
      </c>
      <c r="B77" s="36" t="s">
        <v>76</v>
      </c>
      <c r="C77" s="162" t="s">
        <v>77</v>
      </c>
      <c r="D77" s="129">
        <f>SUM(D78:D81)</f>
        <v>69492.253239000012</v>
      </c>
      <c r="E77" s="129">
        <f>SUM(E78:E81)</f>
        <v>69546.778829000003</v>
      </c>
      <c r="F77" s="36"/>
      <c r="G77" s="33">
        <f t="shared" ref="G77:G92" si="8">E77/D77-1</f>
        <v>7.8462832126713344E-4</v>
      </c>
      <c r="H77" s="107">
        <f t="shared" ref="H77:I81" si="9">D77+D82</f>
        <v>159645.97723900003</v>
      </c>
      <c r="I77" s="107">
        <f t="shared" si="9"/>
        <v>160381.60282899998</v>
      </c>
      <c r="J77" s="37">
        <f>'[4]14 Структура затрат '!$AU$20</f>
        <v>159754.98759999999</v>
      </c>
      <c r="K77" s="24">
        <f>'[4]14 Структура затрат '!$AV$20</f>
        <v>159754.98759999999</v>
      </c>
      <c r="L77" s="76">
        <f>H77-J77</f>
        <v>-109.01036099996418</v>
      </c>
      <c r="M77" s="76">
        <f>I77-K77</f>
        <v>626.61522899998818</v>
      </c>
      <c r="N77" s="53"/>
      <c r="O77" s="51"/>
      <c r="P77" s="53"/>
    </row>
    <row r="78" spans="1:16" ht="27" x14ac:dyDescent="0.25">
      <c r="A78" s="35" t="s">
        <v>241</v>
      </c>
      <c r="B78" s="36" t="s">
        <v>162</v>
      </c>
      <c r="C78" s="162" t="s">
        <v>77</v>
      </c>
      <c r="D78" s="40">
        <f>'[9]1'!$K$52</f>
        <v>5409.1604310000002</v>
      </c>
      <c r="E78" s="83">
        <f>'[10]Р 2.1 факт'!$H$27</f>
        <v>5419.5100229999998</v>
      </c>
      <c r="F78" s="36"/>
      <c r="G78" s="33">
        <f t="shared" si="8"/>
        <v>1.9133453577537818E-3</v>
      </c>
      <c r="H78" s="107">
        <f t="shared" si="9"/>
        <v>28489.360431000001</v>
      </c>
      <c r="I78" s="107">
        <f t="shared" si="9"/>
        <v>28617.310022999998</v>
      </c>
      <c r="J78" s="37">
        <f>'[4]14 Структура затрат '!AU21</f>
        <v>28691.223700000002</v>
      </c>
      <c r="K78" s="37">
        <f>'[4]14 Структура затрат '!AV21</f>
        <v>28691.223700000002</v>
      </c>
      <c r="L78" s="76">
        <f t="shared" ref="L78:M81" si="10">H78-J78</f>
        <v>-201.86326900000131</v>
      </c>
      <c r="M78" s="76">
        <f t="shared" si="10"/>
        <v>-73.9136770000041</v>
      </c>
      <c r="O78" s="51"/>
    </row>
    <row r="79" spans="1:16" ht="27" x14ac:dyDescent="0.25">
      <c r="A79" s="35" t="s">
        <v>242</v>
      </c>
      <c r="B79" s="36" t="s">
        <v>243</v>
      </c>
      <c r="C79" s="162" t="s">
        <v>77</v>
      </c>
      <c r="D79" s="40">
        <f>'[9]1'!$K$53</f>
        <v>4641.4500019999996</v>
      </c>
      <c r="E79" s="83">
        <f>'[10]Р 2.1 факт'!$H$38</f>
        <v>4642.1555489999992</v>
      </c>
      <c r="F79" s="36"/>
      <c r="G79" s="33">
        <f t="shared" si="8"/>
        <v>1.5201003990039652E-4</v>
      </c>
      <c r="H79" s="107">
        <f t="shared" si="9"/>
        <v>27318.574002000001</v>
      </c>
      <c r="I79" s="107">
        <f t="shared" si="9"/>
        <v>27421.655548999999</v>
      </c>
      <c r="J79" s="37">
        <f>'[4]14 Структура затрат '!AU22</f>
        <v>28414.736700000001</v>
      </c>
      <c r="K79" s="37">
        <f>'[4]14 Структура затрат '!AV22</f>
        <v>28414.736700000001</v>
      </c>
      <c r="L79" s="76">
        <f t="shared" si="10"/>
        <v>-1096.1626980000001</v>
      </c>
      <c r="M79" s="76">
        <f t="shared" si="10"/>
        <v>-993.08115100000214</v>
      </c>
      <c r="O79" s="51"/>
    </row>
    <row r="80" spans="1:16" ht="27" x14ac:dyDescent="0.25">
      <c r="A80" s="35" t="s">
        <v>244</v>
      </c>
      <c r="B80" s="36" t="s">
        <v>245</v>
      </c>
      <c r="C80" s="162" t="s">
        <v>77</v>
      </c>
      <c r="D80" s="40">
        <f>'[9]1'!$K$54</f>
        <v>24580.224165</v>
      </c>
      <c r="E80" s="83">
        <f>'[10]Р 2.1 факт'!$H$39</f>
        <v>24653.831516000006</v>
      </c>
      <c r="F80" s="36"/>
      <c r="G80" s="33">
        <f t="shared" si="8"/>
        <v>2.9945760667560162E-3</v>
      </c>
      <c r="H80" s="107">
        <f t="shared" si="9"/>
        <v>68976.624165000001</v>
      </c>
      <c r="I80" s="107">
        <f t="shared" si="9"/>
        <v>69511.355516000011</v>
      </c>
      <c r="J80" s="37">
        <f>'[4]14 Структура затрат '!AU23</f>
        <v>66841.630399999995</v>
      </c>
      <c r="K80" s="37">
        <f>'[4]14 Структура затрат '!AV23</f>
        <v>66841.630399999995</v>
      </c>
      <c r="L80" s="76">
        <f t="shared" si="10"/>
        <v>2134.9937650000065</v>
      </c>
      <c r="M80" s="76">
        <f t="shared" si="10"/>
        <v>2669.725116000016</v>
      </c>
      <c r="O80" s="51"/>
    </row>
    <row r="81" spans="1:15" ht="27" x14ac:dyDescent="0.25">
      <c r="A81" s="35" t="s">
        <v>246</v>
      </c>
      <c r="B81" s="36" t="s">
        <v>168</v>
      </c>
      <c r="C81" s="162" t="s">
        <v>77</v>
      </c>
      <c r="D81" s="40">
        <f>'[9]1'!$K$55</f>
        <v>34861.418641000004</v>
      </c>
      <c r="E81" s="83">
        <f>'[10]Р 2.1 факт'!$H$44</f>
        <v>34831.281740999999</v>
      </c>
      <c r="F81" s="36"/>
      <c r="G81" s="33">
        <f t="shared" si="8"/>
        <v>-8.6447715482695919E-4</v>
      </c>
      <c r="H81" s="107">
        <f t="shared" si="9"/>
        <v>34861.418641000004</v>
      </c>
      <c r="I81" s="107">
        <f t="shared" si="9"/>
        <v>34831.281740999999</v>
      </c>
      <c r="J81" s="37">
        <f>'[4]14 Структура затрат '!AU24</f>
        <v>35807.396800000002</v>
      </c>
      <c r="K81" s="37">
        <f>'[4]14 Структура затрат '!AV24</f>
        <v>35807.396800000002</v>
      </c>
      <c r="L81" s="76">
        <f t="shared" si="10"/>
        <v>-945.97815899999841</v>
      </c>
      <c r="M81" s="76">
        <f t="shared" si="10"/>
        <v>-976.11505900000338</v>
      </c>
      <c r="O81" s="51"/>
    </row>
    <row r="82" spans="1:15" x14ac:dyDescent="0.25">
      <c r="A82" s="35" t="s">
        <v>78</v>
      </c>
      <c r="B82" s="36" t="s">
        <v>79</v>
      </c>
      <c r="C82" s="162" t="s">
        <v>77</v>
      </c>
      <c r="D82" s="129">
        <f>SUM(D83:D85)</f>
        <v>90153.724000000002</v>
      </c>
      <c r="E82" s="129">
        <f>SUM(E83:E85)</f>
        <v>90834.823999999993</v>
      </c>
      <c r="F82" s="135"/>
      <c r="G82" s="33">
        <f t="shared" si="8"/>
        <v>7.5548737176955871E-3</v>
      </c>
      <c r="H82" s="37"/>
      <c r="I82" s="37"/>
      <c r="O82" s="51"/>
    </row>
    <row r="83" spans="1:15" ht="27" x14ac:dyDescent="0.25">
      <c r="A83" s="35" t="s">
        <v>247</v>
      </c>
      <c r="B83" s="36" t="s">
        <v>170</v>
      </c>
      <c r="C83" s="162" t="s">
        <v>77</v>
      </c>
      <c r="D83" s="40">
        <f>'[9]2'!$K$58</f>
        <v>23080.2</v>
      </c>
      <c r="E83" s="83">
        <f>'[10]P2.2 факт'!$H$48</f>
        <v>23197.8</v>
      </c>
      <c r="F83" s="36"/>
      <c r="G83" s="33">
        <f t="shared" si="8"/>
        <v>5.0952764707410392E-3</v>
      </c>
      <c r="H83" s="37"/>
      <c r="I83" s="37"/>
      <c r="O83" s="51"/>
    </row>
    <row r="84" spans="1:15" ht="27" x14ac:dyDescent="0.25">
      <c r="A84" s="35" t="s">
        <v>248</v>
      </c>
      <c r="B84" s="36" t="s">
        <v>249</v>
      </c>
      <c r="C84" s="162" t="s">
        <v>77</v>
      </c>
      <c r="D84" s="40">
        <f>'[9]2'!$K$59</f>
        <v>22677.124</v>
      </c>
      <c r="E84" s="83">
        <f>'[10]P2.2 факт'!$H$49</f>
        <v>22779.5</v>
      </c>
      <c r="F84" s="36"/>
      <c r="G84" s="33">
        <f t="shared" si="8"/>
        <v>4.514505454924489E-3</v>
      </c>
      <c r="H84" s="37"/>
      <c r="I84" s="37"/>
      <c r="O84" s="51"/>
    </row>
    <row r="85" spans="1:15" ht="27" x14ac:dyDescent="0.25">
      <c r="A85" s="35" t="s">
        <v>250</v>
      </c>
      <c r="B85" s="36" t="s">
        <v>251</v>
      </c>
      <c r="C85" s="162" t="s">
        <v>77</v>
      </c>
      <c r="D85" s="40">
        <f>'[9]2'!$K$60</f>
        <v>44396.4</v>
      </c>
      <c r="E85" s="83">
        <f>'[10]P2.2 факт'!$H$50</f>
        <v>44857.523999999998</v>
      </c>
      <c r="F85" s="36"/>
      <c r="G85" s="33">
        <f t="shared" si="8"/>
        <v>1.0386517825769603E-2</v>
      </c>
      <c r="H85" s="37"/>
      <c r="I85" s="37"/>
      <c r="O85" s="51"/>
    </row>
    <row r="86" spans="1:15" ht="27" hidden="1" customHeight="1" x14ac:dyDescent="0.25">
      <c r="A86" s="35" t="s">
        <v>252</v>
      </c>
      <c r="B86" s="36" t="s">
        <v>176</v>
      </c>
      <c r="C86" s="162" t="s">
        <v>77</v>
      </c>
      <c r="D86" s="40"/>
      <c r="E86" s="83"/>
      <c r="F86" s="36"/>
      <c r="G86" s="33" t="e">
        <f t="shared" si="8"/>
        <v>#DIV/0!</v>
      </c>
      <c r="H86" s="37"/>
      <c r="I86" s="37"/>
      <c r="O86" s="51"/>
    </row>
    <row r="87" spans="1:15" x14ac:dyDescent="0.25">
      <c r="A87" s="35" t="s">
        <v>80</v>
      </c>
      <c r="B87" s="36" t="s">
        <v>81</v>
      </c>
      <c r="C87" s="162" t="s">
        <v>82</v>
      </c>
      <c r="D87" s="129">
        <f>SUM(D88:D91)</f>
        <v>52000.800210000001</v>
      </c>
      <c r="E87" s="129">
        <f>SUM(E88:E91)</f>
        <v>52037.81078</v>
      </c>
      <c r="F87" s="36"/>
      <c r="G87" s="33">
        <f t="shared" si="8"/>
        <v>7.1173077819053354E-4</v>
      </c>
      <c r="H87" s="37"/>
      <c r="I87" s="37"/>
      <c r="O87" s="51"/>
    </row>
    <row r="88" spans="1:15" ht="27" x14ac:dyDescent="0.25">
      <c r="A88" s="35" t="s">
        <v>253</v>
      </c>
      <c r="B88" s="36" t="s">
        <v>178</v>
      </c>
      <c r="C88" s="162" t="s">
        <v>82</v>
      </c>
      <c r="D88" s="40">
        <f>'[9]1'!$J$52</f>
        <v>3908.6245400000007</v>
      </c>
      <c r="E88" s="83">
        <f>'[10]Р 2.1 факт'!$G$27</f>
        <v>3913.1268599999999</v>
      </c>
      <c r="F88" s="36"/>
      <c r="G88" s="33">
        <f t="shared" si="8"/>
        <v>1.151893704274487E-3</v>
      </c>
      <c r="H88" s="37"/>
      <c r="I88" s="37"/>
      <c r="O88" s="51"/>
    </row>
    <row r="89" spans="1:15" ht="27" x14ac:dyDescent="0.25">
      <c r="A89" s="35" t="s">
        <v>254</v>
      </c>
      <c r="B89" s="36" t="s">
        <v>255</v>
      </c>
      <c r="C89" s="162" t="s">
        <v>82</v>
      </c>
      <c r="D89" s="40">
        <f>'[9]1'!$J$53</f>
        <v>3789.4408599999997</v>
      </c>
      <c r="E89" s="83">
        <f>'[10]Р 2.1 факт'!$G$38</f>
        <v>3792.8358799999996</v>
      </c>
      <c r="F89" s="36"/>
      <c r="G89" s="33">
        <f t="shared" si="8"/>
        <v>8.9591581592851632E-4</v>
      </c>
      <c r="H89" s="37"/>
      <c r="I89" s="37"/>
      <c r="O89" s="51"/>
    </row>
    <row r="90" spans="1:15" ht="27" x14ac:dyDescent="0.25">
      <c r="A90" s="35" t="s">
        <v>256</v>
      </c>
      <c r="B90" s="36" t="s">
        <v>257</v>
      </c>
      <c r="C90" s="162" t="s">
        <v>82</v>
      </c>
      <c r="D90" s="40">
        <f>'[9]1'!$J$54</f>
        <v>22045.313809999996</v>
      </c>
      <c r="E90" s="83">
        <f>'[10]Р 2.1 факт'!$G$39</f>
        <v>22066.4588</v>
      </c>
      <c r="F90" s="36"/>
      <c r="G90" s="33">
        <f t="shared" si="8"/>
        <v>9.5916030872800206E-4</v>
      </c>
      <c r="H90" s="37"/>
      <c r="I90" s="37"/>
      <c r="O90" s="51"/>
    </row>
    <row r="91" spans="1:15" ht="27" x14ac:dyDescent="0.25">
      <c r="A91" s="35" t="s">
        <v>258</v>
      </c>
      <c r="B91" s="36" t="s">
        <v>184</v>
      </c>
      <c r="C91" s="162" t="s">
        <v>82</v>
      </c>
      <c r="D91" s="40">
        <f>'[9]1'!$J$55</f>
        <v>22257.421000000002</v>
      </c>
      <c r="E91" s="83">
        <f>'[10]Р 2.1 факт'!$G$44</f>
        <v>22265.389239999997</v>
      </c>
      <c r="F91" s="36"/>
      <c r="G91" s="33">
        <f t="shared" si="8"/>
        <v>3.5800374176298E-4</v>
      </c>
      <c r="H91" s="130"/>
      <c r="I91" s="130"/>
      <c r="O91" s="51"/>
    </row>
    <row r="92" spans="1:15" x14ac:dyDescent="0.25">
      <c r="A92" s="35" t="s">
        <v>83</v>
      </c>
      <c r="B92" s="36" t="s">
        <v>84</v>
      </c>
      <c r="C92" s="162" t="s">
        <v>66</v>
      </c>
      <c r="D92" s="138">
        <f>('[9]1'!$J$49+'[9]1'!$J$43)/D87</f>
        <v>9.5397387731853116E-3</v>
      </c>
      <c r="E92" s="55">
        <f>('[10]Р 2.1 факт'!$G$43+'[10]Р 2.1 факт'!$G$37)/E87</f>
        <v>9.9251952043782725E-3</v>
      </c>
      <c r="F92" s="36"/>
      <c r="G92" s="33">
        <f t="shared" si="8"/>
        <v>4.0405344460418213E-2</v>
      </c>
      <c r="H92" s="131"/>
      <c r="I92" s="37"/>
      <c r="N92" s="56"/>
      <c r="O92" s="57"/>
    </row>
    <row r="93" spans="1:15" ht="197.25" customHeight="1" x14ac:dyDescent="0.25">
      <c r="A93" s="35" t="s">
        <v>85</v>
      </c>
      <c r="B93" s="36" t="s">
        <v>86</v>
      </c>
      <c r="C93" s="162" t="s">
        <v>5</v>
      </c>
      <c r="D93" s="40">
        <f>'[11]5. Реестр базы ИК 12мес 2021'!$K$319</f>
        <v>1207203.9660546731</v>
      </c>
      <c r="E93" s="40">
        <f>'[11]5. Реестр базы ИК 12мес 2021'!$L$319</f>
        <v>1053995.6799799998</v>
      </c>
      <c r="F93" s="266"/>
      <c r="G93" s="33">
        <f>E93/D93-1</f>
        <v>-0.12691168218688131</v>
      </c>
      <c r="H93" s="37"/>
      <c r="I93" s="37"/>
      <c r="J93" s="37"/>
      <c r="K93" s="37"/>
      <c r="L93" s="37"/>
      <c r="M93" s="37"/>
      <c r="N93" s="108"/>
    </row>
    <row r="94" spans="1:15" ht="32.450000000000003" customHeight="1" x14ac:dyDescent="0.25">
      <c r="A94" s="35" t="s">
        <v>87</v>
      </c>
      <c r="B94" s="36" t="s">
        <v>88</v>
      </c>
      <c r="C94" s="162" t="s">
        <v>5</v>
      </c>
      <c r="D94" s="40">
        <f>'[11]5. Реестр базы ИК 12мес 2021'!$K$323</f>
        <v>101293.72600958454</v>
      </c>
      <c r="E94" s="40">
        <f>'[11]5. Реестр базы ИК 12мес 2021'!$M$323</f>
        <v>105063.54932399999</v>
      </c>
      <c r="F94" s="267"/>
      <c r="G94" s="33">
        <f>E94/D94-1</f>
        <v>3.7216750364763351E-2</v>
      </c>
      <c r="H94" s="37"/>
      <c r="I94" s="37"/>
    </row>
    <row r="95" spans="1:15" ht="36" customHeight="1" x14ac:dyDescent="0.25">
      <c r="A95" s="35" t="s">
        <v>89</v>
      </c>
      <c r="B95" s="36" t="s">
        <v>90</v>
      </c>
      <c r="C95" s="162" t="s">
        <v>66</v>
      </c>
      <c r="D95" s="55">
        <v>0.1457</v>
      </c>
      <c r="E95" s="40" t="s">
        <v>38</v>
      </c>
      <c r="F95" s="161" t="s">
        <v>38</v>
      </c>
      <c r="G95" s="33"/>
      <c r="H95" s="37"/>
      <c r="I95" s="37"/>
    </row>
    <row r="96" spans="1:15" hidden="1" x14ac:dyDescent="0.25">
      <c r="B96" s="25" t="s">
        <v>334</v>
      </c>
      <c r="D96" s="109">
        <f>[3]СтЭ!$X$114</f>
        <v>162252.27856649627</v>
      </c>
      <c r="E96" s="37">
        <f>[3]СтЭ!$Y$114</f>
        <v>169276.42</v>
      </c>
      <c r="G96" s="33"/>
      <c r="H96" s="37"/>
      <c r="I96" s="37"/>
    </row>
    <row r="97" spans="1:13" hidden="1" x14ac:dyDescent="0.25">
      <c r="A97" s="58"/>
      <c r="B97" s="22"/>
      <c r="C97" s="22"/>
      <c r="D97" s="127">
        <f>D19+D44-D50-D52+D64</f>
        <v>7369224.0658514639</v>
      </c>
      <c r="E97" s="127">
        <f>E19+E44-E50+E64-E52</f>
        <v>7224776.8300000001</v>
      </c>
      <c r="F97" s="128"/>
      <c r="H97" s="37">
        <f>D18+D64+D96</f>
        <v>8823018.7897399087</v>
      </c>
      <c r="I97" s="37">
        <f>E18+E64+E96</f>
        <v>9770000.8248466812</v>
      </c>
      <c r="J97" s="59"/>
      <c r="K97" s="79"/>
      <c r="L97" s="59"/>
      <c r="M97" s="59"/>
    </row>
    <row r="98" spans="1:13" hidden="1" x14ac:dyDescent="0.25">
      <c r="A98" s="58"/>
      <c r="B98" s="22" t="s">
        <v>364</v>
      </c>
      <c r="C98" s="22"/>
      <c r="D98" s="127">
        <f>[3]СтЭ!$X$306</f>
        <v>650039</v>
      </c>
      <c r="E98" s="127">
        <f>[3]СтЭ!$Y$306</f>
        <v>688640.62</v>
      </c>
      <c r="F98" s="128"/>
      <c r="H98" s="37"/>
      <c r="I98" s="37"/>
      <c r="J98" s="59"/>
      <c r="K98" s="79"/>
      <c r="L98" s="59"/>
      <c r="M98" s="59"/>
    </row>
    <row r="99" spans="1:13" hidden="1" x14ac:dyDescent="0.25">
      <c r="A99" s="58"/>
      <c r="B99" s="22" t="s">
        <v>365</v>
      </c>
      <c r="C99" s="22"/>
      <c r="D99" s="127">
        <f>[3]СтЭ!$X$214</f>
        <v>0</v>
      </c>
      <c r="E99" s="127">
        <f>[3]СтЭ!$Y$214</f>
        <v>66.97</v>
      </c>
      <c r="F99" s="128"/>
      <c r="H99" s="37"/>
      <c r="I99" s="37"/>
      <c r="J99" s="59"/>
      <c r="K99" s="79"/>
      <c r="L99" s="59"/>
      <c r="M99" s="59"/>
    </row>
    <row r="100" spans="1:13" hidden="1" x14ac:dyDescent="0.25">
      <c r="A100" s="58"/>
      <c r="B100" s="22"/>
      <c r="C100" s="22"/>
      <c r="D100" s="127">
        <f>D97+D98-D99+D96</f>
        <v>8181515.3444179604</v>
      </c>
      <c r="E100" s="127">
        <f>E97+E98-E99+E96</f>
        <v>8082626.9000000004</v>
      </c>
      <c r="F100" s="128"/>
      <c r="H100" s="37"/>
      <c r="I100" s="37"/>
      <c r="J100" s="59"/>
      <c r="K100" s="79"/>
      <c r="L100" s="59"/>
      <c r="M100" s="59"/>
    </row>
    <row r="101" spans="1:13" hidden="1" x14ac:dyDescent="0.25">
      <c r="A101" s="58"/>
      <c r="B101" s="22" t="s">
        <v>366</v>
      </c>
      <c r="C101" s="22"/>
      <c r="D101" s="127">
        <f>[3]СтЭ!$X$415</f>
        <v>8181515.3444179604</v>
      </c>
      <c r="E101" s="127">
        <f>[3]СтЭ!$Y$415</f>
        <v>8063755.6399999997</v>
      </c>
      <c r="F101" s="128"/>
      <c r="H101" s="37"/>
      <c r="I101" s="37"/>
      <c r="J101" s="59"/>
      <c r="K101" s="79"/>
      <c r="L101" s="59"/>
      <c r="M101" s="59"/>
    </row>
    <row r="102" spans="1:13" hidden="1" x14ac:dyDescent="0.25">
      <c r="A102" s="58"/>
      <c r="B102" s="22"/>
      <c r="C102" s="22"/>
      <c r="D102" s="127">
        <f>D101-D100</f>
        <v>0</v>
      </c>
      <c r="E102" s="127">
        <f>E101-E100</f>
        <v>-18871.260000000708</v>
      </c>
      <c r="F102" s="128"/>
      <c r="H102" s="37"/>
      <c r="I102" s="37"/>
      <c r="J102" s="59"/>
      <c r="K102" s="79"/>
      <c r="L102" s="59"/>
      <c r="M102" s="59"/>
    </row>
    <row r="103" spans="1:13" hidden="1" x14ac:dyDescent="0.25">
      <c r="A103" s="58"/>
      <c r="B103" s="22"/>
      <c r="C103" s="22"/>
      <c r="D103" s="127">
        <f>[3]СтЭ!$X$110-[3]СтЭ!$X$114</f>
        <v>8660766.5198233277</v>
      </c>
      <c r="E103" s="127">
        <f>[3]СтЭ!$Y$110-[3]СтЭ!$Y$114</f>
        <v>8633594.4900000002</v>
      </c>
      <c r="F103" s="128"/>
      <c r="H103" s="37"/>
      <c r="I103" s="37"/>
      <c r="J103" s="59"/>
      <c r="K103" s="79"/>
      <c r="L103" s="59"/>
      <c r="M103" s="59"/>
    </row>
    <row r="104" spans="1:13" hidden="1" x14ac:dyDescent="0.25">
      <c r="A104" s="58"/>
      <c r="B104" s="22"/>
      <c r="C104" s="22"/>
      <c r="D104" s="127">
        <f>D18+D64</f>
        <v>8660766.5111734122</v>
      </c>
      <c r="E104" s="127">
        <f>E18+E64-E60-E52</f>
        <v>8633594.4994533472</v>
      </c>
      <c r="F104" s="128"/>
      <c r="H104" s="37"/>
      <c r="I104" s="37"/>
      <c r="J104" s="59"/>
      <c r="K104" s="79"/>
      <c r="L104" s="59"/>
      <c r="M104" s="59"/>
    </row>
    <row r="105" spans="1:13" hidden="1" x14ac:dyDescent="0.25">
      <c r="A105" s="58"/>
      <c r="B105" s="22"/>
      <c r="C105" s="22"/>
      <c r="D105" s="127">
        <f>D104-D103</f>
        <v>-8.6499154567718506E-3</v>
      </c>
      <c r="E105" s="127">
        <f>E104-E103</f>
        <v>9.4533469527959824E-3</v>
      </c>
      <c r="F105" s="128"/>
      <c r="H105" s="37"/>
      <c r="I105" s="37"/>
      <c r="J105" s="59"/>
      <c r="K105" s="79"/>
      <c r="L105" s="59"/>
      <c r="M105" s="59"/>
    </row>
    <row r="106" spans="1:13" x14ac:dyDescent="0.25">
      <c r="A106" s="262"/>
      <c r="B106" s="262"/>
      <c r="C106" s="262"/>
      <c r="D106" s="262"/>
      <c r="E106" s="262"/>
      <c r="F106" s="262"/>
      <c r="G106" s="110"/>
      <c r="H106" s="37">
        <f>[12]СтЭ!$Q$110</f>
        <v>10621538.710000001</v>
      </c>
      <c r="I106" s="37">
        <f>[12]СтЭ!$R$110</f>
        <v>8386459.0700000003</v>
      </c>
      <c r="J106" s="76"/>
    </row>
    <row r="107" spans="1:13" ht="51" customHeight="1" x14ac:dyDescent="0.25">
      <c r="A107" s="268" t="s">
        <v>91</v>
      </c>
      <c r="B107" s="268"/>
      <c r="C107" s="268"/>
      <c r="D107" s="268"/>
      <c r="E107" s="268"/>
      <c r="F107" s="268"/>
      <c r="G107" s="110"/>
      <c r="H107" s="37">
        <f>H97-H106</f>
        <v>-1798519.9202600922</v>
      </c>
      <c r="I107" s="37">
        <f>I97-I106</f>
        <v>1383541.7548466809</v>
      </c>
      <c r="J107" s="76">
        <f>E52</f>
        <v>35091.527393333337</v>
      </c>
    </row>
    <row r="108" spans="1:13" ht="34.5" customHeight="1" x14ac:dyDescent="0.25">
      <c r="A108" s="262" t="s">
        <v>92</v>
      </c>
      <c r="B108" s="262"/>
      <c r="C108" s="262"/>
      <c r="D108" s="262"/>
      <c r="E108" s="262"/>
      <c r="F108" s="262"/>
      <c r="G108" s="110"/>
      <c r="H108" s="37"/>
      <c r="I108" s="37"/>
    </row>
    <row r="109" spans="1:13" ht="42.75" customHeight="1" x14ac:dyDescent="0.25">
      <c r="A109" s="262" t="s">
        <v>259</v>
      </c>
      <c r="B109" s="262"/>
      <c r="C109" s="262"/>
      <c r="D109" s="262"/>
      <c r="E109" s="262"/>
      <c r="F109" s="262"/>
      <c r="G109" s="110"/>
      <c r="H109" s="37">
        <f>D55+D57+D59+D60</f>
        <v>941082.24132856203</v>
      </c>
      <c r="I109" s="37">
        <f>E55+E57+E59+E60</f>
        <v>2259789.6454533478</v>
      </c>
    </row>
    <row r="110" spans="1:13" ht="34.5" customHeight="1" x14ac:dyDescent="0.25">
      <c r="A110" s="262" t="s">
        <v>93</v>
      </c>
      <c r="B110" s="262"/>
      <c r="C110" s="262"/>
      <c r="D110" s="262"/>
      <c r="E110" s="262"/>
      <c r="F110" s="262"/>
      <c r="G110" s="110"/>
      <c r="H110" s="37">
        <f>[12]СтЭ!$Q$414+[12]СтЭ!$Q$415+[12]СтЭ!$Q$301-[12]СтЭ!$Q$212-[12]СтЭ!$Q$293-[12]СтЭ!$Q$298</f>
        <v>2488089.7193947574</v>
      </c>
      <c r="I110" s="37">
        <f>[12]СтЭ!$R$414+[12]СтЭ!$R$415+[12]СтЭ!$R$301-[12]СтЭ!$R$212-[12]СтЭ!$R$293-[12]СтЭ!$R$298</f>
        <v>1202545.816522117</v>
      </c>
    </row>
    <row r="111" spans="1:13" ht="37.5" customHeight="1" x14ac:dyDescent="0.25">
      <c r="A111" s="262" t="s">
        <v>94</v>
      </c>
      <c r="B111" s="262"/>
      <c r="C111" s="262"/>
      <c r="D111" s="262"/>
      <c r="E111" s="262"/>
      <c r="F111" s="262"/>
      <c r="H111" s="37">
        <f>H109-H110</f>
        <v>-1547007.4780661953</v>
      </c>
      <c r="I111" s="37">
        <f>I109-I110</f>
        <v>1057243.8289312308</v>
      </c>
    </row>
  </sheetData>
  <mergeCells count="18">
    <mergeCell ref="A15:A16"/>
    <mergeCell ref="B15:B16"/>
    <mergeCell ref="C15:C16"/>
    <mergeCell ref="D15:E15"/>
    <mergeCell ref="F15:F16"/>
    <mergeCell ref="A5:F5"/>
    <mergeCell ref="A6:F6"/>
    <mergeCell ref="A7:F7"/>
    <mergeCell ref="A8:F8"/>
    <mergeCell ref="C10:F10"/>
    <mergeCell ref="A110:F110"/>
    <mergeCell ref="A111:F111"/>
    <mergeCell ref="F20:F43"/>
    <mergeCell ref="F93:F94"/>
    <mergeCell ref="A106:F106"/>
    <mergeCell ref="A107:F107"/>
    <mergeCell ref="A108:F108"/>
    <mergeCell ref="A109:F109"/>
  </mergeCells>
  <pageMargins left="0.78740157480314965" right="0.19685039370078741" top="0.78740157480314965" bottom="0.19685039370078741" header="0.31496062992125984" footer="0.31496062992125984"/>
  <pageSetup paperSize="9" scale="74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51"/>
  <sheetViews>
    <sheetView view="pageBreakPreview" topLeftCell="A4" zoomScale="85" zoomScaleNormal="100" zoomScaleSheetLayoutView="85" workbookViewId="0">
      <selection activeCell="E61" sqref="E61"/>
    </sheetView>
  </sheetViews>
  <sheetFormatPr defaultRowHeight="15" x14ac:dyDescent="0.25"/>
  <cols>
    <col min="1" max="2" width="9.140625" style="38"/>
    <col min="3" max="3" width="53.28515625" style="38" customWidth="1"/>
    <col min="4" max="4" width="11.5703125" style="38" customWidth="1"/>
    <col min="5" max="6" width="13.28515625" style="38" customWidth="1"/>
    <col min="7" max="7" width="63.28515625" style="38" customWidth="1"/>
    <col min="8" max="8" width="9.140625" style="38" hidden="1" customWidth="1"/>
    <col min="9" max="9" width="14.85546875" style="38" hidden="1" customWidth="1"/>
    <col min="10" max="10" width="12.28515625" style="38" hidden="1" customWidth="1"/>
    <col min="11" max="12" width="0" style="38" hidden="1" customWidth="1"/>
    <col min="13" max="13" width="9.140625" style="38"/>
    <col min="14" max="14" width="34" style="38" customWidth="1"/>
    <col min="15" max="15" width="11.42578125" style="38" bestFit="1" customWidth="1"/>
    <col min="16" max="16384" width="9.140625" style="38"/>
  </cols>
  <sheetData>
    <row r="1" spans="1:7" ht="15" customHeight="1" x14ac:dyDescent="0.25">
      <c r="B1" s="60"/>
      <c r="C1" s="60"/>
      <c r="D1" s="60"/>
      <c r="E1" s="60"/>
      <c r="F1" s="60"/>
      <c r="G1" s="60" t="s">
        <v>260</v>
      </c>
    </row>
    <row r="2" spans="1:7" x14ac:dyDescent="0.25">
      <c r="B2" s="60"/>
      <c r="C2" s="60"/>
      <c r="D2" s="60"/>
      <c r="E2" s="60"/>
      <c r="F2" s="60"/>
      <c r="G2" s="60" t="s">
        <v>261</v>
      </c>
    </row>
    <row r="3" spans="1:7" ht="15" customHeight="1" x14ac:dyDescent="0.25">
      <c r="B3" s="60"/>
      <c r="C3" s="60"/>
      <c r="D3" s="60"/>
      <c r="E3" s="60"/>
      <c r="F3" s="60"/>
      <c r="G3" s="60" t="s">
        <v>262</v>
      </c>
    </row>
    <row r="4" spans="1:7" x14ac:dyDescent="0.25">
      <c r="B4" s="60"/>
      <c r="C4" s="60"/>
      <c r="D4" s="60"/>
      <c r="E4" s="60"/>
      <c r="F4" s="60"/>
      <c r="G4" s="60" t="s">
        <v>263</v>
      </c>
    </row>
    <row r="5" spans="1:7" ht="15" customHeight="1" x14ac:dyDescent="0.25">
      <c r="B5" s="60"/>
      <c r="C5" s="60"/>
      <c r="D5" s="60"/>
      <c r="E5" s="60"/>
      <c r="F5" s="60"/>
      <c r="G5" s="60"/>
    </row>
    <row r="6" spans="1:7" ht="15" customHeight="1" x14ac:dyDescent="0.25">
      <c r="B6" s="289" t="s">
        <v>264</v>
      </c>
      <c r="C6" s="289"/>
      <c r="D6" s="289"/>
      <c r="E6" s="289"/>
      <c r="F6" s="289"/>
      <c r="G6" s="289"/>
    </row>
    <row r="7" spans="1:7" ht="15" customHeight="1" x14ac:dyDescent="0.25">
      <c r="B7" s="289" t="s">
        <v>265</v>
      </c>
      <c r="C7" s="289"/>
      <c r="D7" s="289"/>
      <c r="E7" s="289"/>
      <c r="F7" s="289"/>
      <c r="G7" s="289"/>
    </row>
    <row r="8" spans="1:7" ht="15" customHeight="1" x14ac:dyDescent="0.25">
      <c r="B8" s="289" t="s">
        <v>266</v>
      </c>
      <c r="C8" s="289"/>
      <c r="D8" s="289"/>
      <c r="E8" s="289"/>
      <c r="F8" s="289"/>
      <c r="G8" s="289"/>
    </row>
    <row r="9" spans="1:7" ht="15" customHeight="1" x14ac:dyDescent="0.25">
      <c r="B9" s="289" t="s">
        <v>267</v>
      </c>
      <c r="C9" s="289"/>
      <c r="D9" s="289"/>
      <c r="E9" s="289"/>
      <c r="F9" s="289"/>
      <c r="G9" s="289"/>
    </row>
    <row r="10" spans="1:7" ht="15" customHeight="1" x14ac:dyDescent="0.25">
      <c r="B10" s="289" t="s">
        <v>268</v>
      </c>
      <c r="C10" s="289"/>
      <c r="D10" s="289"/>
      <c r="E10" s="289"/>
      <c r="F10" s="289"/>
      <c r="G10" s="289"/>
    </row>
    <row r="11" spans="1:7" ht="15" customHeight="1" x14ac:dyDescent="0.3">
      <c r="B11" s="61"/>
      <c r="C11" s="62"/>
      <c r="D11" s="60"/>
      <c r="E11" s="60"/>
      <c r="F11" s="60"/>
      <c r="G11" s="60"/>
    </row>
    <row r="12" spans="1:7" ht="15" customHeight="1" x14ac:dyDescent="0.25">
      <c r="A12" s="63"/>
      <c r="B12" s="27" t="s">
        <v>30</v>
      </c>
      <c r="C12" s="25"/>
      <c r="D12" s="270" t="s">
        <v>475</v>
      </c>
      <c r="E12" s="270"/>
      <c r="F12" s="270"/>
      <c r="G12" s="270"/>
    </row>
    <row r="13" spans="1:7" ht="15" customHeight="1" x14ac:dyDescent="0.25">
      <c r="A13" s="63"/>
      <c r="B13" s="27" t="s">
        <v>31</v>
      </c>
      <c r="C13" s="28" t="s">
        <v>187</v>
      </c>
      <c r="D13" s="29"/>
      <c r="E13" s="30"/>
      <c r="F13" s="30"/>
      <c r="G13" s="25"/>
    </row>
    <row r="14" spans="1:7" x14ac:dyDescent="0.25">
      <c r="A14" s="63"/>
      <c r="B14" s="27" t="s">
        <v>32</v>
      </c>
      <c r="C14" s="31" t="s">
        <v>208</v>
      </c>
      <c r="D14" s="29"/>
      <c r="E14" s="30"/>
      <c r="F14" s="30"/>
      <c r="G14" s="25"/>
    </row>
    <row r="15" spans="1:7" ht="15" customHeight="1" x14ac:dyDescent="0.25">
      <c r="B15" s="60"/>
      <c r="C15" s="60"/>
      <c r="D15" s="60"/>
      <c r="E15" s="60"/>
      <c r="F15" s="60"/>
      <c r="G15" s="60"/>
    </row>
    <row r="16" spans="1:7" x14ac:dyDescent="0.25">
      <c r="B16" s="290" t="s">
        <v>27</v>
      </c>
      <c r="C16" s="290" t="s">
        <v>0</v>
      </c>
      <c r="D16" s="290" t="s">
        <v>36</v>
      </c>
      <c r="E16" s="292" t="s">
        <v>368</v>
      </c>
      <c r="F16" s="293"/>
      <c r="G16" s="290" t="s">
        <v>269</v>
      </c>
    </row>
    <row r="17" spans="2:17" ht="15" customHeight="1" x14ac:dyDescent="0.25">
      <c r="B17" s="291"/>
      <c r="C17" s="291"/>
      <c r="D17" s="291"/>
      <c r="E17" s="132" t="s">
        <v>270</v>
      </c>
      <c r="F17" s="132" t="s">
        <v>271</v>
      </c>
      <c r="G17" s="291"/>
    </row>
    <row r="18" spans="2:17" ht="30" x14ac:dyDescent="0.25">
      <c r="B18" s="64">
        <v>1</v>
      </c>
      <c r="C18" s="65" t="s">
        <v>272</v>
      </c>
      <c r="D18" s="66" t="s">
        <v>5</v>
      </c>
      <c r="E18" s="67">
        <f>'[13]ОИК 2021'!E18+'[13]ОРИК 2021'!E18</f>
        <v>5145075.6290997388</v>
      </c>
      <c r="F18" s="67">
        <f>'[13]ОИК 2021'!F18+'[13]ОРИК 2021'!F18</f>
        <v>5100458.8046205146</v>
      </c>
      <c r="G18" s="111"/>
      <c r="H18" s="112">
        <f>F18/E18-1</f>
        <v>-8.6717528945304823E-3</v>
      </c>
      <c r="N18" s="51"/>
      <c r="O18" s="51"/>
      <c r="P18" s="51"/>
      <c r="Q18" s="51"/>
    </row>
    <row r="19" spans="2:17" ht="15" customHeight="1" x14ac:dyDescent="0.25">
      <c r="B19" s="280">
        <v>2</v>
      </c>
      <c r="C19" s="283" t="s">
        <v>273</v>
      </c>
      <c r="D19" s="66" t="s">
        <v>5</v>
      </c>
      <c r="E19" s="67">
        <f>E22+E23</f>
        <v>1105910.2400450921</v>
      </c>
      <c r="F19" s="67">
        <f>F22+F23</f>
        <v>942528.60416599992</v>
      </c>
      <c r="G19" s="113"/>
      <c r="H19" s="112">
        <f t="shared" ref="H19:H38" si="0">F19/E19-1</f>
        <v>-0.14773498785256789</v>
      </c>
      <c r="N19" s="51"/>
      <c r="O19" s="51"/>
      <c r="P19" s="51"/>
      <c r="Q19" s="51"/>
    </row>
    <row r="20" spans="2:17" x14ac:dyDescent="0.25">
      <c r="B20" s="281"/>
      <c r="C20" s="284"/>
      <c r="D20" s="66" t="s">
        <v>274</v>
      </c>
      <c r="E20" s="67">
        <f>E24</f>
        <v>55.472999999999999</v>
      </c>
      <c r="F20" s="67">
        <f>F24</f>
        <v>54.93</v>
      </c>
      <c r="G20" s="111"/>
      <c r="H20" s="112">
        <f t="shared" si="0"/>
        <v>-9.7885457790276575E-3</v>
      </c>
      <c r="N20" s="51"/>
      <c r="O20" s="51"/>
      <c r="P20" s="51"/>
      <c r="Q20" s="51"/>
    </row>
    <row r="21" spans="2:17" ht="15" customHeight="1" x14ac:dyDescent="0.25">
      <c r="B21" s="282"/>
      <c r="C21" s="285"/>
      <c r="D21" s="66" t="s">
        <v>82</v>
      </c>
      <c r="E21" s="67">
        <f>E25</f>
        <v>94.205244008242914</v>
      </c>
      <c r="F21" s="67">
        <f>F25</f>
        <v>59.459326535436077</v>
      </c>
      <c r="G21" s="111"/>
      <c r="H21" s="112">
        <f t="shared" si="0"/>
        <v>-0.36883209463123501</v>
      </c>
      <c r="N21" s="51"/>
      <c r="O21" s="51"/>
      <c r="P21" s="51"/>
      <c r="Q21" s="51"/>
    </row>
    <row r="22" spans="2:17" ht="30" x14ac:dyDescent="0.25">
      <c r="B22" s="64" t="s">
        <v>275</v>
      </c>
      <c r="C22" s="65" t="s">
        <v>276</v>
      </c>
      <c r="D22" s="66" t="s">
        <v>5</v>
      </c>
      <c r="E22" s="67"/>
      <c r="F22" s="67"/>
      <c r="G22" s="111"/>
      <c r="H22" s="114" t="e">
        <f t="shared" si="0"/>
        <v>#DIV/0!</v>
      </c>
    </row>
    <row r="23" spans="2:17" ht="22.9" customHeight="1" x14ac:dyDescent="0.25">
      <c r="B23" s="280" t="s">
        <v>157</v>
      </c>
      <c r="C23" s="283" t="s">
        <v>476</v>
      </c>
      <c r="D23" s="66" t="s">
        <v>5</v>
      </c>
      <c r="E23" s="67">
        <f>E26+E29+E32</f>
        <v>1105910.2400450921</v>
      </c>
      <c r="F23" s="67">
        <f>F26+F29+F32</f>
        <v>942528.60416599992</v>
      </c>
      <c r="G23" s="286" t="s">
        <v>477</v>
      </c>
      <c r="H23" s="112">
        <f t="shared" si="0"/>
        <v>-0.14773498785256789</v>
      </c>
    </row>
    <row r="24" spans="2:17" ht="20.25" customHeight="1" x14ac:dyDescent="0.25">
      <c r="B24" s="281"/>
      <c r="C24" s="284"/>
      <c r="D24" s="66" t="s">
        <v>274</v>
      </c>
      <c r="E24" s="67">
        <f t="shared" ref="E24:F25" si="1">E27+E30+E33</f>
        <v>55.472999999999999</v>
      </c>
      <c r="F24" s="67">
        <f t="shared" si="1"/>
        <v>54.93</v>
      </c>
      <c r="G24" s="287"/>
      <c r="H24" s="112">
        <f t="shared" si="0"/>
        <v>-9.7885457790276575E-3</v>
      </c>
    </row>
    <row r="25" spans="2:17" ht="45.2" customHeight="1" x14ac:dyDescent="0.25">
      <c r="B25" s="282"/>
      <c r="C25" s="285"/>
      <c r="D25" s="66" t="s">
        <v>82</v>
      </c>
      <c r="E25" s="67">
        <f t="shared" si="1"/>
        <v>94.205244008242914</v>
      </c>
      <c r="F25" s="67">
        <f t="shared" si="1"/>
        <v>59.459326535436077</v>
      </c>
      <c r="G25" s="288"/>
      <c r="H25" s="112">
        <f t="shared" si="0"/>
        <v>-0.36883209463123501</v>
      </c>
    </row>
    <row r="26" spans="2:17" ht="20.25" customHeight="1" x14ac:dyDescent="0.25">
      <c r="B26" s="280" t="s">
        <v>277</v>
      </c>
      <c r="C26" s="283" t="s">
        <v>278</v>
      </c>
      <c r="D26" s="66" t="s">
        <v>5</v>
      </c>
      <c r="E26" s="67">
        <f>'[13]ОИК 2021'!E26+'[13]ОРИК 2021'!E26</f>
        <v>888871.66108394507</v>
      </c>
      <c r="F26" s="67">
        <f>'[13]ОИК 2021'!F26+'[13]ОРИК 2021'!F26</f>
        <v>723667.85739999998</v>
      </c>
      <c r="G26" s="286" t="s">
        <v>478</v>
      </c>
      <c r="H26" s="112">
        <f t="shared" si="0"/>
        <v>-0.18585788130818048</v>
      </c>
    </row>
    <row r="27" spans="2:17" ht="39.950000000000003" customHeight="1" x14ac:dyDescent="0.25">
      <c r="B27" s="281"/>
      <c r="C27" s="284"/>
      <c r="D27" s="66" t="s">
        <v>274</v>
      </c>
      <c r="E27" s="67">
        <f>'[13]ОИК 2021'!E27+'[13]ОРИК 2021'!E27</f>
        <v>55.313000000000002</v>
      </c>
      <c r="F27" s="67">
        <f>'[13]ОИК 2021'!F27+'[13]ОРИК 2021'!F27</f>
        <v>54.89</v>
      </c>
      <c r="G27" s="287"/>
      <c r="H27" s="112">
        <f t="shared" si="0"/>
        <v>-7.6473884981831386E-3</v>
      </c>
      <c r="N27" s="68"/>
    </row>
    <row r="28" spans="2:17" ht="43.15" customHeight="1" x14ac:dyDescent="0.25">
      <c r="B28" s="282"/>
      <c r="C28" s="285"/>
      <c r="D28" s="66" t="s">
        <v>82</v>
      </c>
      <c r="E28" s="67">
        <f>'[13]ОИК 2021'!E28+'[13]ОРИК 2021'!E28</f>
        <v>86.906112331891507</v>
      </c>
      <c r="F28" s="67">
        <f>'[13]ОИК 2021'!F28+'[13]ОРИК 2021'!F28</f>
        <v>44.749880654159334</v>
      </c>
      <c r="G28" s="288"/>
      <c r="H28" s="112">
        <f t="shared" si="0"/>
        <v>-0.48507786790345597</v>
      </c>
    </row>
    <row r="29" spans="2:17" ht="40.700000000000003" customHeight="1" x14ac:dyDescent="0.25">
      <c r="B29" s="280" t="s">
        <v>279</v>
      </c>
      <c r="C29" s="283" t="s">
        <v>280</v>
      </c>
      <c r="D29" s="66" t="s">
        <v>5</v>
      </c>
      <c r="E29" s="67">
        <f>'[13]ОИК 2021'!E29+'[13]ОРИК 2021'!E29</f>
        <v>98613.363019722005</v>
      </c>
      <c r="F29" s="67">
        <f>'[13]ОИК 2021'!F29+'[13]ОРИК 2021'!F29</f>
        <v>134143.439606</v>
      </c>
      <c r="G29" s="286" t="s">
        <v>479</v>
      </c>
      <c r="H29" s="112">
        <f t="shared" si="0"/>
        <v>0.3602967741722003</v>
      </c>
    </row>
    <row r="30" spans="2:17" ht="25.5" customHeight="1" x14ac:dyDescent="0.25">
      <c r="B30" s="281"/>
      <c r="C30" s="284"/>
      <c r="D30" s="66" t="s">
        <v>274</v>
      </c>
      <c r="E30" s="67">
        <f>'[13]ОИК 2021'!E30+'[13]ОРИК 2021'!E30</f>
        <v>0.16</v>
      </c>
      <c r="F30" s="67">
        <f>'[13]ОИК 2021'!F30+'[13]ОРИК 2021'!F30</f>
        <v>0.04</v>
      </c>
      <c r="G30" s="287"/>
      <c r="H30" s="115">
        <f t="shared" si="0"/>
        <v>-0.75</v>
      </c>
    </row>
    <row r="31" spans="2:17" ht="30.2" customHeight="1" x14ac:dyDescent="0.25">
      <c r="B31" s="282"/>
      <c r="C31" s="285"/>
      <c r="D31" s="66" t="s">
        <v>82</v>
      </c>
      <c r="E31" s="67">
        <f>'[13]ОИК 2021'!E31+'[13]ОРИК 2021'!E31</f>
        <v>7.2991316763514034</v>
      </c>
      <c r="F31" s="67">
        <f>'[13]ОИК 2021'!F31+'[13]ОРИК 2021'!F31</f>
        <v>14.709445881276739</v>
      </c>
      <c r="G31" s="288"/>
      <c r="H31" s="115">
        <f t="shared" si="0"/>
        <v>1.0152322952241231</v>
      </c>
    </row>
    <row r="32" spans="2:17" ht="65.45" customHeight="1" x14ac:dyDescent="0.25">
      <c r="B32" s="280" t="s">
        <v>281</v>
      </c>
      <c r="C32" s="283" t="s">
        <v>282</v>
      </c>
      <c r="D32" s="66" t="s">
        <v>5</v>
      </c>
      <c r="E32" s="67">
        <f>'[13]ОИК 2021'!E32+'[13]ОРИК 2021'!E32</f>
        <v>118425.21594142501</v>
      </c>
      <c r="F32" s="67">
        <f>'[13]ОИК 2021'!F32+'[13]ОРИК 2021'!F32</f>
        <v>84717.307159999997</v>
      </c>
      <c r="G32" s="133" t="s">
        <v>480</v>
      </c>
      <c r="H32" s="115">
        <f t="shared" si="0"/>
        <v>-0.28463455619196398</v>
      </c>
    </row>
    <row r="33" spans="2:12" ht="37.35" customHeight="1" x14ac:dyDescent="0.25">
      <c r="B33" s="281"/>
      <c r="C33" s="284"/>
      <c r="D33" s="66" t="s">
        <v>274</v>
      </c>
      <c r="E33" s="67">
        <f>'[13]ОИК 2021'!E33+'[13]ОРИК 2021'!E33</f>
        <v>0</v>
      </c>
      <c r="F33" s="67">
        <f>'[13]ОИК 2021'!F33+'[13]ОРИК 2021'!F33</f>
        <v>0</v>
      </c>
      <c r="G33" s="116"/>
      <c r="H33" s="114" t="e">
        <f t="shared" si="0"/>
        <v>#DIV/0!</v>
      </c>
    </row>
    <row r="34" spans="2:12" x14ac:dyDescent="0.25">
      <c r="B34" s="282"/>
      <c r="C34" s="285"/>
      <c r="D34" s="66" t="s">
        <v>82</v>
      </c>
      <c r="E34" s="67">
        <f>'[13]ОИК 2021'!E34+'[13]ОРИК 2021'!E34</f>
        <v>0</v>
      </c>
      <c r="F34" s="67">
        <f>'[13]ОИК 2021'!F34+'[13]ОРИК 2021'!F34</f>
        <v>0</v>
      </c>
      <c r="G34" s="117"/>
      <c r="H34" s="114" t="e">
        <f t="shared" si="0"/>
        <v>#DIV/0!</v>
      </c>
    </row>
    <row r="35" spans="2:12" ht="15" customHeight="1" x14ac:dyDescent="0.25">
      <c r="B35" s="280" t="s">
        <v>75</v>
      </c>
      <c r="C35" s="283" t="s">
        <v>283</v>
      </c>
      <c r="D35" s="66" t="s">
        <v>5</v>
      </c>
      <c r="E35" s="67">
        <f>'[13]ОИК 2021'!E35+'[13]ОРИК 2021'!E35</f>
        <v>795992.95357029221</v>
      </c>
      <c r="F35" s="67">
        <f>'[13]ОИК 2021'!F35+'[13]ОРИК 2021'!F35</f>
        <v>794399.91914334532</v>
      </c>
      <c r="G35" s="117"/>
      <c r="H35" s="112">
        <f t="shared" si="0"/>
        <v>-2.0013172475982222E-3</v>
      </c>
    </row>
    <row r="36" spans="2:12" x14ac:dyDescent="0.25">
      <c r="B36" s="281"/>
      <c r="C36" s="284"/>
      <c r="D36" s="66" t="s">
        <v>274</v>
      </c>
      <c r="E36" s="67"/>
      <c r="F36" s="69"/>
      <c r="G36" s="111"/>
      <c r="H36" s="114" t="e">
        <f t="shared" si="0"/>
        <v>#DIV/0!</v>
      </c>
    </row>
    <row r="37" spans="2:12" ht="15" customHeight="1" x14ac:dyDescent="0.25">
      <c r="B37" s="282"/>
      <c r="C37" s="285"/>
      <c r="D37" s="66" t="s">
        <v>82</v>
      </c>
      <c r="E37" s="67"/>
      <c r="F37" s="69"/>
      <c r="G37" s="111"/>
      <c r="H37" s="114" t="e">
        <f t="shared" si="0"/>
        <v>#DIV/0!</v>
      </c>
    </row>
    <row r="38" spans="2:12" ht="30" x14ac:dyDescent="0.25">
      <c r="B38" s="64" t="s">
        <v>78</v>
      </c>
      <c r="C38" s="65" t="s">
        <v>284</v>
      </c>
      <c r="D38" s="66" t="s">
        <v>5</v>
      </c>
      <c r="E38" s="67">
        <f>E18+E19-E35</f>
        <v>5454992.9155745385</v>
      </c>
      <c r="F38" s="67">
        <f>F18+F19-F35</f>
        <v>5248587.4896431696</v>
      </c>
      <c r="G38" s="111"/>
      <c r="H38" s="112">
        <f t="shared" si="0"/>
        <v>-3.7837890740803903E-2</v>
      </c>
      <c r="I38" s="49" t="e">
        <f>#REF!+'[13]ОРИК 2017'!E38</f>
        <v>#REF!</v>
      </c>
      <c r="J38" s="49" t="e">
        <f>#REF!+'[13]ОРИК 2017'!F38</f>
        <v>#REF!</v>
      </c>
      <c r="K38" s="52" t="e">
        <f>E38-I38</f>
        <v>#REF!</v>
      </c>
      <c r="L38" s="52" t="e">
        <f>F38-J38</f>
        <v>#REF!</v>
      </c>
    </row>
    <row r="39" spans="2:12" ht="15" customHeight="1" x14ac:dyDescent="0.25">
      <c r="B39" s="60"/>
      <c r="C39" s="60"/>
      <c r="D39" s="60"/>
      <c r="E39" s="70"/>
      <c r="F39" s="71"/>
      <c r="G39" s="60"/>
    </row>
    <row r="40" spans="2:12" x14ac:dyDescent="0.25">
      <c r="B40" s="60"/>
      <c r="D40" s="60"/>
      <c r="E40" s="60"/>
      <c r="F40" s="72"/>
      <c r="G40" s="60"/>
    </row>
    <row r="41" spans="2:12" ht="15" customHeight="1" x14ac:dyDescent="0.25">
      <c r="B41" s="60"/>
      <c r="D41" s="60"/>
      <c r="E41" s="60"/>
      <c r="F41" s="72"/>
      <c r="G41" s="60"/>
    </row>
    <row r="42" spans="2:12" x14ac:dyDescent="0.25">
      <c r="B42" s="60" t="s">
        <v>18</v>
      </c>
      <c r="C42" s="60"/>
      <c r="D42" s="60"/>
      <c r="E42" s="60"/>
      <c r="F42" s="60"/>
      <c r="G42" s="60"/>
    </row>
    <row r="43" spans="2:12" ht="36.950000000000003" customHeight="1" x14ac:dyDescent="0.25">
      <c r="B43" s="279" t="s">
        <v>285</v>
      </c>
      <c r="C43" s="279"/>
      <c r="D43" s="279"/>
      <c r="E43" s="279"/>
      <c r="F43" s="279"/>
      <c r="G43" s="279"/>
    </row>
    <row r="44" spans="2:12" x14ac:dyDescent="0.25">
      <c r="D44" s="73"/>
      <c r="E44" s="73"/>
      <c r="F44" s="73"/>
    </row>
    <row r="45" spans="2:12" ht="15" customHeight="1" x14ac:dyDescent="0.25">
      <c r="D45" s="73"/>
      <c r="E45" s="73"/>
      <c r="F45" s="73"/>
    </row>
    <row r="46" spans="2:12" x14ac:dyDescent="0.25">
      <c r="D46" s="73"/>
      <c r="E46" s="73"/>
      <c r="F46" s="73"/>
    </row>
    <row r="47" spans="2:12" ht="15" customHeight="1" x14ac:dyDescent="0.25">
      <c r="D47" s="73"/>
      <c r="E47" s="73"/>
      <c r="F47" s="73"/>
    </row>
    <row r="48" spans="2:12" x14ac:dyDescent="0.25">
      <c r="F48" s="49"/>
    </row>
    <row r="49" spans="6:6" ht="15" customHeight="1" x14ac:dyDescent="0.25">
      <c r="F49" s="49"/>
    </row>
    <row r="50" spans="6:6" x14ac:dyDescent="0.25">
      <c r="F50" s="49"/>
    </row>
    <row r="51" spans="6:6" ht="15" customHeight="1" x14ac:dyDescent="0.25">
      <c r="F51" s="49"/>
    </row>
  </sheetData>
  <mergeCells count="27">
    <mergeCell ref="B19:B21"/>
    <mergeCell ref="C19:C21"/>
    <mergeCell ref="B6:G6"/>
    <mergeCell ref="B7:G7"/>
    <mergeCell ref="B8:G8"/>
    <mergeCell ref="B9:G9"/>
    <mergeCell ref="B10:G10"/>
    <mergeCell ref="D12:G12"/>
    <mergeCell ref="B16:B17"/>
    <mergeCell ref="C16:C17"/>
    <mergeCell ref="D16:D17"/>
    <mergeCell ref="E16:F16"/>
    <mergeCell ref="G16:G17"/>
    <mergeCell ref="B23:B25"/>
    <mergeCell ref="C23:C25"/>
    <mergeCell ref="G23:G25"/>
    <mergeCell ref="B26:B28"/>
    <mergeCell ref="C26:C28"/>
    <mergeCell ref="G26:G28"/>
    <mergeCell ref="B43:G43"/>
    <mergeCell ref="B29:B31"/>
    <mergeCell ref="C29:C31"/>
    <mergeCell ref="G29:G31"/>
    <mergeCell ref="B32:B34"/>
    <mergeCell ref="C32:C34"/>
    <mergeCell ref="B35:B37"/>
    <mergeCell ref="C35:C37"/>
  </mergeCells>
  <pageMargins left="0.78740157480314965" right="0.19685039370078741" top="0.78740157480314965" bottom="0.19685039370078741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view="pageBreakPreview" zoomScale="86" zoomScaleNormal="100" zoomScaleSheetLayoutView="86" workbookViewId="0">
      <selection activeCell="AG10" sqref="AG10:BU10"/>
    </sheetView>
  </sheetViews>
  <sheetFormatPr defaultColWidth="0.85546875" defaultRowHeight="15" customHeight="1" x14ac:dyDescent="0.25"/>
  <cols>
    <col min="1" max="8" width="0.85546875" style="2"/>
    <col min="9" max="9" width="1.7109375" style="2" customWidth="1"/>
    <col min="10" max="59" width="0.85546875" style="2"/>
    <col min="60" max="60" width="5" style="2" customWidth="1"/>
    <col min="61" max="70" width="0.85546875" style="2"/>
    <col min="71" max="71" width="0.7109375" style="2" customWidth="1"/>
    <col min="72" max="72" width="15.140625" style="2" customWidth="1"/>
    <col min="73" max="73" width="13.28515625" style="2" customWidth="1"/>
    <col min="74" max="89" width="0.85546875" style="2"/>
    <col min="90" max="90" width="26.7109375" style="2" customWidth="1"/>
    <col min="91" max="91" width="10.42578125" style="2" customWidth="1"/>
    <col min="92" max="101" width="0.85546875" style="2"/>
    <col min="102" max="102" width="34" style="2" customWidth="1"/>
    <col min="103" max="106" width="0.85546875" style="2"/>
    <col min="107" max="107" width="8" style="2" bestFit="1" customWidth="1"/>
    <col min="108" max="110" width="0.85546875" style="2"/>
    <col min="111" max="112" width="8" style="2" bestFit="1" customWidth="1"/>
    <col min="113" max="120" width="0.85546875" style="2"/>
    <col min="121" max="121" width="7" style="2" bestFit="1" customWidth="1"/>
    <col min="122" max="16384" width="0.85546875" style="2"/>
  </cols>
  <sheetData>
    <row r="1" spans="1:90" s="1" customFormat="1" ht="12" customHeight="1" x14ac:dyDescent="0.2">
      <c r="BO1" s="1" t="s">
        <v>95</v>
      </c>
    </row>
    <row r="2" spans="1:90" s="1" customFormat="1" ht="12" customHeight="1" x14ac:dyDescent="0.2">
      <c r="BO2" s="1" t="s">
        <v>28</v>
      </c>
    </row>
    <row r="3" spans="1:90" s="1" customFormat="1" ht="12" customHeight="1" x14ac:dyDescent="0.2">
      <c r="BO3" s="1" t="s">
        <v>29</v>
      </c>
    </row>
    <row r="4" spans="1:90" ht="21" customHeight="1" x14ac:dyDescent="0.25"/>
    <row r="5" spans="1:90" s="3" customFormat="1" ht="14.25" customHeight="1" x14ac:dyDescent="0.25">
      <c r="A5" s="180" t="s">
        <v>19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</row>
    <row r="6" spans="1:90" s="3" customFormat="1" ht="14.25" customHeight="1" x14ac:dyDescent="0.25">
      <c r="A6" s="180" t="s">
        <v>20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</row>
    <row r="7" spans="1:90" s="3" customFormat="1" ht="14.25" customHeight="1" x14ac:dyDescent="0.25">
      <c r="A7" s="180" t="s">
        <v>96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</row>
    <row r="8" spans="1:90" s="3" customFormat="1" ht="14.25" customHeight="1" x14ac:dyDescent="0.25">
      <c r="A8" s="180" t="s">
        <v>117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</row>
    <row r="9" spans="1:90" ht="21" customHeight="1" x14ac:dyDescent="0.25"/>
    <row r="10" spans="1:90" x14ac:dyDescent="0.25">
      <c r="C10" s="4" t="s">
        <v>30</v>
      </c>
      <c r="D10" s="4"/>
      <c r="AG10" s="181" t="s">
        <v>354</v>
      </c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</row>
    <row r="11" spans="1:90" x14ac:dyDescent="0.25">
      <c r="C11" s="4" t="s">
        <v>31</v>
      </c>
      <c r="D11" s="4"/>
      <c r="J11" s="9" t="s">
        <v>187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90" x14ac:dyDescent="0.25">
      <c r="C12" s="4" t="s">
        <v>32</v>
      </c>
      <c r="D12" s="4"/>
      <c r="J12" s="10" t="s">
        <v>189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U12" s="90"/>
    </row>
    <row r="13" spans="1:90" x14ac:dyDescent="0.25">
      <c r="C13" s="4" t="s">
        <v>33</v>
      </c>
      <c r="D13" s="4"/>
      <c r="AQ13" s="182" t="s">
        <v>185</v>
      </c>
      <c r="AR13" s="182"/>
      <c r="AS13" s="182"/>
      <c r="AT13" s="182"/>
      <c r="AU13" s="182"/>
      <c r="AV13" s="182"/>
      <c r="AW13" s="182"/>
      <c r="AX13" s="182"/>
      <c r="AY13" s="183" t="s">
        <v>34</v>
      </c>
      <c r="AZ13" s="183"/>
      <c r="BA13" s="182" t="s">
        <v>186</v>
      </c>
      <c r="BB13" s="182"/>
      <c r="BC13" s="182"/>
      <c r="BD13" s="182"/>
      <c r="BE13" s="182"/>
      <c r="BF13" s="182"/>
      <c r="BG13" s="182"/>
      <c r="BH13" s="182"/>
      <c r="BI13" s="2" t="s">
        <v>35</v>
      </c>
      <c r="BT13" s="90"/>
      <c r="BU13" s="90"/>
      <c r="BV13" s="90">
        <f>BV18+BV69</f>
        <v>0</v>
      </c>
      <c r="BW13" s="90">
        <f>BW18+BW69</f>
        <v>0</v>
      </c>
    </row>
    <row r="15" spans="1:90" s="6" customFormat="1" ht="13.5" x14ac:dyDescent="0.2">
      <c r="A15" s="191" t="s">
        <v>27</v>
      </c>
      <c r="B15" s="192"/>
      <c r="C15" s="192"/>
      <c r="D15" s="192"/>
      <c r="E15" s="192"/>
      <c r="F15" s="192"/>
      <c r="G15" s="192"/>
      <c r="H15" s="192"/>
      <c r="I15" s="193"/>
      <c r="J15" s="197" t="s">
        <v>0</v>
      </c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3"/>
      <c r="BI15" s="191" t="s">
        <v>36</v>
      </c>
      <c r="BJ15" s="192"/>
      <c r="BK15" s="192"/>
      <c r="BL15" s="192"/>
      <c r="BM15" s="192"/>
      <c r="BN15" s="192"/>
      <c r="BO15" s="192"/>
      <c r="BP15" s="192"/>
      <c r="BQ15" s="192"/>
      <c r="BR15" s="192"/>
      <c r="BS15" s="193"/>
      <c r="BT15" s="188" t="s">
        <v>287</v>
      </c>
      <c r="BU15" s="189"/>
      <c r="BV15" s="191" t="s">
        <v>3</v>
      </c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9"/>
    </row>
    <row r="16" spans="1:90" s="6" customFormat="1" ht="13.5" x14ac:dyDescent="0.2">
      <c r="A16" s="194"/>
      <c r="B16" s="195"/>
      <c r="C16" s="195"/>
      <c r="D16" s="195"/>
      <c r="E16" s="195"/>
      <c r="F16" s="195"/>
      <c r="G16" s="195"/>
      <c r="H16" s="195"/>
      <c r="I16" s="196"/>
      <c r="J16" s="194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6"/>
      <c r="BI16" s="194"/>
      <c r="BJ16" s="195"/>
      <c r="BK16" s="195"/>
      <c r="BL16" s="195"/>
      <c r="BM16" s="195"/>
      <c r="BN16" s="195"/>
      <c r="BO16" s="195"/>
      <c r="BP16" s="195"/>
      <c r="BQ16" s="195"/>
      <c r="BR16" s="195"/>
      <c r="BS16" s="196"/>
      <c r="BT16" s="5" t="s">
        <v>1</v>
      </c>
      <c r="BU16" s="5" t="s">
        <v>2</v>
      </c>
      <c r="BV16" s="200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2"/>
    </row>
    <row r="17" spans="1:91" s="6" customFormat="1" ht="15" customHeight="1" x14ac:dyDescent="0.2">
      <c r="A17" s="184" t="s">
        <v>4</v>
      </c>
      <c r="B17" s="185"/>
      <c r="C17" s="185"/>
      <c r="D17" s="185"/>
      <c r="E17" s="185"/>
      <c r="F17" s="185"/>
      <c r="G17" s="185"/>
      <c r="H17" s="185"/>
      <c r="I17" s="186"/>
      <c r="J17" s="5"/>
      <c r="K17" s="187" t="s">
        <v>37</v>
      </c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7"/>
      <c r="BI17" s="188" t="s">
        <v>38</v>
      </c>
      <c r="BJ17" s="189"/>
      <c r="BK17" s="189"/>
      <c r="BL17" s="189"/>
      <c r="BM17" s="189"/>
      <c r="BN17" s="189"/>
      <c r="BO17" s="189"/>
      <c r="BP17" s="189"/>
      <c r="BQ17" s="189"/>
      <c r="BR17" s="189"/>
      <c r="BS17" s="190"/>
      <c r="BT17" s="5" t="s">
        <v>38</v>
      </c>
      <c r="BU17" s="5" t="s">
        <v>38</v>
      </c>
      <c r="BV17" s="203" t="s">
        <v>38</v>
      </c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5"/>
    </row>
    <row r="18" spans="1:91" s="6" customFormat="1" ht="13.5" x14ac:dyDescent="0.2">
      <c r="A18" s="184" t="s">
        <v>6</v>
      </c>
      <c r="B18" s="185"/>
      <c r="C18" s="185"/>
      <c r="D18" s="185"/>
      <c r="E18" s="185"/>
      <c r="F18" s="185"/>
      <c r="G18" s="185"/>
      <c r="H18" s="185"/>
      <c r="I18" s="186"/>
      <c r="J18" s="5"/>
      <c r="K18" s="187" t="s">
        <v>97</v>
      </c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7"/>
      <c r="BI18" s="188" t="s">
        <v>5</v>
      </c>
      <c r="BJ18" s="189"/>
      <c r="BK18" s="189"/>
      <c r="BL18" s="189"/>
      <c r="BM18" s="189"/>
      <c r="BN18" s="189"/>
      <c r="BO18" s="189"/>
      <c r="BP18" s="189"/>
      <c r="BQ18" s="189"/>
      <c r="BR18" s="189"/>
      <c r="BS18" s="190"/>
      <c r="BT18" s="11">
        <f>BT19+BT44+BT67</f>
        <v>1419454.7394548869</v>
      </c>
      <c r="BU18" s="11">
        <f>BU19+BU44+BU67</f>
        <v>2397697.4614836825</v>
      </c>
      <c r="BV18" s="168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70"/>
      <c r="CM18" s="20"/>
    </row>
    <row r="19" spans="1:91" s="6" customFormat="1" ht="56.1" customHeight="1" x14ac:dyDescent="0.2">
      <c r="A19" s="184" t="s">
        <v>7</v>
      </c>
      <c r="B19" s="185"/>
      <c r="C19" s="185"/>
      <c r="D19" s="185"/>
      <c r="E19" s="185"/>
      <c r="F19" s="185"/>
      <c r="G19" s="185"/>
      <c r="H19" s="185"/>
      <c r="I19" s="186"/>
      <c r="J19" s="5"/>
      <c r="K19" s="187" t="s">
        <v>98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7"/>
      <c r="BI19" s="188" t="s">
        <v>5</v>
      </c>
      <c r="BJ19" s="189"/>
      <c r="BK19" s="189"/>
      <c r="BL19" s="189"/>
      <c r="BM19" s="189"/>
      <c r="BN19" s="189"/>
      <c r="BO19" s="189"/>
      <c r="BP19" s="189"/>
      <c r="BQ19" s="189"/>
      <c r="BR19" s="189"/>
      <c r="BS19" s="190"/>
      <c r="BT19" s="11">
        <v>684064.86874563748</v>
      </c>
      <c r="BU19" s="11">
        <f>BU20+BU27+BU25</f>
        <v>806222.99499999988</v>
      </c>
      <c r="BV19" s="168" t="s">
        <v>347</v>
      </c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70"/>
      <c r="CM19" s="20"/>
    </row>
    <row r="20" spans="1:91" s="6" customFormat="1" ht="13.9" customHeight="1" x14ac:dyDescent="0.2">
      <c r="A20" s="184" t="s">
        <v>8</v>
      </c>
      <c r="B20" s="185"/>
      <c r="C20" s="185"/>
      <c r="D20" s="185"/>
      <c r="E20" s="185"/>
      <c r="F20" s="185"/>
      <c r="G20" s="185"/>
      <c r="H20" s="185"/>
      <c r="I20" s="186"/>
      <c r="J20" s="5"/>
      <c r="K20" s="187" t="s">
        <v>9</v>
      </c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7"/>
      <c r="BI20" s="188" t="s">
        <v>5</v>
      </c>
      <c r="BJ20" s="189"/>
      <c r="BK20" s="189"/>
      <c r="BL20" s="189"/>
      <c r="BM20" s="189"/>
      <c r="BN20" s="189"/>
      <c r="BO20" s="189"/>
      <c r="BP20" s="189"/>
      <c r="BQ20" s="189"/>
      <c r="BR20" s="189"/>
      <c r="BS20" s="190"/>
      <c r="BT20" s="11" t="s">
        <v>335</v>
      </c>
      <c r="BU20" s="11">
        <f>BU21+BU23</f>
        <v>123971.04999999999</v>
      </c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0"/>
    </row>
    <row r="21" spans="1:91" s="6" customFormat="1" ht="25.5" customHeight="1" x14ac:dyDescent="0.2">
      <c r="A21" s="184" t="s">
        <v>11</v>
      </c>
      <c r="B21" s="185"/>
      <c r="C21" s="185"/>
      <c r="D21" s="185"/>
      <c r="E21" s="185"/>
      <c r="F21" s="185"/>
      <c r="G21" s="185"/>
      <c r="H21" s="185"/>
      <c r="I21" s="186"/>
      <c r="J21" s="5"/>
      <c r="K21" s="187" t="s">
        <v>118</v>
      </c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7"/>
      <c r="BI21" s="188" t="s">
        <v>5</v>
      </c>
      <c r="BJ21" s="189"/>
      <c r="BK21" s="189"/>
      <c r="BL21" s="189"/>
      <c r="BM21" s="189"/>
      <c r="BN21" s="189"/>
      <c r="BO21" s="189"/>
      <c r="BP21" s="189"/>
      <c r="BQ21" s="189"/>
      <c r="BR21" s="189"/>
      <c r="BS21" s="190"/>
      <c r="BT21" s="11" t="s">
        <v>335</v>
      </c>
      <c r="BU21" s="11">
        <v>86009.18</v>
      </c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0"/>
    </row>
    <row r="22" spans="1:91" s="6" customFormat="1" ht="74.099999999999994" customHeight="1" x14ac:dyDescent="0.2">
      <c r="A22" s="184" t="s">
        <v>13</v>
      </c>
      <c r="B22" s="185"/>
      <c r="C22" s="185"/>
      <c r="D22" s="185"/>
      <c r="E22" s="185"/>
      <c r="F22" s="185"/>
      <c r="G22" s="185"/>
      <c r="H22" s="185"/>
      <c r="I22" s="186"/>
      <c r="J22" s="5"/>
      <c r="K22" s="187" t="s">
        <v>12</v>
      </c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7"/>
      <c r="BI22" s="188" t="s">
        <v>5</v>
      </c>
      <c r="BJ22" s="189"/>
      <c r="BK22" s="189"/>
      <c r="BL22" s="189"/>
      <c r="BM22" s="189"/>
      <c r="BN22" s="189"/>
      <c r="BO22" s="189"/>
      <c r="BP22" s="189"/>
      <c r="BQ22" s="189"/>
      <c r="BR22" s="189"/>
      <c r="BS22" s="190"/>
      <c r="BT22" s="11" t="s">
        <v>335</v>
      </c>
      <c r="BU22" s="11">
        <v>44502.95</v>
      </c>
      <c r="BV22" s="246" t="s">
        <v>341</v>
      </c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0"/>
    </row>
    <row r="23" spans="1:91" s="6" customFormat="1" ht="13.5" x14ac:dyDescent="0.2">
      <c r="A23" s="184" t="s">
        <v>39</v>
      </c>
      <c r="B23" s="185"/>
      <c r="C23" s="185"/>
      <c r="D23" s="185"/>
      <c r="E23" s="185"/>
      <c r="F23" s="185"/>
      <c r="G23" s="185"/>
      <c r="H23" s="185"/>
      <c r="I23" s="186"/>
      <c r="J23" s="5"/>
      <c r="K23" s="187" t="s">
        <v>40</v>
      </c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7"/>
      <c r="BI23" s="188" t="s">
        <v>5</v>
      </c>
      <c r="BJ23" s="189"/>
      <c r="BK23" s="189"/>
      <c r="BL23" s="189"/>
      <c r="BM23" s="189"/>
      <c r="BN23" s="189"/>
      <c r="BO23" s="189"/>
      <c r="BP23" s="189"/>
      <c r="BQ23" s="189"/>
      <c r="BR23" s="189"/>
      <c r="BS23" s="190"/>
      <c r="BT23" s="11" t="s">
        <v>335</v>
      </c>
      <c r="BU23" s="11">
        <v>37961.870000000003</v>
      </c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0"/>
    </row>
    <row r="24" spans="1:91" s="6" customFormat="1" ht="57" customHeight="1" x14ac:dyDescent="0.2">
      <c r="A24" s="184" t="s">
        <v>41</v>
      </c>
      <c r="B24" s="185"/>
      <c r="C24" s="185"/>
      <c r="D24" s="185"/>
      <c r="E24" s="185"/>
      <c r="F24" s="185"/>
      <c r="G24" s="185"/>
      <c r="H24" s="185"/>
      <c r="I24" s="186"/>
      <c r="J24" s="5"/>
      <c r="K24" s="187" t="s">
        <v>12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7"/>
      <c r="BI24" s="188" t="s">
        <v>5</v>
      </c>
      <c r="BJ24" s="189"/>
      <c r="BK24" s="189"/>
      <c r="BL24" s="189"/>
      <c r="BM24" s="189"/>
      <c r="BN24" s="189"/>
      <c r="BO24" s="189"/>
      <c r="BP24" s="189"/>
      <c r="BQ24" s="189"/>
      <c r="BR24" s="189"/>
      <c r="BS24" s="190"/>
      <c r="BT24" s="11" t="s">
        <v>335</v>
      </c>
      <c r="BU24" s="11">
        <v>30238.54</v>
      </c>
      <c r="BV24" s="246" t="s">
        <v>344</v>
      </c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0"/>
    </row>
    <row r="25" spans="1:91" s="6" customFormat="1" ht="66.599999999999994" customHeight="1" x14ac:dyDescent="0.2">
      <c r="A25" s="184" t="s">
        <v>10</v>
      </c>
      <c r="B25" s="185"/>
      <c r="C25" s="185"/>
      <c r="D25" s="185"/>
      <c r="E25" s="185"/>
      <c r="F25" s="185"/>
      <c r="G25" s="185"/>
      <c r="H25" s="185"/>
      <c r="I25" s="186"/>
      <c r="J25" s="5"/>
      <c r="K25" s="187" t="s">
        <v>21</v>
      </c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7"/>
      <c r="BI25" s="188" t="s">
        <v>5</v>
      </c>
      <c r="BJ25" s="189"/>
      <c r="BK25" s="189"/>
      <c r="BL25" s="189"/>
      <c r="BM25" s="189"/>
      <c r="BN25" s="189"/>
      <c r="BO25" s="189"/>
      <c r="BP25" s="189"/>
      <c r="BQ25" s="189"/>
      <c r="BR25" s="189"/>
      <c r="BS25" s="190"/>
      <c r="BT25" s="11" t="s">
        <v>335</v>
      </c>
      <c r="BU25" s="11">
        <v>566006.43999999994</v>
      </c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0"/>
    </row>
    <row r="26" spans="1:91" s="6" customFormat="1" ht="27" customHeight="1" x14ac:dyDescent="0.2">
      <c r="A26" s="184" t="s">
        <v>42</v>
      </c>
      <c r="B26" s="185"/>
      <c r="C26" s="185"/>
      <c r="D26" s="185"/>
      <c r="E26" s="185"/>
      <c r="F26" s="185"/>
      <c r="G26" s="185"/>
      <c r="H26" s="185"/>
      <c r="I26" s="186"/>
      <c r="J26" s="5"/>
      <c r="K26" s="187" t="s">
        <v>12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7"/>
      <c r="BI26" s="188" t="s">
        <v>5</v>
      </c>
      <c r="BJ26" s="189"/>
      <c r="BK26" s="189"/>
      <c r="BL26" s="189"/>
      <c r="BM26" s="189"/>
      <c r="BN26" s="189"/>
      <c r="BO26" s="189"/>
      <c r="BP26" s="189"/>
      <c r="BQ26" s="189"/>
      <c r="BR26" s="189"/>
      <c r="BS26" s="190"/>
      <c r="BT26" s="11" t="s">
        <v>335</v>
      </c>
      <c r="BU26" s="11">
        <v>56219.607000000004</v>
      </c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0"/>
    </row>
    <row r="27" spans="1:91" s="6" customFormat="1" ht="24" customHeight="1" x14ac:dyDescent="0.2">
      <c r="A27" s="184" t="s">
        <v>14</v>
      </c>
      <c r="B27" s="185"/>
      <c r="C27" s="185"/>
      <c r="D27" s="185"/>
      <c r="E27" s="185"/>
      <c r="F27" s="185"/>
      <c r="G27" s="185"/>
      <c r="H27" s="185"/>
      <c r="I27" s="186"/>
      <c r="J27" s="5"/>
      <c r="K27" s="187" t="s">
        <v>292</v>
      </c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7"/>
      <c r="BI27" s="188" t="s">
        <v>5</v>
      </c>
      <c r="BJ27" s="189"/>
      <c r="BK27" s="189"/>
      <c r="BL27" s="189"/>
      <c r="BM27" s="189"/>
      <c r="BN27" s="189"/>
      <c r="BO27" s="189"/>
      <c r="BP27" s="189"/>
      <c r="BQ27" s="189"/>
      <c r="BR27" s="189"/>
      <c r="BS27" s="190"/>
      <c r="BT27" s="11" t="s">
        <v>335</v>
      </c>
      <c r="BU27" s="11">
        <f>BU28+BU29+BU30</f>
        <v>116245.50500000002</v>
      </c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0"/>
    </row>
    <row r="28" spans="1:91" s="6" customFormat="1" ht="13.5" x14ac:dyDescent="0.2">
      <c r="A28" s="184" t="s">
        <v>43</v>
      </c>
      <c r="B28" s="185"/>
      <c r="C28" s="185"/>
      <c r="D28" s="185"/>
      <c r="E28" s="185"/>
      <c r="F28" s="185"/>
      <c r="G28" s="185"/>
      <c r="H28" s="185"/>
      <c r="I28" s="186"/>
      <c r="J28" s="5"/>
      <c r="K28" s="187" t="s">
        <v>100</v>
      </c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7"/>
      <c r="BI28" s="188" t="s">
        <v>5</v>
      </c>
      <c r="BJ28" s="189"/>
      <c r="BK28" s="189"/>
      <c r="BL28" s="189"/>
      <c r="BM28" s="189"/>
      <c r="BN28" s="189"/>
      <c r="BO28" s="189"/>
      <c r="BP28" s="189"/>
      <c r="BQ28" s="189"/>
      <c r="BR28" s="189"/>
      <c r="BS28" s="190"/>
      <c r="BT28" s="11" t="s">
        <v>335</v>
      </c>
      <c r="BU28" s="11">
        <v>0</v>
      </c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0"/>
    </row>
    <row r="29" spans="1:91" s="6" customFormat="1" ht="25.5" customHeight="1" x14ac:dyDescent="0.2">
      <c r="A29" s="184" t="s">
        <v>45</v>
      </c>
      <c r="B29" s="185"/>
      <c r="C29" s="185"/>
      <c r="D29" s="185"/>
      <c r="E29" s="185"/>
      <c r="F29" s="185"/>
      <c r="G29" s="185"/>
      <c r="H29" s="185"/>
      <c r="I29" s="186"/>
      <c r="J29" s="5"/>
      <c r="K29" s="187" t="s">
        <v>44</v>
      </c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7"/>
      <c r="BI29" s="188" t="s">
        <v>5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90"/>
      <c r="BT29" s="11" t="s">
        <v>335</v>
      </c>
      <c r="BU29" s="11">
        <v>43.3</v>
      </c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0"/>
    </row>
    <row r="30" spans="1:91" s="6" customFormat="1" ht="23.45" customHeight="1" x14ac:dyDescent="0.2">
      <c r="A30" s="184" t="s">
        <v>101</v>
      </c>
      <c r="B30" s="185"/>
      <c r="C30" s="185"/>
      <c r="D30" s="185"/>
      <c r="E30" s="185"/>
      <c r="F30" s="185"/>
      <c r="G30" s="185"/>
      <c r="H30" s="185"/>
      <c r="I30" s="186"/>
      <c r="J30" s="5"/>
      <c r="K30" s="187" t="s">
        <v>293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7"/>
      <c r="BI30" s="188" t="s">
        <v>5</v>
      </c>
      <c r="BJ30" s="189"/>
      <c r="BK30" s="189"/>
      <c r="BL30" s="189"/>
      <c r="BM30" s="189"/>
      <c r="BN30" s="189"/>
      <c r="BO30" s="189"/>
      <c r="BP30" s="189"/>
      <c r="BQ30" s="189"/>
      <c r="BR30" s="189"/>
      <c r="BS30" s="190"/>
      <c r="BT30" s="11" t="s">
        <v>335</v>
      </c>
      <c r="BU30" s="11">
        <f>SUM(BU31:BU41)</f>
        <v>116202.20500000002</v>
      </c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0"/>
    </row>
    <row r="31" spans="1:91" s="6" customFormat="1" ht="13.5" x14ac:dyDescent="0.2">
      <c r="A31" s="207" t="s">
        <v>119</v>
      </c>
      <c r="B31" s="208"/>
      <c r="C31" s="208"/>
      <c r="D31" s="208"/>
      <c r="E31" s="208"/>
      <c r="F31" s="208"/>
      <c r="G31" s="208"/>
      <c r="H31" s="208"/>
      <c r="I31" s="209"/>
      <c r="J31" s="12"/>
      <c r="K31" s="210" t="s">
        <v>120</v>
      </c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13"/>
      <c r="BI31" s="211" t="s">
        <v>5</v>
      </c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11" t="s">
        <v>335</v>
      </c>
      <c r="BU31" s="11">
        <v>3411.8999999999996</v>
      </c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0"/>
    </row>
    <row r="32" spans="1:91" s="6" customFormat="1" ht="28.15" customHeight="1" x14ac:dyDescent="0.2">
      <c r="A32" s="207" t="s">
        <v>121</v>
      </c>
      <c r="B32" s="208"/>
      <c r="C32" s="208"/>
      <c r="D32" s="208"/>
      <c r="E32" s="208"/>
      <c r="F32" s="208"/>
      <c r="G32" s="208"/>
      <c r="H32" s="208"/>
      <c r="I32" s="209"/>
      <c r="J32" s="12"/>
      <c r="K32" s="210" t="s">
        <v>122</v>
      </c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13"/>
      <c r="BI32" s="211" t="s">
        <v>5</v>
      </c>
      <c r="BJ32" s="212"/>
      <c r="BK32" s="212"/>
      <c r="BL32" s="212"/>
      <c r="BM32" s="212"/>
      <c r="BN32" s="212"/>
      <c r="BO32" s="212"/>
      <c r="BP32" s="212"/>
      <c r="BQ32" s="212"/>
      <c r="BR32" s="212"/>
      <c r="BS32" s="213"/>
      <c r="BT32" s="11" t="s">
        <v>335</v>
      </c>
      <c r="BU32" s="11">
        <v>19976.75</v>
      </c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0"/>
    </row>
    <row r="33" spans="1:91" s="6" customFormat="1" ht="28.15" customHeight="1" x14ac:dyDescent="0.2">
      <c r="A33" s="207" t="s">
        <v>123</v>
      </c>
      <c r="B33" s="208"/>
      <c r="C33" s="208"/>
      <c r="D33" s="208"/>
      <c r="E33" s="208"/>
      <c r="F33" s="208"/>
      <c r="G33" s="208"/>
      <c r="H33" s="208"/>
      <c r="I33" s="209"/>
      <c r="J33" s="12"/>
      <c r="K33" s="210" t="s">
        <v>124</v>
      </c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13"/>
      <c r="BI33" s="211" t="s">
        <v>5</v>
      </c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11" t="s">
        <v>335</v>
      </c>
      <c r="BU33" s="11">
        <v>7092.96</v>
      </c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0"/>
    </row>
    <row r="34" spans="1:91" s="6" customFormat="1" ht="29.1" customHeight="1" x14ac:dyDescent="0.2">
      <c r="A34" s="207" t="s">
        <v>125</v>
      </c>
      <c r="B34" s="208"/>
      <c r="C34" s="208"/>
      <c r="D34" s="208"/>
      <c r="E34" s="208"/>
      <c r="F34" s="208"/>
      <c r="G34" s="208"/>
      <c r="H34" s="208"/>
      <c r="I34" s="209"/>
      <c r="J34" s="12"/>
      <c r="K34" s="210" t="s">
        <v>126</v>
      </c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13"/>
      <c r="BI34" s="211" t="s">
        <v>5</v>
      </c>
      <c r="BJ34" s="212"/>
      <c r="BK34" s="212"/>
      <c r="BL34" s="212"/>
      <c r="BM34" s="212"/>
      <c r="BN34" s="212"/>
      <c r="BO34" s="212"/>
      <c r="BP34" s="212"/>
      <c r="BQ34" s="212"/>
      <c r="BR34" s="212"/>
      <c r="BS34" s="213"/>
      <c r="BT34" s="11" t="s">
        <v>335</v>
      </c>
      <c r="BU34" s="11">
        <v>6078.81</v>
      </c>
      <c r="BV34" s="168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70"/>
      <c r="CM34" s="20"/>
    </row>
    <row r="35" spans="1:91" s="6" customFormat="1" ht="51.75" customHeight="1" x14ac:dyDescent="0.2">
      <c r="A35" s="207" t="s">
        <v>127</v>
      </c>
      <c r="B35" s="208"/>
      <c r="C35" s="208"/>
      <c r="D35" s="208"/>
      <c r="E35" s="208"/>
      <c r="F35" s="208"/>
      <c r="G35" s="208"/>
      <c r="H35" s="208"/>
      <c r="I35" s="209"/>
      <c r="J35" s="89"/>
      <c r="K35" s="210" t="s">
        <v>289</v>
      </c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88"/>
      <c r="BI35" s="211" t="s">
        <v>5</v>
      </c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11" t="s">
        <v>335</v>
      </c>
      <c r="BU35" s="11">
        <v>7621.5349999999999</v>
      </c>
      <c r="BV35" s="168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70"/>
      <c r="CM35" s="20"/>
    </row>
    <row r="36" spans="1:91" s="6" customFormat="1" ht="24" customHeight="1" x14ac:dyDescent="0.2">
      <c r="A36" s="207" t="s">
        <v>129</v>
      </c>
      <c r="B36" s="208"/>
      <c r="C36" s="208"/>
      <c r="D36" s="208"/>
      <c r="E36" s="208"/>
      <c r="F36" s="208"/>
      <c r="G36" s="208"/>
      <c r="H36" s="208"/>
      <c r="I36" s="209"/>
      <c r="J36" s="12"/>
      <c r="K36" s="210" t="s">
        <v>128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13"/>
      <c r="BI36" s="211" t="s">
        <v>5</v>
      </c>
      <c r="BJ36" s="212"/>
      <c r="BK36" s="212"/>
      <c r="BL36" s="212"/>
      <c r="BM36" s="212"/>
      <c r="BN36" s="212"/>
      <c r="BO36" s="212"/>
      <c r="BP36" s="212"/>
      <c r="BQ36" s="212"/>
      <c r="BR36" s="212"/>
      <c r="BS36" s="213"/>
      <c r="BT36" s="11" t="s">
        <v>335</v>
      </c>
      <c r="BU36" s="11">
        <v>11366.3</v>
      </c>
      <c r="BV36" s="168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70"/>
      <c r="CM36" s="20"/>
    </row>
    <row r="37" spans="1:91" s="6" customFormat="1" ht="24" customHeight="1" x14ac:dyDescent="0.2">
      <c r="A37" s="207" t="s">
        <v>131</v>
      </c>
      <c r="B37" s="208"/>
      <c r="C37" s="208"/>
      <c r="D37" s="208"/>
      <c r="E37" s="208"/>
      <c r="F37" s="208"/>
      <c r="G37" s="208"/>
      <c r="H37" s="208"/>
      <c r="I37" s="209"/>
      <c r="J37" s="12"/>
      <c r="K37" s="210" t="s">
        <v>130</v>
      </c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13"/>
      <c r="BI37" s="211" t="s">
        <v>5</v>
      </c>
      <c r="BJ37" s="212"/>
      <c r="BK37" s="212"/>
      <c r="BL37" s="212"/>
      <c r="BM37" s="212"/>
      <c r="BN37" s="212"/>
      <c r="BO37" s="212"/>
      <c r="BP37" s="212"/>
      <c r="BQ37" s="212"/>
      <c r="BR37" s="212"/>
      <c r="BS37" s="213"/>
      <c r="BT37" s="11" t="s">
        <v>335</v>
      </c>
      <c r="BU37" s="11">
        <v>6150.0499999999993</v>
      </c>
      <c r="BV37" s="168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70"/>
      <c r="CM37" s="20"/>
    </row>
    <row r="38" spans="1:91" s="6" customFormat="1" ht="44.25" customHeight="1" x14ac:dyDescent="0.2">
      <c r="A38" s="207" t="s">
        <v>133</v>
      </c>
      <c r="B38" s="208"/>
      <c r="C38" s="208"/>
      <c r="D38" s="208"/>
      <c r="E38" s="208"/>
      <c r="F38" s="208"/>
      <c r="G38" s="208"/>
      <c r="H38" s="208"/>
      <c r="I38" s="209"/>
      <c r="J38" s="12"/>
      <c r="K38" s="210" t="s">
        <v>132</v>
      </c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13"/>
      <c r="BI38" s="211" t="s">
        <v>5</v>
      </c>
      <c r="BJ38" s="212"/>
      <c r="BK38" s="212"/>
      <c r="BL38" s="212"/>
      <c r="BM38" s="212"/>
      <c r="BN38" s="212"/>
      <c r="BO38" s="212"/>
      <c r="BP38" s="212"/>
      <c r="BQ38" s="212"/>
      <c r="BR38" s="212"/>
      <c r="BS38" s="213"/>
      <c r="BT38" s="11" t="s">
        <v>335</v>
      </c>
      <c r="BU38" s="11">
        <v>4153.8100000000004</v>
      </c>
      <c r="BV38" s="168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70"/>
      <c r="CM38" s="20"/>
    </row>
    <row r="39" spans="1:91" s="6" customFormat="1" ht="24.6" customHeight="1" x14ac:dyDescent="0.2">
      <c r="A39" s="207" t="s">
        <v>135</v>
      </c>
      <c r="B39" s="208"/>
      <c r="C39" s="208"/>
      <c r="D39" s="208"/>
      <c r="E39" s="208"/>
      <c r="F39" s="208"/>
      <c r="G39" s="208"/>
      <c r="H39" s="208"/>
      <c r="I39" s="209"/>
      <c r="J39" s="12"/>
      <c r="K39" s="210" t="s">
        <v>134</v>
      </c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13"/>
      <c r="BI39" s="211" t="s">
        <v>5</v>
      </c>
      <c r="BJ39" s="212"/>
      <c r="BK39" s="212"/>
      <c r="BL39" s="212"/>
      <c r="BM39" s="212"/>
      <c r="BN39" s="212"/>
      <c r="BO39" s="212"/>
      <c r="BP39" s="212"/>
      <c r="BQ39" s="212"/>
      <c r="BR39" s="212"/>
      <c r="BS39" s="213"/>
      <c r="BT39" s="11" t="s">
        <v>335</v>
      </c>
      <c r="BU39" s="11">
        <v>10886.13</v>
      </c>
      <c r="BV39" s="168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70"/>
      <c r="CM39" s="20"/>
    </row>
    <row r="40" spans="1:91" s="6" customFormat="1" ht="52.5" customHeight="1" x14ac:dyDescent="0.2">
      <c r="A40" s="207" t="s">
        <v>137</v>
      </c>
      <c r="B40" s="208"/>
      <c r="C40" s="208"/>
      <c r="D40" s="208"/>
      <c r="E40" s="208"/>
      <c r="F40" s="208"/>
      <c r="G40" s="208"/>
      <c r="H40" s="208"/>
      <c r="I40" s="209"/>
      <c r="J40" s="12"/>
      <c r="K40" s="210" t="s">
        <v>136</v>
      </c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13"/>
      <c r="BI40" s="211" t="s">
        <v>5</v>
      </c>
      <c r="BJ40" s="212"/>
      <c r="BK40" s="212"/>
      <c r="BL40" s="212"/>
      <c r="BM40" s="212"/>
      <c r="BN40" s="212"/>
      <c r="BO40" s="212"/>
      <c r="BP40" s="212"/>
      <c r="BQ40" s="212"/>
      <c r="BR40" s="212"/>
      <c r="BS40" s="213"/>
      <c r="BT40" s="11" t="s">
        <v>335</v>
      </c>
      <c r="BU40" s="11">
        <v>5306.9199999999992</v>
      </c>
      <c r="BV40" s="168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70"/>
      <c r="CM40" s="20"/>
    </row>
    <row r="41" spans="1:91" s="6" customFormat="1" ht="13.5" x14ac:dyDescent="0.2">
      <c r="A41" s="207" t="s">
        <v>288</v>
      </c>
      <c r="B41" s="208"/>
      <c r="C41" s="208"/>
      <c r="D41" s="208"/>
      <c r="E41" s="208"/>
      <c r="F41" s="208"/>
      <c r="G41" s="208"/>
      <c r="H41" s="208"/>
      <c r="I41" s="209"/>
      <c r="J41" s="12"/>
      <c r="K41" s="210" t="s">
        <v>138</v>
      </c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13"/>
      <c r="BI41" s="211" t="s">
        <v>5</v>
      </c>
      <c r="BJ41" s="212"/>
      <c r="BK41" s="212"/>
      <c r="BL41" s="212"/>
      <c r="BM41" s="212"/>
      <c r="BN41" s="212"/>
      <c r="BO41" s="212"/>
      <c r="BP41" s="212"/>
      <c r="BQ41" s="212"/>
      <c r="BR41" s="212"/>
      <c r="BS41" s="213"/>
      <c r="BT41" s="11" t="s">
        <v>335</v>
      </c>
      <c r="BU41" s="11">
        <v>34157.040000000001</v>
      </c>
      <c r="BV41" s="168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70"/>
      <c r="CM41" s="20"/>
    </row>
    <row r="42" spans="1:91" s="6" customFormat="1" ht="29.45" hidden="1" customHeight="1" x14ac:dyDescent="0.2">
      <c r="A42" s="184" t="s">
        <v>102</v>
      </c>
      <c r="B42" s="185"/>
      <c r="C42" s="185"/>
      <c r="D42" s="185"/>
      <c r="E42" s="185"/>
      <c r="F42" s="185"/>
      <c r="G42" s="185"/>
      <c r="H42" s="185"/>
      <c r="I42" s="186"/>
      <c r="J42" s="5"/>
      <c r="K42" s="187" t="s">
        <v>103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7"/>
      <c r="BI42" s="188" t="s">
        <v>5</v>
      </c>
      <c r="BJ42" s="189"/>
      <c r="BK42" s="189"/>
      <c r="BL42" s="189"/>
      <c r="BM42" s="189"/>
      <c r="BN42" s="189"/>
      <c r="BO42" s="189"/>
      <c r="BP42" s="189"/>
      <c r="BQ42" s="189"/>
      <c r="BR42" s="189"/>
      <c r="BS42" s="190"/>
      <c r="BT42" s="11" t="s">
        <v>335</v>
      </c>
      <c r="BU42" s="11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20"/>
    </row>
    <row r="43" spans="1:91" s="6" customFormat="1" ht="25.9" customHeight="1" x14ac:dyDescent="0.2">
      <c r="A43" s="184" t="s">
        <v>104</v>
      </c>
      <c r="B43" s="185"/>
      <c r="C43" s="185"/>
      <c r="D43" s="185"/>
      <c r="E43" s="185"/>
      <c r="F43" s="185"/>
      <c r="G43" s="185"/>
      <c r="H43" s="185"/>
      <c r="I43" s="186"/>
      <c r="J43" s="5"/>
      <c r="K43" s="187" t="s">
        <v>105</v>
      </c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7"/>
      <c r="BI43" s="188" t="s">
        <v>5</v>
      </c>
      <c r="BJ43" s="189"/>
      <c r="BK43" s="189"/>
      <c r="BL43" s="189"/>
      <c r="BM43" s="189"/>
      <c r="BN43" s="189"/>
      <c r="BO43" s="189"/>
      <c r="BP43" s="189"/>
      <c r="BQ43" s="189"/>
      <c r="BR43" s="189"/>
      <c r="BS43" s="190"/>
      <c r="BT43" s="11" t="s">
        <v>335</v>
      </c>
      <c r="BU43" s="11">
        <v>0</v>
      </c>
      <c r="BV43" s="168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70"/>
      <c r="CM43" s="20"/>
    </row>
    <row r="44" spans="1:91" s="6" customFormat="1" ht="27.6" customHeight="1" x14ac:dyDescent="0.2">
      <c r="A44" s="184" t="s">
        <v>47</v>
      </c>
      <c r="B44" s="185"/>
      <c r="C44" s="185"/>
      <c r="D44" s="185"/>
      <c r="E44" s="185"/>
      <c r="F44" s="185"/>
      <c r="G44" s="185"/>
      <c r="H44" s="185"/>
      <c r="I44" s="186"/>
      <c r="J44" s="5"/>
      <c r="K44" s="187" t="s">
        <v>48</v>
      </c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7"/>
      <c r="BI44" s="188" t="s">
        <v>5</v>
      </c>
      <c r="BJ44" s="189"/>
      <c r="BK44" s="189"/>
      <c r="BL44" s="189"/>
      <c r="BM44" s="189"/>
      <c r="BN44" s="189"/>
      <c r="BO44" s="189"/>
      <c r="BP44" s="189"/>
      <c r="BQ44" s="189"/>
      <c r="BR44" s="189"/>
      <c r="BS44" s="190"/>
      <c r="BT44" s="11">
        <f>SUM(BT45:BT54)+BT56+BT57</f>
        <v>694390.82070924935</v>
      </c>
      <c r="BU44" s="11">
        <f>SUM(BU45:BU57)-BU55</f>
        <v>1527780.8792160265</v>
      </c>
      <c r="BV44" s="214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6"/>
      <c r="CM44" s="20"/>
    </row>
    <row r="45" spans="1:91" s="6" customFormat="1" ht="27" customHeight="1" x14ac:dyDescent="0.2">
      <c r="A45" s="184" t="s">
        <v>49</v>
      </c>
      <c r="B45" s="185"/>
      <c r="C45" s="185"/>
      <c r="D45" s="185"/>
      <c r="E45" s="185"/>
      <c r="F45" s="185"/>
      <c r="G45" s="185"/>
      <c r="H45" s="185"/>
      <c r="I45" s="186"/>
      <c r="J45" s="5"/>
      <c r="K45" s="187" t="s">
        <v>139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7"/>
      <c r="BI45" s="188" t="s">
        <v>5</v>
      </c>
      <c r="BJ45" s="189"/>
      <c r="BK45" s="189"/>
      <c r="BL45" s="189"/>
      <c r="BM45" s="189"/>
      <c r="BN45" s="189"/>
      <c r="BO45" s="189"/>
      <c r="BP45" s="189"/>
      <c r="BQ45" s="189"/>
      <c r="BR45" s="189"/>
      <c r="BS45" s="190"/>
      <c r="BT45" s="11">
        <v>179876.81</v>
      </c>
      <c r="BU45" s="11">
        <v>138945.38454935999</v>
      </c>
      <c r="BV45" s="168" t="s">
        <v>345</v>
      </c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70"/>
      <c r="CM45" s="20"/>
    </row>
    <row r="46" spans="1:91" s="6" customFormat="1" ht="27" customHeight="1" x14ac:dyDescent="0.2">
      <c r="A46" s="184" t="s">
        <v>50</v>
      </c>
      <c r="B46" s="185"/>
      <c r="C46" s="185"/>
      <c r="D46" s="185"/>
      <c r="E46" s="185"/>
      <c r="F46" s="185"/>
      <c r="G46" s="185"/>
      <c r="H46" s="185"/>
      <c r="I46" s="186"/>
      <c r="J46" s="5"/>
      <c r="K46" s="187" t="s">
        <v>51</v>
      </c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7"/>
      <c r="BI46" s="188" t="s">
        <v>5</v>
      </c>
      <c r="BJ46" s="189"/>
      <c r="BK46" s="189"/>
      <c r="BL46" s="189"/>
      <c r="BM46" s="189"/>
      <c r="BN46" s="189"/>
      <c r="BO46" s="189"/>
      <c r="BP46" s="189"/>
      <c r="BQ46" s="189"/>
      <c r="BR46" s="189"/>
      <c r="BS46" s="190"/>
      <c r="BT46" s="11">
        <v>0</v>
      </c>
      <c r="BU46" s="11">
        <v>0</v>
      </c>
      <c r="BV46" s="217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6"/>
      <c r="CM46" s="20"/>
    </row>
    <row r="47" spans="1:91" s="6" customFormat="1" ht="25.9" customHeight="1" x14ac:dyDescent="0.2">
      <c r="A47" s="184" t="s">
        <v>52</v>
      </c>
      <c r="B47" s="185"/>
      <c r="C47" s="185"/>
      <c r="D47" s="185"/>
      <c r="E47" s="185"/>
      <c r="F47" s="185"/>
      <c r="G47" s="185"/>
      <c r="H47" s="185"/>
      <c r="I47" s="186"/>
      <c r="J47" s="5"/>
      <c r="K47" s="187" t="s">
        <v>53</v>
      </c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7"/>
      <c r="BI47" s="188" t="s">
        <v>5</v>
      </c>
      <c r="BJ47" s="189"/>
      <c r="BK47" s="189"/>
      <c r="BL47" s="189"/>
      <c r="BM47" s="189"/>
      <c r="BN47" s="189"/>
      <c r="BO47" s="189"/>
      <c r="BP47" s="189"/>
      <c r="BQ47" s="189"/>
      <c r="BR47" s="189"/>
      <c r="BS47" s="190"/>
      <c r="BT47" s="11">
        <v>29423.64</v>
      </c>
      <c r="BU47" s="11">
        <v>36185.43</v>
      </c>
      <c r="BV47" s="168" t="s">
        <v>316</v>
      </c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0"/>
      <c r="CM47" s="20"/>
    </row>
    <row r="48" spans="1:91" s="6" customFormat="1" ht="48.75" customHeight="1" x14ac:dyDescent="0.2">
      <c r="A48" s="184" t="s">
        <v>54</v>
      </c>
      <c r="B48" s="185"/>
      <c r="C48" s="185"/>
      <c r="D48" s="185"/>
      <c r="E48" s="185"/>
      <c r="F48" s="185"/>
      <c r="G48" s="185"/>
      <c r="H48" s="185"/>
      <c r="I48" s="186"/>
      <c r="J48" s="5"/>
      <c r="K48" s="187" t="s">
        <v>22</v>
      </c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7"/>
      <c r="BI48" s="188" t="s">
        <v>5</v>
      </c>
      <c r="BJ48" s="189"/>
      <c r="BK48" s="189"/>
      <c r="BL48" s="189"/>
      <c r="BM48" s="189"/>
      <c r="BN48" s="189"/>
      <c r="BO48" s="189"/>
      <c r="BP48" s="189"/>
      <c r="BQ48" s="189"/>
      <c r="BR48" s="189"/>
      <c r="BS48" s="190"/>
      <c r="BT48" s="11">
        <v>146087.61343999999</v>
      </c>
      <c r="BU48" s="11">
        <v>168961.65</v>
      </c>
      <c r="BV48" s="168" t="s">
        <v>311</v>
      </c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70"/>
      <c r="CM48" s="20"/>
    </row>
    <row r="49" spans="1:91" s="6" customFormat="1" ht="51" customHeight="1" x14ac:dyDescent="0.2">
      <c r="A49" s="184" t="s">
        <v>55</v>
      </c>
      <c r="B49" s="185"/>
      <c r="C49" s="185"/>
      <c r="D49" s="185"/>
      <c r="E49" s="185"/>
      <c r="F49" s="185"/>
      <c r="G49" s="185"/>
      <c r="H49" s="185"/>
      <c r="I49" s="186"/>
      <c r="J49" s="5"/>
      <c r="K49" s="187" t="s">
        <v>286</v>
      </c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7"/>
      <c r="BI49" s="188" t="s">
        <v>5</v>
      </c>
      <c r="BJ49" s="189"/>
      <c r="BK49" s="189"/>
      <c r="BL49" s="189"/>
      <c r="BM49" s="189"/>
      <c r="BN49" s="189"/>
      <c r="BO49" s="189"/>
      <c r="BP49" s="189"/>
      <c r="BQ49" s="189"/>
      <c r="BR49" s="189"/>
      <c r="BS49" s="190"/>
      <c r="BT49" s="11">
        <v>33891.519269999997</v>
      </c>
      <c r="BU49" s="11">
        <v>33663.56</v>
      </c>
      <c r="BV49" s="168" t="s">
        <v>307</v>
      </c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70"/>
      <c r="CM49" s="20"/>
    </row>
    <row r="50" spans="1:91" s="6" customFormat="1" ht="52.5" customHeight="1" x14ac:dyDescent="0.2">
      <c r="A50" s="184" t="s">
        <v>56</v>
      </c>
      <c r="B50" s="185"/>
      <c r="C50" s="185"/>
      <c r="D50" s="185"/>
      <c r="E50" s="185"/>
      <c r="F50" s="185"/>
      <c r="G50" s="185"/>
      <c r="H50" s="185"/>
      <c r="I50" s="186"/>
      <c r="J50" s="5"/>
      <c r="K50" s="187" t="s">
        <v>106</v>
      </c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7"/>
      <c r="BI50" s="188" t="s">
        <v>5</v>
      </c>
      <c r="BJ50" s="189"/>
      <c r="BK50" s="189"/>
      <c r="BL50" s="189"/>
      <c r="BM50" s="189"/>
      <c r="BN50" s="189"/>
      <c r="BO50" s="189"/>
      <c r="BP50" s="189"/>
      <c r="BQ50" s="189"/>
      <c r="BR50" s="189"/>
      <c r="BS50" s="190"/>
      <c r="BT50" s="11">
        <v>122582.27998086635</v>
      </c>
      <c r="BU50" s="11">
        <v>163786.57999999999</v>
      </c>
      <c r="BV50" s="168" t="s">
        <v>317</v>
      </c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70"/>
      <c r="CM50" s="20"/>
    </row>
    <row r="51" spans="1:91" s="6" customFormat="1" ht="13.5" x14ac:dyDescent="0.2">
      <c r="A51" s="184" t="s">
        <v>57</v>
      </c>
      <c r="B51" s="185"/>
      <c r="C51" s="185"/>
      <c r="D51" s="185"/>
      <c r="E51" s="185"/>
      <c r="F51" s="185"/>
      <c r="G51" s="185"/>
      <c r="H51" s="185"/>
      <c r="I51" s="186"/>
      <c r="J51" s="5"/>
      <c r="K51" s="187" t="s">
        <v>107</v>
      </c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7"/>
      <c r="BI51" s="188" t="s">
        <v>5</v>
      </c>
      <c r="BJ51" s="189"/>
      <c r="BK51" s="189"/>
      <c r="BL51" s="189"/>
      <c r="BM51" s="189"/>
      <c r="BN51" s="189"/>
      <c r="BO51" s="189"/>
      <c r="BP51" s="189"/>
      <c r="BQ51" s="189"/>
      <c r="BR51" s="189"/>
      <c r="BS51" s="190"/>
      <c r="BT51" s="11">
        <v>129736</v>
      </c>
      <c r="BU51" s="11">
        <v>0</v>
      </c>
      <c r="BV51" s="168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70"/>
      <c r="CM51" s="20"/>
    </row>
    <row r="52" spans="1:91" s="6" customFormat="1" ht="72" customHeight="1" x14ac:dyDescent="0.2">
      <c r="A52" s="184" t="s">
        <v>61</v>
      </c>
      <c r="B52" s="185"/>
      <c r="C52" s="185"/>
      <c r="D52" s="185"/>
      <c r="E52" s="185"/>
      <c r="F52" s="185"/>
      <c r="G52" s="185"/>
      <c r="H52" s="185"/>
      <c r="I52" s="186"/>
      <c r="J52" s="5"/>
      <c r="K52" s="187" t="s">
        <v>23</v>
      </c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7"/>
      <c r="BI52" s="188" t="s">
        <v>5</v>
      </c>
      <c r="BJ52" s="189"/>
      <c r="BK52" s="189"/>
      <c r="BL52" s="189"/>
      <c r="BM52" s="189"/>
      <c r="BN52" s="189"/>
      <c r="BO52" s="189"/>
      <c r="BP52" s="189"/>
      <c r="BQ52" s="189"/>
      <c r="BR52" s="189"/>
      <c r="BS52" s="190"/>
      <c r="BT52" s="11">
        <v>0</v>
      </c>
      <c r="BU52" s="11">
        <v>-219700.842</v>
      </c>
      <c r="BV52" s="168" t="s">
        <v>343</v>
      </c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70"/>
      <c r="CM52" s="20"/>
    </row>
    <row r="53" spans="1:91" s="6" customFormat="1" ht="40.9" customHeight="1" x14ac:dyDescent="0.2">
      <c r="A53" s="184" t="s">
        <v>108</v>
      </c>
      <c r="B53" s="185"/>
      <c r="C53" s="185"/>
      <c r="D53" s="185"/>
      <c r="E53" s="185"/>
      <c r="F53" s="185"/>
      <c r="G53" s="185"/>
      <c r="H53" s="185"/>
      <c r="I53" s="186"/>
      <c r="J53" s="5"/>
      <c r="K53" s="187" t="s">
        <v>24</v>
      </c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7"/>
      <c r="BI53" s="188" t="s">
        <v>5</v>
      </c>
      <c r="BJ53" s="189"/>
      <c r="BK53" s="189"/>
      <c r="BL53" s="189"/>
      <c r="BM53" s="189"/>
      <c r="BN53" s="189"/>
      <c r="BO53" s="189"/>
      <c r="BP53" s="189"/>
      <c r="BQ53" s="189"/>
      <c r="BR53" s="189"/>
      <c r="BS53" s="190"/>
      <c r="BT53" s="11">
        <v>35604.098343360005</v>
      </c>
      <c r="BU53" s="11">
        <v>26628.980000000003</v>
      </c>
      <c r="BV53" s="168" t="s">
        <v>346</v>
      </c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70"/>
      <c r="CM53" s="20"/>
    </row>
    <row r="54" spans="1:91" s="6" customFormat="1" ht="76.900000000000006" customHeight="1" x14ac:dyDescent="0.2">
      <c r="A54" s="184" t="s">
        <v>109</v>
      </c>
      <c r="B54" s="185"/>
      <c r="C54" s="185"/>
      <c r="D54" s="185"/>
      <c r="E54" s="185"/>
      <c r="F54" s="185"/>
      <c r="G54" s="185"/>
      <c r="H54" s="185"/>
      <c r="I54" s="186"/>
      <c r="J54" s="5"/>
      <c r="K54" s="187" t="s">
        <v>58</v>
      </c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7"/>
      <c r="BI54" s="188" t="s">
        <v>5</v>
      </c>
      <c r="BJ54" s="189"/>
      <c r="BK54" s="189"/>
      <c r="BL54" s="189"/>
      <c r="BM54" s="189"/>
      <c r="BN54" s="189"/>
      <c r="BO54" s="189"/>
      <c r="BP54" s="189"/>
      <c r="BQ54" s="189"/>
      <c r="BR54" s="189"/>
      <c r="BS54" s="190"/>
      <c r="BT54" s="14">
        <v>3775.38</v>
      </c>
      <c r="BU54" s="11">
        <v>4676.8666666666668</v>
      </c>
      <c r="BV54" s="203" t="s">
        <v>306</v>
      </c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5"/>
      <c r="CM54" s="20"/>
    </row>
    <row r="55" spans="1:91" s="6" customFormat="1" ht="28.15" customHeight="1" x14ac:dyDescent="0.2">
      <c r="A55" s="184" t="s">
        <v>110</v>
      </c>
      <c r="B55" s="185"/>
      <c r="C55" s="185"/>
      <c r="D55" s="185"/>
      <c r="E55" s="185"/>
      <c r="F55" s="185"/>
      <c r="G55" s="185"/>
      <c r="H55" s="185"/>
      <c r="I55" s="186"/>
      <c r="J55" s="5"/>
      <c r="K55" s="187" t="s">
        <v>59</v>
      </c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7"/>
      <c r="BI55" s="188" t="s">
        <v>60</v>
      </c>
      <c r="BJ55" s="189"/>
      <c r="BK55" s="189"/>
      <c r="BL55" s="189"/>
      <c r="BM55" s="189"/>
      <c r="BN55" s="189"/>
      <c r="BO55" s="189"/>
      <c r="BP55" s="189"/>
      <c r="BQ55" s="189"/>
      <c r="BR55" s="189"/>
      <c r="BS55" s="190"/>
      <c r="BT55" s="5" t="s">
        <v>303</v>
      </c>
      <c r="BU55" s="75">
        <v>952</v>
      </c>
      <c r="BV55" s="203" t="s">
        <v>304</v>
      </c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5"/>
      <c r="CM55" s="20"/>
    </row>
    <row r="56" spans="1:91" s="6" customFormat="1" ht="111.75" customHeight="1" x14ac:dyDescent="0.2">
      <c r="A56" s="184" t="s">
        <v>111</v>
      </c>
      <c r="B56" s="185"/>
      <c r="C56" s="185"/>
      <c r="D56" s="185"/>
      <c r="E56" s="185"/>
      <c r="F56" s="185"/>
      <c r="G56" s="185"/>
      <c r="H56" s="185"/>
      <c r="I56" s="186"/>
      <c r="J56" s="5"/>
      <c r="K56" s="187" t="s">
        <v>62</v>
      </c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7"/>
      <c r="BI56" s="188" t="s">
        <v>5</v>
      </c>
      <c r="BJ56" s="189"/>
      <c r="BK56" s="189"/>
      <c r="BL56" s="189"/>
      <c r="BM56" s="189"/>
      <c r="BN56" s="189"/>
      <c r="BO56" s="189"/>
      <c r="BP56" s="189"/>
      <c r="BQ56" s="189"/>
      <c r="BR56" s="189"/>
      <c r="BS56" s="190"/>
      <c r="BT56" s="14">
        <v>0</v>
      </c>
      <c r="BU56" s="14">
        <v>0</v>
      </c>
      <c r="BV56" s="218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20"/>
      <c r="CM56" s="20"/>
    </row>
    <row r="57" spans="1:91" s="6" customFormat="1" ht="26.65" customHeight="1" x14ac:dyDescent="0.2">
      <c r="A57" s="184" t="s">
        <v>112</v>
      </c>
      <c r="B57" s="185"/>
      <c r="C57" s="185"/>
      <c r="D57" s="185"/>
      <c r="E57" s="185"/>
      <c r="F57" s="185"/>
      <c r="G57" s="185"/>
      <c r="H57" s="185"/>
      <c r="I57" s="186"/>
      <c r="J57" s="5"/>
      <c r="K57" s="187" t="s">
        <v>113</v>
      </c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7"/>
      <c r="BI57" s="188" t="s">
        <v>5</v>
      </c>
      <c r="BJ57" s="189"/>
      <c r="BK57" s="189"/>
      <c r="BL57" s="189"/>
      <c r="BM57" s="189"/>
      <c r="BN57" s="189"/>
      <c r="BO57" s="189"/>
      <c r="BP57" s="189"/>
      <c r="BQ57" s="189"/>
      <c r="BR57" s="189"/>
      <c r="BS57" s="190"/>
      <c r="BT57" s="14">
        <f>SUM(BT58:BT66)</f>
        <v>13413.479675023002</v>
      </c>
      <c r="BU57" s="14">
        <f>SUM(BU58:BU66)</f>
        <v>1174633.27</v>
      </c>
      <c r="BV57" s="240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2"/>
      <c r="CM57" s="20"/>
    </row>
    <row r="58" spans="1:91" s="6" customFormat="1" ht="37.5" customHeight="1" x14ac:dyDescent="0.2">
      <c r="A58" s="184" t="s">
        <v>140</v>
      </c>
      <c r="B58" s="185"/>
      <c r="C58" s="185"/>
      <c r="D58" s="185"/>
      <c r="E58" s="185"/>
      <c r="F58" s="185"/>
      <c r="G58" s="185"/>
      <c r="H58" s="185"/>
      <c r="I58" s="186"/>
      <c r="J58" s="5"/>
      <c r="K58" s="187" t="s">
        <v>141</v>
      </c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7"/>
      <c r="BI58" s="188" t="s">
        <v>5</v>
      </c>
      <c r="BJ58" s="189"/>
      <c r="BK58" s="189"/>
      <c r="BL58" s="189"/>
      <c r="BM58" s="189"/>
      <c r="BN58" s="189"/>
      <c r="BO58" s="189"/>
      <c r="BP58" s="189"/>
      <c r="BQ58" s="189"/>
      <c r="BR58" s="189"/>
      <c r="BS58" s="190"/>
      <c r="BT58" s="14">
        <v>1960.1</v>
      </c>
      <c r="BU58" s="11">
        <v>883852.15</v>
      </c>
      <c r="BV58" s="240" t="s">
        <v>318</v>
      </c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241"/>
      <c r="CI58" s="241"/>
      <c r="CJ58" s="241"/>
      <c r="CK58" s="241"/>
      <c r="CL58" s="242"/>
      <c r="CM58" s="20"/>
    </row>
    <row r="59" spans="1:91" s="6" customFormat="1" ht="27" customHeight="1" x14ac:dyDescent="0.2">
      <c r="A59" s="184" t="s">
        <v>142</v>
      </c>
      <c r="B59" s="185"/>
      <c r="C59" s="185"/>
      <c r="D59" s="185"/>
      <c r="E59" s="185"/>
      <c r="F59" s="185"/>
      <c r="G59" s="185"/>
      <c r="H59" s="185"/>
      <c r="I59" s="186"/>
      <c r="J59" s="5"/>
      <c r="K59" s="210" t="s">
        <v>143</v>
      </c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13"/>
      <c r="BI59" s="211" t="s">
        <v>5</v>
      </c>
      <c r="BJ59" s="212"/>
      <c r="BK59" s="212"/>
      <c r="BL59" s="212"/>
      <c r="BM59" s="212"/>
      <c r="BN59" s="212"/>
      <c r="BO59" s="212"/>
      <c r="BP59" s="212"/>
      <c r="BQ59" s="212"/>
      <c r="BR59" s="212"/>
      <c r="BS59" s="213"/>
      <c r="BT59" s="11">
        <v>0</v>
      </c>
      <c r="BU59" s="11">
        <v>12369.42</v>
      </c>
      <c r="BV59" s="240" t="s">
        <v>309</v>
      </c>
      <c r="BW59" s="241"/>
      <c r="BX59" s="241"/>
      <c r="BY59" s="241"/>
      <c r="BZ59" s="241"/>
      <c r="CA59" s="241"/>
      <c r="CB59" s="241"/>
      <c r="CC59" s="241"/>
      <c r="CD59" s="241"/>
      <c r="CE59" s="241"/>
      <c r="CF59" s="241"/>
      <c r="CG59" s="241"/>
      <c r="CH59" s="241"/>
      <c r="CI59" s="241"/>
      <c r="CJ59" s="241"/>
      <c r="CK59" s="241"/>
      <c r="CL59" s="242"/>
      <c r="CM59" s="20"/>
    </row>
    <row r="60" spans="1:91" s="6" customFormat="1" ht="17.649999999999999" customHeight="1" x14ac:dyDescent="0.2">
      <c r="A60" s="184" t="s">
        <v>144</v>
      </c>
      <c r="B60" s="185"/>
      <c r="C60" s="185"/>
      <c r="D60" s="185"/>
      <c r="E60" s="185"/>
      <c r="F60" s="185"/>
      <c r="G60" s="185"/>
      <c r="H60" s="185"/>
      <c r="I60" s="186"/>
      <c r="J60" s="5"/>
      <c r="K60" s="187" t="s">
        <v>296</v>
      </c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7"/>
      <c r="BI60" s="188" t="s">
        <v>5</v>
      </c>
      <c r="BJ60" s="189"/>
      <c r="BK60" s="189"/>
      <c r="BL60" s="189"/>
      <c r="BM60" s="189"/>
      <c r="BN60" s="189"/>
      <c r="BO60" s="189"/>
      <c r="BP60" s="189"/>
      <c r="BQ60" s="189"/>
      <c r="BR60" s="189"/>
      <c r="BS60" s="190"/>
      <c r="BT60" s="14">
        <v>2002</v>
      </c>
      <c r="BU60" s="14">
        <v>2977.26</v>
      </c>
      <c r="BV60" s="240" t="s">
        <v>321</v>
      </c>
      <c r="BW60" s="241"/>
      <c r="BX60" s="241"/>
      <c r="BY60" s="241"/>
      <c r="BZ60" s="241"/>
      <c r="CA60" s="241"/>
      <c r="CB60" s="241"/>
      <c r="CC60" s="241"/>
      <c r="CD60" s="241"/>
      <c r="CE60" s="241"/>
      <c r="CF60" s="241"/>
      <c r="CG60" s="241"/>
      <c r="CH60" s="241"/>
      <c r="CI60" s="241"/>
      <c r="CJ60" s="241"/>
      <c r="CK60" s="241"/>
      <c r="CL60" s="242"/>
      <c r="CM60" s="20"/>
    </row>
    <row r="61" spans="1:91" s="6" customFormat="1" ht="29.1" customHeight="1" x14ac:dyDescent="0.2">
      <c r="A61" s="184" t="s">
        <v>145</v>
      </c>
      <c r="B61" s="185"/>
      <c r="C61" s="185"/>
      <c r="D61" s="185"/>
      <c r="E61" s="185"/>
      <c r="F61" s="185"/>
      <c r="G61" s="185"/>
      <c r="H61" s="185"/>
      <c r="I61" s="186"/>
      <c r="J61" s="5"/>
      <c r="K61" s="187" t="s">
        <v>198</v>
      </c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7"/>
      <c r="BI61" s="188" t="s">
        <v>5</v>
      </c>
      <c r="BJ61" s="189"/>
      <c r="BK61" s="189"/>
      <c r="BL61" s="189"/>
      <c r="BM61" s="189"/>
      <c r="BN61" s="189"/>
      <c r="BO61" s="189"/>
      <c r="BP61" s="189"/>
      <c r="BQ61" s="189"/>
      <c r="BR61" s="189"/>
      <c r="BS61" s="190"/>
      <c r="BT61" s="14">
        <v>3676</v>
      </c>
      <c r="BU61" s="14">
        <v>5529.53</v>
      </c>
      <c r="BV61" s="243"/>
      <c r="BW61" s="244"/>
      <c r="BX61" s="244"/>
      <c r="BY61" s="244"/>
      <c r="BZ61" s="244"/>
      <c r="CA61" s="244"/>
      <c r="CB61" s="244"/>
      <c r="CC61" s="244"/>
      <c r="CD61" s="244"/>
      <c r="CE61" s="244"/>
      <c r="CF61" s="244"/>
      <c r="CG61" s="244"/>
      <c r="CH61" s="244"/>
      <c r="CI61" s="244"/>
      <c r="CJ61" s="244"/>
      <c r="CK61" s="244"/>
      <c r="CL61" s="245"/>
      <c r="CM61" s="20"/>
    </row>
    <row r="62" spans="1:91" s="6" customFormat="1" ht="17.649999999999999" customHeight="1" x14ac:dyDescent="0.2">
      <c r="A62" s="184" t="s">
        <v>147</v>
      </c>
      <c r="B62" s="185"/>
      <c r="C62" s="185"/>
      <c r="D62" s="185"/>
      <c r="E62" s="185"/>
      <c r="F62" s="185"/>
      <c r="G62" s="185"/>
      <c r="H62" s="185"/>
      <c r="I62" s="186"/>
      <c r="J62" s="18"/>
      <c r="K62" s="187" t="s">
        <v>199</v>
      </c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9"/>
      <c r="BI62" s="188" t="s">
        <v>5</v>
      </c>
      <c r="BJ62" s="189"/>
      <c r="BK62" s="189"/>
      <c r="BL62" s="189"/>
      <c r="BM62" s="189"/>
      <c r="BN62" s="189"/>
      <c r="BO62" s="189"/>
      <c r="BP62" s="189"/>
      <c r="BQ62" s="189"/>
      <c r="BR62" s="189"/>
      <c r="BS62" s="190"/>
      <c r="BT62" s="14">
        <v>2910</v>
      </c>
      <c r="BU62" s="14">
        <v>3279.51</v>
      </c>
      <c r="BV62" s="240"/>
      <c r="BW62" s="241"/>
      <c r="BX62" s="241"/>
      <c r="BY62" s="241"/>
      <c r="BZ62" s="241"/>
      <c r="CA62" s="241"/>
      <c r="CB62" s="241"/>
      <c r="CC62" s="241"/>
      <c r="CD62" s="241"/>
      <c r="CE62" s="241"/>
      <c r="CF62" s="241"/>
      <c r="CG62" s="241"/>
      <c r="CH62" s="241"/>
      <c r="CI62" s="241"/>
      <c r="CJ62" s="241"/>
      <c r="CK62" s="241"/>
      <c r="CL62" s="242"/>
      <c r="CM62" s="20"/>
    </row>
    <row r="63" spans="1:91" s="6" customFormat="1" ht="17.649999999999999" customHeight="1" x14ac:dyDescent="0.2">
      <c r="A63" s="184" t="s">
        <v>149</v>
      </c>
      <c r="B63" s="185"/>
      <c r="C63" s="185"/>
      <c r="D63" s="185"/>
      <c r="E63" s="185"/>
      <c r="F63" s="185"/>
      <c r="G63" s="185"/>
      <c r="H63" s="185"/>
      <c r="I63" s="186"/>
      <c r="J63" s="5"/>
      <c r="K63" s="187" t="s">
        <v>148</v>
      </c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7"/>
      <c r="BI63" s="188" t="s">
        <v>5</v>
      </c>
      <c r="BJ63" s="189"/>
      <c r="BK63" s="189"/>
      <c r="BL63" s="189"/>
      <c r="BM63" s="189"/>
      <c r="BN63" s="189"/>
      <c r="BO63" s="189"/>
      <c r="BP63" s="189"/>
      <c r="BQ63" s="189"/>
      <c r="BR63" s="189"/>
      <c r="BS63" s="190"/>
      <c r="BT63" s="14">
        <v>1681.92976</v>
      </c>
      <c r="BU63" s="14">
        <v>1842.71</v>
      </c>
      <c r="BV63" s="240"/>
      <c r="BW63" s="241"/>
      <c r="BX63" s="241"/>
      <c r="BY63" s="241"/>
      <c r="BZ63" s="241"/>
      <c r="CA63" s="241"/>
      <c r="CB63" s="241"/>
      <c r="CC63" s="241"/>
      <c r="CD63" s="241"/>
      <c r="CE63" s="241"/>
      <c r="CF63" s="241"/>
      <c r="CG63" s="241"/>
      <c r="CH63" s="241"/>
      <c r="CI63" s="241"/>
      <c r="CJ63" s="241"/>
      <c r="CK63" s="241"/>
      <c r="CL63" s="242"/>
      <c r="CM63" s="20"/>
    </row>
    <row r="64" spans="1:91" s="6" customFormat="1" ht="17.649999999999999" customHeight="1" x14ac:dyDescent="0.2">
      <c r="A64" s="184" t="s">
        <v>152</v>
      </c>
      <c r="B64" s="185"/>
      <c r="C64" s="185"/>
      <c r="D64" s="185"/>
      <c r="E64" s="185"/>
      <c r="F64" s="185"/>
      <c r="G64" s="185"/>
      <c r="H64" s="185"/>
      <c r="I64" s="186"/>
      <c r="J64" s="5"/>
      <c r="K64" s="187" t="s">
        <v>150</v>
      </c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7"/>
      <c r="BI64" s="188" t="s">
        <v>5</v>
      </c>
      <c r="BJ64" s="189"/>
      <c r="BK64" s="189"/>
      <c r="BL64" s="189"/>
      <c r="BM64" s="189"/>
      <c r="BN64" s="189"/>
      <c r="BO64" s="189"/>
      <c r="BP64" s="189"/>
      <c r="BQ64" s="189"/>
      <c r="BR64" s="189"/>
      <c r="BS64" s="190"/>
      <c r="BT64" s="14">
        <v>932</v>
      </c>
      <c r="BU64" s="14">
        <v>885.84</v>
      </c>
      <c r="BV64" s="240"/>
      <c r="BW64" s="241"/>
      <c r="BX64" s="241"/>
      <c r="BY64" s="241"/>
      <c r="BZ64" s="241"/>
      <c r="CA64" s="241"/>
      <c r="CB64" s="241"/>
      <c r="CC64" s="241"/>
      <c r="CD64" s="241"/>
      <c r="CE64" s="241"/>
      <c r="CF64" s="241"/>
      <c r="CG64" s="241"/>
      <c r="CH64" s="241"/>
      <c r="CI64" s="241"/>
      <c r="CJ64" s="241"/>
      <c r="CK64" s="241"/>
      <c r="CL64" s="242"/>
      <c r="CM64" s="20"/>
    </row>
    <row r="65" spans="1:91" s="6" customFormat="1" ht="25.9" customHeight="1" x14ac:dyDescent="0.2">
      <c r="A65" s="184" t="s">
        <v>194</v>
      </c>
      <c r="B65" s="185"/>
      <c r="C65" s="185"/>
      <c r="D65" s="185"/>
      <c r="E65" s="185"/>
      <c r="F65" s="185"/>
      <c r="G65" s="185"/>
      <c r="H65" s="185"/>
      <c r="I65" s="186"/>
      <c r="J65" s="5"/>
      <c r="K65" s="187" t="s">
        <v>151</v>
      </c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7"/>
      <c r="BI65" s="188" t="s">
        <v>5</v>
      </c>
      <c r="BJ65" s="189"/>
      <c r="BK65" s="189"/>
      <c r="BL65" s="189"/>
      <c r="BM65" s="189"/>
      <c r="BN65" s="189"/>
      <c r="BO65" s="189"/>
      <c r="BP65" s="189"/>
      <c r="BQ65" s="189"/>
      <c r="BR65" s="189"/>
      <c r="BS65" s="190"/>
      <c r="BT65" s="14">
        <v>0</v>
      </c>
      <c r="BU65" s="14">
        <v>4029.74</v>
      </c>
      <c r="BV65" s="240" t="s">
        <v>309</v>
      </c>
      <c r="BW65" s="241"/>
      <c r="BX65" s="241"/>
      <c r="BY65" s="241"/>
      <c r="BZ65" s="241"/>
      <c r="CA65" s="241"/>
      <c r="CB65" s="241"/>
      <c r="CC65" s="241"/>
      <c r="CD65" s="241"/>
      <c r="CE65" s="241"/>
      <c r="CF65" s="241"/>
      <c r="CG65" s="241"/>
      <c r="CH65" s="241"/>
      <c r="CI65" s="241"/>
      <c r="CJ65" s="241"/>
      <c r="CK65" s="241"/>
      <c r="CL65" s="242"/>
      <c r="CM65" s="20"/>
    </row>
    <row r="66" spans="1:91" s="6" customFormat="1" ht="27.6" customHeight="1" x14ac:dyDescent="0.2">
      <c r="A66" s="184" t="s">
        <v>201</v>
      </c>
      <c r="B66" s="185"/>
      <c r="C66" s="185"/>
      <c r="D66" s="185"/>
      <c r="E66" s="185"/>
      <c r="F66" s="185"/>
      <c r="G66" s="185"/>
      <c r="H66" s="185"/>
      <c r="I66" s="186"/>
      <c r="J66" s="5"/>
      <c r="K66" s="187" t="s">
        <v>203</v>
      </c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7"/>
      <c r="BI66" s="188" t="s">
        <v>5</v>
      </c>
      <c r="BJ66" s="189"/>
      <c r="BK66" s="189"/>
      <c r="BL66" s="189"/>
      <c r="BM66" s="189"/>
      <c r="BN66" s="189"/>
      <c r="BO66" s="189"/>
      <c r="BP66" s="189"/>
      <c r="BQ66" s="189"/>
      <c r="BR66" s="189"/>
      <c r="BS66" s="190"/>
      <c r="BT66" s="14">
        <v>251.44991502299999</v>
      </c>
      <c r="BU66" s="14">
        <f>1208296.83-BU5-BU59-BU60-BU61-BU62-BU63-BU64-BU65-BU58-BU49</f>
        <v>259867.11000000004</v>
      </c>
      <c r="BV66" s="243"/>
      <c r="BW66" s="244"/>
      <c r="BX66" s="244"/>
      <c r="BY66" s="244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245"/>
      <c r="CM66" s="20"/>
    </row>
    <row r="67" spans="1:91" s="6" customFormat="1" ht="45" customHeight="1" x14ac:dyDescent="0.2">
      <c r="A67" s="184" t="s">
        <v>15</v>
      </c>
      <c r="B67" s="185"/>
      <c r="C67" s="185"/>
      <c r="D67" s="185"/>
      <c r="E67" s="185"/>
      <c r="F67" s="185"/>
      <c r="G67" s="185"/>
      <c r="H67" s="185"/>
      <c r="I67" s="186"/>
      <c r="J67" s="5"/>
      <c r="K67" s="187" t="s">
        <v>25</v>
      </c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7"/>
      <c r="BI67" s="188" t="s">
        <v>5</v>
      </c>
      <c r="BJ67" s="189"/>
      <c r="BK67" s="189"/>
      <c r="BL67" s="189"/>
      <c r="BM67" s="189"/>
      <c r="BN67" s="189"/>
      <c r="BO67" s="189"/>
      <c r="BP67" s="189"/>
      <c r="BQ67" s="189"/>
      <c r="BR67" s="189"/>
      <c r="BS67" s="190"/>
      <c r="BT67" s="14">
        <v>40999.050000000003</v>
      </c>
      <c r="BU67" s="11">
        <v>63693.587267655952</v>
      </c>
      <c r="BV67" s="218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20"/>
      <c r="CM67" s="20"/>
    </row>
    <row r="68" spans="1:91" s="6" customFormat="1" ht="30" customHeight="1" x14ac:dyDescent="0.2">
      <c r="A68" s="184" t="s">
        <v>16</v>
      </c>
      <c r="B68" s="185"/>
      <c r="C68" s="185"/>
      <c r="D68" s="185"/>
      <c r="E68" s="185"/>
      <c r="F68" s="185"/>
      <c r="G68" s="185"/>
      <c r="H68" s="185"/>
      <c r="I68" s="186"/>
      <c r="J68" s="5"/>
      <c r="K68" s="187" t="s">
        <v>63</v>
      </c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7"/>
      <c r="BI68" s="188" t="s">
        <v>5</v>
      </c>
      <c r="BJ68" s="189"/>
      <c r="BK68" s="189"/>
      <c r="BL68" s="189"/>
      <c r="BM68" s="189"/>
      <c r="BN68" s="189"/>
      <c r="BO68" s="189"/>
      <c r="BP68" s="189"/>
      <c r="BQ68" s="189"/>
      <c r="BR68" s="189"/>
      <c r="BS68" s="190"/>
      <c r="BT68" s="5" t="s">
        <v>204</v>
      </c>
      <c r="BU68" s="14">
        <f>BU22+BU24+BU26</f>
        <v>130961.09699999999</v>
      </c>
      <c r="BV68" s="218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20"/>
      <c r="CM68" s="20"/>
    </row>
    <row r="69" spans="1:91" s="6" customFormat="1" ht="45" customHeight="1" x14ac:dyDescent="0.2">
      <c r="A69" s="184" t="s">
        <v>17</v>
      </c>
      <c r="B69" s="185"/>
      <c r="C69" s="185"/>
      <c r="D69" s="185"/>
      <c r="E69" s="185"/>
      <c r="F69" s="185"/>
      <c r="G69" s="185"/>
      <c r="H69" s="185"/>
      <c r="I69" s="186"/>
      <c r="J69" s="5"/>
      <c r="K69" s="187" t="s">
        <v>64</v>
      </c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7"/>
      <c r="BI69" s="188" t="s">
        <v>5</v>
      </c>
      <c r="BJ69" s="189"/>
      <c r="BK69" s="189"/>
      <c r="BL69" s="189"/>
      <c r="BM69" s="189"/>
      <c r="BN69" s="189"/>
      <c r="BO69" s="189"/>
      <c r="BP69" s="189"/>
      <c r="BQ69" s="189"/>
      <c r="BR69" s="189"/>
      <c r="BS69" s="190"/>
      <c r="BT69" s="11">
        <v>297450.09000000003</v>
      </c>
      <c r="BU69" s="11">
        <v>333948.03000000003</v>
      </c>
      <c r="BV69" s="221"/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1"/>
      <c r="CH69" s="221"/>
      <c r="CI69" s="221"/>
      <c r="CJ69" s="221"/>
      <c r="CK69" s="221"/>
      <c r="CL69" s="221"/>
      <c r="CM69" s="20"/>
    </row>
    <row r="70" spans="1:91" s="6" customFormat="1" ht="31.9" customHeight="1" x14ac:dyDescent="0.2">
      <c r="A70" s="184" t="s">
        <v>7</v>
      </c>
      <c r="B70" s="185"/>
      <c r="C70" s="185"/>
      <c r="D70" s="185"/>
      <c r="E70" s="185"/>
      <c r="F70" s="185"/>
      <c r="G70" s="185"/>
      <c r="H70" s="185"/>
      <c r="I70" s="186"/>
      <c r="J70" s="5"/>
      <c r="K70" s="187" t="s">
        <v>114</v>
      </c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7"/>
      <c r="BI70" s="188" t="s">
        <v>65</v>
      </c>
      <c r="BJ70" s="189"/>
      <c r="BK70" s="189"/>
      <c r="BL70" s="189"/>
      <c r="BM70" s="189"/>
      <c r="BN70" s="189"/>
      <c r="BO70" s="189"/>
      <c r="BP70" s="189"/>
      <c r="BQ70" s="189"/>
      <c r="BR70" s="189"/>
      <c r="BS70" s="190"/>
      <c r="BT70" s="11">
        <v>161.59010000000001</v>
      </c>
      <c r="BU70" s="11">
        <v>180.54561899999999</v>
      </c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  <c r="CM70" s="20"/>
    </row>
    <row r="71" spans="1:91" s="6" customFormat="1" ht="69" customHeight="1" x14ac:dyDescent="0.2">
      <c r="A71" s="184" t="s">
        <v>47</v>
      </c>
      <c r="B71" s="185"/>
      <c r="C71" s="185"/>
      <c r="D71" s="185"/>
      <c r="E71" s="185"/>
      <c r="F71" s="185"/>
      <c r="G71" s="185"/>
      <c r="H71" s="185"/>
      <c r="I71" s="186"/>
      <c r="J71" s="5"/>
      <c r="K71" s="187" t="s">
        <v>115</v>
      </c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7"/>
      <c r="BI71" s="203" t="s">
        <v>154</v>
      </c>
      <c r="BJ71" s="204"/>
      <c r="BK71" s="204"/>
      <c r="BL71" s="204"/>
      <c r="BM71" s="204"/>
      <c r="BN71" s="204"/>
      <c r="BO71" s="204"/>
      <c r="BP71" s="204"/>
      <c r="BQ71" s="204"/>
      <c r="BR71" s="204"/>
      <c r="BS71" s="205"/>
      <c r="BT71" s="14">
        <f>BT69/BT70</f>
        <v>1840.76926742418</v>
      </c>
      <c r="BU71" s="14">
        <f>BU69/BU70</f>
        <v>1849.6601127718311</v>
      </c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0"/>
    </row>
    <row r="72" spans="1:91" s="6" customFormat="1" ht="57" customHeight="1" x14ac:dyDescent="0.2">
      <c r="A72" s="184" t="s">
        <v>26</v>
      </c>
      <c r="B72" s="185"/>
      <c r="C72" s="185"/>
      <c r="D72" s="185"/>
      <c r="E72" s="185"/>
      <c r="F72" s="185"/>
      <c r="G72" s="185"/>
      <c r="H72" s="185"/>
      <c r="I72" s="186"/>
      <c r="J72" s="5"/>
      <c r="K72" s="187" t="s">
        <v>67</v>
      </c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7"/>
      <c r="BI72" s="188" t="s">
        <v>38</v>
      </c>
      <c r="BJ72" s="189"/>
      <c r="BK72" s="189"/>
      <c r="BL72" s="189"/>
      <c r="BM72" s="189"/>
      <c r="BN72" s="189"/>
      <c r="BO72" s="189"/>
      <c r="BP72" s="189"/>
      <c r="BQ72" s="189"/>
      <c r="BR72" s="189"/>
      <c r="BS72" s="190"/>
      <c r="BT72" s="5" t="s">
        <v>38</v>
      </c>
      <c r="BU72" s="5" t="s">
        <v>38</v>
      </c>
      <c r="BV72" s="203" t="s">
        <v>38</v>
      </c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5"/>
    </row>
    <row r="73" spans="1:91" s="6" customFormat="1" ht="39.6" customHeight="1" x14ac:dyDescent="0.2">
      <c r="A73" s="184" t="s">
        <v>6</v>
      </c>
      <c r="B73" s="185"/>
      <c r="C73" s="185"/>
      <c r="D73" s="185"/>
      <c r="E73" s="185"/>
      <c r="F73" s="185"/>
      <c r="G73" s="185"/>
      <c r="H73" s="185"/>
      <c r="I73" s="186"/>
      <c r="J73" s="5"/>
      <c r="K73" s="187" t="s">
        <v>68</v>
      </c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7"/>
      <c r="BI73" s="188" t="s">
        <v>69</v>
      </c>
      <c r="BJ73" s="189"/>
      <c r="BK73" s="189"/>
      <c r="BL73" s="189"/>
      <c r="BM73" s="189"/>
      <c r="BN73" s="189"/>
      <c r="BO73" s="189"/>
      <c r="BP73" s="189"/>
      <c r="BQ73" s="189"/>
      <c r="BR73" s="189"/>
      <c r="BS73" s="190"/>
      <c r="BT73" s="5" t="s">
        <v>303</v>
      </c>
      <c r="BU73" s="74">
        <v>87350</v>
      </c>
      <c r="BV73" s="203" t="s">
        <v>305</v>
      </c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5"/>
    </row>
    <row r="74" spans="1:91" s="6" customFormat="1" ht="15" customHeight="1" x14ac:dyDescent="0.2">
      <c r="A74" s="184" t="s">
        <v>70</v>
      </c>
      <c r="B74" s="185"/>
      <c r="C74" s="185"/>
      <c r="D74" s="185"/>
      <c r="E74" s="185"/>
      <c r="F74" s="185"/>
      <c r="G74" s="185"/>
      <c r="H74" s="185"/>
      <c r="I74" s="186"/>
      <c r="J74" s="5"/>
      <c r="K74" s="187" t="s">
        <v>71</v>
      </c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7"/>
      <c r="BI74" s="188" t="s">
        <v>72</v>
      </c>
      <c r="BJ74" s="189"/>
      <c r="BK74" s="189"/>
      <c r="BL74" s="189"/>
      <c r="BM74" s="189"/>
      <c r="BN74" s="189"/>
      <c r="BO74" s="189"/>
      <c r="BP74" s="189"/>
      <c r="BQ74" s="189"/>
      <c r="BR74" s="189"/>
      <c r="BS74" s="190"/>
      <c r="BT74" s="5" t="s">
        <v>303</v>
      </c>
      <c r="BU74" s="11">
        <v>1439</v>
      </c>
      <c r="BV74" s="218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20"/>
    </row>
    <row r="75" spans="1:91" s="6" customFormat="1" ht="30" hidden="1" customHeight="1" x14ac:dyDescent="0.2">
      <c r="A75" s="184" t="s">
        <v>73</v>
      </c>
      <c r="B75" s="185"/>
      <c r="C75" s="185"/>
      <c r="D75" s="185"/>
      <c r="E75" s="185"/>
      <c r="F75" s="185"/>
      <c r="G75" s="185"/>
      <c r="H75" s="185"/>
      <c r="I75" s="186"/>
      <c r="J75" s="5"/>
      <c r="K75" s="187" t="s">
        <v>74</v>
      </c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7"/>
      <c r="BI75" s="188" t="s">
        <v>72</v>
      </c>
      <c r="BJ75" s="189"/>
      <c r="BK75" s="189"/>
      <c r="BL75" s="189"/>
      <c r="BM75" s="189"/>
      <c r="BN75" s="189"/>
      <c r="BO75" s="189"/>
      <c r="BP75" s="189"/>
      <c r="BQ75" s="189"/>
      <c r="BR75" s="189"/>
      <c r="BS75" s="190"/>
      <c r="BT75" s="5" t="s">
        <v>303</v>
      </c>
      <c r="BU75" s="11"/>
      <c r="BV75" s="218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20"/>
    </row>
    <row r="76" spans="1:91" s="6" customFormat="1" ht="30" customHeight="1" x14ac:dyDescent="0.2">
      <c r="A76" s="230" t="s">
        <v>155</v>
      </c>
      <c r="B76" s="231"/>
      <c r="C76" s="231"/>
      <c r="D76" s="231"/>
      <c r="E76" s="231"/>
      <c r="F76" s="231"/>
      <c r="G76" s="231"/>
      <c r="H76" s="231"/>
      <c r="I76" s="232"/>
      <c r="J76" s="224" t="s">
        <v>156</v>
      </c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6"/>
      <c r="BI76" s="188" t="s">
        <v>72</v>
      </c>
      <c r="BJ76" s="189"/>
      <c r="BK76" s="189"/>
      <c r="BL76" s="189"/>
      <c r="BM76" s="189"/>
      <c r="BN76" s="189"/>
      <c r="BO76" s="189"/>
      <c r="BP76" s="189"/>
      <c r="BQ76" s="189"/>
      <c r="BR76" s="189"/>
      <c r="BS76" s="190"/>
      <c r="BT76" s="5" t="s">
        <v>303</v>
      </c>
      <c r="BU76" s="11">
        <v>976.5</v>
      </c>
      <c r="BV76" s="218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8"/>
    </row>
    <row r="77" spans="1:91" s="6" customFormat="1" ht="30" customHeight="1" x14ac:dyDescent="0.2">
      <c r="A77" s="184" t="s">
        <v>157</v>
      </c>
      <c r="B77" s="222"/>
      <c r="C77" s="222"/>
      <c r="D77" s="222"/>
      <c r="E77" s="222"/>
      <c r="F77" s="222"/>
      <c r="G77" s="222"/>
      <c r="H77" s="222"/>
      <c r="I77" s="223"/>
      <c r="J77" s="224" t="s">
        <v>158</v>
      </c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6"/>
      <c r="BI77" s="188" t="s">
        <v>72</v>
      </c>
      <c r="BJ77" s="189"/>
      <c r="BK77" s="189"/>
      <c r="BL77" s="189"/>
      <c r="BM77" s="189"/>
      <c r="BN77" s="189"/>
      <c r="BO77" s="189"/>
      <c r="BP77" s="189"/>
      <c r="BQ77" s="189"/>
      <c r="BR77" s="189"/>
      <c r="BS77" s="190"/>
      <c r="BT77" s="5" t="s">
        <v>303</v>
      </c>
      <c r="BU77" s="11">
        <v>159.9</v>
      </c>
      <c r="BV77" s="8"/>
      <c r="BW77" s="233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4"/>
      <c r="CL77" s="235"/>
    </row>
    <row r="78" spans="1:91" s="6" customFormat="1" ht="30" customHeight="1" x14ac:dyDescent="0.2">
      <c r="A78" s="184" t="s">
        <v>159</v>
      </c>
      <c r="B78" s="222"/>
      <c r="C78" s="222"/>
      <c r="D78" s="222"/>
      <c r="E78" s="222"/>
      <c r="F78" s="222"/>
      <c r="G78" s="222"/>
      <c r="H78" s="222"/>
      <c r="I78" s="223"/>
      <c r="J78" s="224" t="s">
        <v>160</v>
      </c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6"/>
      <c r="BI78" s="188" t="s">
        <v>72</v>
      </c>
      <c r="BJ78" s="189"/>
      <c r="BK78" s="189"/>
      <c r="BL78" s="189"/>
      <c r="BM78" s="189"/>
      <c r="BN78" s="189"/>
      <c r="BO78" s="189"/>
      <c r="BP78" s="189"/>
      <c r="BQ78" s="189"/>
      <c r="BR78" s="189"/>
      <c r="BS78" s="190"/>
      <c r="BT78" s="5" t="s">
        <v>303</v>
      </c>
      <c r="BU78" s="11">
        <v>302.60000000000002</v>
      </c>
      <c r="BV78" s="8"/>
      <c r="BW78" s="219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8"/>
    </row>
    <row r="79" spans="1:91" s="6" customFormat="1" ht="30" customHeight="1" x14ac:dyDescent="0.2">
      <c r="A79" s="184" t="s">
        <v>75</v>
      </c>
      <c r="B79" s="185"/>
      <c r="C79" s="185"/>
      <c r="D79" s="185"/>
      <c r="E79" s="185"/>
      <c r="F79" s="185"/>
      <c r="G79" s="185"/>
      <c r="H79" s="185"/>
      <c r="I79" s="186"/>
      <c r="J79" s="5"/>
      <c r="K79" s="187" t="s">
        <v>76</v>
      </c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7"/>
      <c r="BI79" s="188" t="s">
        <v>77</v>
      </c>
      <c r="BJ79" s="189"/>
      <c r="BK79" s="189"/>
      <c r="BL79" s="189"/>
      <c r="BM79" s="189"/>
      <c r="BN79" s="189"/>
      <c r="BO79" s="189"/>
      <c r="BP79" s="189"/>
      <c r="BQ79" s="189"/>
      <c r="BR79" s="189"/>
      <c r="BS79" s="190"/>
      <c r="BT79" s="5" t="s">
        <v>204</v>
      </c>
      <c r="BU79" s="11">
        <v>10691.647000000001</v>
      </c>
      <c r="BV79" s="229"/>
      <c r="BW79" s="219"/>
      <c r="BX79" s="219"/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19"/>
      <c r="CJ79" s="219"/>
      <c r="CK79" s="219"/>
      <c r="CL79" s="220"/>
    </row>
    <row r="80" spans="1:91" s="6" customFormat="1" ht="30" customHeight="1" x14ac:dyDescent="0.2">
      <c r="A80" s="184" t="s">
        <v>161</v>
      </c>
      <c r="B80" s="185"/>
      <c r="C80" s="185"/>
      <c r="D80" s="185"/>
      <c r="E80" s="185"/>
      <c r="F80" s="185"/>
      <c r="G80" s="185"/>
      <c r="H80" s="185"/>
      <c r="I80" s="186"/>
      <c r="J80" s="218" t="s">
        <v>162</v>
      </c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20"/>
      <c r="BI80" s="188" t="s">
        <v>77</v>
      </c>
      <c r="BJ80" s="189"/>
      <c r="BK80" s="189"/>
      <c r="BL80" s="189"/>
      <c r="BM80" s="189"/>
      <c r="BN80" s="189"/>
      <c r="BO80" s="189"/>
      <c r="BP80" s="189"/>
      <c r="BQ80" s="189"/>
      <c r="BR80" s="189"/>
      <c r="BS80" s="190"/>
      <c r="BT80" s="5" t="s">
        <v>204</v>
      </c>
      <c r="BU80" s="11">
        <v>1445.33</v>
      </c>
      <c r="BV80" s="218"/>
      <c r="BW80" s="219"/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20"/>
    </row>
    <row r="81" spans="1:90" s="6" customFormat="1" ht="30" customHeight="1" x14ac:dyDescent="0.2">
      <c r="A81" s="184" t="s">
        <v>163</v>
      </c>
      <c r="B81" s="222"/>
      <c r="C81" s="222"/>
      <c r="D81" s="222"/>
      <c r="E81" s="222"/>
      <c r="F81" s="222"/>
      <c r="G81" s="222"/>
      <c r="H81" s="222"/>
      <c r="I81" s="223"/>
      <c r="J81" s="229" t="s">
        <v>164</v>
      </c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6"/>
      <c r="BG81" s="236"/>
      <c r="BH81" s="237"/>
      <c r="BI81" s="188" t="s">
        <v>77</v>
      </c>
      <c r="BJ81" s="189"/>
      <c r="BK81" s="189"/>
      <c r="BL81" s="189"/>
      <c r="BM81" s="189"/>
      <c r="BN81" s="189"/>
      <c r="BO81" s="189"/>
      <c r="BP81" s="189"/>
      <c r="BQ81" s="189"/>
      <c r="BR81" s="189"/>
      <c r="BS81" s="190"/>
      <c r="BT81" s="5" t="s">
        <v>204</v>
      </c>
      <c r="BU81" s="11">
        <v>490.65</v>
      </c>
      <c r="BV81" s="218"/>
      <c r="BW81" s="227"/>
      <c r="BX81" s="227"/>
      <c r="BY81" s="227"/>
      <c r="BZ81" s="227"/>
      <c r="CA81" s="227"/>
      <c r="CB81" s="227"/>
      <c r="CC81" s="227"/>
      <c r="CD81" s="227"/>
      <c r="CE81" s="227"/>
      <c r="CF81" s="227"/>
      <c r="CG81" s="227"/>
      <c r="CH81" s="227"/>
      <c r="CI81" s="227"/>
      <c r="CJ81" s="227"/>
      <c r="CK81" s="227"/>
      <c r="CL81" s="228"/>
    </row>
    <row r="82" spans="1:90" s="6" customFormat="1" ht="30" customHeight="1" x14ac:dyDescent="0.2">
      <c r="A82" s="184" t="s">
        <v>165</v>
      </c>
      <c r="B82" s="222"/>
      <c r="C82" s="222"/>
      <c r="D82" s="222"/>
      <c r="E82" s="222"/>
      <c r="F82" s="222"/>
      <c r="G82" s="222"/>
      <c r="H82" s="222"/>
      <c r="I82" s="223"/>
      <c r="J82" s="229" t="s">
        <v>166</v>
      </c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 s="236"/>
      <c r="BF82" s="236"/>
      <c r="BG82" s="236"/>
      <c r="BH82" s="237"/>
      <c r="BI82" s="188" t="s">
        <v>77</v>
      </c>
      <c r="BJ82" s="189"/>
      <c r="BK82" s="189"/>
      <c r="BL82" s="189"/>
      <c r="BM82" s="189"/>
      <c r="BN82" s="189"/>
      <c r="BO82" s="189"/>
      <c r="BP82" s="189"/>
      <c r="BQ82" s="189"/>
      <c r="BR82" s="189"/>
      <c r="BS82" s="190"/>
      <c r="BT82" s="5" t="s">
        <v>204</v>
      </c>
      <c r="BU82" s="11">
        <v>2888.431</v>
      </c>
      <c r="BV82" s="229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8"/>
    </row>
    <row r="83" spans="1:90" s="6" customFormat="1" ht="30" customHeight="1" x14ac:dyDescent="0.2">
      <c r="A83" s="184" t="s">
        <v>167</v>
      </c>
      <c r="B83" s="222"/>
      <c r="C83" s="222"/>
      <c r="D83" s="222"/>
      <c r="E83" s="222"/>
      <c r="F83" s="222"/>
      <c r="G83" s="222"/>
      <c r="H83" s="222"/>
      <c r="I83" s="223"/>
      <c r="J83" s="229" t="s">
        <v>168</v>
      </c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7"/>
      <c r="BI83" s="188" t="s">
        <v>77</v>
      </c>
      <c r="BJ83" s="189"/>
      <c r="BK83" s="189"/>
      <c r="BL83" s="189"/>
      <c r="BM83" s="189"/>
      <c r="BN83" s="189"/>
      <c r="BO83" s="189"/>
      <c r="BP83" s="189"/>
      <c r="BQ83" s="189"/>
      <c r="BR83" s="189"/>
      <c r="BS83" s="190"/>
      <c r="BT83" s="5" t="s">
        <v>204</v>
      </c>
      <c r="BU83" s="11">
        <v>5867.2359999999999</v>
      </c>
      <c r="BV83" s="218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8"/>
    </row>
    <row r="84" spans="1:90" s="6" customFormat="1" ht="30" customHeight="1" x14ac:dyDescent="0.2">
      <c r="A84" s="184" t="s">
        <v>78</v>
      </c>
      <c r="B84" s="185"/>
      <c r="C84" s="185"/>
      <c r="D84" s="185"/>
      <c r="E84" s="185"/>
      <c r="F84" s="185"/>
      <c r="G84" s="185"/>
      <c r="H84" s="185"/>
      <c r="I84" s="186"/>
      <c r="J84" s="5"/>
      <c r="K84" s="187" t="s">
        <v>79</v>
      </c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7"/>
      <c r="BI84" s="188" t="s">
        <v>77</v>
      </c>
      <c r="BJ84" s="189"/>
      <c r="BK84" s="189"/>
      <c r="BL84" s="189"/>
      <c r="BM84" s="189"/>
      <c r="BN84" s="189"/>
      <c r="BO84" s="189"/>
      <c r="BP84" s="189"/>
      <c r="BQ84" s="189"/>
      <c r="BR84" s="189"/>
      <c r="BS84" s="190"/>
      <c r="BT84" s="5" t="s">
        <v>204</v>
      </c>
      <c r="BU84" s="11">
        <v>21273.4</v>
      </c>
      <c r="BV84" s="218"/>
      <c r="BW84" s="219"/>
      <c r="BX84" s="219"/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20"/>
    </row>
    <row r="85" spans="1:90" s="6" customFormat="1" ht="29.25" customHeight="1" x14ac:dyDescent="0.2">
      <c r="A85" s="184" t="s">
        <v>169</v>
      </c>
      <c r="B85" s="185"/>
      <c r="C85" s="185"/>
      <c r="D85" s="185"/>
      <c r="E85" s="185"/>
      <c r="F85" s="185"/>
      <c r="G85" s="185"/>
      <c r="H85" s="185"/>
      <c r="I85" s="186"/>
      <c r="J85" s="218" t="s">
        <v>170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20"/>
      <c r="BI85" s="188" t="s">
        <v>77</v>
      </c>
      <c r="BJ85" s="189"/>
      <c r="BK85" s="189"/>
      <c r="BL85" s="189"/>
      <c r="BM85" s="189"/>
      <c r="BN85" s="189"/>
      <c r="BO85" s="189"/>
      <c r="BP85" s="189"/>
      <c r="BQ85" s="189"/>
      <c r="BR85" s="189"/>
      <c r="BS85" s="190"/>
      <c r="BT85" s="5" t="s">
        <v>204</v>
      </c>
      <c r="BU85" s="11">
        <v>11584.3</v>
      </c>
      <c r="BV85" s="218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20"/>
    </row>
    <row r="86" spans="1:90" s="6" customFormat="1" ht="30" customHeight="1" x14ac:dyDescent="0.2">
      <c r="A86" s="184" t="s">
        <v>171</v>
      </c>
      <c r="B86" s="222"/>
      <c r="C86" s="222"/>
      <c r="D86" s="222"/>
      <c r="E86" s="222"/>
      <c r="F86" s="222"/>
      <c r="G86" s="222"/>
      <c r="H86" s="222"/>
      <c r="I86" s="223"/>
      <c r="J86" s="218" t="s">
        <v>172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8"/>
      <c r="BI86" s="188" t="s">
        <v>77</v>
      </c>
      <c r="BJ86" s="189"/>
      <c r="BK86" s="189"/>
      <c r="BL86" s="189"/>
      <c r="BM86" s="189"/>
      <c r="BN86" s="189"/>
      <c r="BO86" s="189"/>
      <c r="BP86" s="189"/>
      <c r="BQ86" s="189"/>
      <c r="BR86" s="189"/>
      <c r="BS86" s="190"/>
      <c r="BT86" s="5" t="s">
        <v>204</v>
      </c>
      <c r="BU86" s="11">
        <v>3379</v>
      </c>
      <c r="BV86" s="218"/>
      <c r="BW86" s="227"/>
      <c r="BX86" s="227"/>
      <c r="BY86" s="227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8"/>
    </row>
    <row r="87" spans="1:90" s="6" customFormat="1" ht="30" customHeight="1" x14ac:dyDescent="0.2">
      <c r="A87" s="184" t="s">
        <v>173</v>
      </c>
      <c r="B87" s="222"/>
      <c r="C87" s="222"/>
      <c r="D87" s="222"/>
      <c r="E87" s="222"/>
      <c r="F87" s="222"/>
      <c r="G87" s="222"/>
      <c r="H87" s="222"/>
      <c r="I87" s="223"/>
      <c r="J87" s="218" t="s">
        <v>174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8"/>
      <c r="BI87" s="188" t="s">
        <v>77</v>
      </c>
      <c r="BJ87" s="189"/>
      <c r="BK87" s="189"/>
      <c r="BL87" s="189"/>
      <c r="BM87" s="189"/>
      <c r="BN87" s="189"/>
      <c r="BO87" s="189"/>
      <c r="BP87" s="189"/>
      <c r="BQ87" s="189"/>
      <c r="BR87" s="189"/>
      <c r="BS87" s="190"/>
      <c r="BT87" s="5" t="s">
        <v>204</v>
      </c>
      <c r="BU87" s="11">
        <v>6310.1</v>
      </c>
      <c r="BV87" s="218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8"/>
    </row>
    <row r="88" spans="1:90" s="6" customFormat="1" ht="30" hidden="1" customHeight="1" x14ac:dyDescent="0.2">
      <c r="A88" s="184" t="s">
        <v>175</v>
      </c>
      <c r="B88" s="222"/>
      <c r="C88" s="222"/>
      <c r="D88" s="222"/>
      <c r="E88" s="222"/>
      <c r="F88" s="222"/>
      <c r="G88" s="222"/>
      <c r="H88" s="222"/>
      <c r="I88" s="223"/>
      <c r="J88" s="218" t="s">
        <v>176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8"/>
      <c r="BI88" s="188" t="s">
        <v>77</v>
      </c>
      <c r="BJ88" s="189"/>
      <c r="BK88" s="189"/>
      <c r="BL88" s="189"/>
      <c r="BM88" s="189"/>
      <c r="BN88" s="189"/>
      <c r="BO88" s="189"/>
      <c r="BP88" s="189"/>
      <c r="BQ88" s="189"/>
      <c r="BR88" s="189"/>
      <c r="BS88" s="190"/>
      <c r="BT88" s="5" t="s">
        <v>204</v>
      </c>
      <c r="BU88" s="11"/>
      <c r="BV88" s="218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8"/>
    </row>
    <row r="89" spans="1:90" s="6" customFormat="1" ht="15" customHeight="1" x14ac:dyDescent="0.2">
      <c r="A89" s="184" t="s">
        <v>80</v>
      </c>
      <c r="B89" s="185"/>
      <c r="C89" s="185"/>
      <c r="D89" s="185"/>
      <c r="E89" s="185"/>
      <c r="F89" s="185"/>
      <c r="G89" s="185"/>
      <c r="H89" s="185"/>
      <c r="I89" s="186"/>
      <c r="J89" s="5"/>
      <c r="K89" s="187" t="s">
        <v>81</v>
      </c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7"/>
      <c r="BI89" s="188" t="s">
        <v>82</v>
      </c>
      <c r="BJ89" s="189"/>
      <c r="BK89" s="189"/>
      <c r="BL89" s="189"/>
      <c r="BM89" s="189"/>
      <c r="BN89" s="189"/>
      <c r="BO89" s="189"/>
      <c r="BP89" s="189"/>
      <c r="BQ89" s="189"/>
      <c r="BR89" s="189"/>
      <c r="BS89" s="190"/>
      <c r="BT89" s="5" t="s">
        <v>204</v>
      </c>
      <c r="BU89" s="11">
        <v>7031.9</v>
      </c>
      <c r="BV89" s="218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20"/>
    </row>
    <row r="90" spans="1:90" s="6" customFormat="1" ht="30" customHeight="1" x14ac:dyDescent="0.2">
      <c r="A90" s="184" t="s">
        <v>177</v>
      </c>
      <c r="B90" s="185"/>
      <c r="C90" s="185"/>
      <c r="D90" s="185"/>
      <c r="E90" s="185"/>
      <c r="F90" s="185"/>
      <c r="G90" s="185"/>
      <c r="H90" s="185"/>
      <c r="I90" s="186"/>
      <c r="J90" s="218" t="s">
        <v>178</v>
      </c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20"/>
      <c r="BI90" s="188" t="s">
        <v>82</v>
      </c>
      <c r="BJ90" s="189"/>
      <c r="BK90" s="189"/>
      <c r="BL90" s="189"/>
      <c r="BM90" s="189"/>
      <c r="BN90" s="189"/>
      <c r="BO90" s="189"/>
      <c r="BP90" s="189"/>
      <c r="BQ90" s="189"/>
      <c r="BR90" s="189"/>
      <c r="BS90" s="190"/>
      <c r="BT90" s="5" t="s">
        <v>204</v>
      </c>
      <c r="BU90" s="11">
        <v>1001</v>
      </c>
      <c r="BV90" s="218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20"/>
    </row>
    <row r="91" spans="1:90" s="6" customFormat="1" ht="30" customHeight="1" x14ac:dyDescent="0.2">
      <c r="A91" s="184" t="s">
        <v>179</v>
      </c>
      <c r="B91" s="222"/>
      <c r="C91" s="222"/>
      <c r="D91" s="222"/>
      <c r="E91" s="222"/>
      <c r="F91" s="222"/>
      <c r="G91" s="222"/>
      <c r="H91" s="222"/>
      <c r="I91" s="223"/>
      <c r="J91" s="218" t="s">
        <v>180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8"/>
      <c r="BI91" s="188" t="s">
        <v>82</v>
      </c>
      <c r="BJ91" s="189"/>
      <c r="BK91" s="189"/>
      <c r="BL91" s="189"/>
      <c r="BM91" s="189"/>
      <c r="BN91" s="189"/>
      <c r="BO91" s="189"/>
      <c r="BP91" s="189"/>
      <c r="BQ91" s="189"/>
      <c r="BR91" s="189"/>
      <c r="BS91" s="190"/>
      <c r="BT91" s="5" t="s">
        <v>204</v>
      </c>
      <c r="BU91" s="11">
        <v>345.5</v>
      </c>
      <c r="BV91" s="218"/>
      <c r="BW91" s="227"/>
      <c r="BX91" s="227"/>
      <c r="BY91" s="227"/>
      <c r="BZ91" s="227"/>
      <c r="CA91" s="227"/>
      <c r="CB91" s="227"/>
      <c r="CC91" s="227"/>
      <c r="CD91" s="227"/>
      <c r="CE91" s="227"/>
      <c r="CF91" s="227"/>
      <c r="CG91" s="227"/>
      <c r="CH91" s="227"/>
      <c r="CI91" s="227"/>
      <c r="CJ91" s="227"/>
      <c r="CK91" s="227"/>
      <c r="CL91" s="228"/>
    </row>
    <row r="92" spans="1:90" s="6" customFormat="1" ht="30" customHeight="1" x14ac:dyDescent="0.2">
      <c r="A92" s="184" t="s">
        <v>181</v>
      </c>
      <c r="B92" s="222"/>
      <c r="C92" s="222"/>
      <c r="D92" s="222"/>
      <c r="E92" s="222"/>
      <c r="F92" s="222"/>
      <c r="G92" s="222"/>
      <c r="H92" s="222"/>
      <c r="I92" s="223"/>
      <c r="J92" s="218" t="s">
        <v>182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8"/>
      <c r="BI92" s="188" t="s">
        <v>82</v>
      </c>
      <c r="BJ92" s="189"/>
      <c r="BK92" s="189"/>
      <c r="BL92" s="189"/>
      <c r="BM92" s="189"/>
      <c r="BN92" s="189"/>
      <c r="BO92" s="189"/>
      <c r="BP92" s="189"/>
      <c r="BQ92" s="189"/>
      <c r="BR92" s="189"/>
      <c r="BS92" s="190"/>
      <c r="BT92" s="5" t="s">
        <v>204</v>
      </c>
      <c r="BU92" s="11">
        <v>2328.8000000000002</v>
      </c>
      <c r="BV92" s="218"/>
      <c r="BW92" s="227"/>
      <c r="BX92" s="227"/>
      <c r="BY92" s="227"/>
      <c r="BZ92" s="227"/>
      <c r="CA92" s="227"/>
      <c r="CB92" s="227"/>
      <c r="CC92" s="227"/>
      <c r="CD92" s="227"/>
      <c r="CE92" s="227"/>
      <c r="CF92" s="227"/>
      <c r="CG92" s="227"/>
      <c r="CH92" s="227"/>
      <c r="CI92" s="227"/>
      <c r="CJ92" s="227"/>
      <c r="CK92" s="227"/>
      <c r="CL92" s="228"/>
    </row>
    <row r="93" spans="1:90" s="6" customFormat="1" ht="30" customHeight="1" x14ac:dyDescent="0.2">
      <c r="A93" s="184" t="s">
        <v>183</v>
      </c>
      <c r="B93" s="222"/>
      <c r="C93" s="222"/>
      <c r="D93" s="222"/>
      <c r="E93" s="222"/>
      <c r="F93" s="222"/>
      <c r="G93" s="222"/>
      <c r="H93" s="222"/>
      <c r="I93" s="223"/>
      <c r="J93" s="218" t="s">
        <v>184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8"/>
      <c r="BI93" s="188" t="s">
        <v>82</v>
      </c>
      <c r="BJ93" s="189"/>
      <c r="BK93" s="189"/>
      <c r="BL93" s="189"/>
      <c r="BM93" s="189"/>
      <c r="BN93" s="189"/>
      <c r="BO93" s="189"/>
      <c r="BP93" s="189"/>
      <c r="BQ93" s="189"/>
      <c r="BR93" s="189"/>
      <c r="BS93" s="190"/>
      <c r="BT93" s="5" t="s">
        <v>204</v>
      </c>
      <c r="BU93" s="11">
        <v>3356.6</v>
      </c>
      <c r="BV93" s="218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7"/>
      <c r="CL93" s="228"/>
    </row>
    <row r="94" spans="1:90" s="6" customFormat="1" ht="15" customHeight="1" x14ac:dyDescent="0.2">
      <c r="A94" s="184" t="s">
        <v>83</v>
      </c>
      <c r="B94" s="185"/>
      <c r="C94" s="185"/>
      <c r="D94" s="185"/>
      <c r="E94" s="185"/>
      <c r="F94" s="185"/>
      <c r="G94" s="185"/>
      <c r="H94" s="185"/>
      <c r="I94" s="186"/>
      <c r="J94" s="5"/>
      <c r="K94" s="187" t="s">
        <v>84</v>
      </c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7"/>
      <c r="BI94" s="188" t="s">
        <v>66</v>
      </c>
      <c r="BJ94" s="189"/>
      <c r="BK94" s="189"/>
      <c r="BL94" s="189"/>
      <c r="BM94" s="189"/>
      <c r="BN94" s="189"/>
      <c r="BO94" s="189"/>
      <c r="BP94" s="189"/>
      <c r="BQ94" s="189"/>
      <c r="BR94" s="189"/>
      <c r="BS94" s="190"/>
      <c r="BT94" s="5" t="s">
        <v>204</v>
      </c>
      <c r="BU94" s="11">
        <v>2.4300000000000002</v>
      </c>
      <c r="BV94" s="218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20"/>
    </row>
    <row r="95" spans="1:90" s="6" customFormat="1" ht="30" customHeight="1" x14ac:dyDescent="0.2">
      <c r="A95" s="184" t="s">
        <v>85</v>
      </c>
      <c r="B95" s="185"/>
      <c r="C95" s="185"/>
      <c r="D95" s="185"/>
      <c r="E95" s="185"/>
      <c r="F95" s="185"/>
      <c r="G95" s="185"/>
      <c r="H95" s="185"/>
      <c r="I95" s="186"/>
      <c r="J95" s="5"/>
      <c r="K95" s="187" t="s">
        <v>86</v>
      </c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7"/>
      <c r="BI95" s="188" t="s">
        <v>5</v>
      </c>
      <c r="BJ95" s="189"/>
      <c r="BK95" s="189"/>
      <c r="BL95" s="189"/>
      <c r="BM95" s="189"/>
      <c r="BN95" s="189"/>
      <c r="BO95" s="189"/>
      <c r="BP95" s="189"/>
      <c r="BQ95" s="189"/>
      <c r="BR95" s="189"/>
      <c r="BS95" s="190"/>
      <c r="BT95" s="11">
        <v>203256.59684521399</v>
      </c>
      <c r="BU95" s="11">
        <v>197406.68093</v>
      </c>
      <c r="BV95" s="218"/>
      <c r="BW95" s="219"/>
      <c r="BX95" s="219"/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20"/>
    </row>
    <row r="96" spans="1:90" s="6" customFormat="1" ht="30" customHeight="1" x14ac:dyDescent="0.2">
      <c r="A96" s="184" t="s">
        <v>87</v>
      </c>
      <c r="B96" s="185"/>
      <c r="C96" s="185"/>
      <c r="D96" s="185"/>
      <c r="E96" s="185"/>
      <c r="F96" s="185"/>
      <c r="G96" s="185"/>
      <c r="H96" s="185"/>
      <c r="I96" s="186"/>
      <c r="J96" s="5"/>
      <c r="K96" s="187" t="s">
        <v>88</v>
      </c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7"/>
      <c r="BI96" s="188" t="s">
        <v>5</v>
      </c>
      <c r="BJ96" s="189"/>
      <c r="BK96" s="189"/>
      <c r="BL96" s="189"/>
      <c r="BM96" s="189"/>
      <c r="BN96" s="189"/>
      <c r="BO96" s="189"/>
      <c r="BP96" s="189"/>
      <c r="BQ96" s="189"/>
      <c r="BR96" s="189"/>
      <c r="BS96" s="190"/>
      <c r="BT96" s="11">
        <v>16689.2987627119</v>
      </c>
      <c r="BU96" s="11">
        <v>15855.99422</v>
      </c>
      <c r="BV96" s="218"/>
      <c r="BW96" s="219"/>
      <c r="BX96" s="21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20"/>
    </row>
    <row r="97" spans="1:90" s="6" customFormat="1" ht="45" customHeight="1" x14ac:dyDescent="0.2">
      <c r="A97" s="184" t="s">
        <v>89</v>
      </c>
      <c r="B97" s="185"/>
      <c r="C97" s="185"/>
      <c r="D97" s="185"/>
      <c r="E97" s="185"/>
      <c r="F97" s="185"/>
      <c r="G97" s="185"/>
      <c r="H97" s="185"/>
      <c r="I97" s="186"/>
      <c r="J97" s="5"/>
      <c r="K97" s="187" t="s">
        <v>90</v>
      </c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7"/>
      <c r="BI97" s="188" t="s">
        <v>66</v>
      </c>
      <c r="BJ97" s="189"/>
      <c r="BK97" s="189"/>
      <c r="BL97" s="189"/>
      <c r="BM97" s="189"/>
      <c r="BN97" s="189"/>
      <c r="BO97" s="189"/>
      <c r="BP97" s="189"/>
      <c r="BQ97" s="189"/>
      <c r="BR97" s="189"/>
      <c r="BS97" s="190"/>
      <c r="BT97" s="15">
        <v>0.13406483344463285</v>
      </c>
      <c r="BU97" s="12" t="s">
        <v>38</v>
      </c>
      <c r="BV97" s="203" t="s">
        <v>38</v>
      </c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5"/>
    </row>
    <row r="99" spans="1:90" s="1" customFormat="1" ht="12.75" x14ac:dyDescent="0.2">
      <c r="G99" s="1" t="s">
        <v>18</v>
      </c>
    </row>
    <row r="100" spans="1:90" s="1" customFormat="1" ht="68.25" customHeight="1" x14ac:dyDescent="0.2">
      <c r="A100" s="238" t="s">
        <v>91</v>
      </c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239"/>
      <c r="AY100" s="239"/>
      <c r="AZ100" s="239"/>
      <c r="BA100" s="239"/>
      <c r="BB100" s="239"/>
      <c r="BC100" s="239"/>
      <c r="BD100" s="239"/>
      <c r="BE100" s="239"/>
      <c r="BF100" s="239"/>
      <c r="BG100" s="239"/>
      <c r="BH100" s="239"/>
      <c r="BI100" s="239"/>
      <c r="BJ100" s="239"/>
      <c r="BK100" s="239"/>
      <c r="BL100" s="239"/>
      <c r="BM100" s="239"/>
      <c r="BN100" s="239"/>
      <c r="BO100" s="239"/>
      <c r="BP100" s="239"/>
      <c r="BQ100" s="239"/>
      <c r="BR100" s="239"/>
      <c r="BS100" s="239"/>
      <c r="BT100" s="239"/>
      <c r="BU100" s="239"/>
      <c r="BV100" s="239"/>
      <c r="BW100" s="239"/>
      <c r="BX100" s="239"/>
      <c r="BY100" s="239"/>
      <c r="BZ100" s="239"/>
      <c r="CA100" s="239"/>
      <c r="CB100" s="239"/>
      <c r="CC100" s="239"/>
      <c r="CD100" s="239"/>
      <c r="CE100" s="239"/>
      <c r="CF100" s="239"/>
      <c r="CG100" s="239"/>
      <c r="CH100" s="239"/>
      <c r="CI100" s="239"/>
      <c r="CJ100" s="239"/>
      <c r="CK100" s="239"/>
      <c r="CL100" s="239"/>
    </row>
    <row r="101" spans="1:90" s="1" customFormat="1" ht="25.5" customHeight="1" x14ac:dyDescent="0.2">
      <c r="A101" s="238" t="s">
        <v>92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39"/>
      <c r="CB101" s="239"/>
      <c r="CC101" s="239"/>
      <c r="CD101" s="239"/>
      <c r="CE101" s="239"/>
      <c r="CF101" s="239"/>
      <c r="CG101" s="239"/>
      <c r="CH101" s="239"/>
      <c r="CI101" s="239"/>
      <c r="CJ101" s="239"/>
      <c r="CK101" s="239"/>
      <c r="CL101" s="239"/>
    </row>
    <row r="102" spans="1:90" s="1" customFormat="1" ht="25.5" customHeight="1" x14ac:dyDescent="0.2">
      <c r="A102" s="238" t="s">
        <v>116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39"/>
      <c r="BP102" s="239"/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239"/>
      <c r="CG102" s="239"/>
      <c r="CH102" s="239"/>
      <c r="CI102" s="239"/>
      <c r="CJ102" s="239"/>
      <c r="CK102" s="239"/>
      <c r="CL102" s="239"/>
    </row>
    <row r="103" spans="1:90" s="1" customFormat="1" ht="25.5" customHeight="1" x14ac:dyDescent="0.2">
      <c r="A103" s="238" t="s">
        <v>93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239"/>
      <c r="BG103" s="239"/>
      <c r="BH103" s="239"/>
      <c r="BI103" s="239"/>
      <c r="BJ103" s="239"/>
      <c r="BK103" s="239"/>
      <c r="BL103" s="239"/>
      <c r="BM103" s="239"/>
      <c r="BN103" s="239"/>
      <c r="BO103" s="239"/>
      <c r="BP103" s="239"/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</row>
    <row r="104" spans="1:90" s="1" customFormat="1" ht="25.5" customHeight="1" x14ac:dyDescent="0.2">
      <c r="A104" s="238" t="s">
        <v>94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39"/>
      <c r="CI104" s="239"/>
      <c r="CJ104" s="239"/>
      <c r="CK104" s="239"/>
      <c r="CL104" s="239"/>
    </row>
    <row r="105" spans="1:90" ht="3" customHeight="1" x14ac:dyDescent="0.25"/>
    <row r="106" spans="1:90" ht="15" customHeight="1" x14ac:dyDescent="0.25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7"/>
      <c r="CJ106" s="167"/>
      <c r="CK106" s="167"/>
      <c r="CL106" s="167"/>
    </row>
  </sheetData>
  <mergeCells count="340">
    <mergeCell ref="A106:CL106"/>
    <mergeCell ref="A100:CL100"/>
    <mergeCell ref="A101:CL101"/>
    <mergeCell ref="A102:CL102"/>
    <mergeCell ref="A103:CL103"/>
    <mergeCell ref="A104:CL104"/>
    <mergeCell ref="A96:I96"/>
    <mergeCell ref="K96:BG96"/>
    <mergeCell ref="BI96:BS96"/>
    <mergeCell ref="BV96:CL96"/>
    <mergeCell ref="A97:I97"/>
    <mergeCell ref="K97:BG97"/>
    <mergeCell ref="BI97:BS97"/>
    <mergeCell ref="BV97:CL97"/>
    <mergeCell ref="A94:I94"/>
    <mergeCell ref="K94:BG94"/>
    <mergeCell ref="BI94:BS94"/>
    <mergeCell ref="BV94:CL94"/>
    <mergeCell ref="A95:I95"/>
    <mergeCell ref="K95:BG95"/>
    <mergeCell ref="BI95:BS95"/>
    <mergeCell ref="BV95:CL95"/>
    <mergeCell ref="A92:I92"/>
    <mergeCell ref="J92:BH92"/>
    <mergeCell ref="BI92:BS92"/>
    <mergeCell ref="BV92:CL92"/>
    <mergeCell ref="A93:I93"/>
    <mergeCell ref="J93:BH93"/>
    <mergeCell ref="BI93:BS93"/>
    <mergeCell ref="BV93:CL93"/>
    <mergeCell ref="A90:I90"/>
    <mergeCell ref="J90:BH90"/>
    <mergeCell ref="BI90:BS90"/>
    <mergeCell ref="BV90:CL90"/>
    <mergeCell ref="A91:I91"/>
    <mergeCell ref="J91:BH91"/>
    <mergeCell ref="BI91:BS91"/>
    <mergeCell ref="BV91:CL91"/>
    <mergeCell ref="A88:I88"/>
    <mergeCell ref="J88:BH88"/>
    <mergeCell ref="BI88:BS88"/>
    <mergeCell ref="BV88:CL88"/>
    <mergeCell ref="A89:I89"/>
    <mergeCell ref="K89:BG89"/>
    <mergeCell ref="BI89:BS89"/>
    <mergeCell ref="BV89:CL89"/>
    <mergeCell ref="A86:I86"/>
    <mergeCell ref="J86:BH86"/>
    <mergeCell ref="BI86:BS86"/>
    <mergeCell ref="BV86:CL86"/>
    <mergeCell ref="A87:I87"/>
    <mergeCell ref="J87:BH87"/>
    <mergeCell ref="BI87:BS87"/>
    <mergeCell ref="BV87:CL87"/>
    <mergeCell ref="A84:I84"/>
    <mergeCell ref="K84:BG84"/>
    <mergeCell ref="BI84:BS84"/>
    <mergeCell ref="BV84:CL84"/>
    <mergeCell ref="A85:I85"/>
    <mergeCell ref="J85:BH85"/>
    <mergeCell ref="BI85:BS85"/>
    <mergeCell ref="BV85:CL85"/>
    <mergeCell ref="A82:I82"/>
    <mergeCell ref="J82:BH82"/>
    <mergeCell ref="BI82:BS82"/>
    <mergeCell ref="BV82:CL82"/>
    <mergeCell ref="A83:I83"/>
    <mergeCell ref="J83:BH83"/>
    <mergeCell ref="BI83:BS83"/>
    <mergeCell ref="BV83:CL83"/>
    <mergeCell ref="A80:I80"/>
    <mergeCell ref="J80:BH80"/>
    <mergeCell ref="BI80:BS80"/>
    <mergeCell ref="BV80:CL80"/>
    <mergeCell ref="A81:I81"/>
    <mergeCell ref="J81:BH81"/>
    <mergeCell ref="BI81:BS81"/>
    <mergeCell ref="BV81:CL81"/>
    <mergeCell ref="A78:I78"/>
    <mergeCell ref="J78:BH78"/>
    <mergeCell ref="BI78:BS78"/>
    <mergeCell ref="BW78:CL78"/>
    <mergeCell ref="A79:I79"/>
    <mergeCell ref="K79:BG79"/>
    <mergeCell ref="BI79:BS79"/>
    <mergeCell ref="BV79:CL79"/>
    <mergeCell ref="A76:I76"/>
    <mergeCell ref="J76:BH76"/>
    <mergeCell ref="BI76:BS76"/>
    <mergeCell ref="BV76:CL76"/>
    <mergeCell ref="A77:I77"/>
    <mergeCell ref="J77:BH77"/>
    <mergeCell ref="BI77:BS77"/>
    <mergeCell ref="BW77:CL77"/>
    <mergeCell ref="A74:I74"/>
    <mergeCell ref="K74:BG74"/>
    <mergeCell ref="BI74:BS74"/>
    <mergeCell ref="BV74:CL74"/>
    <mergeCell ref="A75:I75"/>
    <mergeCell ref="K75:BG75"/>
    <mergeCell ref="BI75:BS75"/>
    <mergeCell ref="BV75:CL75"/>
    <mergeCell ref="A72:I72"/>
    <mergeCell ref="K72:BG72"/>
    <mergeCell ref="BI72:BS72"/>
    <mergeCell ref="BV72:CL72"/>
    <mergeCell ref="A73:I73"/>
    <mergeCell ref="K73:BG73"/>
    <mergeCell ref="BI73:BS73"/>
    <mergeCell ref="BV73:CL73"/>
    <mergeCell ref="BI70:BS70"/>
    <mergeCell ref="A71:I71"/>
    <mergeCell ref="K71:BG71"/>
    <mergeCell ref="BI71:BS71"/>
    <mergeCell ref="A67:I67"/>
    <mergeCell ref="K67:BG67"/>
    <mergeCell ref="BI67:BS67"/>
    <mergeCell ref="BV67:CL67"/>
    <mergeCell ref="A68:I68"/>
    <mergeCell ref="K68:BG68"/>
    <mergeCell ref="BI68:BS68"/>
    <mergeCell ref="BV68:CL68"/>
    <mergeCell ref="BV69:CL69"/>
    <mergeCell ref="BV70:CL70"/>
    <mergeCell ref="BV71:CL71"/>
    <mergeCell ref="A69:I69"/>
    <mergeCell ref="K69:BG69"/>
    <mergeCell ref="BI69:BS69"/>
    <mergeCell ref="A70:I70"/>
    <mergeCell ref="K70:BG70"/>
    <mergeCell ref="A65:I65"/>
    <mergeCell ref="K65:BG65"/>
    <mergeCell ref="BI65:BS65"/>
    <mergeCell ref="A66:I66"/>
    <mergeCell ref="K66:BG66"/>
    <mergeCell ref="BI66:BS66"/>
    <mergeCell ref="BV65:CL66"/>
    <mergeCell ref="A63:I63"/>
    <mergeCell ref="K63:BG63"/>
    <mergeCell ref="BI63:BS63"/>
    <mergeCell ref="A64:I64"/>
    <mergeCell ref="K64:BG64"/>
    <mergeCell ref="BI64:BS64"/>
    <mergeCell ref="BV63:CL63"/>
    <mergeCell ref="BV64:CL64"/>
    <mergeCell ref="A60:I60"/>
    <mergeCell ref="K60:BG60"/>
    <mergeCell ref="BI60:BS60"/>
    <mergeCell ref="A61:I61"/>
    <mergeCell ref="K61:BG61"/>
    <mergeCell ref="BI61:BS61"/>
    <mergeCell ref="A62:I62"/>
    <mergeCell ref="K62:BG62"/>
    <mergeCell ref="BI62:BS62"/>
    <mergeCell ref="A57:I57"/>
    <mergeCell ref="K57:BG57"/>
    <mergeCell ref="BI57:BS57"/>
    <mergeCell ref="A58:I58"/>
    <mergeCell ref="K58:BG58"/>
    <mergeCell ref="BI58:BS58"/>
    <mergeCell ref="A59:I59"/>
    <mergeCell ref="K59:BG59"/>
    <mergeCell ref="BI59:BS59"/>
    <mergeCell ref="A55:I55"/>
    <mergeCell ref="K55:BG55"/>
    <mergeCell ref="BI55:BS55"/>
    <mergeCell ref="BV55:CL55"/>
    <mergeCell ref="A56:I56"/>
    <mergeCell ref="K56:BG56"/>
    <mergeCell ref="BI56:BS56"/>
    <mergeCell ref="BV56:CL56"/>
    <mergeCell ref="A53:I53"/>
    <mergeCell ref="K53:BG53"/>
    <mergeCell ref="BI53:BS53"/>
    <mergeCell ref="BV53:CL53"/>
    <mergeCell ref="A54:I54"/>
    <mergeCell ref="K54:BG54"/>
    <mergeCell ref="BI54:BS54"/>
    <mergeCell ref="BV54:CL54"/>
    <mergeCell ref="A51:I51"/>
    <mergeCell ref="K51:BG51"/>
    <mergeCell ref="BI51:BS51"/>
    <mergeCell ref="BV51:CL51"/>
    <mergeCell ref="A52:I52"/>
    <mergeCell ref="K52:BG52"/>
    <mergeCell ref="BI52:BS52"/>
    <mergeCell ref="BV52:CL52"/>
    <mergeCell ref="A49:I49"/>
    <mergeCell ref="K49:BG49"/>
    <mergeCell ref="BI49:BS49"/>
    <mergeCell ref="BV49:CL49"/>
    <mergeCell ref="A50:I50"/>
    <mergeCell ref="K50:BG50"/>
    <mergeCell ref="BI50:BS50"/>
    <mergeCell ref="BV50:CL50"/>
    <mergeCell ref="A47:I47"/>
    <mergeCell ref="K47:BG47"/>
    <mergeCell ref="BI47:BS47"/>
    <mergeCell ref="BV47:CL47"/>
    <mergeCell ref="A48:I48"/>
    <mergeCell ref="K48:BG48"/>
    <mergeCell ref="BI48:BS48"/>
    <mergeCell ref="BV48:CL48"/>
    <mergeCell ref="A45:I45"/>
    <mergeCell ref="K45:BG45"/>
    <mergeCell ref="BI45:BS45"/>
    <mergeCell ref="BV45:CL45"/>
    <mergeCell ref="A46:I46"/>
    <mergeCell ref="K46:BG46"/>
    <mergeCell ref="BI46:BS46"/>
    <mergeCell ref="BV46:CL46"/>
    <mergeCell ref="A39:I39"/>
    <mergeCell ref="K39:BG39"/>
    <mergeCell ref="BI39:BS39"/>
    <mergeCell ref="A40:I40"/>
    <mergeCell ref="K40:BG40"/>
    <mergeCell ref="BI40:BS40"/>
    <mergeCell ref="A37:I37"/>
    <mergeCell ref="K37:BG37"/>
    <mergeCell ref="BI37:BS37"/>
    <mergeCell ref="A38:I38"/>
    <mergeCell ref="K38:BG38"/>
    <mergeCell ref="BI38:BS38"/>
    <mergeCell ref="A43:I43"/>
    <mergeCell ref="K43:BG43"/>
    <mergeCell ref="BI43:BS43"/>
    <mergeCell ref="A44:I44"/>
    <mergeCell ref="K44:BG44"/>
    <mergeCell ref="BI44:BS44"/>
    <mergeCell ref="BV44:CL44"/>
    <mergeCell ref="A41:I41"/>
    <mergeCell ref="K41:BG41"/>
    <mergeCell ref="BI41:BS41"/>
    <mergeCell ref="A42:I42"/>
    <mergeCell ref="K42:BG42"/>
    <mergeCell ref="BI42:BS42"/>
    <mergeCell ref="BV43:CL43"/>
    <mergeCell ref="A34:I34"/>
    <mergeCell ref="K34:BG34"/>
    <mergeCell ref="BI34:BS34"/>
    <mergeCell ref="A36:I36"/>
    <mergeCell ref="K36:BG36"/>
    <mergeCell ref="BI36:BS36"/>
    <mergeCell ref="A32:I32"/>
    <mergeCell ref="K32:BG32"/>
    <mergeCell ref="BI32:BS32"/>
    <mergeCell ref="A33:I33"/>
    <mergeCell ref="K33:BG33"/>
    <mergeCell ref="BI33:BS33"/>
    <mergeCell ref="A35:I35"/>
    <mergeCell ref="K35:BG35"/>
    <mergeCell ref="BI35:BS35"/>
    <mergeCell ref="A30:I30"/>
    <mergeCell ref="K30:BG30"/>
    <mergeCell ref="BI30:BS30"/>
    <mergeCell ref="A31:I31"/>
    <mergeCell ref="K31:BG31"/>
    <mergeCell ref="BI31:BS31"/>
    <mergeCell ref="A28:I28"/>
    <mergeCell ref="K28:BG28"/>
    <mergeCell ref="BI28:BS28"/>
    <mergeCell ref="A29:I29"/>
    <mergeCell ref="K29:BG29"/>
    <mergeCell ref="BI29:BS29"/>
    <mergeCell ref="A27:I27"/>
    <mergeCell ref="K27:BG27"/>
    <mergeCell ref="BI27:BS27"/>
    <mergeCell ref="A24:I24"/>
    <mergeCell ref="K24:BG24"/>
    <mergeCell ref="BI24:BS24"/>
    <mergeCell ref="A25:I25"/>
    <mergeCell ref="K25:BG25"/>
    <mergeCell ref="BI25:BS25"/>
    <mergeCell ref="K17:BG17"/>
    <mergeCell ref="BI17:BS17"/>
    <mergeCell ref="A19:I19"/>
    <mergeCell ref="BV17:CL17"/>
    <mergeCell ref="K19:BG19"/>
    <mergeCell ref="BI19:BS19"/>
    <mergeCell ref="BV19:CL19"/>
    <mergeCell ref="A26:I26"/>
    <mergeCell ref="K26:BG26"/>
    <mergeCell ref="BI26:BS26"/>
    <mergeCell ref="A22:I22"/>
    <mergeCell ref="K22:BG22"/>
    <mergeCell ref="BI22:BS22"/>
    <mergeCell ref="A23:I23"/>
    <mergeCell ref="K23:BG23"/>
    <mergeCell ref="BI23:BS23"/>
    <mergeCell ref="A20:I20"/>
    <mergeCell ref="K20:BG20"/>
    <mergeCell ref="A21:I21"/>
    <mergeCell ref="BV38:CL38"/>
    <mergeCell ref="BV39:CL39"/>
    <mergeCell ref="BV40:CL40"/>
    <mergeCell ref="BV41:CL41"/>
    <mergeCell ref="K21:BG21"/>
    <mergeCell ref="BI21:BS21"/>
    <mergeCell ref="A5:CL5"/>
    <mergeCell ref="A6:CL6"/>
    <mergeCell ref="A7:CL7"/>
    <mergeCell ref="A8:CL8"/>
    <mergeCell ref="AG10:BU10"/>
    <mergeCell ref="AQ13:AX13"/>
    <mergeCell ref="AY13:AZ13"/>
    <mergeCell ref="BA13:BH13"/>
    <mergeCell ref="A18:I18"/>
    <mergeCell ref="K18:BG18"/>
    <mergeCell ref="BI18:BS18"/>
    <mergeCell ref="BV18:CL18"/>
    <mergeCell ref="A15:I16"/>
    <mergeCell ref="J15:BH16"/>
    <mergeCell ref="BI15:BS16"/>
    <mergeCell ref="BT15:BU15"/>
    <mergeCell ref="BV15:CL16"/>
    <mergeCell ref="A17:I17"/>
    <mergeCell ref="BV57:CL57"/>
    <mergeCell ref="BV58:CL58"/>
    <mergeCell ref="BV59:CL59"/>
    <mergeCell ref="BV62:CL62"/>
    <mergeCell ref="BV60:CL61"/>
    <mergeCell ref="BI20:BS20"/>
    <mergeCell ref="BV20:CL20"/>
    <mergeCell ref="BV21:CL21"/>
    <mergeCell ref="BV22:CL22"/>
    <mergeCell ref="BV23:CL23"/>
    <mergeCell ref="BV24:CL24"/>
    <mergeCell ref="BV25:CL25"/>
    <mergeCell ref="BV26:CL26"/>
    <mergeCell ref="BV27:CL27"/>
    <mergeCell ref="BV28:CL28"/>
    <mergeCell ref="BV29:CL29"/>
    <mergeCell ref="BV30:CL30"/>
    <mergeCell ref="BV31:CL31"/>
    <mergeCell ref="BV32:CL32"/>
    <mergeCell ref="BV33:CL33"/>
    <mergeCell ref="BV34:CL34"/>
    <mergeCell ref="BV35:CL35"/>
    <mergeCell ref="BV36:CL36"/>
    <mergeCell ref="BV37:CL37"/>
  </mergeCells>
  <pageMargins left="0.78740157480314965" right="0.31496062992125984" top="0.59055118110236227" bottom="0.39370078740157483" header="0.19685039370078741" footer="0.19685039370078741"/>
  <pageSetup paperSize="9" scale="70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07"/>
  <sheetViews>
    <sheetView view="pageBreakPreview" zoomScale="115" zoomScaleNormal="100" zoomScaleSheetLayoutView="115" workbookViewId="0">
      <selection activeCell="AG10" sqref="AG10:BU10"/>
    </sheetView>
  </sheetViews>
  <sheetFormatPr defaultColWidth="0.85546875" defaultRowHeight="15" customHeight="1" x14ac:dyDescent="0.25"/>
  <cols>
    <col min="1" max="8" width="0.85546875" style="2"/>
    <col min="9" max="9" width="1.7109375" style="2" customWidth="1"/>
    <col min="10" max="59" width="0.85546875" style="2"/>
    <col min="60" max="60" width="5" style="2" customWidth="1"/>
    <col min="61" max="70" width="0.85546875" style="2"/>
    <col min="71" max="71" width="0.7109375" style="2" customWidth="1"/>
    <col min="72" max="72" width="15.28515625" style="2" customWidth="1"/>
    <col min="73" max="73" width="12.85546875" style="2" customWidth="1"/>
    <col min="74" max="89" width="0.85546875" style="2"/>
    <col min="90" max="90" width="37.140625" style="2" customWidth="1"/>
    <col min="91" max="91" width="10.42578125" style="2" customWidth="1"/>
    <col min="92" max="101" width="0.85546875" style="2"/>
    <col min="102" max="102" width="34" style="2" customWidth="1"/>
    <col min="103" max="106" width="0.85546875" style="2"/>
    <col min="107" max="107" width="8" style="2" bestFit="1" customWidth="1"/>
    <col min="108" max="110" width="0.85546875" style="2"/>
    <col min="111" max="112" width="8" style="2" bestFit="1" customWidth="1"/>
    <col min="113" max="120" width="0.85546875" style="2"/>
    <col min="121" max="121" width="7" style="2" bestFit="1" customWidth="1"/>
    <col min="122" max="16384" width="0.85546875" style="2"/>
  </cols>
  <sheetData>
    <row r="1" spans="1:90" s="1" customFormat="1" ht="12" customHeight="1" x14ac:dyDescent="0.2">
      <c r="BO1" s="1" t="s">
        <v>95</v>
      </c>
    </row>
    <row r="2" spans="1:90" s="1" customFormat="1" ht="12" customHeight="1" x14ac:dyDescent="0.2">
      <c r="BO2" s="1" t="s">
        <v>28</v>
      </c>
    </row>
    <row r="3" spans="1:90" s="1" customFormat="1" ht="12" customHeight="1" x14ac:dyDescent="0.2">
      <c r="BO3" s="1" t="s">
        <v>29</v>
      </c>
    </row>
    <row r="4" spans="1:90" ht="21" customHeight="1" x14ac:dyDescent="0.25"/>
    <row r="5" spans="1:90" s="3" customFormat="1" ht="14.25" customHeight="1" x14ac:dyDescent="0.25">
      <c r="A5" s="180" t="s">
        <v>19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</row>
    <row r="6" spans="1:90" s="3" customFormat="1" ht="14.25" customHeight="1" x14ac:dyDescent="0.25">
      <c r="A6" s="180" t="s">
        <v>20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</row>
    <row r="7" spans="1:90" s="3" customFormat="1" ht="14.25" customHeight="1" x14ac:dyDescent="0.25">
      <c r="A7" s="180" t="s">
        <v>96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</row>
    <row r="8" spans="1:90" s="3" customFormat="1" ht="14.25" customHeight="1" x14ac:dyDescent="0.25">
      <c r="A8" s="180" t="s">
        <v>117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</row>
    <row r="9" spans="1:90" ht="21" customHeight="1" x14ac:dyDescent="0.25"/>
    <row r="10" spans="1:90" x14ac:dyDescent="0.25">
      <c r="C10" s="4" t="s">
        <v>30</v>
      </c>
      <c r="D10" s="4"/>
      <c r="AG10" s="181" t="s">
        <v>355</v>
      </c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</row>
    <row r="11" spans="1:90" x14ac:dyDescent="0.25">
      <c r="C11" s="4" t="s">
        <v>31</v>
      </c>
      <c r="D11" s="4"/>
      <c r="J11" s="9" t="s">
        <v>187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90" x14ac:dyDescent="0.25">
      <c r="C12" s="4" t="s">
        <v>32</v>
      </c>
      <c r="D12" s="4"/>
      <c r="J12" s="10" t="s">
        <v>190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90" x14ac:dyDescent="0.25">
      <c r="C13" s="4" t="s">
        <v>33</v>
      </c>
      <c r="D13" s="4"/>
      <c r="AQ13" s="182" t="s">
        <v>185</v>
      </c>
      <c r="AR13" s="182"/>
      <c r="AS13" s="182"/>
      <c r="AT13" s="182"/>
      <c r="AU13" s="182"/>
      <c r="AV13" s="182"/>
      <c r="AW13" s="182"/>
      <c r="AX13" s="182"/>
      <c r="AY13" s="183" t="s">
        <v>34</v>
      </c>
      <c r="AZ13" s="183"/>
      <c r="BA13" s="182" t="s">
        <v>186</v>
      </c>
      <c r="BB13" s="182"/>
      <c r="BC13" s="182"/>
      <c r="BD13" s="182"/>
      <c r="BE13" s="182"/>
      <c r="BF13" s="182"/>
      <c r="BG13" s="182"/>
      <c r="BH13" s="182"/>
      <c r="BI13" s="2" t="s">
        <v>35</v>
      </c>
      <c r="BT13" s="90">
        <f>BT18+BT70</f>
        <v>1573372.31</v>
      </c>
      <c r="BU13" s="90"/>
    </row>
    <row r="15" spans="1:90" s="6" customFormat="1" ht="13.5" x14ac:dyDescent="0.2">
      <c r="A15" s="191" t="s">
        <v>27</v>
      </c>
      <c r="B15" s="192"/>
      <c r="C15" s="192"/>
      <c r="D15" s="192"/>
      <c r="E15" s="192"/>
      <c r="F15" s="192"/>
      <c r="G15" s="192"/>
      <c r="H15" s="192"/>
      <c r="I15" s="193"/>
      <c r="J15" s="197" t="s">
        <v>0</v>
      </c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3"/>
      <c r="BI15" s="191" t="s">
        <v>36</v>
      </c>
      <c r="BJ15" s="192"/>
      <c r="BK15" s="192"/>
      <c r="BL15" s="192"/>
      <c r="BM15" s="192"/>
      <c r="BN15" s="192"/>
      <c r="BO15" s="192"/>
      <c r="BP15" s="192"/>
      <c r="BQ15" s="192"/>
      <c r="BR15" s="192"/>
      <c r="BS15" s="193"/>
      <c r="BT15" s="188" t="s">
        <v>287</v>
      </c>
      <c r="BU15" s="189"/>
      <c r="BV15" s="191" t="s">
        <v>3</v>
      </c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9"/>
    </row>
    <row r="16" spans="1:90" s="6" customFormat="1" ht="13.5" x14ac:dyDescent="0.2">
      <c r="A16" s="194"/>
      <c r="B16" s="195"/>
      <c r="C16" s="195"/>
      <c r="D16" s="195"/>
      <c r="E16" s="195"/>
      <c r="F16" s="195"/>
      <c r="G16" s="195"/>
      <c r="H16" s="195"/>
      <c r="I16" s="196"/>
      <c r="J16" s="194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6"/>
      <c r="BI16" s="194"/>
      <c r="BJ16" s="195"/>
      <c r="BK16" s="195"/>
      <c r="BL16" s="195"/>
      <c r="BM16" s="195"/>
      <c r="BN16" s="195"/>
      <c r="BO16" s="195"/>
      <c r="BP16" s="195"/>
      <c r="BQ16" s="195"/>
      <c r="BR16" s="195"/>
      <c r="BS16" s="196"/>
      <c r="BT16" s="5" t="s">
        <v>1</v>
      </c>
      <c r="BU16" s="5" t="s">
        <v>2</v>
      </c>
      <c r="BV16" s="200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2"/>
    </row>
    <row r="17" spans="1:90" s="6" customFormat="1" ht="15" customHeight="1" x14ac:dyDescent="0.2">
      <c r="A17" s="184" t="s">
        <v>4</v>
      </c>
      <c r="B17" s="185"/>
      <c r="C17" s="185"/>
      <c r="D17" s="185"/>
      <c r="E17" s="185"/>
      <c r="F17" s="185"/>
      <c r="G17" s="185"/>
      <c r="H17" s="185"/>
      <c r="I17" s="186"/>
      <c r="J17" s="5"/>
      <c r="K17" s="187" t="s">
        <v>37</v>
      </c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7"/>
      <c r="BI17" s="188" t="s">
        <v>38</v>
      </c>
      <c r="BJ17" s="189"/>
      <c r="BK17" s="189"/>
      <c r="BL17" s="189"/>
      <c r="BM17" s="189"/>
      <c r="BN17" s="189"/>
      <c r="BO17" s="189"/>
      <c r="BP17" s="189"/>
      <c r="BQ17" s="189"/>
      <c r="BR17" s="189"/>
      <c r="BS17" s="190"/>
      <c r="BT17" s="5" t="s">
        <v>38</v>
      </c>
      <c r="BU17" s="5" t="s">
        <v>38</v>
      </c>
      <c r="BV17" s="203" t="s">
        <v>38</v>
      </c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5"/>
    </row>
    <row r="18" spans="1:90" s="6" customFormat="1" ht="13.9" customHeight="1" x14ac:dyDescent="0.2">
      <c r="A18" s="184" t="s">
        <v>6</v>
      </c>
      <c r="B18" s="185"/>
      <c r="C18" s="185"/>
      <c r="D18" s="185"/>
      <c r="E18" s="185"/>
      <c r="F18" s="185"/>
      <c r="G18" s="185"/>
      <c r="H18" s="185"/>
      <c r="I18" s="186"/>
      <c r="J18" s="5"/>
      <c r="K18" s="187" t="s">
        <v>97</v>
      </c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7"/>
      <c r="BI18" s="188" t="s">
        <v>5</v>
      </c>
      <c r="BJ18" s="189"/>
      <c r="BK18" s="189"/>
      <c r="BL18" s="189"/>
      <c r="BM18" s="189"/>
      <c r="BN18" s="189"/>
      <c r="BO18" s="189"/>
      <c r="BP18" s="189"/>
      <c r="BQ18" s="189"/>
      <c r="BR18" s="189"/>
      <c r="BS18" s="190"/>
      <c r="BT18" s="11">
        <f>BT19+BT44+BT68</f>
        <v>1125040.8400000001</v>
      </c>
      <c r="BU18" s="11">
        <f>BU19+BU44+BU68</f>
        <v>5125789.1966416817</v>
      </c>
      <c r="BV18" s="217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6"/>
    </row>
    <row r="19" spans="1:90" s="6" customFormat="1" ht="43.15" customHeight="1" x14ac:dyDescent="0.2">
      <c r="A19" s="184" t="s">
        <v>7</v>
      </c>
      <c r="B19" s="185"/>
      <c r="C19" s="185"/>
      <c r="D19" s="185"/>
      <c r="E19" s="185"/>
      <c r="F19" s="185"/>
      <c r="G19" s="185"/>
      <c r="H19" s="185"/>
      <c r="I19" s="186"/>
      <c r="J19" s="5"/>
      <c r="K19" s="187" t="s">
        <v>98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7"/>
      <c r="BI19" s="188" t="s">
        <v>5</v>
      </c>
      <c r="BJ19" s="189"/>
      <c r="BK19" s="189"/>
      <c r="BL19" s="189"/>
      <c r="BM19" s="189"/>
      <c r="BN19" s="189"/>
      <c r="BO19" s="189"/>
      <c r="BP19" s="189"/>
      <c r="BQ19" s="189"/>
      <c r="BR19" s="189"/>
      <c r="BS19" s="190"/>
      <c r="BT19" s="11">
        <v>789954.06</v>
      </c>
      <c r="BU19" s="11">
        <f>BU20+BU25+BU27</f>
        <v>1028651.9299999999</v>
      </c>
      <c r="BV19" s="168" t="s">
        <v>347</v>
      </c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70"/>
    </row>
    <row r="20" spans="1:90" s="6" customFormat="1" ht="13.9" customHeight="1" x14ac:dyDescent="0.2">
      <c r="A20" s="184" t="s">
        <v>8</v>
      </c>
      <c r="B20" s="185"/>
      <c r="C20" s="185"/>
      <c r="D20" s="185"/>
      <c r="E20" s="185"/>
      <c r="F20" s="185"/>
      <c r="G20" s="185"/>
      <c r="H20" s="185"/>
      <c r="I20" s="186"/>
      <c r="J20" s="5"/>
      <c r="K20" s="187" t="s">
        <v>9</v>
      </c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7"/>
      <c r="BI20" s="188" t="s">
        <v>5</v>
      </c>
      <c r="BJ20" s="189"/>
      <c r="BK20" s="189"/>
      <c r="BL20" s="189"/>
      <c r="BM20" s="189"/>
      <c r="BN20" s="189"/>
      <c r="BO20" s="189"/>
      <c r="BP20" s="189"/>
      <c r="BQ20" s="189"/>
      <c r="BR20" s="189"/>
      <c r="BS20" s="190"/>
      <c r="BT20" s="11" t="s">
        <v>335</v>
      </c>
      <c r="BU20" s="11">
        <f>BU21+BU23</f>
        <v>130145.82</v>
      </c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</row>
    <row r="21" spans="1:90" s="6" customFormat="1" ht="57" customHeight="1" x14ac:dyDescent="0.2">
      <c r="A21" s="184" t="s">
        <v>11</v>
      </c>
      <c r="B21" s="185"/>
      <c r="C21" s="185"/>
      <c r="D21" s="185"/>
      <c r="E21" s="185"/>
      <c r="F21" s="185"/>
      <c r="G21" s="185"/>
      <c r="H21" s="185"/>
      <c r="I21" s="186"/>
      <c r="J21" s="5"/>
      <c r="K21" s="187" t="s">
        <v>118</v>
      </c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7"/>
      <c r="BI21" s="188" t="s">
        <v>5</v>
      </c>
      <c r="BJ21" s="189"/>
      <c r="BK21" s="189"/>
      <c r="BL21" s="189"/>
      <c r="BM21" s="189"/>
      <c r="BN21" s="189"/>
      <c r="BO21" s="189"/>
      <c r="BP21" s="189"/>
      <c r="BQ21" s="189"/>
      <c r="BR21" s="189"/>
      <c r="BS21" s="190"/>
      <c r="BT21" s="11" t="s">
        <v>335</v>
      </c>
      <c r="BU21" s="11">
        <v>109087.2</v>
      </c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</row>
    <row r="22" spans="1:90" s="6" customFormat="1" ht="54.6" customHeight="1" x14ac:dyDescent="0.2">
      <c r="A22" s="184" t="s">
        <v>13</v>
      </c>
      <c r="B22" s="185"/>
      <c r="C22" s="185"/>
      <c r="D22" s="185"/>
      <c r="E22" s="185"/>
      <c r="F22" s="185"/>
      <c r="G22" s="185"/>
      <c r="H22" s="185"/>
      <c r="I22" s="186"/>
      <c r="J22" s="5"/>
      <c r="K22" s="187" t="s">
        <v>12</v>
      </c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7"/>
      <c r="BI22" s="188" t="s">
        <v>5</v>
      </c>
      <c r="BJ22" s="189"/>
      <c r="BK22" s="189"/>
      <c r="BL22" s="189"/>
      <c r="BM22" s="189"/>
      <c r="BN22" s="189"/>
      <c r="BO22" s="189"/>
      <c r="BP22" s="189"/>
      <c r="BQ22" s="189"/>
      <c r="BR22" s="189"/>
      <c r="BS22" s="190"/>
      <c r="BT22" s="11" t="s">
        <v>335</v>
      </c>
      <c r="BU22" s="11">
        <v>62866.77</v>
      </c>
      <c r="BV22" s="246" t="s">
        <v>341</v>
      </c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</row>
    <row r="23" spans="1:90" s="6" customFormat="1" ht="49.15" customHeight="1" x14ac:dyDescent="0.2">
      <c r="A23" s="184" t="s">
        <v>39</v>
      </c>
      <c r="B23" s="185"/>
      <c r="C23" s="185"/>
      <c r="D23" s="185"/>
      <c r="E23" s="185"/>
      <c r="F23" s="185"/>
      <c r="G23" s="185"/>
      <c r="H23" s="185"/>
      <c r="I23" s="186"/>
      <c r="J23" s="5"/>
      <c r="K23" s="187" t="s">
        <v>40</v>
      </c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7"/>
      <c r="BI23" s="188" t="s">
        <v>5</v>
      </c>
      <c r="BJ23" s="189"/>
      <c r="BK23" s="189"/>
      <c r="BL23" s="189"/>
      <c r="BM23" s="189"/>
      <c r="BN23" s="189"/>
      <c r="BO23" s="189"/>
      <c r="BP23" s="189"/>
      <c r="BQ23" s="189"/>
      <c r="BR23" s="189"/>
      <c r="BS23" s="190"/>
      <c r="BT23" s="11" t="s">
        <v>335</v>
      </c>
      <c r="BU23" s="11">
        <v>21058.620000000003</v>
      </c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</row>
    <row r="24" spans="1:90" s="6" customFormat="1" ht="54.6" customHeight="1" x14ac:dyDescent="0.2">
      <c r="A24" s="184" t="s">
        <v>41</v>
      </c>
      <c r="B24" s="185"/>
      <c r="C24" s="185"/>
      <c r="D24" s="185"/>
      <c r="E24" s="185"/>
      <c r="F24" s="185"/>
      <c r="G24" s="185"/>
      <c r="H24" s="185"/>
      <c r="I24" s="186"/>
      <c r="J24" s="5"/>
      <c r="K24" s="187" t="s">
        <v>12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7"/>
      <c r="BI24" s="188" t="s">
        <v>5</v>
      </c>
      <c r="BJ24" s="189"/>
      <c r="BK24" s="189"/>
      <c r="BL24" s="189"/>
      <c r="BM24" s="189"/>
      <c r="BN24" s="189"/>
      <c r="BO24" s="189"/>
      <c r="BP24" s="189"/>
      <c r="BQ24" s="189"/>
      <c r="BR24" s="189"/>
      <c r="BS24" s="190"/>
      <c r="BT24" s="11" t="s">
        <v>335</v>
      </c>
      <c r="BU24" s="11">
        <v>14860.130000000001</v>
      </c>
      <c r="BV24" s="246" t="s">
        <v>344</v>
      </c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</row>
    <row r="25" spans="1:90" s="6" customFormat="1" ht="69.75" customHeight="1" x14ac:dyDescent="0.2">
      <c r="A25" s="184" t="s">
        <v>10</v>
      </c>
      <c r="B25" s="185"/>
      <c r="C25" s="185"/>
      <c r="D25" s="185"/>
      <c r="E25" s="185"/>
      <c r="F25" s="185"/>
      <c r="G25" s="185"/>
      <c r="H25" s="185"/>
      <c r="I25" s="186"/>
      <c r="J25" s="5"/>
      <c r="K25" s="187" t="s">
        <v>21</v>
      </c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7"/>
      <c r="BI25" s="188" t="s">
        <v>5</v>
      </c>
      <c r="BJ25" s="189"/>
      <c r="BK25" s="189"/>
      <c r="BL25" s="189"/>
      <c r="BM25" s="189"/>
      <c r="BN25" s="189"/>
      <c r="BO25" s="189"/>
      <c r="BP25" s="189"/>
      <c r="BQ25" s="189"/>
      <c r="BR25" s="189"/>
      <c r="BS25" s="190"/>
      <c r="BT25" s="11" t="s">
        <v>335</v>
      </c>
      <c r="BU25" s="11">
        <v>777852.11</v>
      </c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</row>
    <row r="26" spans="1:90" s="6" customFormat="1" ht="24.6" customHeight="1" x14ac:dyDescent="0.2">
      <c r="A26" s="184" t="s">
        <v>42</v>
      </c>
      <c r="B26" s="185"/>
      <c r="C26" s="185"/>
      <c r="D26" s="185"/>
      <c r="E26" s="185"/>
      <c r="F26" s="185"/>
      <c r="G26" s="185"/>
      <c r="H26" s="185"/>
      <c r="I26" s="186"/>
      <c r="J26" s="5"/>
      <c r="K26" s="187" t="s">
        <v>12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7"/>
      <c r="BI26" s="188" t="s">
        <v>5</v>
      </c>
      <c r="BJ26" s="189"/>
      <c r="BK26" s="189"/>
      <c r="BL26" s="189"/>
      <c r="BM26" s="189"/>
      <c r="BN26" s="189"/>
      <c r="BO26" s="189"/>
      <c r="BP26" s="189"/>
      <c r="BQ26" s="189"/>
      <c r="BR26" s="189"/>
      <c r="BS26" s="190"/>
      <c r="BT26" s="11" t="s">
        <v>335</v>
      </c>
      <c r="BU26" s="11">
        <v>72106.5</v>
      </c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</row>
    <row r="27" spans="1:90" s="6" customFormat="1" ht="13.5" x14ac:dyDescent="0.2">
      <c r="A27" s="184" t="s">
        <v>14</v>
      </c>
      <c r="B27" s="185"/>
      <c r="C27" s="185"/>
      <c r="D27" s="185"/>
      <c r="E27" s="185"/>
      <c r="F27" s="185"/>
      <c r="G27" s="185"/>
      <c r="H27" s="185"/>
      <c r="I27" s="186"/>
      <c r="J27" s="5"/>
      <c r="K27" s="187" t="s">
        <v>290</v>
      </c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7"/>
      <c r="BI27" s="188" t="s">
        <v>5</v>
      </c>
      <c r="BJ27" s="189"/>
      <c r="BK27" s="189"/>
      <c r="BL27" s="189"/>
      <c r="BM27" s="189"/>
      <c r="BN27" s="189"/>
      <c r="BO27" s="189"/>
      <c r="BP27" s="189"/>
      <c r="BQ27" s="189"/>
      <c r="BR27" s="189"/>
      <c r="BS27" s="190"/>
      <c r="BT27" s="11" t="s">
        <v>335</v>
      </c>
      <c r="BU27" s="11">
        <f>BU28+BU29+BU30</f>
        <v>120653.99999999999</v>
      </c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</row>
    <row r="28" spans="1:90" s="6" customFormat="1" ht="30" customHeight="1" x14ac:dyDescent="0.2">
      <c r="A28" s="184" t="s">
        <v>43</v>
      </c>
      <c r="B28" s="185"/>
      <c r="C28" s="185"/>
      <c r="D28" s="185"/>
      <c r="E28" s="185"/>
      <c r="F28" s="185"/>
      <c r="G28" s="185"/>
      <c r="H28" s="185"/>
      <c r="I28" s="186"/>
      <c r="J28" s="5"/>
      <c r="K28" s="187" t="s">
        <v>100</v>
      </c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7"/>
      <c r="BI28" s="188" t="s">
        <v>5</v>
      </c>
      <c r="BJ28" s="189"/>
      <c r="BK28" s="189"/>
      <c r="BL28" s="189"/>
      <c r="BM28" s="189"/>
      <c r="BN28" s="189"/>
      <c r="BO28" s="189"/>
      <c r="BP28" s="189"/>
      <c r="BQ28" s="189"/>
      <c r="BR28" s="189"/>
      <c r="BS28" s="190"/>
      <c r="BT28" s="11" t="s">
        <v>335</v>
      </c>
      <c r="BU28" s="11">
        <v>0</v>
      </c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</row>
    <row r="29" spans="1:90" s="6" customFormat="1" ht="25.9" customHeight="1" x14ac:dyDescent="0.2">
      <c r="A29" s="184" t="s">
        <v>45</v>
      </c>
      <c r="B29" s="185"/>
      <c r="C29" s="185"/>
      <c r="D29" s="185"/>
      <c r="E29" s="185"/>
      <c r="F29" s="185"/>
      <c r="G29" s="185"/>
      <c r="H29" s="185"/>
      <c r="I29" s="186"/>
      <c r="J29" s="5"/>
      <c r="K29" s="187" t="s">
        <v>44</v>
      </c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7"/>
      <c r="BI29" s="188" t="s">
        <v>5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90"/>
      <c r="BT29" s="11" t="s">
        <v>335</v>
      </c>
      <c r="BU29" s="11">
        <v>68.260000000000005</v>
      </c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</row>
    <row r="30" spans="1:90" s="6" customFormat="1" ht="30" customHeight="1" x14ac:dyDescent="0.2">
      <c r="A30" s="184" t="s">
        <v>101</v>
      </c>
      <c r="B30" s="185"/>
      <c r="C30" s="185"/>
      <c r="D30" s="185"/>
      <c r="E30" s="185"/>
      <c r="F30" s="185"/>
      <c r="G30" s="185"/>
      <c r="H30" s="185"/>
      <c r="I30" s="186"/>
      <c r="J30" s="5"/>
      <c r="K30" s="187" t="s">
        <v>293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7"/>
      <c r="BI30" s="188" t="s">
        <v>5</v>
      </c>
      <c r="BJ30" s="189"/>
      <c r="BK30" s="189"/>
      <c r="BL30" s="189"/>
      <c r="BM30" s="189"/>
      <c r="BN30" s="189"/>
      <c r="BO30" s="189"/>
      <c r="BP30" s="189"/>
      <c r="BQ30" s="189"/>
      <c r="BR30" s="189"/>
      <c r="BS30" s="190"/>
      <c r="BT30" s="11" t="s">
        <v>335</v>
      </c>
      <c r="BU30" s="11">
        <f>SUM(BU31:BU41)</f>
        <v>120585.73999999999</v>
      </c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</row>
    <row r="31" spans="1:90" s="6" customFormat="1" ht="17.649999999999999" customHeight="1" x14ac:dyDescent="0.2">
      <c r="A31" s="207" t="s">
        <v>119</v>
      </c>
      <c r="B31" s="208"/>
      <c r="C31" s="208"/>
      <c r="D31" s="208"/>
      <c r="E31" s="208"/>
      <c r="F31" s="208"/>
      <c r="G31" s="208"/>
      <c r="H31" s="208"/>
      <c r="I31" s="209"/>
      <c r="J31" s="12"/>
      <c r="K31" s="210" t="s">
        <v>120</v>
      </c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13"/>
      <c r="BI31" s="211" t="s">
        <v>5</v>
      </c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11" t="s">
        <v>335</v>
      </c>
      <c r="BU31" s="11">
        <v>4807.7599999999993</v>
      </c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</row>
    <row r="32" spans="1:90" s="6" customFormat="1" ht="70.150000000000006" customHeight="1" x14ac:dyDescent="0.2">
      <c r="A32" s="207" t="s">
        <v>121</v>
      </c>
      <c r="B32" s="208"/>
      <c r="C32" s="208"/>
      <c r="D32" s="208"/>
      <c r="E32" s="208"/>
      <c r="F32" s="208"/>
      <c r="G32" s="208"/>
      <c r="H32" s="208"/>
      <c r="I32" s="209"/>
      <c r="J32" s="12"/>
      <c r="K32" s="210" t="s">
        <v>122</v>
      </c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13"/>
      <c r="BI32" s="211" t="s">
        <v>5</v>
      </c>
      <c r="BJ32" s="212"/>
      <c r="BK32" s="212"/>
      <c r="BL32" s="212"/>
      <c r="BM32" s="212"/>
      <c r="BN32" s="212"/>
      <c r="BO32" s="212"/>
      <c r="BP32" s="212"/>
      <c r="BQ32" s="212"/>
      <c r="BR32" s="212"/>
      <c r="BS32" s="213"/>
      <c r="BT32" s="11" t="s">
        <v>335</v>
      </c>
      <c r="BU32" s="11">
        <v>17291.100000000002</v>
      </c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</row>
    <row r="33" spans="1:90" s="6" customFormat="1" ht="30" customHeight="1" x14ac:dyDescent="0.2">
      <c r="A33" s="207" t="s">
        <v>123</v>
      </c>
      <c r="B33" s="208"/>
      <c r="C33" s="208"/>
      <c r="D33" s="208"/>
      <c r="E33" s="208"/>
      <c r="F33" s="208"/>
      <c r="G33" s="208"/>
      <c r="H33" s="208"/>
      <c r="I33" s="209"/>
      <c r="J33" s="12"/>
      <c r="K33" s="210" t="s">
        <v>124</v>
      </c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13"/>
      <c r="BI33" s="211" t="s">
        <v>5</v>
      </c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11" t="s">
        <v>335</v>
      </c>
      <c r="BU33" s="11">
        <v>46.05</v>
      </c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</row>
    <row r="34" spans="1:90" s="6" customFormat="1" ht="30" customHeight="1" x14ac:dyDescent="0.2">
      <c r="A34" s="207" t="s">
        <v>125</v>
      </c>
      <c r="B34" s="208"/>
      <c r="C34" s="208"/>
      <c r="D34" s="208"/>
      <c r="E34" s="208"/>
      <c r="F34" s="208"/>
      <c r="G34" s="208"/>
      <c r="H34" s="208"/>
      <c r="I34" s="209"/>
      <c r="J34" s="12"/>
      <c r="K34" s="210" t="s">
        <v>126</v>
      </c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13"/>
      <c r="BI34" s="211" t="s">
        <v>5</v>
      </c>
      <c r="BJ34" s="212"/>
      <c r="BK34" s="212"/>
      <c r="BL34" s="212"/>
      <c r="BM34" s="212"/>
      <c r="BN34" s="212"/>
      <c r="BO34" s="212"/>
      <c r="BP34" s="212"/>
      <c r="BQ34" s="212"/>
      <c r="BR34" s="212"/>
      <c r="BS34" s="213"/>
      <c r="BT34" s="11" t="s">
        <v>335</v>
      </c>
      <c r="BU34" s="11">
        <v>10017.179999999998</v>
      </c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</row>
    <row r="35" spans="1:90" s="6" customFormat="1" ht="39.75" customHeight="1" x14ac:dyDescent="0.2">
      <c r="A35" s="207" t="s">
        <v>127</v>
      </c>
      <c r="B35" s="208"/>
      <c r="C35" s="208"/>
      <c r="D35" s="208"/>
      <c r="E35" s="208"/>
      <c r="F35" s="208"/>
      <c r="G35" s="208"/>
      <c r="H35" s="208"/>
      <c r="I35" s="209"/>
      <c r="J35" s="87"/>
      <c r="K35" s="210" t="s">
        <v>289</v>
      </c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86"/>
      <c r="BI35" s="211" t="s">
        <v>5</v>
      </c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11" t="s">
        <v>335</v>
      </c>
      <c r="BU35" s="11">
        <v>12031.51</v>
      </c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</row>
    <row r="36" spans="1:90" s="6" customFormat="1" ht="13.5" x14ac:dyDescent="0.2">
      <c r="A36" s="207" t="s">
        <v>129</v>
      </c>
      <c r="B36" s="208"/>
      <c r="C36" s="208"/>
      <c r="D36" s="208"/>
      <c r="E36" s="208"/>
      <c r="F36" s="208"/>
      <c r="G36" s="208"/>
      <c r="H36" s="208"/>
      <c r="I36" s="209"/>
      <c r="J36" s="12"/>
      <c r="K36" s="210" t="s">
        <v>128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13"/>
      <c r="BI36" s="211" t="s">
        <v>5</v>
      </c>
      <c r="BJ36" s="212"/>
      <c r="BK36" s="212"/>
      <c r="BL36" s="212"/>
      <c r="BM36" s="212"/>
      <c r="BN36" s="212"/>
      <c r="BO36" s="212"/>
      <c r="BP36" s="212"/>
      <c r="BQ36" s="212"/>
      <c r="BR36" s="212"/>
      <c r="BS36" s="213"/>
      <c r="BT36" s="11" t="s">
        <v>335</v>
      </c>
      <c r="BU36" s="11">
        <v>18189.79</v>
      </c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</row>
    <row r="37" spans="1:90" s="6" customFormat="1" ht="29.1" customHeight="1" x14ac:dyDescent="0.2">
      <c r="A37" s="207" t="s">
        <v>131</v>
      </c>
      <c r="B37" s="208"/>
      <c r="C37" s="208"/>
      <c r="D37" s="208"/>
      <c r="E37" s="208"/>
      <c r="F37" s="208"/>
      <c r="G37" s="208"/>
      <c r="H37" s="208"/>
      <c r="I37" s="209"/>
      <c r="J37" s="12"/>
      <c r="K37" s="210" t="s">
        <v>130</v>
      </c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13"/>
      <c r="BI37" s="211" t="s">
        <v>5</v>
      </c>
      <c r="BJ37" s="212"/>
      <c r="BK37" s="212"/>
      <c r="BL37" s="212"/>
      <c r="BM37" s="212"/>
      <c r="BN37" s="212"/>
      <c r="BO37" s="212"/>
      <c r="BP37" s="212"/>
      <c r="BQ37" s="212"/>
      <c r="BR37" s="212"/>
      <c r="BS37" s="213"/>
      <c r="BT37" s="11" t="s">
        <v>335</v>
      </c>
      <c r="BU37" s="11">
        <v>8282.39</v>
      </c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</row>
    <row r="38" spans="1:90" s="6" customFormat="1" ht="28.15" customHeight="1" x14ac:dyDescent="0.2">
      <c r="A38" s="207" t="s">
        <v>133</v>
      </c>
      <c r="B38" s="208"/>
      <c r="C38" s="208"/>
      <c r="D38" s="208"/>
      <c r="E38" s="208"/>
      <c r="F38" s="208"/>
      <c r="G38" s="208"/>
      <c r="H38" s="208"/>
      <c r="I38" s="209"/>
      <c r="J38" s="12"/>
      <c r="K38" s="210" t="s">
        <v>132</v>
      </c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13"/>
      <c r="BI38" s="211" t="s">
        <v>5</v>
      </c>
      <c r="BJ38" s="212"/>
      <c r="BK38" s="212"/>
      <c r="BL38" s="212"/>
      <c r="BM38" s="212"/>
      <c r="BN38" s="212"/>
      <c r="BO38" s="212"/>
      <c r="BP38" s="212"/>
      <c r="BQ38" s="212"/>
      <c r="BR38" s="212"/>
      <c r="BS38" s="213"/>
      <c r="BT38" s="11" t="s">
        <v>335</v>
      </c>
      <c r="BU38" s="11">
        <v>5389.2</v>
      </c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</row>
    <row r="39" spans="1:90" s="6" customFormat="1" ht="30" customHeight="1" x14ac:dyDescent="0.2">
      <c r="A39" s="207" t="s">
        <v>135</v>
      </c>
      <c r="B39" s="208"/>
      <c r="C39" s="208"/>
      <c r="D39" s="208"/>
      <c r="E39" s="208"/>
      <c r="F39" s="208"/>
      <c r="G39" s="208"/>
      <c r="H39" s="208"/>
      <c r="I39" s="209"/>
      <c r="J39" s="12"/>
      <c r="K39" s="210" t="s">
        <v>134</v>
      </c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13"/>
      <c r="BI39" s="211" t="s">
        <v>5</v>
      </c>
      <c r="BJ39" s="212"/>
      <c r="BK39" s="212"/>
      <c r="BL39" s="212"/>
      <c r="BM39" s="212"/>
      <c r="BN39" s="212"/>
      <c r="BO39" s="212"/>
      <c r="BP39" s="212"/>
      <c r="BQ39" s="212"/>
      <c r="BR39" s="212"/>
      <c r="BS39" s="213"/>
      <c r="BT39" s="11" t="s">
        <v>335</v>
      </c>
      <c r="BU39" s="11">
        <v>1166.25</v>
      </c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</row>
    <row r="40" spans="1:90" s="6" customFormat="1" ht="25.9" customHeight="1" x14ac:dyDescent="0.2">
      <c r="A40" s="207" t="s">
        <v>137</v>
      </c>
      <c r="B40" s="208"/>
      <c r="C40" s="208"/>
      <c r="D40" s="208"/>
      <c r="E40" s="208"/>
      <c r="F40" s="208"/>
      <c r="G40" s="208"/>
      <c r="H40" s="208"/>
      <c r="I40" s="209"/>
      <c r="J40" s="12"/>
      <c r="K40" s="210" t="s">
        <v>136</v>
      </c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13"/>
      <c r="BI40" s="211" t="s">
        <v>5</v>
      </c>
      <c r="BJ40" s="212"/>
      <c r="BK40" s="212"/>
      <c r="BL40" s="212"/>
      <c r="BM40" s="212"/>
      <c r="BN40" s="212"/>
      <c r="BO40" s="212"/>
      <c r="BP40" s="212"/>
      <c r="BQ40" s="212"/>
      <c r="BR40" s="212"/>
      <c r="BS40" s="213"/>
      <c r="BT40" s="11" t="s">
        <v>335</v>
      </c>
      <c r="BU40" s="11">
        <v>7880.23</v>
      </c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</row>
    <row r="41" spans="1:90" s="6" customFormat="1" ht="16.899999999999999" customHeight="1" x14ac:dyDescent="0.2">
      <c r="A41" s="207" t="s">
        <v>288</v>
      </c>
      <c r="B41" s="208"/>
      <c r="C41" s="208"/>
      <c r="D41" s="208"/>
      <c r="E41" s="208"/>
      <c r="F41" s="208"/>
      <c r="G41" s="208"/>
      <c r="H41" s="208"/>
      <c r="I41" s="209"/>
      <c r="J41" s="12"/>
      <c r="K41" s="210" t="s">
        <v>138</v>
      </c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13"/>
      <c r="BI41" s="211" t="s">
        <v>5</v>
      </c>
      <c r="BJ41" s="212"/>
      <c r="BK41" s="212"/>
      <c r="BL41" s="212"/>
      <c r="BM41" s="212"/>
      <c r="BN41" s="212"/>
      <c r="BO41" s="212"/>
      <c r="BP41" s="212"/>
      <c r="BQ41" s="212"/>
      <c r="BR41" s="212"/>
      <c r="BS41" s="213"/>
      <c r="BT41" s="11" t="s">
        <v>335</v>
      </c>
      <c r="BU41" s="11">
        <v>35484.28</v>
      </c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</row>
    <row r="42" spans="1:90" s="6" customFormat="1" ht="45" customHeight="1" x14ac:dyDescent="0.2">
      <c r="A42" s="184" t="s">
        <v>102</v>
      </c>
      <c r="B42" s="185"/>
      <c r="C42" s="185"/>
      <c r="D42" s="185"/>
      <c r="E42" s="185"/>
      <c r="F42" s="185"/>
      <c r="G42" s="185"/>
      <c r="H42" s="185"/>
      <c r="I42" s="186"/>
      <c r="J42" s="5"/>
      <c r="K42" s="187" t="s">
        <v>103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7"/>
      <c r="BI42" s="188" t="s">
        <v>5</v>
      </c>
      <c r="BJ42" s="189"/>
      <c r="BK42" s="189"/>
      <c r="BL42" s="189"/>
      <c r="BM42" s="189"/>
      <c r="BN42" s="189"/>
      <c r="BO42" s="189"/>
      <c r="BP42" s="189"/>
      <c r="BQ42" s="189"/>
      <c r="BR42" s="189"/>
      <c r="BS42" s="190"/>
      <c r="BT42" s="11" t="s">
        <v>335</v>
      </c>
      <c r="BU42" s="11">
        <v>0</v>
      </c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</row>
    <row r="43" spans="1:90" s="6" customFormat="1" ht="30" customHeight="1" x14ac:dyDescent="0.2">
      <c r="A43" s="184" t="s">
        <v>104</v>
      </c>
      <c r="B43" s="185"/>
      <c r="C43" s="185"/>
      <c r="D43" s="185"/>
      <c r="E43" s="185"/>
      <c r="F43" s="185"/>
      <c r="G43" s="185"/>
      <c r="H43" s="185"/>
      <c r="I43" s="186"/>
      <c r="J43" s="5"/>
      <c r="K43" s="187" t="s">
        <v>105</v>
      </c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7"/>
      <c r="BI43" s="188" t="s">
        <v>5</v>
      </c>
      <c r="BJ43" s="189"/>
      <c r="BK43" s="189"/>
      <c r="BL43" s="189"/>
      <c r="BM43" s="189"/>
      <c r="BN43" s="189"/>
      <c r="BO43" s="189"/>
      <c r="BP43" s="189"/>
      <c r="BQ43" s="189"/>
      <c r="BR43" s="189"/>
      <c r="BS43" s="190"/>
      <c r="BT43" s="11" t="s">
        <v>335</v>
      </c>
      <c r="BU43" s="11">
        <v>0</v>
      </c>
      <c r="BV43" s="243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5"/>
    </row>
    <row r="44" spans="1:90" s="6" customFormat="1" ht="30" customHeight="1" x14ac:dyDescent="0.2">
      <c r="A44" s="184" t="s">
        <v>47</v>
      </c>
      <c r="B44" s="185"/>
      <c r="C44" s="185"/>
      <c r="D44" s="185"/>
      <c r="E44" s="185"/>
      <c r="F44" s="185"/>
      <c r="G44" s="185"/>
      <c r="H44" s="185"/>
      <c r="I44" s="186"/>
      <c r="J44" s="5"/>
      <c r="K44" s="187" t="s">
        <v>48</v>
      </c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7"/>
      <c r="BI44" s="188" t="s">
        <v>5</v>
      </c>
      <c r="BJ44" s="189"/>
      <c r="BK44" s="189"/>
      <c r="BL44" s="189"/>
      <c r="BM44" s="189"/>
      <c r="BN44" s="189"/>
      <c r="BO44" s="189"/>
      <c r="BP44" s="189"/>
      <c r="BQ44" s="189"/>
      <c r="BR44" s="189"/>
      <c r="BS44" s="190"/>
      <c r="BT44" s="11">
        <f>SUM(BT45:BT54)+BT57</f>
        <v>760172.75</v>
      </c>
      <c r="BU44" s="11">
        <f>SUM(BU45:BU54)+BU57</f>
        <v>2841287.6895733336</v>
      </c>
      <c r="BV44" s="214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6"/>
    </row>
    <row r="45" spans="1:90" s="6" customFormat="1" ht="53.65" customHeight="1" x14ac:dyDescent="0.2">
      <c r="A45" s="184" t="s">
        <v>49</v>
      </c>
      <c r="B45" s="185"/>
      <c r="C45" s="185"/>
      <c r="D45" s="185"/>
      <c r="E45" s="185"/>
      <c r="F45" s="185"/>
      <c r="G45" s="185"/>
      <c r="H45" s="185"/>
      <c r="I45" s="186"/>
      <c r="J45" s="5"/>
      <c r="K45" s="187" t="s">
        <v>139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7"/>
      <c r="BI45" s="188" t="s">
        <v>5</v>
      </c>
      <c r="BJ45" s="189"/>
      <c r="BK45" s="189"/>
      <c r="BL45" s="189"/>
      <c r="BM45" s="189"/>
      <c r="BN45" s="189"/>
      <c r="BO45" s="189"/>
      <c r="BP45" s="189"/>
      <c r="BQ45" s="189"/>
      <c r="BR45" s="189"/>
      <c r="BS45" s="190"/>
      <c r="BT45" s="11">
        <v>262017.21</v>
      </c>
      <c r="BU45" s="11">
        <v>281607.38</v>
      </c>
      <c r="BV45" s="168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70"/>
    </row>
    <row r="46" spans="1:90" s="6" customFormat="1" ht="45" customHeight="1" x14ac:dyDescent="0.2">
      <c r="A46" s="184" t="s">
        <v>50</v>
      </c>
      <c r="B46" s="185"/>
      <c r="C46" s="185"/>
      <c r="D46" s="185"/>
      <c r="E46" s="185"/>
      <c r="F46" s="185"/>
      <c r="G46" s="185"/>
      <c r="H46" s="185"/>
      <c r="I46" s="186"/>
      <c r="J46" s="5"/>
      <c r="K46" s="187" t="s">
        <v>51</v>
      </c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7"/>
      <c r="BI46" s="188" t="s">
        <v>5</v>
      </c>
      <c r="BJ46" s="189"/>
      <c r="BK46" s="189"/>
      <c r="BL46" s="189"/>
      <c r="BM46" s="189"/>
      <c r="BN46" s="189"/>
      <c r="BO46" s="189"/>
      <c r="BP46" s="189"/>
      <c r="BQ46" s="189"/>
      <c r="BR46" s="189"/>
      <c r="BS46" s="190"/>
      <c r="BT46" s="11">
        <v>0</v>
      </c>
      <c r="BU46" s="11">
        <v>0</v>
      </c>
      <c r="BV46" s="217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6"/>
    </row>
    <row r="47" spans="1:90" s="6" customFormat="1" ht="31.9" customHeight="1" x14ac:dyDescent="0.2">
      <c r="A47" s="184" t="s">
        <v>52</v>
      </c>
      <c r="B47" s="185"/>
      <c r="C47" s="185"/>
      <c r="D47" s="185"/>
      <c r="E47" s="185"/>
      <c r="F47" s="185"/>
      <c r="G47" s="185"/>
      <c r="H47" s="185"/>
      <c r="I47" s="186"/>
      <c r="J47" s="5"/>
      <c r="K47" s="187" t="s">
        <v>53</v>
      </c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7"/>
      <c r="BI47" s="188" t="s">
        <v>5</v>
      </c>
      <c r="BJ47" s="189"/>
      <c r="BK47" s="189"/>
      <c r="BL47" s="189"/>
      <c r="BM47" s="189"/>
      <c r="BN47" s="189"/>
      <c r="BO47" s="189"/>
      <c r="BP47" s="189"/>
      <c r="BQ47" s="189"/>
      <c r="BR47" s="189"/>
      <c r="BS47" s="190"/>
      <c r="BT47" s="11">
        <v>55325.77</v>
      </c>
      <c r="BU47" s="11">
        <v>117830.11</v>
      </c>
      <c r="BV47" s="168" t="s">
        <v>316</v>
      </c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0"/>
    </row>
    <row r="48" spans="1:90" s="6" customFormat="1" ht="29.25" customHeight="1" x14ac:dyDescent="0.2">
      <c r="A48" s="184" t="s">
        <v>54</v>
      </c>
      <c r="B48" s="185"/>
      <c r="C48" s="185"/>
      <c r="D48" s="185"/>
      <c r="E48" s="185"/>
      <c r="F48" s="185"/>
      <c r="G48" s="185"/>
      <c r="H48" s="185"/>
      <c r="I48" s="186"/>
      <c r="J48" s="5"/>
      <c r="K48" s="187" t="s">
        <v>22</v>
      </c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7"/>
      <c r="BI48" s="188" t="s">
        <v>5</v>
      </c>
      <c r="BJ48" s="189"/>
      <c r="BK48" s="189"/>
      <c r="BL48" s="189"/>
      <c r="BM48" s="189"/>
      <c r="BN48" s="189"/>
      <c r="BO48" s="189"/>
      <c r="BP48" s="189"/>
      <c r="BQ48" s="189"/>
      <c r="BR48" s="189"/>
      <c r="BS48" s="190"/>
      <c r="BT48" s="11">
        <v>188608.57</v>
      </c>
      <c r="BU48" s="11">
        <v>231331.88</v>
      </c>
      <c r="BV48" s="168" t="s">
        <v>311</v>
      </c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70"/>
    </row>
    <row r="49" spans="1:90" s="6" customFormat="1" ht="45" customHeight="1" x14ac:dyDescent="0.2">
      <c r="A49" s="184" t="s">
        <v>55</v>
      </c>
      <c r="B49" s="185"/>
      <c r="C49" s="185"/>
      <c r="D49" s="185"/>
      <c r="E49" s="185"/>
      <c r="F49" s="185"/>
      <c r="G49" s="185"/>
      <c r="H49" s="185"/>
      <c r="I49" s="186"/>
      <c r="J49" s="5"/>
      <c r="K49" s="187" t="s">
        <v>286</v>
      </c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7"/>
      <c r="BI49" s="188" t="s">
        <v>5</v>
      </c>
      <c r="BJ49" s="189"/>
      <c r="BK49" s="189"/>
      <c r="BL49" s="189"/>
      <c r="BM49" s="189"/>
      <c r="BN49" s="189"/>
      <c r="BO49" s="189"/>
      <c r="BP49" s="189"/>
      <c r="BQ49" s="189"/>
      <c r="BR49" s="189"/>
      <c r="BS49" s="190"/>
      <c r="BT49" s="11">
        <v>0</v>
      </c>
      <c r="BU49" s="11">
        <v>174006.88</v>
      </c>
      <c r="BV49" s="168" t="s">
        <v>307</v>
      </c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70"/>
    </row>
    <row r="50" spans="1:90" s="6" customFormat="1" ht="54.6" customHeight="1" x14ac:dyDescent="0.2">
      <c r="A50" s="184" t="s">
        <v>56</v>
      </c>
      <c r="B50" s="185"/>
      <c r="C50" s="185"/>
      <c r="D50" s="185"/>
      <c r="E50" s="185"/>
      <c r="F50" s="185"/>
      <c r="G50" s="185"/>
      <c r="H50" s="185"/>
      <c r="I50" s="186"/>
      <c r="J50" s="5"/>
      <c r="K50" s="187" t="s">
        <v>106</v>
      </c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7"/>
      <c r="BI50" s="188" t="s">
        <v>5</v>
      </c>
      <c r="BJ50" s="189"/>
      <c r="BK50" s="189"/>
      <c r="BL50" s="189"/>
      <c r="BM50" s="189"/>
      <c r="BN50" s="189"/>
      <c r="BO50" s="189"/>
      <c r="BP50" s="189"/>
      <c r="BQ50" s="189"/>
      <c r="BR50" s="189"/>
      <c r="BS50" s="190"/>
      <c r="BT50" s="11">
        <v>218051.65</v>
      </c>
      <c r="BU50" s="11">
        <v>247105.78000000003</v>
      </c>
      <c r="BV50" s="168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70"/>
    </row>
    <row r="51" spans="1:90" s="6" customFormat="1" ht="15" customHeight="1" x14ac:dyDescent="0.2">
      <c r="A51" s="184" t="s">
        <v>57</v>
      </c>
      <c r="B51" s="185"/>
      <c r="C51" s="185"/>
      <c r="D51" s="185"/>
      <c r="E51" s="185"/>
      <c r="F51" s="185"/>
      <c r="G51" s="185"/>
      <c r="H51" s="185"/>
      <c r="I51" s="186"/>
      <c r="J51" s="5"/>
      <c r="K51" s="187" t="s">
        <v>107</v>
      </c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7"/>
      <c r="BI51" s="188" t="s">
        <v>5</v>
      </c>
      <c r="BJ51" s="189"/>
      <c r="BK51" s="189"/>
      <c r="BL51" s="189"/>
      <c r="BM51" s="189"/>
      <c r="BN51" s="189"/>
      <c r="BO51" s="189"/>
      <c r="BP51" s="189"/>
      <c r="BQ51" s="189"/>
      <c r="BR51" s="189"/>
      <c r="BS51" s="190"/>
      <c r="BT51" s="11">
        <v>0</v>
      </c>
      <c r="BU51" s="11">
        <v>0</v>
      </c>
      <c r="BV51" s="168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70"/>
    </row>
    <row r="52" spans="1:90" s="6" customFormat="1" ht="54.6" customHeight="1" x14ac:dyDescent="0.2">
      <c r="A52" s="184" t="s">
        <v>61</v>
      </c>
      <c r="B52" s="185"/>
      <c r="C52" s="185"/>
      <c r="D52" s="185"/>
      <c r="E52" s="185"/>
      <c r="F52" s="185"/>
      <c r="G52" s="185"/>
      <c r="H52" s="185"/>
      <c r="I52" s="186"/>
      <c r="J52" s="5"/>
      <c r="K52" s="187" t="s">
        <v>23</v>
      </c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7"/>
      <c r="BI52" s="188" t="s">
        <v>5</v>
      </c>
      <c r="BJ52" s="189"/>
      <c r="BK52" s="189"/>
      <c r="BL52" s="189"/>
      <c r="BM52" s="189"/>
      <c r="BN52" s="189"/>
      <c r="BO52" s="189"/>
      <c r="BP52" s="189"/>
      <c r="BQ52" s="189"/>
      <c r="BR52" s="189"/>
      <c r="BS52" s="190"/>
      <c r="BT52" s="11">
        <v>3696.13</v>
      </c>
      <c r="BU52" s="11">
        <v>-493608.82400000002</v>
      </c>
      <c r="BV52" s="168" t="s">
        <v>343</v>
      </c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70"/>
    </row>
    <row r="53" spans="1:90" s="6" customFormat="1" ht="45.95" customHeight="1" x14ac:dyDescent="0.2">
      <c r="A53" s="184" t="s">
        <v>108</v>
      </c>
      <c r="B53" s="185"/>
      <c r="C53" s="185"/>
      <c r="D53" s="185"/>
      <c r="E53" s="185"/>
      <c r="F53" s="185"/>
      <c r="G53" s="185"/>
      <c r="H53" s="185"/>
      <c r="I53" s="186"/>
      <c r="J53" s="5"/>
      <c r="K53" s="187" t="s">
        <v>24</v>
      </c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7"/>
      <c r="BI53" s="188" t="s">
        <v>5</v>
      </c>
      <c r="BJ53" s="189"/>
      <c r="BK53" s="189"/>
      <c r="BL53" s="189"/>
      <c r="BM53" s="189"/>
      <c r="BN53" s="189"/>
      <c r="BO53" s="189"/>
      <c r="BP53" s="189"/>
      <c r="BQ53" s="189"/>
      <c r="BR53" s="189"/>
      <c r="BS53" s="190"/>
      <c r="BT53" s="11">
        <v>22661.890000000003</v>
      </c>
      <c r="BU53" s="11">
        <v>18052.579999999998</v>
      </c>
      <c r="BV53" s="168" t="s">
        <v>314</v>
      </c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70"/>
    </row>
    <row r="54" spans="1:90" s="6" customFormat="1" ht="103.15" customHeight="1" x14ac:dyDescent="0.2">
      <c r="A54" s="184" t="s">
        <v>109</v>
      </c>
      <c r="B54" s="185"/>
      <c r="C54" s="185"/>
      <c r="D54" s="185"/>
      <c r="E54" s="185"/>
      <c r="F54" s="185"/>
      <c r="G54" s="185"/>
      <c r="H54" s="185"/>
      <c r="I54" s="186"/>
      <c r="J54" s="5"/>
      <c r="K54" s="187" t="s">
        <v>58</v>
      </c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7"/>
      <c r="BI54" s="188" t="s">
        <v>5</v>
      </c>
      <c r="BJ54" s="189"/>
      <c r="BK54" s="189"/>
      <c r="BL54" s="189"/>
      <c r="BM54" s="189"/>
      <c r="BN54" s="189"/>
      <c r="BO54" s="189"/>
      <c r="BP54" s="189"/>
      <c r="BQ54" s="189"/>
      <c r="BR54" s="189"/>
      <c r="BS54" s="190"/>
      <c r="BT54" s="14">
        <v>0</v>
      </c>
      <c r="BU54" s="11">
        <v>7329.7835733333332</v>
      </c>
      <c r="BV54" s="203" t="s">
        <v>306</v>
      </c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5"/>
    </row>
    <row r="55" spans="1:90" s="6" customFormat="1" ht="39" customHeight="1" x14ac:dyDescent="0.2">
      <c r="A55" s="184" t="s">
        <v>110</v>
      </c>
      <c r="B55" s="185"/>
      <c r="C55" s="185"/>
      <c r="D55" s="185"/>
      <c r="E55" s="185"/>
      <c r="F55" s="185"/>
      <c r="G55" s="185"/>
      <c r="H55" s="185"/>
      <c r="I55" s="186"/>
      <c r="J55" s="5"/>
      <c r="K55" s="187" t="s">
        <v>59</v>
      </c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7"/>
      <c r="BI55" s="188" t="s">
        <v>60</v>
      </c>
      <c r="BJ55" s="189"/>
      <c r="BK55" s="189"/>
      <c r="BL55" s="189"/>
      <c r="BM55" s="189"/>
      <c r="BN55" s="189"/>
      <c r="BO55" s="189"/>
      <c r="BP55" s="189"/>
      <c r="BQ55" s="189"/>
      <c r="BR55" s="189"/>
      <c r="BS55" s="190"/>
      <c r="BT55" s="5" t="s">
        <v>303</v>
      </c>
      <c r="BU55" s="74">
        <v>2054</v>
      </c>
      <c r="BV55" s="203" t="s">
        <v>304</v>
      </c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5"/>
    </row>
    <row r="56" spans="1:90" s="6" customFormat="1" ht="111.75" customHeight="1" x14ac:dyDescent="0.2">
      <c r="A56" s="184" t="s">
        <v>111</v>
      </c>
      <c r="B56" s="185"/>
      <c r="C56" s="185"/>
      <c r="D56" s="185"/>
      <c r="E56" s="185"/>
      <c r="F56" s="185"/>
      <c r="G56" s="185"/>
      <c r="H56" s="185"/>
      <c r="I56" s="186"/>
      <c r="J56" s="5"/>
      <c r="K56" s="187" t="s">
        <v>62</v>
      </c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7"/>
      <c r="BI56" s="188" t="s">
        <v>5</v>
      </c>
      <c r="BJ56" s="189"/>
      <c r="BK56" s="189"/>
      <c r="BL56" s="189"/>
      <c r="BM56" s="189"/>
      <c r="BN56" s="189"/>
      <c r="BO56" s="189"/>
      <c r="BP56" s="189"/>
      <c r="BQ56" s="189"/>
      <c r="BR56" s="189"/>
      <c r="BS56" s="190"/>
      <c r="BT56" s="14">
        <v>0</v>
      </c>
      <c r="BU56" s="14">
        <v>0</v>
      </c>
      <c r="BV56" s="218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20"/>
    </row>
    <row r="57" spans="1:90" s="6" customFormat="1" ht="54.6" customHeight="1" x14ac:dyDescent="0.2">
      <c r="A57" s="184" t="s">
        <v>112</v>
      </c>
      <c r="B57" s="185"/>
      <c r="C57" s="185"/>
      <c r="D57" s="185"/>
      <c r="E57" s="185"/>
      <c r="F57" s="185"/>
      <c r="G57" s="185"/>
      <c r="H57" s="185"/>
      <c r="I57" s="186"/>
      <c r="J57" s="5"/>
      <c r="K57" s="187" t="s">
        <v>113</v>
      </c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7"/>
      <c r="BI57" s="188" t="s">
        <v>5</v>
      </c>
      <c r="BJ57" s="189"/>
      <c r="BK57" s="189"/>
      <c r="BL57" s="189"/>
      <c r="BM57" s="189"/>
      <c r="BN57" s="189"/>
      <c r="BO57" s="189"/>
      <c r="BP57" s="189"/>
      <c r="BQ57" s="189"/>
      <c r="BR57" s="189"/>
      <c r="BS57" s="190"/>
      <c r="BT57" s="14">
        <f>SUM(BT58:BT67)</f>
        <v>9811.5300000000007</v>
      </c>
      <c r="BU57" s="14">
        <f>SUM(BU58:BU67)</f>
        <v>2257632.12</v>
      </c>
      <c r="BV57" s="168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70"/>
    </row>
    <row r="58" spans="1:90" s="6" customFormat="1" ht="85.9" customHeight="1" x14ac:dyDescent="0.2">
      <c r="A58" s="184" t="s">
        <v>298</v>
      </c>
      <c r="B58" s="185"/>
      <c r="C58" s="185"/>
      <c r="D58" s="185"/>
      <c r="E58" s="185"/>
      <c r="F58" s="185"/>
      <c r="G58" s="185"/>
      <c r="H58" s="185"/>
      <c r="I58" s="186"/>
      <c r="J58" s="5"/>
      <c r="K58" s="187" t="s">
        <v>141</v>
      </c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7"/>
      <c r="BI58" s="188" t="s">
        <v>5</v>
      </c>
      <c r="BJ58" s="189"/>
      <c r="BK58" s="189"/>
      <c r="BL58" s="189"/>
      <c r="BM58" s="189"/>
      <c r="BN58" s="189"/>
      <c r="BO58" s="189"/>
      <c r="BP58" s="189"/>
      <c r="BQ58" s="189"/>
      <c r="BR58" s="189"/>
      <c r="BS58" s="190"/>
      <c r="BT58" s="14">
        <v>0</v>
      </c>
      <c r="BU58" s="11">
        <v>1956764.4499999997</v>
      </c>
      <c r="BV58" s="168" t="s">
        <v>319</v>
      </c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70"/>
    </row>
    <row r="59" spans="1:90" s="6" customFormat="1" ht="35.25" customHeight="1" x14ac:dyDescent="0.2">
      <c r="A59" s="184" t="s">
        <v>299</v>
      </c>
      <c r="B59" s="185"/>
      <c r="C59" s="185"/>
      <c r="D59" s="185"/>
      <c r="E59" s="185"/>
      <c r="F59" s="185"/>
      <c r="G59" s="185"/>
      <c r="H59" s="185"/>
      <c r="I59" s="186"/>
      <c r="J59" s="5"/>
      <c r="K59" s="210" t="s">
        <v>143</v>
      </c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13"/>
      <c r="BI59" s="211" t="s">
        <v>5</v>
      </c>
      <c r="BJ59" s="212"/>
      <c r="BK59" s="212"/>
      <c r="BL59" s="212"/>
      <c r="BM59" s="212"/>
      <c r="BN59" s="212"/>
      <c r="BO59" s="212"/>
      <c r="BP59" s="212"/>
      <c r="BQ59" s="212"/>
      <c r="BR59" s="212"/>
      <c r="BS59" s="213"/>
      <c r="BT59" s="11">
        <v>0</v>
      </c>
      <c r="BU59" s="11">
        <v>43958.85</v>
      </c>
      <c r="BV59" s="168" t="s">
        <v>309</v>
      </c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70"/>
    </row>
    <row r="60" spans="1:90" s="6" customFormat="1" ht="30.6" customHeight="1" x14ac:dyDescent="0.2">
      <c r="A60" s="184" t="s">
        <v>297</v>
      </c>
      <c r="B60" s="185"/>
      <c r="C60" s="185"/>
      <c r="D60" s="185"/>
      <c r="E60" s="185"/>
      <c r="F60" s="185"/>
      <c r="G60" s="185"/>
      <c r="H60" s="185"/>
      <c r="I60" s="186"/>
      <c r="J60" s="5"/>
      <c r="K60" s="187" t="s">
        <v>296</v>
      </c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7"/>
      <c r="BI60" s="188" t="s">
        <v>5</v>
      </c>
      <c r="BJ60" s="189"/>
      <c r="BK60" s="189"/>
      <c r="BL60" s="189"/>
      <c r="BM60" s="189"/>
      <c r="BN60" s="189"/>
      <c r="BO60" s="189"/>
      <c r="BP60" s="189"/>
      <c r="BQ60" s="189"/>
      <c r="BR60" s="189"/>
      <c r="BS60" s="190"/>
      <c r="BT60" s="14">
        <v>0</v>
      </c>
      <c r="BU60" s="14">
        <v>2323.1299999999997</v>
      </c>
      <c r="BV60" s="168" t="s">
        <v>320</v>
      </c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70"/>
    </row>
    <row r="61" spans="1:90" s="6" customFormat="1" ht="30" customHeight="1" x14ac:dyDescent="0.2">
      <c r="A61" s="184" t="s">
        <v>300</v>
      </c>
      <c r="B61" s="185"/>
      <c r="C61" s="185"/>
      <c r="D61" s="185"/>
      <c r="E61" s="185"/>
      <c r="F61" s="185"/>
      <c r="G61" s="185"/>
      <c r="H61" s="185"/>
      <c r="I61" s="186"/>
      <c r="J61" s="18"/>
      <c r="K61" s="187" t="s">
        <v>198</v>
      </c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9"/>
      <c r="BI61" s="188" t="s">
        <v>5</v>
      </c>
      <c r="BJ61" s="189"/>
      <c r="BK61" s="189"/>
      <c r="BL61" s="189"/>
      <c r="BM61" s="189"/>
      <c r="BN61" s="189"/>
      <c r="BO61" s="189"/>
      <c r="BP61" s="189"/>
      <c r="BQ61" s="189"/>
      <c r="BR61" s="189"/>
      <c r="BS61" s="190"/>
      <c r="BT61" s="14">
        <v>3812.91</v>
      </c>
      <c r="BU61" s="14">
        <v>6030.88</v>
      </c>
      <c r="BV61" s="168" t="s">
        <v>321</v>
      </c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0"/>
    </row>
    <row r="62" spans="1:90" s="6" customFormat="1" ht="31.9" customHeight="1" x14ac:dyDescent="0.2">
      <c r="A62" s="184" t="s">
        <v>301</v>
      </c>
      <c r="B62" s="185"/>
      <c r="C62" s="185"/>
      <c r="D62" s="185"/>
      <c r="E62" s="185"/>
      <c r="F62" s="185"/>
      <c r="G62" s="185"/>
      <c r="H62" s="185"/>
      <c r="I62" s="186"/>
      <c r="J62" s="18"/>
      <c r="K62" s="187" t="s">
        <v>199</v>
      </c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9"/>
      <c r="BI62" s="188" t="s">
        <v>5</v>
      </c>
      <c r="BJ62" s="189"/>
      <c r="BK62" s="189"/>
      <c r="BL62" s="189"/>
      <c r="BM62" s="189"/>
      <c r="BN62" s="189"/>
      <c r="BO62" s="189"/>
      <c r="BP62" s="189"/>
      <c r="BQ62" s="189"/>
      <c r="BR62" s="189"/>
      <c r="BS62" s="190"/>
      <c r="BT62" s="14">
        <v>2725.48</v>
      </c>
      <c r="BU62" s="14">
        <v>2474.0700000000002</v>
      </c>
      <c r="BV62" s="243"/>
      <c r="BW62" s="244"/>
      <c r="BX62" s="244"/>
      <c r="BY62" s="244"/>
      <c r="BZ62" s="244"/>
      <c r="CA62" s="244"/>
      <c r="CB62" s="244"/>
      <c r="CC62" s="244"/>
      <c r="CD62" s="244"/>
      <c r="CE62" s="244"/>
      <c r="CF62" s="244"/>
      <c r="CG62" s="244"/>
      <c r="CH62" s="244"/>
      <c r="CI62" s="244"/>
      <c r="CJ62" s="244"/>
      <c r="CK62" s="244"/>
      <c r="CL62" s="245"/>
    </row>
    <row r="63" spans="1:90" s="6" customFormat="1" ht="30" customHeight="1" x14ac:dyDescent="0.2">
      <c r="A63" s="184" t="s">
        <v>302</v>
      </c>
      <c r="B63" s="185"/>
      <c r="C63" s="185"/>
      <c r="D63" s="185"/>
      <c r="E63" s="185"/>
      <c r="F63" s="185"/>
      <c r="G63" s="185"/>
      <c r="H63" s="185"/>
      <c r="I63" s="186"/>
      <c r="J63" s="5"/>
      <c r="K63" s="187" t="s">
        <v>146</v>
      </c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7"/>
      <c r="BI63" s="188" t="s">
        <v>5</v>
      </c>
      <c r="BJ63" s="189"/>
      <c r="BK63" s="189"/>
      <c r="BL63" s="189"/>
      <c r="BM63" s="189"/>
      <c r="BN63" s="189"/>
      <c r="BO63" s="189"/>
      <c r="BP63" s="189"/>
      <c r="BQ63" s="189"/>
      <c r="BR63" s="189"/>
      <c r="BS63" s="190"/>
      <c r="BT63" s="14">
        <v>27</v>
      </c>
      <c r="BU63" s="14">
        <v>22.49</v>
      </c>
      <c r="BV63" s="240" t="str">
        <f>BV59</f>
        <v>Обусловлено фактическими результатами деятельности</v>
      </c>
      <c r="BW63" s="241"/>
      <c r="BX63" s="241"/>
      <c r="BY63" s="241"/>
      <c r="BZ63" s="241"/>
      <c r="CA63" s="241"/>
      <c r="CB63" s="241"/>
      <c r="CC63" s="241"/>
      <c r="CD63" s="241"/>
      <c r="CE63" s="241"/>
      <c r="CF63" s="241"/>
      <c r="CG63" s="241"/>
      <c r="CH63" s="241"/>
      <c r="CI63" s="241"/>
      <c r="CJ63" s="241"/>
      <c r="CK63" s="241"/>
      <c r="CL63" s="242"/>
    </row>
    <row r="64" spans="1:90" s="6" customFormat="1" ht="17.649999999999999" customHeight="1" x14ac:dyDescent="0.2">
      <c r="A64" s="184" t="s">
        <v>152</v>
      </c>
      <c r="B64" s="185"/>
      <c r="C64" s="185"/>
      <c r="D64" s="185"/>
      <c r="E64" s="185"/>
      <c r="F64" s="185"/>
      <c r="G64" s="185"/>
      <c r="H64" s="185"/>
      <c r="I64" s="186"/>
      <c r="J64" s="5"/>
      <c r="K64" s="187" t="s">
        <v>148</v>
      </c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7"/>
      <c r="BI64" s="188" t="s">
        <v>5</v>
      </c>
      <c r="BJ64" s="189"/>
      <c r="BK64" s="189"/>
      <c r="BL64" s="189"/>
      <c r="BM64" s="189"/>
      <c r="BN64" s="189"/>
      <c r="BO64" s="189"/>
      <c r="BP64" s="189"/>
      <c r="BQ64" s="189"/>
      <c r="BR64" s="189"/>
      <c r="BS64" s="190"/>
      <c r="BT64" s="14">
        <v>1880.3</v>
      </c>
      <c r="BU64" s="14">
        <v>2491.1799999999998</v>
      </c>
      <c r="BV64" s="247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9"/>
    </row>
    <row r="65" spans="1:90" s="6" customFormat="1" ht="17.649999999999999" customHeight="1" x14ac:dyDescent="0.2">
      <c r="A65" s="184" t="s">
        <v>194</v>
      </c>
      <c r="B65" s="185"/>
      <c r="C65" s="185"/>
      <c r="D65" s="185"/>
      <c r="E65" s="185"/>
      <c r="F65" s="185"/>
      <c r="G65" s="185"/>
      <c r="H65" s="185"/>
      <c r="I65" s="186"/>
      <c r="J65" s="5"/>
      <c r="K65" s="187" t="s">
        <v>150</v>
      </c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7"/>
      <c r="BI65" s="188" t="s">
        <v>5</v>
      </c>
      <c r="BJ65" s="189"/>
      <c r="BK65" s="189"/>
      <c r="BL65" s="189"/>
      <c r="BM65" s="189"/>
      <c r="BN65" s="189"/>
      <c r="BO65" s="189"/>
      <c r="BP65" s="189"/>
      <c r="BQ65" s="189"/>
      <c r="BR65" s="189"/>
      <c r="BS65" s="190"/>
      <c r="BT65" s="14">
        <v>1149.8399999999999</v>
      </c>
      <c r="BU65" s="14">
        <v>1104.23</v>
      </c>
      <c r="BV65" s="247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9"/>
    </row>
    <row r="66" spans="1:90" s="6" customFormat="1" ht="17.649999999999999" customHeight="1" x14ac:dyDescent="0.2">
      <c r="A66" s="184" t="s">
        <v>201</v>
      </c>
      <c r="B66" s="185"/>
      <c r="C66" s="185"/>
      <c r="D66" s="185"/>
      <c r="E66" s="185"/>
      <c r="F66" s="185"/>
      <c r="G66" s="185"/>
      <c r="H66" s="185"/>
      <c r="I66" s="186"/>
      <c r="J66" s="5"/>
      <c r="K66" s="187" t="s">
        <v>151</v>
      </c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7"/>
      <c r="BI66" s="188" t="s">
        <v>5</v>
      </c>
      <c r="BJ66" s="189"/>
      <c r="BK66" s="189"/>
      <c r="BL66" s="189"/>
      <c r="BM66" s="189"/>
      <c r="BN66" s="189"/>
      <c r="BO66" s="189"/>
      <c r="BP66" s="189"/>
      <c r="BQ66" s="189"/>
      <c r="BR66" s="189"/>
      <c r="BS66" s="190"/>
      <c r="BT66" s="14">
        <v>0</v>
      </c>
      <c r="BU66" s="14">
        <v>2571.4299999999998</v>
      </c>
      <c r="BV66" s="247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9"/>
    </row>
    <row r="67" spans="1:90" s="6" customFormat="1" ht="42.6" customHeight="1" x14ac:dyDescent="0.2">
      <c r="A67" s="184" t="s">
        <v>202</v>
      </c>
      <c r="B67" s="185"/>
      <c r="C67" s="185"/>
      <c r="D67" s="185"/>
      <c r="E67" s="185"/>
      <c r="F67" s="185"/>
      <c r="G67" s="185"/>
      <c r="H67" s="185"/>
      <c r="I67" s="186"/>
      <c r="J67" s="5"/>
      <c r="K67" s="187" t="s">
        <v>153</v>
      </c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7"/>
      <c r="BI67" s="188" t="s">
        <v>5</v>
      </c>
      <c r="BJ67" s="189"/>
      <c r="BK67" s="189"/>
      <c r="BL67" s="189"/>
      <c r="BM67" s="189"/>
      <c r="BN67" s="189"/>
      <c r="BO67" s="189"/>
      <c r="BP67" s="189"/>
      <c r="BQ67" s="189"/>
      <c r="BR67" s="189"/>
      <c r="BS67" s="190"/>
      <c r="BT67" s="14">
        <f>9811.53-SUM(BT58:BT66)</f>
        <v>216.00000000000182</v>
      </c>
      <c r="BU67" s="14">
        <f>2431639-SUM(BU58:BU66)-BU49</f>
        <v>239891.4100000005</v>
      </c>
      <c r="BV67" s="243"/>
      <c r="BW67" s="244"/>
      <c r="BX67" s="244"/>
      <c r="BY67" s="244"/>
      <c r="BZ67" s="244"/>
      <c r="CA67" s="244"/>
      <c r="CB67" s="244"/>
      <c r="CC67" s="244"/>
      <c r="CD67" s="244"/>
      <c r="CE67" s="244"/>
      <c r="CF67" s="244"/>
      <c r="CG67" s="244"/>
      <c r="CH67" s="244"/>
      <c r="CI67" s="244"/>
      <c r="CJ67" s="244"/>
      <c r="CK67" s="244"/>
      <c r="CL67" s="245"/>
    </row>
    <row r="68" spans="1:90" s="6" customFormat="1" ht="57.75" customHeight="1" x14ac:dyDescent="0.2">
      <c r="A68" s="184" t="s">
        <v>15</v>
      </c>
      <c r="B68" s="185"/>
      <c r="C68" s="185"/>
      <c r="D68" s="185"/>
      <c r="E68" s="185"/>
      <c r="F68" s="185"/>
      <c r="G68" s="185"/>
      <c r="H68" s="185"/>
      <c r="I68" s="186"/>
      <c r="J68" s="5"/>
      <c r="K68" s="187" t="s">
        <v>25</v>
      </c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7"/>
      <c r="BI68" s="188" t="s">
        <v>5</v>
      </c>
      <c r="BJ68" s="189"/>
      <c r="BK68" s="189"/>
      <c r="BL68" s="189"/>
      <c r="BM68" s="189"/>
      <c r="BN68" s="189"/>
      <c r="BO68" s="189"/>
      <c r="BP68" s="189"/>
      <c r="BQ68" s="189"/>
      <c r="BR68" s="189"/>
      <c r="BS68" s="190"/>
      <c r="BT68" s="14">
        <v>-425085.97</v>
      </c>
      <c r="BU68" s="11">
        <v>1255849.5770683486</v>
      </c>
      <c r="BV68" s="218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20"/>
    </row>
    <row r="69" spans="1:90" s="6" customFormat="1" ht="30" customHeight="1" x14ac:dyDescent="0.2">
      <c r="A69" s="184" t="s">
        <v>16</v>
      </c>
      <c r="B69" s="185"/>
      <c r="C69" s="185"/>
      <c r="D69" s="185"/>
      <c r="E69" s="185"/>
      <c r="F69" s="185"/>
      <c r="G69" s="185"/>
      <c r="H69" s="185"/>
      <c r="I69" s="186"/>
      <c r="J69" s="5"/>
      <c r="K69" s="187" t="s">
        <v>63</v>
      </c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7"/>
      <c r="BI69" s="188" t="s">
        <v>5</v>
      </c>
      <c r="BJ69" s="189"/>
      <c r="BK69" s="189"/>
      <c r="BL69" s="189"/>
      <c r="BM69" s="189"/>
      <c r="BN69" s="189"/>
      <c r="BO69" s="189"/>
      <c r="BP69" s="189"/>
      <c r="BQ69" s="189"/>
      <c r="BR69" s="189"/>
      <c r="BS69" s="190"/>
      <c r="BT69" s="5" t="s">
        <v>204</v>
      </c>
      <c r="BU69" s="14">
        <f>BU22+BU24+BU26</f>
        <v>149833.4</v>
      </c>
      <c r="BV69" s="218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/>
      <c r="CG69" s="219"/>
      <c r="CH69" s="219"/>
      <c r="CI69" s="219"/>
      <c r="CJ69" s="219"/>
      <c r="CK69" s="219"/>
      <c r="CL69" s="220"/>
    </row>
    <row r="70" spans="1:90" s="6" customFormat="1" ht="45" customHeight="1" x14ac:dyDescent="0.2">
      <c r="A70" s="184" t="s">
        <v>17</v>
      </c>
      <c r="B70" s="185"/>
      <c r="C70" s="185"/>
      <c r="D70" s="185"/>
      <c r="E70" s="185"/>
      <c r="F70" s="185"/>
      <c r="G70" s="185"/>
      <c r="H70" s="185"/>
      <c r="I70" s="186"/>
      <c r="J70" s="5"/>
      <c r="K70" s="187" t="s">
        <v>64</v>
      </c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7"/>
      <c r="BI70" s="188" t="s">
        <v>5</v>
      </c>
      <c r="BJ70" s="189"/>
      <c r="BK70" s="189"/>
      <c r="BL70" s="189"/>
      <c r="BM70" s="189"/>
      <c r="BN70" s="189"/>
      <c r="BO70" s="189"/>
      <c r="BP70" s="189"/>
      <c r="BQ70" s="189"/>
      <c r="BR70" s="189"/>
      <c r="BS70" s="190"/>
      <c r="BT70" s="11">
        <v>448331.47</v>
      </c>
      <c r="BU70" s="11">
        <v>542550.87</v>
      </c>
      <c r="BV70" s="168" t="s">
        <v>313</v>
      </c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70"/>
    </row>
    <row r="71" spans="1:90" s="6" customFormat="1" ht="44.65" customHeight="1" x14ac:dyDescent="0.2">
      <c r="A71" s="184" t="s">
        <v>7</v>
      </c>
      <c r="B71" s="185"/>
      <c r="C71" s="185"/>
      <c r="D71" s="185"/>
      <c r="E71" s="185"/>
      <c r="F71" s="185"/>
      <c r="G71" s="185"/>
      <c r="H71" s="185"/>
      <c r="I71" s="186"/>
      <c r="J71" s="5"/>
      <c r="K71" s="187" t="s">
        <v>114</v>
      </c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7"/>
      <c r="BI71" s="188" t="s">
        <v>65</v>
      </c>
      <c r="BJ71" s="189"/>
      <c r="BK71" s="189"/>
      <c r="BL71" s="189"/>
      <c r="BM71" s="189"/>
      <c r="BN71" s="189"/>
      <c r="BO71" s="189"/>
      <c r="BP71" s="189"/>
      <c r="BQ71" s="189"/>
      <c r="BR71" s="189"/>
      <c r="BS71" s="190"/>
      <c r="BT71" s="11">
        <v>282.93</v>
      </c>
      <c r="BU71" s="11">
        <v>287.68023276231997</v>
      </c>
      <c r="BV71" s="168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70"/>
    </row>
    <row r="72" spans="1:90" s="6" customFormat="1" ht="60" customHeight="1" x14ac:dyDescent="0.2">
      <c r="A72" s="184" t="s">
        <v>47</v>
      </c>
      <c r="B72" s="185"/>
      <c r="C72" s="185"/>
      <c r="D72" s="185"/>
      <c r="E72" s="185"/>
      <c r="F72" s="185"/>
      <c r="G72" s="185"/>
      <c r="H72" s="185"/>
      <c r="I72" s="186"/>
      <c r="J72" s="5"/>
      <c r="K72" s="187" t="s">
        <v>115</v>
      </c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7"/>
      <c r="BI72" s="203" t="s">
        <v>154</v>
      </c>
      <c r="BJ72" s="204"/>
      <c r="BK72" s="204"/>
      <c r="BL72" s="204"/>
      <c r="BM72" s="204"/>
      <c r="BN72" s="204"/>
      <c r="BO72" s="204"/>
      <c r="BP72" s="204"/>
      <c r="BQ72" s="204"/>
      <c r="BR72" s="204"/>
      <c r="BS72" s="205"/>
      <c r="BT72" s="14">
        <f>BT70/BT71</f>
        <v>1584.6020923903438</v>
      </c>
      <c r="BU72" s="14">
        <f>BU70/BU71</f>
        <v>1885.9511645635134</v>
      </c>
      <c r="BV72" s="168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70"/>
    </row>
    <row r="73" spans="1:90" s="6" customFormat="1" ht="71.25" customHeight="1" x14ac:dyDescent="0.2">
      <c r="A73" s="184" t="s">
        <v>26</v>
      </c>
      <c r="B73" s="185"/>
      <c r="C73" s="185"/>
      <c r="D73" s="185"/>
      <c r="E73" s="185"/>
      <c r="F73" s="185"/>
      <c r="G73" s="185"/>
      <c r="H73" s="185"/>
      <c r="I73" s="186"/>
      <c r="J73" s="5"/>
      <c r="K73" s="187" t="s">
        <v>67</v>
      </c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7"/>
      <c r="BI73" s="188" t="s">
        <v>38</v>
      </c>
      <c r="BJ73" s="189"/>
      <c r="BK73" s="189"/>
      <c r="BL73" s="189"/>
      <c r="BM73" s="189"/>
      <c r="BN73" s="189"/>
      <c r="BO73" s="189"/>
      <c r="BP73" s="189"/>
      <c r="BQ73" s="189"/>
      <c r="BR73" s="189"/>
      <c r="BS73" s="190"/>
      <c r="BT73" s="5" t="s">
        <v>38</v>
      </c>
      <c r="BU73" s="5" t="s">
        <v>38</v>
      </c>
      <c r="BV73" s="203" t="s">
        <v>38</v>
      </c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5"/>
    </row>
    <row r="74" spans="1:90" s="6" customFormat="1" ht="30" customHeight="1" x14ac:dyDescent="0.2">
      <c r="A74" s="184" t="s">
        <v>6</v>
      </c>
      <c r="B74" s="185"/>
      <c r="C74" s="185"/>
      <c r="D74" s="185"/>
      <c r="E74" s="185"/>
      <c r="F74" s="185"/>
      <c r="G74" s="185"/>
      <c r="H74" s="185"/>
      <c r="I74" s="186"/>
      <c r="J74" s="5"/>
      <c r="K74" s="187" t="s">
        <v>68</v>
      </c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7"/>
      <c r="BI74" s="188" t="s">
        <v>69</v>
      </c>
      <c r="BJ74" s="189"/>
      <c r="BK74" s="189"/>
      <c r="BL74" s="189"/>
      <c r="BM74" s="189"/>
      <c r="BN74" s="189"/>
      <c r="BO74" s="189"/>
      <c r="BP74" s="189"/>
      <c r="BQ74" s="189"/>
      <c r="BR74" s="189"/>
      <c r="BS74" s="190"/>
      <c r="BT74" s="5" t="s">
        <v>303</v>
      </c>
      <c r="BU74" s="74">
        <v>111096</v>
      </c>
      <c r="BV74" s="203" t="s">
        <v>305</v>
      </c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5"/>
    </row>
    <row r="75" spans="1:90" s="6" customFormat="1" ht="15" customHeight="1" x14ac:dyDescent="0.2">
      <c r="A75" s="184" t="s">
        <v>70</v>
      </c>
      <c r="B75" s="185"/>
      <c r="C75" s="185"/>
      <c r="D75" s="185"/>
      <c r="E75" s="185"/>
      <c r="F75" s="185"/>
      <c r="G75" s="185"/>
      <c r="H75" s="185"/>
      <c r="I75" s="186"/>
      <c r="J75" s="5"/>
      <c r="K75" s="187" t="s">
        <v>71</v>
      </c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7"/>
      <c r="BI75" s="188" t="s">
        <v>72</v>
      </c>
      <c r="BJ75" s="189"/>
      <c r="BK75" s="189"/>
      <c r="BL75" s="189"/>
      <c r="BM75" s="189"/>
      <c r="BN75" s="189"/>
      <c r="BO75" s="189"/>
      <c r="BP75" s="189"/>
      <c r="BQ75" s="189"/>
      <c r="BR75" s="189"/>
      <c r="BS75" s="190"/>
      <c r="BT75" s="5" t="s">
        <v>303</v>
      </c>
      <c r="BU75" s="11">
        <v>1885.9</v>
      </c>
      <c r="BV75" s="218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20"/>
    </row>
    <row r="76" spans="1:90" s="6" customFormat="1" ht="30" hidden="1" customHeight="1" x14ac:dyDescent="0.2">
      <c r="A76" s="184" t="s">
        <v>73</v>
      </c>
      <c r="B76" s="185"/>
      <c r="C76" s="185"/>
      <c r="D76" s="185"/>
      <c r="E76" s="185"/>
      <c r="F76" s="185"/>
      <c r="G76" s="185"/>
      <c r="H76" s="185"/>
      <c r="I76" s="186"/>
      <c r="J76" s="5"/>
      <c r="K76" s="187" t="s">
        <v>74</v>
      </c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7"/>
      <c r="BI76" s="188" t="s">
        <v>72</v>
      </c>
      <c r="BJ76" s="189"/>
      <c r="BK76" s="189"/>
      <c r="BL76" s="189"/>
      <c r="BM76" s="189"/>
      <c r="BN76" s="189"/>
      <c r="BO76" s="189"/>
      <c r="BP76" s="189"/>
      <c r="BQ76" s="189"/>
      <c r="BR76" s="189"/>
      <c r="BS76" s="190"/>
      <c r="BT76" s="5" t="s">
        <v>303</v>
      </c>
      <c r="BU76" s="11"/>
      <c r="BV76" s="218"/>
      <c r="BW76" s="219"/>
      <c r="BX76" s="219"/>
      <c r="BY76" s="219"/>
      <c r="BZ76" s="219"/>
      <c r="CA76" s="219"/>
      <c r="CB76" s="219"/>
      <c r="CC76" s="219"/>
      <c r="CD76" s="219"/>
      <c r="CE76" s="219"/>
      <c r="CF76" s="219"/>
      <c r="CG76" s="219"/>
      <c r="CH76" s="219"/>
      <c r="CI76" s="219"/>
      <c r="CJ76" s="219"/>
      <c r="CK76" s="219"/>
      <c r="CL76" s="220"/>
    </row>
    <row r="77" spans="1:90" s="6" customFormat="1" ht="30" customHeight="1" x14ac:dyDescent="0.2">
      <c r="A77" s="230" t="s">
        <v>155</v>
      </c>
      <c r="B77" s="231"/>
      <c r="C77" s="231"/>
      <c r="D77" s="231"/>
      <c r="E77" s="231"/>
      <c r="F77" s="231"/>
      <c r="G77" s="231"/>
      <c r="H77" s="231"/>
      <c r="I77" s="232"/>
      <c r="J77" s="224" t="s">
        <v>156</v>
      </c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6"/>
      <c r="BI77" s="188" t="s">
        <v>72</v>
      </c>
      <c r="BJ77" s="189"/>
      <c r="BK77" s="189"/>
      <c r="BL77" s="189"/>
      <c r="BM77" s="189"/>
      <c r="BN77" s="189"/>
      <c r="BO77" s="189"/>
      <c r="BP77" s="189"/>
      <c r="BQ77" s="189"/>
      <c r="BR77" s="189"/>
      <c r="BS77" s="190"/>
      <c r="BT77" s="5" t="s">
        <v>303</v>
      </c>
      <c r="BU77" s="11">
        <v>1224.4000000000001</v>
      </c>
      <c r="BV77" s="218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8"/>
    </row>
    <row r="78" spans="1:90" s="6" customFormat="1" ht="30" customHeight="1" x14ac:dyDescent="0.2">
      <c r="A78" s="184" t="s">
        <v>157</v>
      </c>
      <c r="B78" s="222"/>
      <c r="C78" s="222"/>
      <c r="D78" s="222"/>
      <c r="E78" s="222"/>
      <c r="F78" s="222"/>
      <c r="G78" s="222"/>
      <c r="H78" s="222"/>
      <c r="I78" s="223"/>
      <c r="J78" s="224" t="s">
        <v>158</v>
      </c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6"/>
      <c r="BI78" s="188" t="s">
        <v>72</v>
      </c>
      <c r="BJ78" s="189"/>
      <c r="BK78" s="189"/>
      <c r="BL78" s="189"/>
      <c r="BM78" s="189"/>
      <c r="BN78" s="189"/>
      <c r="BO78" s="189"/>
      <c r="BP78" s="189"/>
      <c r="BQ78" s="189"/>
      <c r="BR78" s="189"/>
      <c r="BS78" s="190"/>
      <c r="BT78" s="5" t="s">
        <v>303</v>
      </c>
      <c r="BU78" s="11">
        <v>205.6</v>
      </c>
      <c r="BV78" s="8"/>
      <c r="BW78" s="233"/>
      <c r="BX78" s="234"/>
      <c r="BY78" s="234"/>
      <c r="BZ78" s="234"/>
      <c r="CA78" s="234"/>
      <c r="CB78" s="234"/>
      <c r="CC78" s="234"/>
      <c r="CD78" s="234"/>
      <c r="CE78" s="234"/>
      <c r="CF78" s="234"/>
      <c r="CG78" s="234"/>
      <c r="CH78" s="234"/>
      <c r="CI78" s="234"/>
      <c r="CJ78" s="234"/>
      <c r="CK78" s="234"/>
      <c r="CL78" s="235"/>
    </row>
    <row r="79" spans="1:90" s="6" customFormat="1" ht="30" customHeight="1" x14ac:dyDescent="0.2">
      <c r="A79" s="184" t="s">
        <v>159</v>
      </c>
      <c r="B79" s="222"/>
      <c r="C79" s="222"/>
      <c r="D79" s="222"/>
      <c r="E79" s="222"/>
      <c r="F79" s="222"/>
      <c r="G79" s="222"/>
      <c r="H79" s="222"/>
      <c r="I79" s="223"/>
      <c r="J79" s="224" t="s">
        <v>160</v>
      </c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6"/>
      <c r="BI79" s="188" t="s">
        <v>72</v>
      </c>
      <c r="BJ79" s="189"/>
      <c r="BK79" s="189"/>
      <c r="BL79" s="189"/>
      <c r="BM79" s="189"/>
      <c r="BN79" s="189"/>
      <c r="BO79" s="189"/>
      <c r="BP79" s="189"/>
      <c r="BQ79" s="189"/>
      <c r="BR79" s="189"/>
      <c r="BS79" s="190"/>
      <c r="BT79" s="5" t="s">
        <v>303</v>
      </c>
      <c r="BU79" s="11">
        <v>455.9</v>
      </c>
      <c r="BV79" s="8"/>
      <c r="BW79" s="219"/>
      <c r="BX79" s="227"/>
      <c r="BY79" s="227"/>
      <c r="BZ79" s="227"/>
      <c r="CA79" s="227"/>
      <c r="CB79" s="227"/>
      <c r="CC79" s="227"/>
      <c r="CD79" s="227"/>
      <c r="CE79" s="227"/>
      <c r="CF79" s="227"/>
      <c r="CG79" s="227"/>
      <c r="CH79" s="227"/>
      <c r="CI79" s="227"/>
      <c r="CJ79" s="227"/>
      <c r="CK79" s="227"/>
      <c r="CL79" s="228"/>
    </row>
    <row r="80" spans="1:90" s="6" customFormat="1" ht="30" customHeight="1" x14ac:dyDescent="0.2">
      <c r="A80" s="184" t="s">
        <v>75</v>
      </c>
      <c r="B80" s="185"/>
      <c r="C80" s="185"/>
      <c r="D80" s="185"/>
      <c r="E80" s="185"/>
      <c r="F80" s="185"/>
      <c r="G80" s="185"/>
      <c r="H80" s="185"/>
      <c r="I80" s="186"/>
      <c r="J80" s="5"/>
      <c r="K80" s="187" t="s">
        <v>76</v>
      </c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7"/>
      <c r="BI80" s="188" t="s">
        <v>77</v>
      </c>
      <c r="BJ80" s="189"/>
      <c r="BK80" s="189"/>
      <c r="BL80" s="189"/>
      <c r="BM80" s="189"/>
      <c r="BN80" s="189"/>
      <c r="BO80" s="189"/>
      <c r="BP80" s="189"/>
      <c r="BQ80" s="189"/>
      <c r="BR80" s="189"/>
      <c r="BS80" s="190"/>
      <c r="BT80" s="5" t="s">
        <v>204</v>
      </c>
      <c r="BU80" s="11">
        <v>13265.75</v>
      </c>
      <c r="BV80" s="229"/>
      <c r="BW80" s="219"/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20"/>
    </row>
    <row r="81" spans="1:90" s="6" customFormat="1" ht="30" customHeight="1" x14ac:dyDescent="0.2">
      <c r="A81" s="184" t="s">
        <v>161</v>
      </c>
      <c r="B81" s="185"/>
      <c r="C81" s="185"/>
      <c r="D81" s="185"/>
      <c r="E81" s="185"/>
      <c r="F81" s="185"/>
      <c r="G81" s="185"/>
      <c r="H81" s="185"/>
      <c r="I81" s="186"/>
      <c r="J81" s="218" t="s">
        <v>162</v>
      </c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20"/>
      <c r="BI81" s="188" t="s">
        <v>77</v>
      </c>
      <c r="BJ81" s="189"/>
      <c r="BK81" s="189"/>
      <c r="BL81" s="189"/>
      <c r="BM81" s="189"/>
      <c r="BN81" s="189"/>
      <c r="BO81" s="189"/>
      <c r="BP81" s="189"/>
      <c r="BQ81" s="189"/>
      <c r="BR81" s="189"/>
      <c r="BS81" s="190"/>
      <c r="BT81" s="5" t="s">
        <v>204</v>
      </c>
      <c r="BU81" s="11">
        <v>1029.74</v>
      </c>
      <c r="BV81" s="218"/>
      <c r="BW81" s="219"/>
      <c r="BX81" s="219"/>
      <c r="BY81" s="219"/>
      <c r="BZ81" s="219"/>
      <c r="CA81" s="219"/>
      <c r="CB81" s="219"/>
      <c r="CC81" s="219"/>
      <c r="CD81" s="219"/>
      <c r="CE81" s="219"/>
      <c r="CF81" s="219"/>
      <c r="CG81" s="219"/>
      <c r="CH81" s="219"/>
      <c r="CI81" s="219"/>
      <c r="CJ81" s="219"/>
      <c r="CK81" s="219"/>
      <c r="CL81" s="220"/>
    </row>
    <row r="82" spans="1:90" s="6" customFormat="1" ht="30" customHeight="1" x14ac:dyDescent="0.2">
      <c r="A82" s="184" t="s">
        <v>163</v>
      </c>
      <c r="B82" s="222"/>
      <c r="C82" s="222"/>
      <c r="D82" s="222"/>
      <c r="E82" s="222"/>
      <c r="F82" s="222"/>
      <c r="G82" s="222"/>
      <c r="H82" s="222"/>
      <c r="I82" s="223"/>
      <c r="J82" s="229" t="s">
        <v>164</v>
      </c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 s="236"/>
      <c r="BF82" s="236"/>
      <c r="BG82" s="236"/>
      <c r="BH82" s="237"/>
      <c r="BI82" s="188" t="s">
        <v>77</v>
      </c>
      <c r="BJ82" s="189"/>
      <c r="BK82" s="189"/>
      <c r="BL82" s="189"/>
      <c r="BM82" s="189"/>
      <c r="BN82" s="189"/>
      <c r="BO82" s="189"/>
      <c r="BP82" s="189"/>
      <c r="BQ82" s="189"/>
      <c r="BR82" s="189"/>
      <c r="BS82" s="190"/>
      <c r="BT82" s="5" t="s">
        <v>204</v>
      </c>
      <c r="BU82" s="11">
        <v>569.20000000000005</v>
      </c>
      <c r="BV82" s="218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8"/>
    </row>
    <row r="83" spans="1:90" s="6" customFormat="1" ht="30" customHeight="1" x14ac:dyDescent="0.2">
      <c r="A83" s="184" t="s">
        <v>165</v>
      </c>
      <c r="B83" s="222"/>
      <c r="C83" s="222"/>
      <c r="D83" s="222"/>
      <c r="E83" s="222"/>
      <c r="F83" s="222"/>
      <c r="G83" s="222"/>
      <c r="H83" s="222"/>
      <c r="I83" s="223"/>
      <c r="J83" s="229" t="s">
        <v>166</v>
      </c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7"/>
      <c r="BI83" s="188" t="s">
        <v>77</v>
      </c>
      <c r="BJ83" s="189"/>
      <c r="BK83" s="189"/>
      <c r="BL83" s="189"/>
      <c r="BM83" s="189"/>
      <c r="BN83" s="189"/>
      <c r="BO83" s="189"/>
      <c r="BP83" s="189"/>
      <c r="BQ83" s="189"/>
      <c r="BR83" s="189"/>
      <c r="BS83" s="190"/>
      <c r="BT83" s="5" t="s">
        <v>204</v>
      </c>
      <c r="BU83" s="11">
        <v>4111.97</v>
      </c>
      <c r="BV83" s="229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8"/>
    </row>
    <row r="84" spans="1:90" s="6" customFormat="1" ht="30" customHeight="1" x14ac:dyDescent="0.2">
      <c r="A84" s="184" t="s">
        <v>167</v>
      </c>
      <c r="B84" s="222"/>
      <c r="C84" s="222"/>
      <c r="D84" s="222"/>
      <c r="E84" s="222"/>
      <c r="F84" s="222"/>
      <c r="G84" s="222"/>
      <c r="H84" s="222"/>
      <c r="I84" s="223"/>
      <c r="J84" s="229" t="s">
        <v>168</v>
      </c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/>
      <c r="BD84" s="236"/>
      <c r="BE84" s="236"/>
      <c r="BF84" s="236"/>
      <c r="BG84" s="236"/>
      <c r="BH84" s="237"/>
      <c r="BI84" s="188" t="s">
        <v>77</v>
      </c>
      <c r="BJ84" s="189"/>
      <c r="BK84" s="189"/>
      <c r="BL84" s="189"/>
      <c r="BM84" s="189"/>
      <c r="BN84" s="189"/>
      <c r="BO84" s="189"/>
      <c r="BP84" s="189"/>
      <c r="BQ84" s="189"/>
      <c r="BR84" s="189"/>
      <c r="BS84" s="190"/>
      <c r="BT84" s="5" t="s">
        <v>204</v>
      </c>
      <c r="BU84" s="11">
        <v>7554.84</v>
      </c>
      <c r="BV84" s="218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8"/>
    </row>
    <row r="85" spans="1:90" s="6" customFormat="1" ht="30" customHeight="1" x14ac:dyDescent="0.2">
      <c r="A85" s="184" t="s">
        <v>78</v>
      </c>
      <c r="B85" s="185"/>
      <c r="C85" s="185"/>
      <c r="D85" s="185"/>
      <c r="E85" s="185"/>
      <c r="F85" s="185"/>
      <c r="G85" s="185"/>
      <c r="H85" s="185"/>
      <c r="I85" s="186"/>
      <c r="J85" s="5"/>
      <c r="K85" s="187" t="s">
        <v>79</v>
      </c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7"/>
      <c r="BI85" s="188" t="s">
        <v>77</v>
      </c>
      <c r="BJ85" s="189"/>
      <c r="BK85" s="189"/>
      <c r="BL85" s="189"/>
      <c r="BM85" s="189"/>
      <c r="BN85" s="189"/>
      <c r="BO85" s="189"/>
      <c r="BP85" s="189"/>
      <c r="BQ85" s="189"/>
      <c r="BR85" s="189"/>
      <c r="BS85" s="190"/>
      <c r="BT85" s="5" t="s">
        <v>204</v>
      </c>
      <c r="BU85" s="11">
        <v>27766</v>
      </c>
      <c r="BV85" s="218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20"/>
    </row>
    <row r="86" spans="1:90" s="6" customFormat="1" ht="29.25" customHeight="1" x14ac:dyDescent="0.2">
      <c r="A86" s="184" t="s">
        <v>169</v>
      </c>
      <c r="B86" s="185"/>
      <c r="C86" s="185"/>
      <c r="D86" s="185"/>
      <c r="E86" s="185"/>
      <c r="F86" s="185"/>
      <c r="G86" s="185"/>
      <c r="H86" s="185"/>
      <c r="I86" s="186"/>
      <c r="J86" s="218" t="s">
        <v>170</v>
      </c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20"/>
      <c r="BI86" s="188" t="s">
        <v>77</v>
      </c>
      <c r="BJ86" s="189"/>
      <c r="BK86" s="189"/>
      <c r="BL86" s="189"/>
      <c r="BM86" s="189"/>
      <c r="BN86" s="189"/>
      <c r="BO86" s="189"/>
      <c r="BP86" s="189"/>
      <c r="BQ86" s="189"/>
      <c r="BR86" s="189"/>
      <c r="BS86" s="190"/>
      <c r="BT86" s="5" t="s">
        <v>204</v>
      </c>
      <c r="BU86" s="11">
        <v>7268.5</v>
      </c>
      <c r="BV86" s="218"/>
      <c r="BW86" s="219"/>
      <c r="BX86" s="219"/>
      <c r="BY86" s="219"/>
      <c r="BZ86" s="219"/>
      <c r="CA86" s="219"/>
      <c r="CB86" s="219"/>
      <c r="CC86" s="219"/>
      <c r="CD86" s="219"/>
      <c r="CE86" s="219"/>
      <c r="CF86" s="219"/>
      <c r="CG86" s="219"/>
      <c r="CH86" s="219"/>
      <c r="CI86" s="219"/>
      <c r="CJ86" s="219"/>
      <c r="CK86" s="219"/>
      <c r="CL86" s="220"/>
    </row>
    <row r="87" spans="1:90" s="6" customFormat="1" ht="30" customHeight="1" x14ac:dyDescent="0.2">
      <c r="A87" s="184" t="s">
        <v>171</v>
      </c>
      <c r="B87" s="222"/>
      <c r="C87" s="222"/>
      <c r="D87" s="222"/>
      <c r="E87" s="222"/>
      <c r="F87" s="222"/>
      <c r="G87" s="222"/>
      <c r="H87" s="222"/>
      <c r="I87" s="223"/>
      <c r="J87" s="218" t="s">
        <v>172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8"/>
      <c r="BI87" s="188" t="s">
        <v>77</v>
      </c>
      <c r="BJ87" s="189"/>
      <c r="BK87" s="189"/>
      <c r="BL87" s="189"/>
      <c r="BM87" s="189"/>
      <c r="BN87" s="189"/>
      <c r="BO87" s="189"/>
      <c r="BP87" s="189"/>
      <c r="BQ87" s="189"/>
      <c r="BR87" s="189"/>
      <c r="BS87" s="190"/>
      <c r="BT87" s="5" t="s">
        <v>204</v>
      </c>
      <c r="BU87" s="11">
        <v>4140.1000000000004</v>
      </c>
      <c r="BV87" s="218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8"/>
    </row>
    <row r="88" spans="1:90" s="6" customFormat="1" ht="30" customHeight="1" x14ac:dyDescent="0.2">
      <c r="A88" s="184" t="s">
        <v>173</v>
      </c>
      <c r="B88" s="222"/>
      <c r="C88" s="222"/>
      <c r="D88" s="222"/>
      <c r="E88" s="222"/>
      <c r="F88" s="222"/>
      <c r="G88" s="222"/>
      <c r="H88" s="222"/>
      <c r="I88" s="223"/>
      <c r="J88" s="218" t="s">
        <v>174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8"/>
      <c r="BI88" s="188" t="s">
        <v>77</v>
      </c>
      <c r="BJ88" s="189"/>
      <c r="BK88" s="189"/>
      <c r="BL88" s="189"/>
      <c r="BM88" s="189"/>
      <c r="BN88" s="189"/>
      <c r="BO88" s="189"/>
      <c r="BP88" s="189"/>
      <c r="BQ88" s="189"/>
      <c r="BR88" s="189"/>
      <c r="BS88" s="190"/>
      <c r="BT88" s="5" t="s">
        <v>204</v>
      </c>
      <c r="BU88" s="11">
        <v>16357.4</v>
      </c>
      <c r="BV88" s="218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8"/>
    </row>
    <row r="89" spans="1:90" s="6" customFormat="1" ht="30" customHeight="1" x14ac:dyDescent="0.2">
      <c r="A89" s="184" t="s">
        <v>175</v>
      </c>
      <c r="B89" s="222"/>
      <c r="C89" s="222"/>
      <c r="D89" s="222"/>
      <c r="E89" s="222"/>
      <c r="F89" s="222"/>
      <c r="G89" s="222"/>
      <c r="H89" s="222"/>
      <c r="I89" s="223"/>
      <c r="J89" s="218" t="s">
        <v>176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8"/>
      <c r="BI89" s="188" t="s">
        <v>77</v>
      </c>
      <c r="BJ89" s="189"/>
      <c r="BK89" s="189"/>
      <c r="BL89" s="189"/>
      <c r="BM89" s="189"/>
      <c r="BN89" s="189"/>
      <c r="BO89" s="189"/>
      <c r="BP89" s="189"/>
      <c r="BQ89" s="189"/>
      <c r="BR89" s="189"/>
      <c r="BS89" s="190"/>
      <c r="BT89" s="5" t="s">
        <v>204</v>
      </c>
      <c r="BU89" s="11">
        <v>0</v>
      </c>
      <c r="BV89" s="218"/>
      <c r="BW89" s="227"/>
      <c r="BX89" s="227"/>
      <c r="BY89" s="227"/>
      <c r="BZ89" s="227"/>
      <c r="CA89" s="227"/>
      <c r="CB89" s="227"/>
      <c r="CC89" s="227"/>
      <c r="CD89" s="227"/>
      <c r="CE89" s="227"/>
      <c r="CF89" s="227"/>
      <c r="CG89" s="227"/>
      <c r="CH89" s="227"/>
      <c r="CI89" s="227"/>
      <c r="CJ89" s="227"/>
      <c r="CK89" s="227"/>
      <c r="CL89" s="228"/>
    </row>
    <row r="90" spans="1:90" s="6" customFormat="1" ht="15" customHeight="1" x14ac:dyDescent="0.2">
      <c r="A90" s="184" t="s">
        <v>80</v>
      </c>
      <c r="B90" s="185"/>
      <c r="C90" s="185"/>
      <c r="D90" s="185"/>
      <c r="E90" s="185"/>
      <c r="F90" s="185"/>
      <c r="G90" s="185"/>
      <c r="H90" s="185"/>
      <c r="I90" s="186"/>
      <c r="J90" s="5"/>
      <c r="K90" s="187" t="s">
        <v>81</v>
      </c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7"/>
      <c r="BI90" s="188" t="s">
        <v>82</v>
      </c>
      <c r="BJ90" s="189"/>
      <c r="BK90" s="189"/>
      <c r="BL90" s="189"/>
      <c r="BM90" s="189"/>
      <c r="BN90" s="189"/>
      <c r="BO90" s="189"/>
      <c r="BP90" s="189"/>
      <c r="BQ90" s="189"/>
      <c r="BR90" s="189"/>
      <c r="BS90" s="190"/>
      <c r="BT90" s="5" t="s">
        <v>204</v>
      </c>
      <c r="BU90" s="11">
        <v>8231.04363636364</v>
      </c>
      <c r="BV90" s="218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20"/>
    </row>
    <row r="91" spans="1:90" s="6" customFormat="1" ht="30" customHeight="1" x14ac:dyDescent="0.2">
      <c r="A91" s="184" t="s">
        <v>177</v>
      </c>
      <c r="B91" s="185"/>
      <c r="C91" s="185"/>
      <c r="D91" s="185"/>
      <c r="E91" s="185"/>
      <c r="F91" s="185"/>
      <c r="G91" s="185"/>
      <c r="H91" s="185"/>
      <c r="I91" s="186"/>
      <c r="J91" s="218" t="s">
        <v>178</v>
      </c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20"/>
      <c r="BI91" s="188" t="s">
        <v>82</v>
      </c>
      <c r="BJ91" s="189"/>
      <c r="BK91" s="189"/>
      <c r="BL91" s="189"/>
      <c r="BM91" s="189"/>
      <c r="BN91" s="189"/>
      <c r="BO91" s="189"/>
      <c r="BP91" s="189"/>
      <c r="BQ91" s="189"/>
      <c r="BR91" s="189"/>
      <c r="BS91" s="190"/>
      <c r="BT91" s="5" t="s">
        <v>204</v>
      </c>
      <c r="BU91" s="11">
        <v>667.4</v>
      </c>
      <c r="BV91" s="218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20"/>
    </row>
    <row r="92" spans="1:90" s="6" customFormat="1" ht="30" customHeight="1" x14ac:dyDescent="0.2">
      <c r="A92" s="184" t="s">
        <v>179</v>
      </c>
      <c r="B92" s="222"/>
      <c r="C92" s="222"/>
      <c r="D92" s="222"/>
      <c r="E92" s="222"/>
      <c r="F92" s="222"/>
      <c r="G92" s="222"/>
      <c r="H92" s="222"/>
      <c r="I92" s="223"/>
      <c r="J92" s="218" t="s">
        <v>180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8"/>
      <c r="BI92" s="188" t="s">
        <v>82</v>
      </c>
      <c r="BJ92" s="189"/>
      <c r="BK92" s="189"/>
      <c r="BL92" s="189"/>
      <c r="BM92" s="189"/>
      <c r="BN92" s="189"/>
      <c r="BO92" s="189"/>
      <c r="BP92" s="189"/>
      <c r="BQ92" s="189"/>
      <c r="BR92" s="189"/>
      <c r="BS92" s="190"/>
      <c r="BT92" s="5" t="s">
        <v>204</v>
      </c>
      <c r="BU92" s="11">
        <v>455</v>
      </c>
      <c r="BV92" s="218"/>
      <c r="BW92" s="227"/>
      <c r="BX92" s="227"/>
      <c r="BY92" s="227"/>
      <c r="BZ92" s="227"/>
      <c r="CA92" s="227"/>
      <c r="CB92" s="227"/>
      <c r="CC92" s="227"/>
      <c r="CD92" s="227"/>
      <c r="CE92" s="227"/>
      <c r="CF92" s="227"/>
      <c r="CG92" s="227"/>
      <c r="CH92" s="227"/>
      <c r="CI92" s="227"/>
      <c r="CJ92" s="227"/>
      <c r="CK92" s="227"/>
      <c r="CL92" s="228"/>
    </row>
    <row r="93" spans="1:90" s="6" customFormat="1" ht="30" customHeight="1" x14ac:dyDescent="0.2">
      <c r="A93" s="184" t="s">
        <v>181</v>
      </c>
      <c r="B93" s="222"/>
      <c r="C93" s="222"/>
      <c r="D93" s="222"/>
      <c r="E93" s="222"/>
      <c r="F93" s="222"/>
      <c r="G93" s="222"/>
      <c r="H93" s="222"/>
      <c r="I93" s="223"/>
      <c r="J93" s="218" t="s">
        <v>182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8"/>
      <c r="BI93" s="188" t="s">
        <v>82</v>
      </c>
      <c r="BJ93" s="189"/>
      <c r="BK93" s="189"/>
      <c r="BL93" s="189"/>
      <c r="BM93" s="189"/>
      <c r="BN93" s="189"/>
      <c r="BO93" s="189"/>
      <c r="BP93" s="189"/>
      <c r="BQ93" s="189"/>
      <c r="BR93" s="189"/>
      <c r="BS93" s="190"/>
      <c r="BT93" s="5" t="s">
        <v>204</v>
      </c>
      <c r="BU93" s="11">
        <v>2796.6836363636403</v>
      </c>
      <c r="BV93" s="218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7"/>
      <c r="CL93" s="228"/>
    </row>
    <row r="94" spans="1:90" s="6" customFormat="1" ht="30" customHeight="1" x14ac:dyDescent="0.2">
      <c r="A94" s="184" t="s">
        <v>183</v>
      </c>
      <c r="B94" s="222"/>
      <c r="C94" s="222"/>
      <c r="D94" s="222"/>
      <c r="E94" s="222"/>
      <c r="F94" s="222"/>
      <c r="G94" s="222"/>
      <c r="H94" s="222"/>
      <c r="I94" s="223"/>
      <c r="J94" s="218" t="s">
        <v>184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8"/>
      <c r="BI94" s="188" t="s">
        <v>82</v>
      </c>
      <c r="BJ94" s="189"/>
      <c r="BK94" s="189"/>
      <c r="BL94" s="189"/>
      <c r="BM94" s="189"/>
      <c r="BN94" s="189"/>
      <c r="BO94" s="189"/>
      <c r="BP94" s="189"/>
      <c r="BQ94" s="189"/>
      <c r="BR94" s="189"/>
      <c r="BS94" s="190"/>
      <c r="BT94" s="5" t="s">
        <v>204</v>
      </c>
      <c r="BU94" s="11">
        <v>4311.9599999999991</v>
      </c>
      <c r="BV94" s="218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8"/>
    </row>
    <row r="95" spans="1:90" s="6" customFormat="1" ht="15" customHeight="1" x14ac:dyDescent="0.2">
      <c r="A95" s="184" t="s">
        <v>83</v>
      </c>
      <c r="B95" s="185"/>
      <c r="C95" s="185"/>
      <c r="D95" s="185"/>
      <c r="E95" s="185"/>
      <c r="F95" s="185"/>
      <c r="G95" s="185"/>
      <c r="H95" s="185"/>
      <c r="I95" s="186"/>
      <c r="J95" s="5"/>
      <c r="K95" s="187" t="s">
        <v>84</v>
      </c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7"/>
      <c r="BI95" s="188" t="s">
        <v>66</v>
      </c>
      <c r="BJ95" s="189"/>
      <c r="BK95" s="189"/>
      <c r="BL95" s="189"/>
      <c r="BM95" s="189"/>
      <c r="BN95" s="189"/>
      <c r="BO95" s="189"/>
      <c r="BP95" s="189"/>
      <c r="BQ95" s="189"/>
      <c r="BR95" s="189"/>
      <c r="BS95" s="190"/>
      <c r="BT95" s="5" t="s">
        <v>204</v>
      </c>
      <c r="BU95" s="11">
        <v>11.99</v>
      </c>
      <c r="BV95" s="218"/>
      <c r="BW95" s="219"/>
      <c r="BX95" s="219"/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20"/>
    </row>
    <row r="96" spans="1:90" s="6" customFormat="1" ht="41.45" customHeight="1" x14ac:dyDescent="0.2">
      <c r="A96" s="184" t="s">
        <v>85</v>
      </c>
      <c r="B96" s="185"/>
      <c r="C96" s="185"/>
      <c r="D96" s="185"/>
      <c r="E96" s="185"/>
      <c r="F96" s="185"/>
      <c r="G96" s="185"/>
      <c r="H96" s="185"/>
      <c r="I96" s="186"/>
      <c r="J96" s="5"/>
      <c r="K96" s="187" t="s">
        <v>86</v>
      </c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7"/>
      <c r="BI96" s="188" t="s">
        <v>5</v>
      </c>
      <c r="BJ96" s="189"/>
      <c r="BK96" s="189"/>
      <c r="BL96" s="189"/>
      <c r="BM96" s="189"/>
      <c r="BN96" s="189"/>
      <c r="BO96" s="189"/>
      <c r="BP96" s="189"/>
      <c r="BQ96" s="189"/>
      <c r="BR96" s="189"/>
      <c r="BS96" s="190"/>
      <c r="BT96" s="11">
        <v>55714.7977574873</v>
      </c>
      <c r="BU96" s="11">
        <v>96428.630699999994</v>
      </c>
      <c r="BV96" s="203" t="s">
        <v>352</v>
      </c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5"/>
    </row>
    <row r="97" spans="1:90" s="6" customFormat="1" ht="30" customHeight="1" x14ac:dyDescent="0.2">
      <c r="A97" s="184" t="s">
        <v>87</v>
      </c>
      <c r="B97" s="185"/>
      <c r="C97" s="185"/>
      <c r="D97" s="185"/>
      <c r="E97" s="185"/>
      <c r="F97" s="185"/>
      <c r="G97" s="185"/>
      <c r="H97" s="185"/>
      <c r="I97" s="186"/>
      <c r="J97" s="5"/>
      <c r="K97" s="187" t="s">
        <v>88</v>
      </c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7"/>
      <c r="BI97" s="188" t="s">
        <v>5</v>
      </c>
      <c r="BJ97" s="189"/>
      <c r="BK97" s="189"/>
      <c r="BL97" s="189"/>
      <c r="BM97" s="189"/>
      <c r="BN97" s="189"/>
      <c r="BO97" s="189"/>
      <c r="BP97" s="189"/>
      <c r="BQ97" s="189"/>
      <c r="BR97" s="189"/>
      <c r="BS97" s="190"/>
      <c r="BT97" s="11">
        <v>0</v>
      </c>
      <c r="BU97" s="11">
        <v>607.56284333333303</v>
      </c>
      <c r="BV97" s="203" t="s">
        <v>350</v>
      </c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5"/>
    </row>
    <row r="98" spans="1:90" s="6" customFormat="1" ht="45" customHeight="1" x14ac:dyDescent="0.2">
      <c r="A98" s="184" t="s">
        <v>89</v>
      </c>
      <c r="B98" s="185"/>
      <c r="C98" s="185"/>
      <c r="D98" s="185"/>
      <c r="E98" s="185"/>
      <c r="F98" s="185"/>
      <c r="G98" s="185"/>
      <c r="H98" s="185"/>
      <c r="I98" s="186"/>
      <c r="J98" s="5"/>
      <c r="K98" s="187" t="s">
        <v>90</v>
      </c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7"/>
      <c r="BI98" s="188" t="s">
        <v>66</v>
      </c>
      <c r="BJ98" s="189"/>
      <c r="BK98" s="189"/>
      <c r="BL98" s="189"/>
      <c r="BM98" s="189"/>
      <c r="BN98" s="189"/>
      <c r="BO98" s="189"/>
      <c r="BP98" s="189"/>
      <c r="BQ98" s="189"/>
      <c r="BR98" s="189"/>
      <c r="BS98" s="190"/>
      <c r="BT98" s="15">
        <v>0.18028023627014317</v>
      </c>
      <c r="BU98" s="12" t="s">
        <v>38</v>
      </c>
      <c r="BV98" s="203" t="s">
        <v>38</v>
      </c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5"/>
    </row>
    <row r="100" spans="1:90" s="1" customFormat="1" ht="12.75" x14ac:dyDescent="0.2">
      <c r="G100" s="1" t="s">
        <v>18</v>
      </c>
    </row>
    <row r="101" spans="1:90" s="1" customFormat="1" ht="56.45" customHeight="1" x14ac:dyDescent="0.2">
      <c r="A101" s="238" t="s">
        <v>91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39"/>
      <c r="CB101" s="239"/>
      <c r="CC101" s="239"/>
      <c r="CD101" s="239"/>
      <c r="CE101" s="239"/>
      <c r="CF101" s="239"/>
      <c r="CG101" s="239"/>
      <c r="CH101" s="239"/>
      <c r="CI101" s="239"/>
      <c r="CJ101" s="239"/>
      <c r="CK101" s="239"/>
      <c r="CL101" s="239"/>
    </row>
    <row r="102" spans="1:90" s="1" customFormat="1" ht="25.5" customHeight="1" x14ac:dyDescent="0.2">
      <c r="A102" s="238" t="s">
        <v>92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39"/>
      <c r="BP102" s="239"/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239"/>
      <c r="CG102" s="239"/>
      <c r="CH102" s="239"/>
      <c r="CI102" s="239"/>
      <c r="CJ102" s="239"/>
      <c r="CK102" s="239"/>
      <c r="CL102" s="239"/>
    </row>
    <row r="103" spans="1:90" s="1" customFormat="1" ht="25.5" customHeight="1" x14ac:dyDescent="0.2">
      <c r="A103" s="238" t="s">
        <v>116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239"/>
      <c r="BG103" s="239"/>
      <c r="BH103" s="239"/>
      <c r="BI103" s="239"/>
      <c r="BJ103" s="239"/>
      <c r="BK103" s="239"/>
      <c r="BL103" s="239"/>
      <c r="BM103" s="239"/>
      <c r="BN103" s="239"/>
      <c r="BO103" s="239"/>
      <c r="BP103" s="239"/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</row>
    <row r="104" spans="1:90" s="1" customFormat="1" ht="25.5" customHeight="1" x14ac:dyDescent="0.2">
      <c r="A104" s="238" t="s">
        <v>93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39"/>
      <c r="CI104" s="239"/>
      <c r="CJ104" s="239"/>
      <c r="CK104" s="239"/>
      <c r="CL104" s="239"/>
    </row>
    <row r="105" spans="1:90" s="1" customFormat="1" ht="25.5" customHeight="1" x14ac:dyDescent="0.2">
      <c r="A105" s="238" t="s">
        <v>94</v>
      </c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  <c r="BG105" s="239"/>
      <c r="BH105" s="239"/>
      <c r="BI105" s="239"/>
      <c r="BJ105" s="239"/>
      <c r="BK105" s="239"/>
      <c r="BL105" s="239"/>
      <c r="BM105" s="239"/>
      <c r="BN105" s="239"/>
      <c r="BO105" s="239"/>
      <c r="BP105" s="239"/>
      <c r="BQ105" s="239"/>
      <c r="BR105" s="239"/>
      <c r="BS105" s="239"/>
      <c r="BT105" s="239"/>
      <c r="BU105" s="239"/>
      <c r="BV105" s="239"/>
      <c r="BW105" s="239"/>
      <c r="BX105" s="239"/>
      <c r="BY105" s="239"/>
      <c r="BZ105" s="239"/>
      <c r="CA105" s="239"/>
      <c r="CB105" s="239"/>
      <c r="CC105" s="239"/>
      <c r="CD105" s="239"/>
      <c r="CE105" s="239"/>
      <c r="CF105" s="239"/>
      <c r="CG105" s="239"/>
      <c r="CH105" s="239"/>
      <c r="CI105" s="239"/>
      <c r="CJ105" s="239"/>
      <c r="CK105" s="239"/>
      <c r="CL105" s="239"/>
    </row>
    <row r="106" spans="1:90" ht="3" customHeight="1" x14ac:dyDescent="0.25"/>
    <row r="107" spans="1:90" ht="26.65" customHeight="1" x14ac:dyDescent="0.25">
      <c r="A107" s="250" t="s">
        <v>308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  <c r="AK107" s="250"/>
      <c r="AL107" s="250"/>
      <c r="AM107" s="250"/>
      <c r="AN107" s="250"/>
      <c r="AO107" s="250"/>
      <c r="AP107" s="250"/>
      <c r="AQ107" s="250"/>
      <c r="AR107" s="250"/>
      <c r="AS107" s="250"/>
      <c r="AT107" s="250"/>
      <c r="AU107" s="250"/>
      <c r="AV107" s="250"/>
      <c r="AW107" s="250"/>
      <c r="AX107" s="250"/>
      <c r="AY107" s="250"/>
      <c r="AZ107" s="250"/>
      <c r="BA107" s="250"/>
      <c r="BB107" s="250"/>
      <c r="BC107" s="250"/>
      <c r="BD107" s="250"/>
      <c r="BE107" s="250"/>
      <c r="BF107" s="250"/>
      <c r="BG107" s="250"/>
      <c r="BH107" s="250"/>
      <c r="BI107" s="250"/>
      <c r="BJ107" s="250"/>
      <c r="BK107" s="250"/>
      <c r="BL107" s="250"/>
      <c r="BM107" s="250"/>
      <c r="BN107" s="250"/>
      <c r="BO107" s="250"/>
      <c r="BP107" s="250"/>
      <c r="BQ107" s="250"/>
      <c r="BR107" s="250"/>
      <c r="BS107" s="250"/>
      <c r="BT107" s="250"/>
      <c r="BU107" s="250"/>
      <c r="BV107" s="250"/>
      <c r="BW107" s="250"/>
      <c r="BX107" s="250"/>
      <c r="BY107" s="250"/>
      <c r="BZ107" s="250"/>
      <c r="CA107" s="250"/>
      <c r="CB107" s="250"/>
      <c r="CC107" s="250"/>
      <c r="CD107" s="250"/>
      <c r="CE107" s="250"/>
      <c r="CF107" s="250"/>
      <c r="CG107" s="250"/>
      <c r="CH107" s="250"/>
      <c r="CI107" s="250"/>
      <c r="CJ107" s="250"/>
      <c r="CK107" s="250"/>
      <c r="CL107" s="250"/>
    </row>
  </sheetData>
  <mergeCells count="343">
    <mergeCell ref="A91:I91"/>
    <mergeCell ref="J91:BH91"/>
    <mergeCell ref="BI91:BS91"/>
    <mergeCell ref="BV91:CL91"/>
    <mergeCell ref="A92:I92"/>
    <mergeCell ref="J92:BH92"/>
    <mergeCell ref="BI92:BS92"/>
    <mergeCell ref="BV92:CL92"/>
    <mergeCell ref="A89:I89"/>
    <mergeCell ref="J89:BH89"/>
    <mergeCell ref="BI89:BS89"/>
    <mergeCell ref="BV89:CL89"/>
    <mergeCell ref="A90:I90"/>
    <mergeCell ref="K90:BG90"/>
    <mergeCell ref="BI90:BS90"/>
    <mergeCell ref="BV90:CL90"/>
    <mergeCell ref="A96:I96"/>
    <mergeCell ref="K96:BG96"/>
    <mergeCell ref="BI96:BS96"/>
    <mergeCell ref="BV96:CL96"/>
    <mergeCell ref="A93:I93"/>
    <mergeCell ref="J93:BH93"/>
    <mergeCell ref="A101:CL101"/>
    <mergeCell ref="A102:CL102"/>
    <mergeCell ref="A103:CL103"/>
    <mergeCell ref="BI93:BS93"/>
    <mergeCell ref="BV93:CL93"/>
    <mergeCell ref="A94:I94"/>
    <mergeCell ref="J94:BH94"/>
    <mergeCell ref="BI94:BS94"/>
    <mergeCell ref="BV94:CL94"/>
    <mergeCell ref="A95:I95"/>
    <mergeCell ref="K95:BG95"/>
    <mergeCell ref="BI95:BS95"/>
    <mergeCell ref="BV95:CL95"/>
    <mergeCell ref="A104:CL104"/>
    <mergeCell ref="A105:CL105"/>
    <mergeCell ref="A97:I97"/>
    <mergeCell ref="K97:BG97"/>
    <mergeCell ref="BI97:BS97"/>
    <mergeCell ref="BV97:CL97"/>
    <mergeCell ref="A98:I98"/>
    <mergeCell ref="K98:BG98"/>
    <mergeCell ref="BI98:BS98"/>
    <mergeCell ref="BV98:CL98"/>
    <mergeCell ref="A87:I87"/>
    <mergeCell ref="J87:BH87"/>
    <mergeCell ref="BI87:BS87"/>
    <mergeCell ref="BV87:CL87"/>
    <mergeCell ref="A88:I88"/>
    <mergeCell ref="J88:BH88"/>
    <mergeCell ref="BI88:BS88"/>
    <mergeCell ref="BV88:CL88"/>
    <mergeCell ref="A85:I85"/>
    <mergeCell ref="K85:BG85"/>
    <mergeCell ref="BI85:BS85"/>
    <mergeCell ref="BV85:CL85"/>
    <mergeCell ref="A86:I86"/>
    <mergeCell ref="J86:BH86"/>
    <mergeCell ref="BI86:BS86"/>
    <mergeCell ref="BV86:CL86"/>
    <mergeCell ref="A83:I83"/>
    <mergeCell ref="J83:BH83"/>
    <mergeCell ref="BI83:BS83"/>
    <mergeCell ref="BV83:CL83"/>
    <mergeCell ref="A84:I84"/>
    <mergeCell ref="J84:BH84"/>
    <mergeCell ref="BI84:BS84"/>
    <mergeCell ref="BV84:CL84"/>
    <mergeCell ref="A81:I81"/>
    <mergeCell ref="J81:BH81"/>
    <mergeCell ref="BI81:BS81"/>
    <mergeCell ref="BV81:CL81"/>
    <mergeCell ref="A82:I82"/>
    <mergeCell ref="J82:BH82"/>
    <mergeCell ref="BI82:BS82"/>
    <mergeCell ref="BV82:CL82"/>
    <mergeCell ref="A79:I79"/>
    <mergeCell ref="J79:BH79"/>
    <mergeCell ref="BI79:BS79"/>
    <mergeCell ref="BW79:CL79"/>
    <mergeCell ref="A80:I80"/>
    <mergeCell ref="K80:BG80"/>
    <mergeCell ref="BI80:BS80"/>
    <mergeCell ref="BV80:CL80"/>
    <mergeCell ref="A77:I77"/>
    <mergeCell ref="J77:BH77"/>
    <mergeCell ref="BI77:BS77"/>
    <mergeCell ref="BV77:CL77"/>
    <mergeCell ref="A78:I78"/>
    <mergeCell ref="J78:BH78"/>
    <mergeCell ref="BI78:BS78"/>
    <mergeCell ref="BW78:CL78"/>
    <mergeCell ref="A72:I72"/>
    <mergeCell ref="K72:BG72"/>
    <mergeCell ref="BI72:BS72"/>
    <mergeCell ref="A75:I75"/>
    <mergeCell ref="K75:BG75"/>
    <mergeCell ref="BI75:BS75"/>
    <mergeCell ref="BV75:CL75"/>
    <mergeCell ref="A76:I76"/>
    <mergeCell ref="K76:BG76"/>
    <mergeCell ref="BI76:BS76"/>
    <mergeCell ref="BV76:CL76"/>
    <mergeCell ref="A74:I74"/>
    <mergeCell ref="K74:BG74"/>
    <mergeCell ref="BI74:BS74"/>
    <mergeCell ref="BV74:CL74"/>
    <mergeCell ref="BI67:BS67"/>
    <mergeCell ref="A60:I60"/>
    <mergeCell ref="K60:BG60"/>
    <mergeCell ref="BI60:BS60"/>
    <mergeCell ref="A70:I70"/>
    <mergeCell ref="K70:BG70"/>
    <mergeCell ref="BI70:BS70"/>
    <mergeCell ref="A71:I71"/>
    <mergeCell ref="K71:BG71"/>
    <mergeCell ref="BI71:BS71"/>
    <mergeCell ref="A66:I66"/>
    <mergeCell ref="K66:BG66"/>
    <mergeCell ref="BI66:BS66"/>
    <mergeCell ref="A56:I56"/>
    <mergeCell ref="K56:BG56"/>
    <mergeCell ref="BI56:BS56"/>
    <mergeCell ref="BV56:CL56"/>
    <mergeCell ref="BV71:CL71"/>
    <mergeCell ref="BV72:CL72"/>
    <mergeCell ref="BV70:CL70"/>
    <mergeCell ref="A73:I73"/>
    <mergeCell ref="K73:BG73"/>
    <mergeCell ref="BI73:BS73"/>
    <mergeCell ref="BV73:CL73"/>
    <mergeCell ref="A67:I67"/>
    <mergeCell ref="A59:I59"/>
    <mergeCell ref="K59:BG59"/>
    <mergeCell ref="BI59:BS59"/>
    <mergeCell ref="A68:I68"/>
    <mergeCell ref="K68:BG68"/>
    <mergeCell ref="BI68:BS68"/>
    <mergeCell ref="BV68:CL68"/>
    <mergeCell ref="A69:I69"/>
    <mergeCell ref="K69:BG69"/>
    <mergeCell ref="BI69:BS69"/>
    <mergeCell ref="BV69:CL69"/>
    <mergeCell ref="K67:BG67"/>
    <mergeCell ref="BI58:BS58"/>
    <mergeCell ref="K65:BG65"/>
    <mergeCell ref="BV57:CL57"/>
    <mergeCell ref="BV58:CL58"/>
    <mergeCell ref="BV59:CL59"/>
    <mergeCell ref="BV60:CL60"/>
    <mergeCell ref="BV61:CL61"/>
    <mergeCell ref="BV62:CL62"/>
    <mergeCell ref="A57:I57"/>
    <mergeCell ref="K57:BG57"/>
    <mergeCell ref="BI57:BS57"/>
    <mergeCell ref="A58:I58"/>
    <mergeCell ref="K58:BG58"/>
    <mergeCell ref="A63:I63"/>
    <mergeCell ref="K63:BG63"/>
    <mergeCell ref="BI63:BS63"/>
    <mergeCell ref="A64:I64"/>
    <mergeCell ref="K64:BG64"/>
    <mergeCell ref="BI64:BS64"/>
    <mergeCell ref="A65:I65"/>
    <mergeCell ref="BI65:BS65"/>
    <mergeCell ref="A51:I51"/>
    <mergeCell ref="K51:BG51"/>
    <mergeCell ref="BI51:BS51"/>
    <mergeCell ref="BV51:CL51"/>
    <mergeCell ref="A52:I52"/>
    <mergeCell ref="K52:BG52"/>
    <mergeCell ref="BI52:BS52"/>
    <mergeCell ref="BV52:CL52"/>
    <mergeCell ref="BV55:CL55"/>
    <mergeCell ref="A53:I53"/>
    <mergeCell ref="K53:BG53"/>
    <mergeCell ref="BI53:BS53"/>
    <mergeCell ref="BV53:CL53"/>
    <mergeCell ref="A54:I54"/>
    <mergeCell ref="K54:BG54"/>
    <mergeCell ref="BI54:BS54"/>
    <mergeCell ref="BV54:CL54"/>
    <mergeCell ref="A55:I55"/>
    <mergeCell ref="K55:BG55"/>
    <mergeCell ref="BI55:BS55"/>
    <mergeCell ref="A49:I49"/>
    <mergeCell ref="K49:BG49"/>
    <mergeCell ref="BI49:BS49"/>
    <mergeCell ref="BV49:CL49"/>
    <mergeCell ref="A50:I50"/>
    <mergeCell ref="K50:BG50"/>
    <mergeCell ref="BI50:BS50"/>
    <mergeCell ref="BV50:CL50"/>
    <mergeCell ref="A47:I47"/>
    <mergeCell ref="K47:BG47"/>
    <mergeCell ref="BI47:BS47"/>
    <mergeCell ref="BV47:CL47"/>
    <mergeCell ref="A48:I48"/>
    <mergeCell ref="K48:BG48"/>
    <mergeCell ref="BI48:BS48"/>
    <mergeCell ref="BV48:CL48"/>
    <mergeCell ref="A45:I45"/>
    <mergeCell ref="K45:BG45"/>
    <mergeCell ref="BI45:BS45"/>
    <mergeCell ref="BV45:CL45"/>
    <mergeCell ref="A46:I46"/>
    <mergeCell ref="K46:BG46"/>
    <mergeCell ref="BI46:BS46"/>
    <mergeCell ref="BV46:CL46"/>
    <mergeCell ref="A43:I43"/>
    <mergeCell ref="K43:BG43"/>
    <mergeCell ref="BI43:BS43"/>
    <mergeCell ref="A44:I44"/>
    <mergeCell ref="K44:BG44"/>
    <mergeCell ref="BI44:BS44"/>
    <mergeCell ref="BV44:CL44"/>
    <mergeCell ref="A37:I37"/>
    <mergeCell ref="K37:BG37"/>
    <mergeCell ref="BI37:BS37"/>
    <mergeCell ref="A38:I38"/>
    <mergeCell ref="K38:BG38"/>
    <mergeCell ref="BI38:BS38"/>
    <mergeCell ref="A34:I34"/>
    <mergeCell ref="K34:BG34"/>
    <mergeCell ref="BI34:BS34"/>
    <mergeCell ref="A36:I36"/>
    <mergeCell ref="K36:BG36"/>
    <mergeCell ref="BI36:BS36"/>
    <mergeCell ref="A41:I41"/>
    <mergeCell ref="K41:BG41"/>
    <mergeCell ref="BI41:BS41"/>
    <mergeCell ref="A42:I42"/>
    <mergeCell ref="K42:BG42"/>
    <mergeCell ref="BI42:BS42"/>
    <mergeCell ref="A39:I39"/>
    <mergeCell ref="K39:BG39"/>
    <mergeCell ref="BI39:BS39"/>
    <mergeCell ref="A40:I40"/>
    <mergeCell ref="K40:BG40"/>
    <mergeCell ref="BI40:BS40"/>
    <mergeCell ref="A32:I32"/>
    <mergeCell ref="K32:BG32"/>
    <mergeCell ref="BI32:BS32"/>
    <mergeCell ref="A33:I33"/>
    <mergeCell ref="K33:BG33"/>
    <mergeCell ref="BI33:BS33"/>
    <mergeCell ref="A35:I35"/>
    <mergeCell ref="K35:BG35"/>
    <mergeCell ref="BI35:BS35"/>
    <mergeCell ref="A30:I30"/>
    <mergeCell ref="K30:BG30"/>
    <mergeCell ref="BI30:BS30"/>
    <mergeCell ref="A31:I31"/>
    <mergeCell ref="K31:BG31"/>
    <mergeCell ref="BI31:BS31"/>
    <mergeCell ref="A28:I28"/>
    <mergeCell ref="K28:BG28"/>
    <mergeCell ref="BI28:BS28"/>
    <mergeCell ref="A29:I29"/>
    <mergeCell ref="K29:BG29"/>
    <mergeCell ref="BI29:BS29"/>
    <mergeCell ref="A26:I26"/>
    <mergeCell ref="K26:BG26"/>
    <mergeCell ref="BI26:BS26"/>
    <mergeCell ref="A27:I27"/>
    <mergeCell ref="K27:BG27"/>
    <mergeCell ref="BI27:BS27"/>
    <mergeCell ref="A24:I24"/>
    <mergeCell ref="K24:BG24"/>
    <mergeCell ref="BI24:BS24"/>
    <mergeCell ref="A25:I25"/>
    <mergeCell ref="K25:BG25"/>
    <mergeCell ref="BI25:BS25"/>
    <mergeCell ref="A23:I23"/>
    <mergeCell ref="K23:BG23"/>
    <mergeCell ref="BI23:BS23"/>
    <mergeCell ref="A20:I20"/>
    <mergeCell ref="K20:BG20"/>
    <mergeCell ref="BI20:BS20"/>
    <mergeCell ref="A21:I21"/>
    <mergeCell ref="K21:BG21"/>
    <mergeCell ref="BI21:BS21"/>
    <mergeCell ref="J15:BH16"/>
    <mergeCell ref="BI15:BS16"/>
    <mergeCell ref="BT15:BU15"/>
    <mergeCell ref="BV15:CL16"/>
    <mergeCell ref="A17:I17"/>
    <mergeCell ref="K17:BG17"/>
    <mergeCell ref="BI17:BS17"/>
    <mergeCell ref="BV17:CL17"/>
    <mergeCell ref="A22:I22"/>
    <mergeCell ref="K22:BG22"/>
    <mergeCell ref="BI22:BS22"/>
    <mergeCell ref="BV20:CL20"/>
    <mergeCell ref="BV21:CL21"/>
    <mergeCell ref="BV22:CL22"/>
    <mergeCell ref="A107:CL107"/>
    <mergeCell ref="A61:I61"/>
    <mergeCell ref="K61:BG61"/>
    <mergeCell ref="BI61:BS61"/>
    <mergeCell ref="A62:I62"/>
    <mergeCell ref="K62:BG62"/>
    <mergeCell ref="BI62:BS62"/>
    <mergeCell ref="A5:CL5"/>
    <mergeCell ref="A6:CL6"/>
    <mergeCell ref="A7:CL7"/>
    <mergeCell ref="A8:CL8"/>
    <mergeCell ref="AG10:BU10"/>
    <mergeCell ref="AQ13:AX13"/>
    <mergeCell ref="AY13:AZ13"/>
    <mergeCell ref="BA13:BH13"/>
    <mergeCell ref="A18:I18"/>
    <mergeCell ref="K18:BG18"/>
    <mergeCell ref="BI18:BS18"/>
    <mergeCell ref="BV18:CL18"/>
    <mergeCell ref="A19:I19"/>
    <mergeCell ref="K19:BG19"/>
    <mergeCell ref="BI19:BS19"/>
    <mergeCell ref="BV19:CL19"/>
    <mergeCell ref="A15:I16"/>
    <mergeCell ref="BV23:CL23"/>
    <mergeCell ref="BV24:CL24"/>
    <mergeCell ref="BV25:CL25"/>
    <mergeCell ref="BV26:CL26"/>
    <mergeCell ref="BV27:CL27"/>
    <mergeCell ref="BV28:CL28"/>
    <mergeCell ref="BV29:CL29"/>
    <mergeCell ref="BV30:CL30"/>
    <mergeCell ref="BV31:CL31"/>
    <mergeCell ref="BV41:CL41"/>
    <mergeCell ref="BV42:CL42"/>
    <mergeCell ref="BV43:CL43"/>
    <mergeCell ref="BV63:CL67"/>
    <mergeCell ref="BV32:CL32"/>
    <mergeCell ref="BV33:CL33"/>
    <mergeCell ref="BV34:CL34"/>
    <mergeCell ref="BV35:CL35"/>
    <mergeCell ref="BV36:CL36"/>
    <mergeCell ref="BV37:CL37"/>
    <mergeCell ref="BV38:CL38"/>
    <mergeCell ref="BV39:CL39"/>
    <mergeCell ref="BV40:CL40"/>
  </mergeCells>
  <pageMargins left="0.78740157480314965" right="0.31496062992125984" top="0.59055118110236227" bottom="0.39370078740157483" header="0.19685039370078741" footer="0.19685039370078741"/>
  <pageSetup paperSize="9" scale="65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06"/>
  <sheetViews>
    <sheetView view="pageBreakPreview" topLeftCell="D1" zoomScale="115" zoomScaleNormal="100" zoomScaleSheetLayoutView="115" workbookViewId="0">
      <selection activeCell="AG10" sqref="AG10:BU10"/>
    </sheetView>
  </sheetViews>
  <sheetFormatPr defaultColWidth="0.85546875" defaultRowHeight="15" customHeight="1" x14ac:dyDescent="0.25"/>
  <cols>
    <col min="1" max="8" width="0.85546875" style="2"/>
    <col min="9" max="9" width="1.7109375" style="2" customWidth="1"/>
    <col min="10" max="59" width="0.85546875" style="2"/>
    <col min="60" max="60" width="5" style="2" customWidth="1"/>
    <col min="61" max="70" width="0.85546875" style="2"/>
    <col min="71" max="71" width="0.7109375" style="2" customWidth="1"/>
    <col min="72" max="72" width="14.85546875" style="2" customWidth="1"/>
    <col min="73" max="73" width="12.140625" style="2" customWidth="1"/>
    <col min="74" max="89" width="0.85546875" style="2"/>
    <col min="90" max="90" width="24.7109375" style="2" customWidth="1"/>
    <col min="91" max="91" width="10.42578125" style="2" customWidth="1"/>
    <col min="92" max="101" width="0.85546875" style="2"/>
    <col min="102" max="102" width="34" style="2" customWidth="1"/>
    <col min="103" max="106" width="0.85546875" style="2"/>
    <col min="107" max="107" width="8" style="2" bestFit="1" customWidth="1"/>
    <col min="108" max="110" width="0.85546875" style="2"/>
    <col min="111" max="112" width="8" style="2" bestFit="1" customWidth="1"/>
    <col min="113" max="120" width="0.85546875" style="2"/>
    <col min="121" max="121" width="7" style="2" bestFit="1" customWidth="1"/>
    <col min="122" max="16384" width="0.85546875" style="2"/>
  </cols>
  <sheetData>
    <row r="1" spans="1:90" s="1" customFormat="1" ht="12" customHeight="1" x14ac:dyDescent="0.2">
      <c r="BO1" s="1" t="s">
        <v>95</v>
      </c>
    </row>
    <row r="2" spans="1:90" s="1" customFormat="1" ht="12" customHeight="1" x14ac:dyDescent="0.2">
      <c r="BO2" s="1" t="s">
        <v>28</v>
      </c>
    </row>
    <row r="3" spans="1:90" s="1" customFormat="1" ht="12" customHeight="1" x14ac:dyDescent="0.2">
      <c r="BO3" s="1" t="s">
        <v>29</v>
      </c>
    </row>
    <row r="4" spans="1:90" ht="21" customHeight="1" x14ac:dyDescent="0.25"/>
    <row r="5" spans="1:90" s="3" customFormat="1" ht="14.25" customHeight="1" x14ac:dyDescent="0.25">
      <c r="A5" s="180" t="s">
        <v>19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</row>
    <row r="6" spans="1:90" s="3" customFormat="1" ht="14.25" customHeight="1" x14ac:dyDescent="0.25">
      <c r="A6" s="180" t="s">
        <v>20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</row>
    <row r="7" spans="1:90" s="3" customFormat="1" ht="14.25" customHeight="1" x14ac:dyDescent="0.25">
      <c r="A7" s="180" t="s">
        <v>96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</row>
    <row r="8" spans="1:90" s="3" customFormat="1" ht="14.25" customHeight="1" x14ac:dyDescent="0.25">
      <c r="A8" s="180" t="s">
        <v>117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</row>
    <row r="9" spans="1:90" ht="21" customHeight="1" x14ac:dyDescent="0.25"/>
    <row r="10" spans="1:90" x14ac:dyDescent="0.25">
      <c r="C10" s="4" t="s">
        <v>30</v>
      </c>
      <c r="D10" s="4"/>
      <c r="AG10" s="181" t="s">
        <v>356</v>
      </c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</row>
    <row r="11" spans="1:90" x14ac:dyDescent="0.25">
      <c r="C11" s="4" t="s">
        <v>31</v>
      </c>
      <c r="D11" s="4"/>
      <c r="J11" s="9" t="s">
        <v>187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90" x14ac:dyDescent="0.25">
      <c r="C12" s="4" t="s">
        <v>32</v>
      </c>
      <c r="D12" s="4"/>
      <c r="J12" s="10" t="s">
        <v>191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90" x14ac:dyDescent="0.25">
      <c r="C13" s="4" t="s">
        <v>33</v>
      </c>
      <c r="D13" s="4"/>
      <c r="AQ13" s="182" t="s">
        <v>192</v>
      </c>
      <c r="AR13" s="182"/>
      <c r="AS13" s="182"/>
      <c r="AT13" s="182"/>
      <c r="AU13" s="182"/>
      <c r="AV13" s="182"/>
      <c r="AW13" s="182"/>
      <c r="AX13" s="182"/>
      <c r="AY13" s="183" t="s">
        <v>34</v>
      </c>
      <c r="AZ13" s="183"/>
      <c r="BA13" s="182" t="s">
        <v>193</v>
      </c>
      <c r="BB13" s="182"/>
      <c r="BC13" s="182"/>
      <c r="BD13" s="182"/>
      <c r="BE13" s="182"/>
      <c r="BF13" s="182"/>
      <c r="BG13" s="182"/>
      <c r="BH13" s="182"/>
      <c r="BI13" s="2" t="s">
        <v>35</v>
      </c>
      <c r="BT13" s="90"/>
      <c r="BU13" s="90"/>
    </row>
    <row r="15" spans="1:90" s="6" customFormat="1" ht="13.5" x14ac:dyDescent="0.2">
      <c r="A15" s="191" t="s">
        <v>27</v>
      </c>
      <c r="B15" s="192"/>
      <c r="C15" s="192"/>
      <c r="D15" s="192"/>
      <c r="E15" s="192"/>
      <c r="F15" s="192"/>
      <c r="G15" s="192"/>
      <c r="H15" s="192"/>
      <c r="I15" s="193"/>
      <c r="J15" s="197" t="s">
        <v>0</v>
      </c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3"/>
      <c r="BI15" s="191" t="s">
        <v>36</v>
      </c>
      <c r="BJ15" s="192"/>
      <c r="BK15" s="192"/>
      <c r="BL15" s="192"/>
      <c r="BM15" s="192"/>
      <c r="BN15" s="192"/>
      <c r="BO15" s="192"/>
      <c r="BP15" s="192"/>
      <c r="BQ15" s="192"/>
      <c r="BR15" s="192"/>
      <c r="BS15" s="193"/>
      <c r="BT15" s="188" t="s">
        <v>287</v>
      </c>
      <c r="BU15" s="189"/>
      <c r="BV15" s="191" t="s">
        <v>3</v>
      </c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9"/>
    </row>
    <row r="16" spans="1:90" s="6" customFormat="1" ht="13.5" x14ac:dyDescent="0.2">
      <c r="A16" s="194"/>
      <c r="B16" s="195"/>
      <c r="C16" s="195"/>
      <c r="D16" s="195"/>
      <c r="E16" s="195"/>
      <c r="F16" s="195"/>
      <c r="G16" s="195"/>
      <c r="H16" s="195"/>
      <c r="I16" s="196"/>
      <c r="J16" s="194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6"/>
      <c r="BI16" s="194"/>
      <c r="BJ16" s="195"/>
      <c r="BK16" s="195"/>
      <c r="BL16" s="195"/>
      <c r="BM16" s="195"/>
      <c r="BN16" s="195"/>
      <c r="BO16" s="195"/>
      <c r="BP16" s="195"/>
      <c r="BQ16" s="195"/>
      <c r="BR16" s="195"/>
      <c r="BS16" s="196"/>
      <c r="BT16" s="5" t="s">
        <v>1</v>
      </c>
      <c r="BU16" s="5" t="s">
        <v>2</v>
      </c>
      <c r="BV16" s="200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2"/>
    </row>
    <row r="17" spans="1:90" s="6" customFormat="1" ht="15" customHeight="1" x14ac:dyDescent="0.2">
      <c r="A17" s="184" t="s">
        <v>4</v>
      </c>
      <c r="B17" s="185"/>
      <c r="C17" s="185"/>
      <c r="D17" s="185"/>
      <c r="E17" s="185"/>
      <c r="F17" s="185"/>
      <c r="G17" s="185"/>
      <c r="H17" s="185"/>
      <c r="I17" s="186"/>
      <c r="J17" s="5"/>
      <c r="K17" s="187" t="s">
        <v>37</v>
      </c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7"/>
      <c r="BI17" s="188" t="s">
        <v>38</v>
      </c>
      <c r="BJ17" s="189"/>
      <c r="BK17" s="189"/>
      <c r="BL17" s="189"/>
      <c r="BM17" s="189"/>
      <c r="BN17" s="189"/>
      <c r="BO17" s="189"/>
      <c r="BP17" s="189"/>
      <c r="BQ17" s="189"/>
      <c r="BR17" s="189"/>
      <c r="BS17" s="190"/>
      <c r="BT17" s="5" t="s">
        <v>38</v>
      </c>
      <c r="BU17" s="5" t="s">
        <v>38</v>
      </c>
      <c r="BV17" s="203" t="s">
        <v>38</v>
      </c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5"/>
    </row>
    <row r="18" spans="1:90" s="6" customFormat="1" ht="28.15" customHeight="1" x14ac:dyDescent="0.2">
      <c r="A18" s="184" t="s">
        <v>6</v>
      </c>
      <c r="B18" s="185"/>
      <c r="C18" s="185"/>
      <c r="D18" s="185"/>
      <c r="E18" s="185"/>
      <c r="F18" s="185"/>
      <c r="G18" s="185"/>
      <c r="H18" s="185"/>
      <c r="I18" s="186"/>
      <c r="J18" s="5"/>
      <c r="K18" s="187" t="s">
        <v>97</v>
      </c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7"/>
      <c r="BI18" s="188" t="s">
        <v>5</v>
      </c>
      <c r="BJ18" s="189"/>
      <c r="BK18" s="189"/>
      <c r="BL18" s="189"/>
      <c r="BM18" s="189"/>
      <c r="BN18" s="189"/>
      <c r="BO18" s="189"/>
      <c r="BP18" s="189"/>
      <c r="BQ18" s="189"/>
      <c r="BR18" s="189"/>
      <c r="BS18" s="190"/>
      <c r="BT18" s="11">
        <f>BT19+BT44+BT67</f>
        <v>1021204.3099237728</v>
      </c>
      <c r="BU18" s="11">
        <f>BU19+BU44+BU67</f>
        <v>1133430.4211548697</v>
      </c>
      <c r="BV18" s="168" t="s">
        <v>322</v>
      </c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70"/>
    </row>
    <row r="19" spans="1:90" s="6" customFormat="1" ht="55.15" customHeight="1" x14ac:dyDescent="0.2">
      <c r="A19" s="184" t="s">
        <v>7</v>
      </c>
      <c r="B19" s="185"/>
      <c r="C19" s="185"/>
      <c r="D19" s="185"/>
      <c r="E19" s="185"/>
      <c r="F19" s="185"/>
      <c r="G19" s="185"/>
      <c r="H19" s="185"/>
      <c r="I19" s="186"/>
      <c r="J19" s="5"/>
      <c r="K19" s="187" t="s">
        <v>98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7"/>
      <c r="BI19" s="188" t="s">
        <v>5</v>
      </c>
      <c r="BJ19" s="189"/>
      <c r="BK19" s="189"/>
      <c r="BL19" s="189"/>
      <c r="BM19" s="189"/>
      <c r="BN19" s="189"/>
      <c r="BO19" s="189"/>
      <c r="BP19" s="189"/>
      <c r="BQ19" s="189"/>
      <c r="BR19" s="189"/>
      <c r="BS19" s="190"/>
      <c r="BT19" s="11">
        <v>442841.6172822087</v>
      </c>
      <c r="BU19" s="11">
        <f>BU20+BU25+BU27</f>
        <v>321086.11</v>
      </c>
      <c r="BV19" s="164" t="s">
        <v>347</v>
      </c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70"/>
    </row>
    <row r="20" spans="1:90" s="6" customFormat="1" ht="13.9" customHeight="1" x14ac:dyDescent="0.2">
      <c r="A20" s="184" t="s">
        <v>8</v>
      </c>
      <c r="B20" s="185"/>
      <c r="C20" s="185"/>
      <c r="D20" s="185"/>
      <c r="E20" s="185"/>
      <c r="F20" s="185"/>
      <c r="G20" s="185"/>
      <c r="H20" s="185"/>
      <c r="I20" s="186"/>
      <c r="J20" s="5"/>
      <c r="K20" s="187" t="s">
        <v>9</v>
      </c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7"/>
      <c r="BI20" s="188" t="s">
        <v>5</v>
      </c>
      <c r="BJ20" s="189"/>
      <c r="BK20" s="189"/>
      <c r="BL20" s="189"/>
      <c r="BM20" s="189"/>
      <c r="BN20" s="189"/>
      <c r="BO20" s="189"/>
      <c r="BP20" s="189"/>
      <c r="BQ20" s="189"/>
      <c r="BR20" s="189"/>
      <c r="BS20" s="190"/>
      <c r="BT20" s="11" t="s">
        <v>336</v>
      </c>
      <c r="BU20" s="11">
        <f>BU21+BU23</f>
        <v>49179.79</v>
      </c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</row>
    <row r="21" spans="1:90" s="6" customFormat="1" ht="54" customHeight="1" x14ac:dyDescent="0.2">
      <c r="A21" s="184" t="s">
        <v>11</v>
      </c>
      <c r="B21" s="185"/>
      <c r="C21" s="185"/>
      <c r="D21" s="185"/>
      <c r="E21" s="185"/>
      <c r="F21" s="185"/>
      <c r="G21" s="185"/>
      <c r="H21" s="185"/>
      <c r="I21" s="186"/>
      <c r="J21" s="5"/>
      <c r="K21" s="187" t="s">
        <v>118</v>
      </c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7"/>
      <c r="BI21" s="188" t="s">
        <v>5</v>
      </c>
      <c r="BJ21" s="189"/>
      <c r="BK21" s="189"/>
      <c r="BL21" s="189"/>
      <c r="BM21" s="189"/>
      <c r="BN21" s="189"/>
      <c r="BO21" s="189"/>
      <c r="BP21" s="189"/>
      <c r="BQ21" s="189"/>
      <c r="BR21" s="189"/>
      <c r="BS21" s="190"/>
      <c r="BT21" s="11" t="s">
        <v>336</v>
      </c>
      <c r="BU21" s="11">
        <v>37580.480000000003</v>
      </c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</row>
    <row r="22" spans="1:90" s="6" customFormat="1" ht="57" customHeight="1" x14ac:dyDescent="0.2">
      <c r="A22" s="184" t="s">
        <v>13</v>
      </c>
      <c r="B22" s="185"/>
      <c r="C22" s="185"/>
      <c r="D22" s="185"/>
      <c r="E22" s="185"/>
      <c r="F22" s="185"/>
      <c r="G22" s="185"/>
      <c r="H22" s="185"/>
      <c r="I22" s="186"/>
      <c r="J22" s="5"/>
      <c r="K22" s="187" t="s">
        <v>12</v>
      </c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7"/>
      <c r="BI22" s="188" t="s">
        <v>5</v>
      </c>
      <c r="BJ22" s="189"/>
      <c r="BK22" s="189"/>
      <c r="BL22" s="189"/>
      <c r="BM22" s="189"/>
      <c r="BN22" s="189"/>
      <c r="BO22" s="189"/>
      <c r="BP22" s="189"/>
      <c r="BQ22" s="189"/>
      <c r="BR22" s="189"/>
      <c r="BS22" s="190"/>
      <c r="BT22" s="11" t="s">
        <v>336</v>
      </c>
      <c r="BU22" s="11">
        <v>21297.84</v>
      </c>
      <c r="BV22" s="246" t="s">
        <v>341</v>
      </c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</row>
    <row r="23" spans="1:90" s="6" customFormat="1" ht="58.7" customHeight="1" x14ac:dyDescent="0.2">
      <c r="A23" s="184" t="s">
        <v>39</v>
      </c>
      <c r="B23" s="185"/>
      <c r="C23" s="185"/>
      <c r="D23" s="185"/>
      <c r="E23" s="185"/>
      <c r="F23" s="185"/>
      <c r="G23" s="185"/>
      <c r="H23" s="185"/>
      <c r="I23" s="186"/>
      <c r="J23" s="5"/>
      <c r="K23" s="187" t="s">
        <v>40</v>
      </c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7"/>
      <c r="BI23" s="188" t="s">
        <v>5</v>
      </c>
      <c r="BJ23" s="189"/>
      <c r="BK23" s="189"/>
      <c r="BL23" s="189"/>
      <c r="BM23" s="189"/>
      <c r="BN23" s="189"/>
      <c r="BO23" s="189"/>
      <c r="BP23" s="189"/>
      <c r="BQ23" s="189"/>
      <c r="BR23" s="189"/>
      <c r="BS23" s="190"/>
      <c r="BT23" s="11" t="s">
        <v>336</v>
      </c>
      <c r="BU23" s="11">
        <v>11599.309999999998</v>
      </c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</row>
    <row r="24" spans="1:90" s="6" customFormat="1" ht="48" customHeight="1" x14ac:dyDescent="0.2">
      <c r="A24" s="184" t="s">
        <v>41</v>
      </c>
      <c r="B24" s="185"/>
      <c r="C24" s="185"/>
      <c r="D24" s="185"/>
      <c r="E24" s="185"/>
      <c r="F24" s="185"/>
      <c r="G24" s="185"/>
      <c r="H24" s="185"/>
      <c r="I24" s="186"/>
      <c r="J24" s="5"/>
      <c r="K24" s="187" t="s">
        <v>12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7"/>
      <c r="BI24" s="188" t="s">
        <v>5</v>
      </c>
      <c r="BJ24" s="189"/>
      <c r="BK24" s="189"/>
      <c r="BL24" s="189"/>
      <c r="BM24" s="189"/>
      <c r="BN24" s="189"/>
      <c r="BO24" s="189"/>
      <c r="BP24" s="189"/>
      <c r="BQ24" s="189"/>
      <c r="BR24" s="189"/>
      <c r="BS24" s="190"/>
      <c r="BT24" s="11" t="s">
        <v>336</v>
      </c>
      <c r="BU24" s="11">
        <v>7134.7599999999993</v>
      </c>
      <c r="BV24" s="246" t="s">
        <v>344</v>
      </c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</row>
    <row r="25" spans="1:90" s="6" customFormat="1" ht="15" customHeight="1" x14ac:dyDescent="0.2">
      <c r="A25" s="184" t="s">
        <v>10</v>
      </c>
      <c r="B25" s="185"/>
      <c r="C25" s="185"/>
      <c r="D25" s="185"/>
      <c r="E25" s="185"/>
      <c r="F25" s="185"/>
      <c r="G25" s="185"/>
      <c r="H25" s="185"/>
      <c r="I25" s="186"/>
      <c r="J25" s="5"/>
      <c r="K25" s="187" t="s">
        <v>21</v>
      </c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7"/>
      <c r="BI25" s="188" t="s">
        <v>5</v>
      </c>
      <c r="BJ25" s="189"/>
      <c r="BK25" s="189"/>
      <c r="BL25" s="189"/>
      <c r="BM25" s="189"/>
      <c r="BN25" s="189"/>
      <c r="BO25" s="189"/>
      <c r="BP25" s="189"/>
      <c r="BQ25" s="189"/>
      <c r="BR25" s="189"/>
      <c r="BS25" s="190"/>
      <c r="BT25" s="11" t="s">
        <v>336</v>
      </c>
      <c r="BU25" s="11">
        <v>221612.18</v>
      </c>
      <c r="BV25" s="168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70"/>
    </row>
    <row r="26" spans="1:90" s="6" customFormat="1" ht="28.15" customHeight="1" x14ac:dyDescent="0.2">
      <c r="A26" s="184" t="s">
        <v>42</v>
      </c>
      <c r="B26" s="185"/>
      <c r="C26" s="185"/>
      <c r="D26" s="185"/>
      <c r="E26" s="185"/>
      <c r="F26" s="185"/>
      <c r="G26" s="185"/>
      <c r="H26" s="185"/>
      <c r="I26" s="186"/>
      <c r="J26" s="5"/>
      <c r="K26" s="187" t="s">
        <v>12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7"/>
      <c r="BI26" s="188" t="s">
        <v>5</v>
      </c>
      <c r="BJ26" s="189"/>
      <c r="BK26" s="189"/>
      <c r="BL26" s="189"/>
      <c r="BM26" s="189"/>
      <c r="BN26" s="189"/>
      <c r="BO26" s="189"/>
      <c r="BP26" s="189"/>
      <c r="BQ26" s="189"/>
      <c r="BR26" s="189"/>
      <c r="BS26" s="190"/>
      <c r="BT26" s="11" t="s">
        <v>336</v>
      </c>
      <c r="BU26" s="11">
        <v>17412.588</v>
      </c>
      <c r="BV26" s="168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70"/>
    </row>
    <row r="27" spans="1:90" s="6" customFormat="1" ht="30" customHeight="1" x14ac:dyDescent="0.2">
      <c r="A27" s="184" t="s">
        <v>14</v>
      </c>
      <c r="B27" s="185"/>
      <c r="C27" s="185"/>
      <c r="D27" s="185"/>
      <c r="E27" s="185"/>
      <c r="F27" s="185"/>
      <c r="G27" s="185"/>
      <c r="H27" s="185"/>
      <c r="I27" s="186"/>
      <c r="J27" s="5"/>
      <c r="K27" s="187" t="s">
        <v>99</v>
      </c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7"/>
      <c r="BI27" s="188" t="s">
        <v>5</v>
      </c>
      <c r="BJ27" s="189"/>
      <c r="BK27" s="189"/>
      <c r="BL27" s="189"/>
      <c r="BM27" s="189"/>
      <c r="BN27" s="189"/>
      <c r="BO27" s="189"/>
      <c r="BP27" s="189"/>
      <c r="BQ27" s="189"/>
      <c r="BR27" s="189"/>
      <c r="BS27" s="190"/>
      <c r="BT27" s="11" t="s">
        <v>336</v>
      </c>
      <c r="BU27" s="11">
        <f>SUM(BU28:BU30)</f>
        <v>50294.14</v>
      </c>
      <c r="BV27" s="168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70"/>
    </row>
    <row r="28" spans="1:90" s="6" customFormat="1" ht="30" customHeight="1" x14ac:dyDescent="0.2">
      <c r="A28" s="184" t="s">
        <v>43</v>
      </c>
      <c r="B28" s="185"/>
      <c r="C28" s="185"/>
      <c r="D28" s="185"/>
      <c r="E28" s="185"/>
      <c r="F28" s="185"/>
      <c r="G28" s="185"/>
      <c r="H28" s="185"/>
      <c r="I28" s="186"/>
      <c r="J28" s="5"/>
      <c r="K28" s="187" t="s">
        <v>100</v>
      </c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7"/>
      <c r="BI28" s="188" t="s">
        <v>5</v>
      </c>
      <c r="BJ28" s="189"/>
      <c r="BK28" s="189"/>
      <c r="BL28" s="189"/>
      <c r="BM28" s="189"/>
      <c r="BN28" s="189"/>
      <c r="BO28" s="189"/>
      <c r="BP28" s="189"/>
      <c r="BQ28" s="189"/>
      <c r="BR28" s="189"/>
      <c r="BS28" s="190"/>
      <c r="BT28" s="11" t="s">
        <v>336</v>
      </c>
      <c r="BU28" s="11">
        <v>0</v>
      </c>
      <c r="BV28" s="168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70"/>
    </row>
    <row r="29" spans="1:90" s="6" customFormat="1" ht="25.9" customHeight="1" x14ac:dyDescent="0.2">
      <c r="A29" s="184" t="s">
        <v>45</v>
      </c>
      <c r="B29" s="185"/>
      <c r="C29" s="185"/>
      <c r="D29" s="185"/>
      <c r="E29" s="185"/>
      <c r="F29" s="185"/>
      <c r="G29" s="185"/>
      <c r="H29" s="185"/>
      <c r="I29" s="186"/>
      <c r="J29" s="5"/>
      <c r="K29" s="187" t="s">
        <v>44</v>
      </c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7"/>
      <c r="BI29" s="188" t="s">
        <v>5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90"/>
      <c r="BT29" s="11" t="s">
        <v>336</v>
      </c>
      <c r="BU29" s="11">
        <v>27.03</v>
      </c>
      <c r="BV29" s="168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70"/>
    </row>
    <row r="30" spans="1:90" s="6" customFormat="1" ht="30" customHeight="1" x14ac:dyDescent="0.2">
      <c r="A30" s="184" t="s">
        <v>101</v>
      </c>
      <c r="B30" s="185"/>
      <c r="C30" s="185"/>
      <c r="D30" s="185"/>
      <c r="E30" s="185"/>
      <c r="F30" s="185"/>
      <c r="G30" s="185"/>
      <c r="H30" s="185"/>
      <c r="I30" s="186"/>
      <c r="J30" s="5"/>
      <c r="K30" s="187" t="s">
        <v>46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7"/>
      <c r="BI30" s="188" t="s">
        <v>5</v>
      </c>
      <c r="BJ30" s="189"/>
      <c r="BK30" s="189"/>
      <c r="BL30" s="189"/>
      <c r="BM30" s="189"/>
      <c r="BN30" s="189"/>
      <c r="BO30" s="189"/>
      <c r="BP30" s="189"/>
      <c r="BQ30" s="189"/>
      <c r="BR30" s="189"/>
      <c r="BS30" s="190"/>
      <c r="BT30" s="11" t="s">
        <v>336</v>
      </c>
      <c r="BU30" s="11">
        <f>SUM(BU31:BU41)</f>
        <v>50267.11</v>
      </c>
      <c r="BV30" s="168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70"/>
    </row>
    <row r="31" spans="1:90" s="6" customFormat="1" ht="24.6" customHeight="1" x14ac:dyDescent="0.2">
      <c r="A31" s="207" t="s">
        <v>119</v>
      </c>
      <c r="B31" s="208"/>
      <c r="C31" s="208"/>
      <c r="D31" s="208"/>
      <c r="E31" s="208"/>
      <c r="F31" s="208"/>
      <c r="G31" s="208"/>
      <c r="H31" s="208"/>
      <c r="I31" s="209"/>
      <c r="J31" s="12"/>
      <c r="K31" s="210" t="s">
        <v>120</v>
      </c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13"/>
      <c r="BI31" s="211" t="s">
        <v>5</v>
      </c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11" t="s">
        <v>336</v>
      </c>
      <c r="BU31" s="11">
        <v>3600.99</v>
      </c>
      <c r="BV31" s="168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70"/>
    </row>
    <row r="32" spans="1:90" s="6" customFormat="1" ht="30" customHeight="1" x14ac:dyDescent="0.2">
      <c r="A32" s="207" t="s">
        <v>121</v>
      </c>
      <c r="B32" s="208"/>
      <c r="C32" s="208"/>
      <c r="D32" s="208"/>
      <c r="E32" s="208"/>
      <c r="F32" s="208"/>
      <c r="G32" s="208"/>
      <c r="H32" s="208"/>
      <c r="I32" s="209"/>
      <c r="J32" s="12"/>
      <c r="K32" s="210" t="s">
        <v>122</v>
      </c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13"/>
      <c r="BI32" s="211" t="s">
        <v>5</v>
      </c>
      <c r="BJ32" s="212"/>
      <c r="BK32" s="212"/>
      <c r="BL32" s="212"/>
      <c r="BM32" s="212"/>
      <c r="BN32" s="212"/>
      <c r="BO32" s="212"/>
      <c r="BP32" s="212"/>
      <c r="BQ32" s="212"/>
      <c r="BR32" s="212"/>
      <c r="BS32" s="213"/>
      <c r="BT32" s="11" t="s">
        <v>336</v>
      </c>
      <c r="BU32" s="11">
        <v>15930.02</v>
      </c>
      <c r="BV32" s="168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70"/>
    </row>
    <row r="33" spans="1:90" s="6" customFormat="1" ht="30" customHeight="1" x14ac:dyDescent="0.2">
      <c r="A33" s="207" t="s">
        <v>123</v>
      </c>
      <c r="B33" s="208"/>
      <c r="C33" s="208"/>
      <c r="D33" s="208"/>
      <c r="E33" s="208"/>
      <c r="F33" s="208"/>
      <c r="G33" s="208"/>
      <c r="H33" s="208"/>
      <c r="I33" s="209"/>
      <c r="J33" s="12"/>
      <c r="K33" s="210" t="s">
        <v>124</v>
      </c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13"/>
      <c r="BI33" s="211" t="s">
        <v>5</v>
      </c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11" t="s">
        <v>336</v>
      </c>
      <c r="BU33" s="11">
        <v>3967.2900000000004</v>
      </c>
      <c r="BV33" s="168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70"/>
    </row>
    <row r="34" spans="1:90" s="6" customFormat="1" ht="30" customHeight="1" x14ac:dyDescent="0.2">
      <c r="A34" s="207" t="s">
        <v>125</v>
      </c>
      <c r="B34" s="208"/>
      <c r="C34" s="208"/>
      <c r="D34" s="208"/>
      <c r="E34" s="208"/>
      <c r="F34" s="208"/>
      <c r="G34" s="208"/>
      <c r="H34" s="208"/>
      <c r="I34" s="209"/>
      <c r="J34" s="12"/>
      <c r="K34" s="210" t="s">
        <v>126</v>
      </c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13"/>
      <c r="BI34" s="211" t="s">
        <v>5</v>
      </c>
      <c r="BJ34" s="212"/>
      <c r="BK34" s="212"/>
      <c r="BL34" s="212"/>
      <c r="BM34" s="212"/>
      <c r="BN34" s="212"/>
      <c r="BO34" s="212"/>
      <c r="BP34" s="212"/>
      <c r="BQ34" s="212"/>
      <c r="BR34" s="212"/>
      <c r="BS34" s="213"/>
      <c r="BT34" s="11" t="s">
        <v>336</v>
      </c>
      <c r="BU34" s="11">
        <v>3567.33</v>
      </c>
      <c r="BV34" s="168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70"/>
    </row>
    <row r="35" spans="1:90" s="6" customFormat="1" ht="41.45" customHeight="1" x14ac:dyDescent="0.2">
      <c r="A35" s="207" t="s">
        <v>127</v>
      </c>
      <c r="B35" s="208"/>
      <c r="C35" s="208"/>
      <c r="D35" s="208"/>
      <c r="E35" s="208"/>
      <c r="F35" s="208"/>
      <c r="G35" s="208"/>
      <c r="H35" s="208"/>
      <c r="I35" s="209"/>
      <c r="J35" s="87"/>
      <c r="K35" s="210" t="s">
        <v>289</v>
      </c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86"/>
      <c r="BI35" s="211" t="s">
        <v>5</v>
      </c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11" t="s">
        <v>336</v>
      </c>
      <c r="BU35" s="11">
        <v>5109.8900000000003</v>
      </c>
      <c r="BV35" s="168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70"/>
    </row>
    <row r="36" spans="1:90" s="6" customFormat="1" ht="22.15" customHeight="1" x14ac:dyDescent="0.2">
      <c r="A36" s="207" t="s">
        <v>129</v>
      </c>
      <c r="B36" s="208"/>
      <c r="C36" s="208"/>
      <c r="D36" s="208"/>
      <c r="E36" s="208"/>
      <c r="F36" s="208"/>
      <c r="G36" s="208"/>
      <c r="H36" s="208"/>
      <c r="I36" s="209"/>
      <c r="J36" s="12"/>
      <c r="K36" s="210" t="s">
        <v>128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13"/>
      <c r="BI36" s="211" t="s">
        <v>5</v>
      </c>
      <c r="BJ36" s="212"/>
      <c r="BK36" s="212"/>
      <c r="BL36" s="212"/>
      <c r="BM36" s="212"/>
      <c r="BN36" s="212"/>
      <c r="BO36" s="212"/>
      <c r="BP36" s="212"/>
      <c r="BQ36" s="212"/>
      <c r="BR36" s="212"/>
      <c r="BS36" s="213"/>
      <c r="BT36" s="11" t="s">
        <v>336</v>
      </c>
      <c r="BU36" s="11">
        <v>5763.87</v>
      </c>
      <c r="BV36" s="168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70"/>
    </row>
    <row r="37" spans="1:90" s="6" customFormat="1" ht="22.15" customHeight="1" x14ac:dyDescent="0.2">
      <c r="A37" s="207" t="s">
        <v>131</v>
      </c>
      <c r="B37" s="208"/>
      <c r="C37" s="208"/>
      <c r="D37" s="208"/>
      <c r="E37" s="208"/>
      <c r="F37" s="208"/>
      <c r="G37" s="208"/>
      <c r="H37" s="208"/>
      <c r="I37" s="209"/>
      <c r="J37" s="12"/>
      <c r="K37" s="210" t="s">
        <v>130</v>
      </c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13"/>
      <c r="BI37" s="211" t="s">
        <v>5</v>
      </c>
      <c r="BJ37" s="212"/>
      <c r="BK37" s="212"/>
      <c r="BL37" s="212"/>
      <c r="BM37" s="212"/>
      <c r="BN37" s="212"/>
      <c r="BO37" s="212"/>
      <c r="BP37" s="212"/>
      <c r="BQ37" s="212"/>
      <c r="BR37" s="212"/>
      <c r="BS37" s="213"/>
      <c r="BT37" s="11" t="s">
        <v>336</v>
      </c>
      <c r="BU37" s="11">
        <v>4024.46</v>
      </c>
      <c r="BV37" s="168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70"/>
    </row>
    <row r="38" spans="1:90" s="6" customFormat="1" ht="16.899999999999999" customHeight="1" x14ac:dyDescent="0.2">
      <c r="A38" s="207" t="s">
        <v>133</v>
      </c>
      <c r="B38" s="208"/>
      <c r="C38" s="208"/>
      <c r="D38" s="208"/>
      <c r="E38" s="208"/>
      <c r="F38" s="208"/>
      <c r="G38" s="208"/>
      <c r="H38" s="208"/>
      <c r="I38" s="209"/>
      <c r="J38" s="12"/>
      <c r="K38" s="210" t="s">
        <v>132</v>
      </c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13"/>
      <c r="BI38" s="211" t="s">
        <v>5</v>
      </c>
      <c r="BJ38" s="212"/>
      <c r="BK38" s="212"/>
      <c r="BL38" s="212"/>
      <c r="BM38" s="212"/>
      <c r="BN38" s="212"/>
      <c r="BO38" s="212"/>
      <c r="BP38" s="212"/>
      <c r="BQ38" s="212"/>
      <c r="BR38" s="212"/>
      <c r="BS38" s="213"/>
      <c r="BT38" s="11" t="s">
        <v>336</v>
      </c>
      <c r="BU38" s="11">
        <v>1867.8500000000001</v>
      </c>
      <c r="BV38" s="168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70"/>
    </row>
    <row r="39" spans="1:90" s="6" customFormat="1" ht="30" customHeight="1" x14ac:dyDescent="0.2">
      <c r="A39" s="207" t="s">
        <v>135</v>
      </c>
      <c r="B39" s="208"/>
      <c r="C39" s="208"/>
      <c r="D39" s="208"/>
      <c r="E39" s="208"/>
      <c r="F39" s="208"/>
      <c r="G39" s="208"/>
      <c r="H39" s="208"/>
      <c r="I39" s="209"/>
      <c r="J39" s="12"/>
      <c r="K39" s="210" t="s">
        <v>134</v>
      </c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13"/>
      <c r="BI39" s="211" t="s">
        <v>5</v>
      </c>
      <c r="BJ39" s="212"/>
      <c r="BK39" s="212"/>
      <c r="BL39" s="212"/>
      <c r="BM39" s="212"/>
      <c r="BN39" s="212"/>
      <c r="BO39" s="212"/>
      <c r="BP39" s="212"/>
      <c r="BQ39" s="212"/>
      <c r="BR39" s="212"/>
      <c r="BS39" s="213"/>
      <c r="BT39" s="11" t="s">
        <v>336</v>
      </c>
      <c r="BU39" s="11">
        <v>1387.3200000000002</v>
      </c>
      <c r="BV39" s="168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70"/>
    </row>
    <row r="40" spans="1:90" s="6" customFormat="1" ht="27" customHeight="1" x14ac:dyDescent="0.2">
      <c r="A40" s="207" t="s">
        <v>137</v>
      </c>
      <c r="B40" s="208"/>
      <c r="C40" s="208"/>
      <c r="D40" s="208"/>
      <c r="E40" s="208"/>
      <c r="F40" s="208"/>
      <c r="G40" s="208"/>
      <c r="H40" s="208"/>
      <c r="I40" s="209"/>
      <c r="J40" s="12"/>
      <c r="K40" s="210" t="s">
        <v>136</v>
      </c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13"/>
      <c r="BI40" s="211" t="s">
        <v>5</v>
      </c>
      <c r="BJ40" s="212"/>
      <c r="BK40" s="212"/>
      <c r="BL40" s="212"/>
      <c r="BM40" s="212"/>
      <c r="BN40" s="212"/>
      <c r="BO40" s="212"/>
      <c r="BP40" s="212"/>
      <c r="BQ40" s="212"/>
      <c r="BR40" s="212"/>
      <c r="BS40" s="213"/>
      <c r="BT40" s="11" t="s">
        <v>336</v>
      </c>
      <c r="BU40" s="11">
        <v>3070.6</v>
      </c>
      <c r="BV40" s="168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70"/>
    </row>
    <row r="41" spans="1:90" s="6" customFormat="1" ht="27" customHeight="1" x14ac:dyDescent="0.2">
      <c r="A41" s="207" t="s">
        <v>288</v>
      </c>
      <c r="B41" s="208"/>
      <c r="C41" s="208"/>
      <c r="D41" s="208"/>
      <c r="E41" s="208"/>
      <c r="F41" s="208"/>
      <c r="G41" s="208"/>
      <c r="H41" s="208"/>
      <c r="I41" s="209"/>
      <c r="J41" s="12"/>
      <c r="K41" s="210" t="s">
        <v>138</v>
      </c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13"/>
      <c r="BI41" s="211" t="s">
        <v>5</v>
      </c>
      <c r="BJ41" s="212"/>
      <c r="BK41" s="212"/>
      <c r="BL41" s="212"/>
      <c r="BM41" s="212"/>
      <c r="BN41" s="212"/>
      <c r="BO41" s="212"/>
      <c r="BP41" s="212"/>
      <c r="BQ41" s="212"/>
      <c r="BR41" s="212"/>
      <c r="BS41" s="213"/>
      <c r="BT41" s="11" t="s">
        <v>336</v>
      </c>
      <c r="BU41" s="11">
        <f>[1]ИНЭ!$J$266+[1]ИНЭ!$J$275</f>
        <v>1977.49</v>
      </c>
      <c r="BV41" s="168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70"/>
    </row>
    <row r="42" spans="1:90" s="6" customFormat="1" ht="45" customHeight="1" x14ac:dyDescent="0.2">
      <c r="A42" s="184" t="s">
        <v>102</v>
      </c>
      <c r="B42" s="185"/>
      <c r="C42" s="185"/>
      <c r="D42" s="185"/>
      <c r="E42" s="185"/>
      <c r="F42" s="185"/>
      <c r="G42" s="185"/>
      <c r="H42" s="185"/>
      <c r="I42" s="186"/>
      <c r="J42" s="5"/>
      <c r="K42" s="187" t="s">
        <v>103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7"/>
      <c r="BI42" s="188" t="s">
        <v>5</v>
      </c>
      <c r="BJ42" s="189"/>
      <c r="BK42" s="189"/>
      <c r="BL42" s="189"/>
      <c r="BM42" s="189"/>
      <c r="BN42" s="189"/>
      <c r="BO42" s="189"/>
      <c r="BP42" s="189"/>
      <c r="BQ42" s="189"/>
      <c r="BR42" s="189"/>
      <c r="BS42" s="190"/>
      <c r="BT42" s="11" t="s">
        <v>336</v>
      </c>
      <c r="BU42" s="11">
        <v>0</v>
      </c>
      <c r="BV42" s="168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70"/>
    </row>
    <row r="43" spans="1:90" s="6" customFormat="1" ht="30" customHeight="1" x14ac:dyDescent="0.2">
      <c r="A43" s="184" t="s">
        <v>104</v>
      </c>
      <c r="B43" s="185"/>
      <c r="C43" s="185"/>
      <c r="D43" s="185"/>
      <c r="E43" s="185"/>
      <c r="F43" s="185"/>
      <c r="G43" s="185"/>
      <c r="H43" s="185"/>
      <c r="I43" s="186"/>
      <c r="J43" s="5"/>
      <c r="K43" s="187" t="s">
        <v>105</v>
      </c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7"/>
      <c r="BI43" s="188" t="s">
        <v>5</v>
      </c>
      <c r="BJ43" s="189"/>
      <c r="BK43" s="189"/>
      <c r="BL43" s="189"/>
      <c r="BM43" s="189"/>
      <c r="BN43" s="189"/>
      <c r="BO43" s="189"/>
      <c r="BP43" s="189"/>
      <c r="BQ43" s="189"/>
      <c r="BR43" s="189"/>
      <c r="BS43" s="190"/>
      <c r="BT43" s="11" t="s">
        <v>336</v>
      </c>
      <c r="BU43" s="11">
        <v>0</v>
      </c>
      <c r="BV43" s="168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70"/>
    </row>
    <row r="44" spans="1:90" s="6" customFormat="1" ht="30" customHeight="1" x14ac:dyDescent="0.2">
      <c r="A44" s="184" t="s">
        <v>47</v>
      </c>
      <c r="B44" s="185"/>
      <c r="C44" s="185"/>
      <c r="D44" s="185"/>
      <c r="E44" s="185"/>
      <c r="F44" s="185"/>
      <c r="G44" s="185"/>
      <c r="H44" s="185"/>
      <c r="I44" s="186"/>
      <c r="J44" s="5"/>
      <c r="K44" s="187" t="s">
        <v>48</v>
      </c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7"/>
      <c r="BI44" s="188" t="s">
        <v>5</v>
      </c>
      <c r="BJ44" s="189"/>
      <c r="BK44" s="189"/>
      <c r="BL44" s="189"/>
      <c r="BM44" s="189"/>
      <c r="BN44" s="189"/>
      <c r="BO44" s="189"/>
      <c r="BP44" s="189"/>
      <c r="BQ44" s="189"/>
      <c r="BR44" s="189"/>
      <c r="BS44" s="190"/>
      <c r="BT44" s="11">
        <f>BT45+BT46+BT47+BT48+BT49+BT50+BT51+BT52+BT53+BT54+BT56+BT57</f>
        <v>498774.1236415641</v>
      </c>
      <c r="BU44" s="11">
        <f>BU45+BU46+BU47+BU48+BU49+BU50+BU51+BU52+BU53+BU54+BU56+BU57</f>
        <v>673932.41485856147</v>
      </c>
      <c r="BV44" s="214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6"/>
    </row>
    <row r="45" spans="1:90" s="6" customFormat="1" ht="53.65" customHeight="1" x14ac:dyDescent="0.2">
      <c r="A45" s="184" t="s">
        <v>49</v>
      </c>
      <c r="B45" s="185"/>
      <c r="C45" s="185"/>
      <c r="D45" s="185"/>
      <c r="E45" s="185"/>
      <c r="F45" s="185"/>
      <c r="G45" s="185"/>
      <c r="H45" s="185"/>
      <c r="I45" s="186"/>
      <c r="J45" s="5"/>
      <c r="K45" s="187" t="s">
        <v>139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7"/>
      <c r="BI45" s="188" t="s">
        <v>5</v>
      </c>
      <c r="BJ45" s="189"/>
      <c r="BK45" s="189"/>
      <c r="BL45" s="189"/>
      <c r="BM45" s="189"/>
      <c r="BN45" s="189"/>
      <c r="BO45" s="189"/>
      <c r="BP45" s="189"/>
      <c r="BQ45" s="189"/>
      <c r="BR45" s="189"/>
      <c r="BS45" s="190"/>
      <c r="BT45" s="11">
        <v>188499.96182796592</v>
      </c>
      <c r="BU45" s="11">
        <v>183893.16</v>
      </c>
      <c r="BV45" s="168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70"/>
    </row>
    <row r="46" spans="1:90" s="6" customFormat="1" ht="45" customHeight="1" x14ac:dyDescent="0.2">
      <c r="A46" s="184" t="s">
        <v>50</v>
      </c>
      <c r="B46" s="185"/>
      <c r="C46" s="185"/>
      <c r="D46" s="185"/>
      <c r="E46" s="185"/>
      <c r="F46" s="185"/>
      <c r="G46" s="185"/>
      <c r="H46" s="185"/>
      <c r="I46" s="186"/>
      <c r="J46" s="5"/>
      <c r="K46" s="187" t="s">
        <v>51</v>
      </c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7"/>
      <c r="BI46" s="188" t="s">
        <v>5</v>
      </c>
      <c r="BJ46" s="189"/>
      <c r="BK46" s="189"/>
      <c r="BL46" s="189"/>
      <c r="BM46" s="189"/>
      <c r="BN46" s="189"/>
      <c r="BO46" s="189"/>
      <c r="BP46" s="189"/>
      <c r="BQ46" s="189"/>
      <c r="BR46" s="189"/>
      <c r="BS46" s="190"/>
      <c r="BT46" s="11">
        <v>0</v>
      </c>
      <c r="BU46" s="11">
        <v>0</v>
      </c>
      <c r="BV46" s="217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6"/>
    </row>
    <row r="47" spans="1:90" s="6" customFormat="1" ht="24" customHeight="1" x14ac:dyDescent="0.2">
      <c r="A47" s="184" t="s">
        <v>52</v>
      </c>
      <c r="B47" s="185"/>
      <c r="C47" s="185"/>
      <c r="D47" s="185"/>
      <c r="E47" s="185"/>
      <c r="F47" s="185"/>
      <c r="G47" s="185"/>
      <c r="H47" s="185"/>
      <c r="I47" s="186"/>
      <c r="J47" s="5"/>
      <c r="K47" s="187" t="s">
        <v>53</v>
      </c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7"/>
      <c r="BI47" s="188" t="s">
        <v>5</v>
      </c>
      <c r="BJ47" s="189"/>
      <c r="BK47" s="189"/>
      <c r="BL47" s="189"/>
      <c r="BM47" s="189"/>
      <c r="BN47" s="189"/>
      <c r="BO47" s="189"/>
      <c r="BP47" s="189"/>
      <c r="BQ47" s="189"/>
      <c r="BR47" s="189"/>
      <c r="BS47" s="190"/>
      <c r="BT47" s="11">
        <v>8303.5346650629126</v>
      </c>
      <c r="BU47" s="11">
        <v>13480.269999999999</v>
      </c>
      <c r="BV47" s="168" t="s">
        <v>309</v>
      </c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0"/>
    </row>
    <row r="48" spans="1:90" s="6" customFormat="1" ht="15" customHeight="1" x14ac:dyDescent="0.2">
      <c r="A48" s="184" t="s">
        <v>54</v>
      </c>
      <c r="B48" s="185"/>
      <c r="C48" s="185"/>
      <c r="D48" s="185"/>
      <c r="E48" s="185"/>
      <c r="F48" s="185"/>
      <c r="G48" s="185"/>
      <c r="H48" s="185"/>
      <c r="I48" s="186"/>
      <c r="J48" s="5"/>
      <c r="K48" s="187" t="s">
        <v>22</v>
      </c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7"/>
      <c r="BI48" s="188" t="s">
        <v>5</v>
      </c>
      <c r="BJ48" s="189"/>
      <c r="BK48" s="189"/>
      <c r="BL48" s="189"/>
      <c r="BM48" s="189"/>
      <c r="BN48" s="189"/>
      <c r="BO48" s="189"/>
      <c r="BP48" s="189"/>
      <c r="BQ48" s="189"/>
      <c r="BR48" s="189"/>
      <c r="BS48" s="190"/>
      <c r="BT48" s="11">
        <v>73418.108806850345</v>
      </c>
      <c r="BU48" s="11">
        <v>65838.560000000012</v>
      </c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</row>
    <row r="49" spans="1:90" s="6" customFormat="1" ht="65.099999999999994" customHeight="1" x14ac:dyDescent="0.2">
      <c r="A49" s="184" t="s">
        <v>55</v>
      </c>
      <c r="B49" s="185"/>
      <c r="C49" s="185"/>
      <c r="D49" s="185"/>
      <c r="E49" s="185"/>
      <c r="F49" s="185"/>
      <c r="G49" s="185"/>
      <c r="H49" s="185"/>
      <c r="I49" s="186"/>
      <c r="J49" s="5"/>
      <c r="K49" s="187" t="s">
        <v>286</v>
      </c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7"/>
      <c r="BI49" s="188" t="s">
        <v>5</v>
      </c>
      <c r="BJ49" s="189"/>
      <c r="BK49" s="189"/>
      <c r="BL49" s="189"/>
      <c r="BM49" s="189"/>
      <c r="BN49" s="189"/>
      <c r="BO49" s="189"/>
      <c r="BP49" s="189"/>
      <c r="BQ49" s="189"/>
      <c r="BR49" s="189"/>
      <c r="BS49" s="190"/>
      <c r="BT49" s="11">
        <v>83598.351265295496</v>
      </c>
      <c r="BU49" s="11">
        <v>132159.16</v>
      </c>
      <c r="BV49" s="168" t="s">
        <v>307</v>
      </c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70"/>
    </row>
    <row r="50" spans="1:90" s="6" customFormat="1" ht="48.75" customHeight="1" x14ac:dyDescent="0.2">
      <c r="A50" s="184" t="s">
        <v>56</v>
      </c>
      <c r="B50" s="185"/>
      <c r="C50" s="185"/>
      <c r="D50" s="185"/>
      <c r="E50" s="185"/>
      <c r="F50" s="185"/>
      <c r="G50" s="185"/>
      <c r="H50" s="185"/>
      <c r="I50" s="186"/>
      <c r="J50" s="5"/>
      <c r="K50" s="187" t="s">
        <v>106</v>
      </c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7"/>
      <c r="BI50" s="188" t="s">
        <v>5</v>
      </c>
      <c r="BJ50" s="189"/>
      <c r="BK50" s="189"/>
      <c r="BL50" s="189"/>
      <c r="BM50" s="189"/>
      <c r="BN50" s="189"/>
      <c r="BO50" s="189"/>
      <c r="BP50" s="189"/>
      <c r="BQ50" s="189"/>
      <c r="BR50" s="189"/>
      <c r="BS50" s="190"/>
      <c r="BT50" s="11">
        <v>139806.06005520001</v>
      </c>
      <c r="BU50" s="11">
        <v>110126.23999999999</v>
      </c>
      <c r="BV50" s="168" t="s">
        <v>309</v>
      </c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70"/>
    </row>
    <row r="51" spans="1:90" s="6" customFormat="1" ht="15" customHeight="1" x14ac:dyDescent="0.2">
      <c r="A51" s="184" t="s">
        <v>57</v>
      </c>
      <c r="B51" s="185"/>
      <c r="C51" s="185"/>
      <c r="D51" s="185"/>
      <c r="E51" s="185"/>
      <c r="F51" s="185"/>
      <c r="G51" s="185"/>
      <c r="H51" s="185"/>
      <c r="I51" s="186"/>
      <c r="J51" s="5"/>
      <c r="K51" s="187" t="s">
        <v>107</v>
      </c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7"/>
      <c r="BI51" s="188" t="s">
        <v>5</v>
      </c>
      <c r="BJ51" s="189"/>
      <c r="BK51" s="189"/>
      <c r="BL51" s="189"/>
      <c r="BM51" s="189"/>
      <c r="BN51" s="189"/>
      <c r="BO51" s="189"/>
      <c r="BP51" s="189"/>
      <c r="BQ51" s="189"/>
      <c r="BR51" s="189"/>
      <c r="BS51" s="190"/>
      <c r="BT51" s="11">
        <v>0</v>
      </c>
      <c r="BU51" s="11">
        <v>0</v>
      </c>
      <c r="BV51" s="168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70"/>
    </row>
    <row r="52" spans="1:90" s="6" customFormat="1" ht="67.900000000000006" customHeight="1" x14ac:dyDescent="0.2">
      <c r="A52" s="184" t="s">
        <v>61</v>
      </c>
      <c r="B52" s="185"/>
      <c r="C52" s="185"/>
      <c r="D52" s="185"/>
      <c r="E52" s="185"/>
      <c r="F52" s="185"/>
      <c r="G52" s="185"/>
      <c r="H52" s="185"/>
      <c r="I52" s="186"/>
      <c r="J52" s="5"/>
      <c r="K52" s="187" t="s">
        <v>23</v>
      </c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7"/>
      <c r="BI52" s="188" t="s">
        <v>5</v>
      </c>
      <c r="BJ52" s="189"/>
      <c r="BK52" s="189"/>
      <c r="BL52" s="189"/>
      <c r="BM52" s="189"/>
      <c r="BN52" s="189"/>
      <c r="BO52" s="189"/>
      <c r="BP52" s="189"/>
      <c r="BQ52" s="189"/>
      <c r="BR52" s="189"/>
      <c r="BS52" s="190"/>
      <c r="BT52" s="11">
        <v>0</v>
      </c>
      <c r="BU52" s="11">
        <v>37282.860228561301</v>
      </c>
      <c r="BV52" s="168" t="s">
        <v>343</v>
      </c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70"/>
    </row>
    <row r="53" spans="1:90" s="6" customFormat="1" ht="45.95" customHeight="1" x14ac:dyDescent="0.2">
      <c r="A53" s="184" t="s">
        <v>108</v>
      </c>
      <c r="B53" s="185"/>
      <c r="C53" s="185"/>
      <c r="D53" s="185"/>
      <c r="E53" s="185"/>
      <c r="F53" s="185"/>
      <c r="G53" s="185"/>
      <c r="H53" s="185"/>
      <c r="I53" s="186"/>
      <c r="J53" s="5"/>
      <c r="K53" s="187" t="s">
        <v>24</v>
      </c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7"/>
      <c r="BI53" s="188" t="s">
        <v>5</v>
      </c>
      <c r="BJ53" s="189"/>
      <c r="BK53" s="189"/>
      <c r="BL53" s="189"/>
      <c r="BM53" s="189"/>
      <c r="BN53" s="189"/>
      <c r="BO53" s="189"/>
      <c r="BP53" s="189"/>
      <c r="BQ53" s="189"/>
      <c r="BR53" s="189"/>
      <c r="BS53" s="190"/>
      <c r="BT53" s="11">
        <v>4545.4170211894807</v>
      </c>
      <c r="BU53" s="11">
        <v>1992.92</v>
      </c>
      <c r="BV53" s="168" t="s">
        <v>314</v>
      </c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70"/>
    </row>
    <row r="54" spans="1:90" s="6" customFormat="1" ht="69.599999999999994" customHeight="1" x14ac:dyDescent="0.2">
      <c r="A54" s="184" t="s">
        <v>109</v>
      </c>
      <c r="B54" s="185"/>
      <c r="C54" s="185"/>
      <c r="D54" s="185"/>
      <c r="E54" s="185"/>
      <c r="F54" s="185"/>
      <c r="G54" s="185"/>
      <c r="H54" s="185"/>
      <c r="I54" s="186"/>
      <c r="J54" s="5"/>
      <c r="K54" s="187" t="s">
        <v>58</v>
      </c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7"/>
      <c r="BI54" s="188" t="s">
        <v>5</v>
      </c>
      <c r="BJ54" s="189"/>
      <c r="BK54" s="189"/>
      <c r="BL54" s="189"/>
      <c r="BM54" s="189"/>
      <c r="BN54" s="189"/>
      <c r="BO54" s="189"/>
      <c r="BP54" s="189"/>
      <c r="BQ54" s="189"/>
      <c r="BR54" s="189"/>
      <c r="BS54" s="190"/>
      <c r="BT54" s="14">
        <v>602.69000000000005</v>
      </c>
      <c r="BU54" s="11">
        <v>75.448999999999984</v>
      </c>
      <c r="BV54" s="203" t="s">
        <v>306</v>
      </c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5"/>
    </row>
    <row r="55" spans="1:90" s="6" customFormat="1" ht="43.15" customHeight="1" x14ac:dyDescent="0.2">
      <c r="A55" s="184" t="s">
        <v>110</v>
      </c>
      <c r="B55" s="185"/>
      <c r="C55" s="185"/>
      <c r="D55" s="185"/>
      <c r="E55" s="185"/>
      <c r="F55" s="185"/>
      <c r="G55" s="185"/>
      <c r="H55" s="185"/>
      <c r="I55" s="186"/>
      <c r="J55" s="5"/>
      <c r="K55" s="187" t="s">
        <v>59</v>
      </c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7"/>
      <c r="BI55" s="188" t="s">
        <v>60</v>
      </c>
      <c r="BJ55" s="189"/>
      <c r="BK55" s="189"/>
      <c r="BL55" s="189"/>
      <c r="BM55" s="189"/>
      <c r="BN55" s="189"/>
      <c r="BO55" s="189"/>
      <c r="BP55" s="189"/>
      <c r="BQ55" s="189"/>
      <c r="BR55" s="189"/>
      <c r="BS55" s="190"/>
      <c r="BT55" s="5" t="s">
        <v>303</v>
      </c>
      <c r="BU55" s="74">
        <v>348</v>
      </c>
      <c r="BV55" s="203" t="s">
        <v>304</v>
      </c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5"/>
    </row>
    <row r="56" spans="1:90" s="6" customFormat="1" ht="111.75" customHeight="1" x14ac:dyDescent="0.2">
      <c r="A56" s="184" t="s">
        <v>111</v>
      </c>
      <c r="B56" s="185"/>
      <c r="C56" s="185"/>
      <c r="D56" s="185"/>
      <c r="E56" s="185"/>
      <c r="F56" s="185"/>
      <c r="G56" s="185"/>
      <c r="H56" s="185"/>
      <c r="I56" s="186"/>
      <c r="J56" s="5"/>
      <c r="K56" s="187" t="s">
        <v>62</v>
      </c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7"/>
      <c r="BI56" s="188" t="s">
        <v>5</v>
      </c>
      <c r="BJ56" s="189"/>
      <c r="BK56" s="189"/>
      <c r="BL56" s="189"/>
      <c r="BM56" s="189"/>
      <c r="BN56" s="189"/>
      <c r="BO56" s="189"/>
      <c r="BP56" s="189"/>
      <c r="BQ56" s="189"/>
      <c r="BR56" s="189"/>
      <c r="BS56" s="190"/>
      <c r="BT56" s="14">
        <v>0</v>
      </c>
      <c r="BU56" s="14">
        <v>0</v>
      </c>
      <c r="BV56" s="218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20"/>
    </row>
    <row r="57" spans="1:90" s="6" customFormat="1" ht="54.6" customHeight="1" x14ac:dyDescent="0.2">
      <c r="A57" s="184" t="s">
        <v>112</v>
      </c>
      <c r="B57" s="185"/>
      <c r="C57" s="185"/>
      <c r="D57" s="185"/>
      <c r="E57" s="185"/>
      <c r="F57" s="185"/>
      <c r="G57" s="185"/>
      <c r="H57" s="185"/>
      <c r="I57" s="186"/>
      <c r="J57" s="5"/>
      <c r="K57" s="187" t="s">
        <v>113</v>
      </c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7"/>
      <c r="BI57" s="188" t="s">
        <v>5</v>
      </c>
      <c r="BJ57" s="189"/>
      <c r="BK57" s="189"/>
      <c r="BL57" s="189"/>
      <c r="BM57" s="189"/>
      <c r="BN57" s="189"/>
      <c r="BO57" s="189"/>
      <c r="BP57" s="189"/>
      <c r="BQ57" s="189"/>
      <c r="BR57" s="189"/>
      <c r="BS57" s="190"/>
      <c r="BT57" s="14">
        <f>SUM(BT58:BT66)</f>
        <v>0</v>
      </c>
      <c r="BU57" s="14">
        <f>SUM(BU58:BU66)</f>
        <v>129083.79563000001</v>
      </c>
      <c r="BV57" s="240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2"/>
    </row>
    <row r="58" spans="1:90" s="6" customFormat="1" ht="17.649999999999999" customHeight="1" x14ac:dyDescent="0.2">
      <c r="A58" s="184" t="s">
        <v>298</v>
      </c>
      <c r="B58" s="185"/>
      <c r="C58" s="185"/>
      <c r="D58" s="185"/>
      <c r="E58" s="185"/>
      <c r="F58" s="185"/>
      <c r="G58" s="185"/>
      <c r="H58" s="185"/>
      <c r="I58" s="186"/>
      <c r="J58" s="5"/>
      <c r="K58" s="210" t="s">
        <v>143</v>
      </c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13"/>
      <c r="BI58" s="211" t="s">
        <v>5</v>
      </c>
      <c r="BJ58" s="212"/>
      <c r="BK58" s="212"/>
      <c r="BL58" s="212"/>
      <c r="BM58" s="212"/>
      <c r="BN58" s="212"/>
      <c r="BO58" s="212"/>
      <c r="BP58" s="212"/>
      <c r="BQ58" s="212"/>
      <c r="BR58" s="212"/>
      <c r="BS58" s="213"/>
      <c r="BT58" s="11">
        <v>0</v>
      </c>
      <c r="BU58" s="11">
        <v>105180.78000000001</v>
      </c>
      <c r="BV58" s="247" t="s">
        <v>309</v>
      </c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  <c r="CK58" s="248"/>
      <c r="CL58" s="249"/>
    </row>
    <row r="59" spans="1:90" s="6" customFormat="1" ht="17.649999999999999" customHeight="1" x14ac:dyDescent="0.2">
      <c r="A59" s="184" t="s">
        <v>299</v>
      </c>
      <c r="B59" s="185"/>
      <c r="C59" s="185"/>
      <c r="D59" s="185"/>
      <c r="E59" s="185"/>
      <c r="F59" s="185"/>
      <c r="G59" s="185"/>
      <c r="H59" s="185"/>
      <c r="I59" s="186"/>
      <c r="J59" s="5"/>
      <c r="K59" s="187" t="s">
        <v>200</v>
      </c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7"/>
      <c r="BI59" s="188" t="s">
        <v>5</v>
      </c>
      <c r="BJ59" s="189"/>
      <c r="BK59" s="189"/>
      <c r="BL59" s="189"/>
      <c r="BM59" s="189"/>
      <c r="BN59" s="189"/>
      <c r="BO59" s="189"/>
      <c r="BP59" s="189"/>
      <c r="BQ59" s="189"/>
      <c r="BR59" s="189"/>
      <c r="BS59" s="190"/>
      <c r="BT59" s="14">
        <v>0</v>
      </c>
      <c r="BU59" s="14">
        <v>485.53</v>
      </c>
      <c r="BV59" s="247"/>
      <c r="BW59" s="248"/>
      <c r="BX59" s="248"/>
      <c r="BY59" s="248"/>
      <c r="BZ59" s="248"/>
      <c r="CA59" s="248"/>
      <c r="CB59" s="248"/>
      <c r="CC59" s="248"/>
      <c r="CD59" s="248"/>
      <c r="CE59" s="248"/>
      <c r="CF59" s="248"/>
      <c r="CG59" s="248"/>
      <c r="CH59" s="248"/>
      <c r="CI59" s="248"/>
      <c r="CJ59" s="248"/>
      <c r="CK59" s="248"/>
      <c r="CL59" s="249"/>
    </row>
    <row r="60" spans="1:90" s="6" customFormat="1" ht="17.649999999999999" customHeight="1" x14ac:dyDescent="0.2">
      <c r="A60" s="184" t="s">
        <v>297</v>
      </c>
      <c r="B60" s="185"/>
      <c r="C60" s="185"/>
      <c r="D60" s="185"/>
      <c r="E60" s="185"/>
      <c r="F60" s="185"/>
      <c r="G60" s="185"/>
      <c r="H60" s="185"/>
      <c r="I60" s="186"/>
      <c r="J60" s="5"/>
      <c r="K60" s="187" t="s">
        <v>146</v>
      </c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7"/>
      <c r="BI60" s="188" t="s">
        <v>5</v>
      </c>
      <c r="BJ60" s="189"/>
      <c r="BK60" s="189"/>
      <c r="BL60" s="189"/>
      <c r="BM60" s="189"/>
      <c r="BN60" s="189"/>
      <c r="BO60" s="189"/>
      <c r="BP60" s="189"/>
      <c r="BQ60" s="189"/>
      <c r="BR60" s="189"/>
      <c r="BS60" s="190"/>
      <c r="BT60" s="14">
        <v>0</v>
      </c>
      <c r="BU60" s="14">
        <v>1265.1600000000001</v>
      </c>
      <c r="BV60" s="247"/>
      <c r="BW60" s="248"/>
      <c r="BX60" s="248"/>
      <c r="BY60" s="248"/>
      <c r="BZ60" s="248"/>
      <c r="CA60" s="248"/>
      <c r="CB60" s="248"/>
      <c r="CC60" s="248"/>
      <c r="CD60" s="248"/>
      <c r="CE60" s="248"/>
      <c r="CF60" s="248"/>
      <c r="CG60" s="248"/>
      <c r="CH60" s="248"/>
      <c r="CI60" s="248"/>
      <c r="CJ60" s="248"/>
      <c r="CK60" s="248"/>
      <c r="CL60" s="249"/>
    </row>
    <row r="61" spans="1:90" s="6" customFormat="1" ht="17.649999999999999" customHeight="1" x14ac:dyDescent="0.2">
      <c r="A61" s="184" t="s">
        <v>300</v>
      </c>
      <c r="B61" s="185"/>
      <c r="C61" s="185"/>
      <c r="D61" s="185"/>
      <c r="E61" s="185"/>
      <c r="F61" s="185"/>
      <c r="G61" s="185"/>
      <c r="H61" s="185"/>
      <c r="I61" s="186"/>
      <c r="J61" s="5"/>
      <c r="K61" s="187" t="s">
        <v>148</v>
      </c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7"/>
      <c r="BI61" s="188" t="s">
        <v>5</v>
      </c>
      <c r="BJ61" s="189"/>
      <c r="BK61" s="189"/>
      <c r="BL61" s="189"/>
      <c r="BM61" s="189"/>
      <c r="BN61" s="189"/>
      <c r="BO61" s="189"/>
      <c r="BP61" s="189"/>
      <c r="BQ61" s="189"/>
      <c r="BR61" s="189"/>
      <c r="BS61" s="190"/>
      <c r="BT61" s="14">
        <v>0</v>
      </c>
      <c r="BU61" s="14">
        <v>34.31</v>
      </c>
      <c r="BV61" s="247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9"/>
    </row>
    <row r="62" spans="1:90" s="6" customFormat="1" ht="17.649999999999999" customHeight="1" x14ac:dyDescent="0.2">
      <c r="A62" s="184" t="s">
        <v>301</v>
      </c>
      <c r="B62" s="185"/>
      <c r="C62" s="185"/>
      <c r="D62" s="185"/>
      <c r="E62" s="185"/>
      <c r="F62" s="185"/>
      <c r="G62" s="185"/>
      <c r="H62" s="185"/>
      <c r="I62" s="186"/>
      <c r="J62" s="5"/>
      <c r="K62" s="187" t="s">
        <v>150</v>
      </c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7"/>
      <c r="BI62" s="188" t="s">
        <v>5</v>
      </c>
      <c r="BJ62" s="189"/>
      <c r="BK62" s="189"/>
      <c r="BL62" s="189"/>
      <c r="BM62" s="189"/>
      <c r="BN62" s="189"/>
      <c r="BO62" s="189"/>
      <c r="BP62" s="189"/>
      <c r="BQ62" s="189"/>
      <c r="BR62" s="189"/>
      <c r="BS62" s="190"/>
      <c r="BT62" s="14">
        <v>0</v>
      </c>
      <c r="BU62" s="14">
        <v>325.72000000000003</v>
      </c>
      <c r="BV62" s="247"/>
      <c r="BW62" s="248"/>
      <c r="BX62" s="248"/>
      <c r="BY62" s="248"/>
      <c r="BZ62" s="248"/>
      <c r="CA62" s="248"/>
      <c r="CB62" s="248"/>
      <c r="CC62" s="248"/>
      <c r="CD62" s="248"/>
      <c r="CE62" s="248"/>
      <c r="CF62" s="248"/>
      <c r="CG62" s="248"/>
      <c r="CH62" s="248"/>
      <c r="CI62" s="248"/>
      <c r="CJ62" s="248"/>
      <c r="CK62" s="248"/>
      <c r="CL62" s="249"/>
    </row>
    <row r="63" spans="1:90" s="6" customFormat="1" ht="17.649999999999999" customHeight="1" x14ac:dyDescent="0.2">
      <c r="A63" s="184" t="s">
        <v>302</v>
      </c>
      <c r="B63" s="185"/>
      <c r="C63" s="185"/>
      <c r="D63" s="185"/>
      <c r="E63" s="185"/>
      <c r="F63" s="185"/>
      <c r="G63" s="185"/>
      <c r="H63" s="185"/>
      <c r="I63" s="186"/>
      <c r="J63" s="5"/>
      <c r="K63" s="187" t="s">
        <v>151</v>
      </c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7"/>
      <c r="BI63" s="188" t="s">
        <v>5</v>
      </c>
      <c r="BJ63" s="189"/>
      <c r="BK63" s="189"/>
      <c r="BL63" s="189"/>
      <c r="BM63" s="189"/>
      <c r="BN63" s="189"/>
      <c r="BO63" s="189"/>
      <c r="BP63" s="189"/>
      <c r="BQ63" s="189"/>
      <c r="BR63" s="189"/>
      <c r="BS63" s="190"/>
      <c r="BT63" s="14">
        <v>0</v>
      </c>
      <c r="BU63" s="14">
        <v>7723.73</v>
      </c>
      <c r="BV63" s="247"/>
      <c r="BW63" s="248"/>
      <c r="BX63" s="248"/>
      <c r="BY63" s="248"/>
      <c r="BZ63" s="248"/>
      <c r="CA63" s="248"/>
      <c r="CB63" s="248"/>
      <c r="CC63" s="248"/>
      <c r="CD63" s="248"/>
      <c r="CE63" s="248"/>
      <c r="CF63" s="248"/>
      <c r="CG63" s="248"/>
      <c r="CH63" s="248"/>
      <c r="CI63" s="248"/>
      <c r="CJ63" s="248"/>
      <c r="CK63" s="248"/>
      <c r="CL63" s="249"/>
    </row>
    <row r="64" spans="1:90" s="6" customFormat="1" ht="26.65" customHeight="1" x14ac:dyDescent="0.2">
      <c r="A64" s="184" t="s">
        <v>152</v>
      </c>
      <c r="B64" s="185"/>
      <c r="C64" s="185"/>
      <c r="D64" s="185"/>
      <c r="E64" s="185"/>
      <c r="F64" s="185"/>
      <c r="G64" s="185"/>
      <c r="H64" s="185"/>
      <c r="I64" s="186"/>
      <c r="J64" s="84"/>
      <c r="K64" s="187" t="s">
        <v>198</v>
      </c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85"/>
      <c r="BI64" s="188" t="s">
        <v>5</v>
      </c>
      <c r="BJ64" s="189"/>
      <c r="BK64" s="189"/>
      <c r="BL64" s="189"/>
      <c r="BM64" s="189"/>
      <c r="BN64" s="189"/>
      <c r="BO64" s="189"/>
      <c r="BP64" s="189"/>
      <c r="BQ64" s="189"/>
      <c r="BR64" s="189"/>
      <c r="BS64" s="190"/>
      <c r="BT64" s="14">
        <v>0</v>
      </c>
      <c r="BU64" s="14">
        <v>914.55</v>
      </c>
      <c r="BV64" s="247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9"/>
    </row>
    <row r="65" spans="1:90" s="6" customFormat="1" ht="17.649999999999999" customHeight="1" x14ac:dyDescent="0.2">
      <c r="A65" s="184" t="s">
        <v>194</v>
      </c>
      <c r="B65" s="185"/>
      <c r="C65" s="185"/>
      <c r="D65" s="185"/>
      <c r="E65" s="185"/>
      <c r="F65" s="185"/>
      <c r="G65" s="185"/>
      <c r="H65" s="185"/>
      <c r="I65" s="186"/>
      <c r="J65" s="84"/>
      <c r="K65" s="187" t="s">
        <v>199</v>
      </c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85"/>
      <c r="BI65" s="188" t="s">
        <v>5</v>
      </c>
      <c r="BJ65" s="189"/>
      <c r="BK65" s="189"/>
      <c r="BL65" s="189"/>
      <c r="BM65" s="189"/>
      <c r="BN65" s="189"/>
      <c r="BO65" s="189"/>
      <c r="BP65" s="189"/>
      <c r="BQ65" s="189"/>
      <c r="BR65" s="189"/>
      <c r="BS65" s="190"/>
      <c r="BT65" s="14">
        <v>0</v>
      </c>
      <c r="BU65" s="14">
        <v>1212.1300000000001</v>
      </c>
      <c r="BV65" s="247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9"/>
    </row>
    <row r="66" spans="1:90" s="6" customFormat="1" ht="17.649999999999999" customHeight="1" x14ac:dyDescent="0.2">
      <c r="A66" s="184" t="s">
        <v>201</v>
      </c>
      <c r="B66" s="185"/>
      <c r="C66" s="185"/>
      <c r="D66" s="185"/>
      <c r="E66" s="185"/>
      <c r="F66" s="185"/>
      <c r="G66" s="185"/>
      <c r="H66" s="185"/>
      <c r="I66" s="186"/>
      <c r="J66" s="5"/>
      <c r="K66" s="187" t="s">
        <v>153</v>
      </c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7"/>
      <c r="BI66" s="188" t="s">
        <v>5</v>
      </c>
      <c r="BJ66" s="189"/>
      <c r="BK66" s="189"/>
      <c r="BL66" s="189"/>
      <c r="BM66" s="189"/>
      <c r="BN66" s="189"/>
      <c r="BO66" s="189"/>
      <c r="BP66" s="189"/>
      <c r="BQ66" s="189"/>
      <c r="BR66" s="189"/>
      <c r="BS66" s="190"/>
      <c r="BT66" s="14">
        <f>83598.3512652955-BT49</f>
        <v>0</v>
      </c>
      <c r="BU66" s="14">
        <f>261242.95563-BU49-SUM(BU58:BU65)</f>
        <v>11941.88562999999</v>
      </c>
      <c r="BV66" s="243"/>
      <c r="BW66" s="244"/>
      <c r="BX66" s="244"/>
      <c r="BY66" s="244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245"/>
    </row>
    <row r="67" spans="1:90" s="6" customFormat="1" ht="57.75" customHeight="1" x14ac:dyDescent="0.2">
      <c r="A67" s="184" t="s">
        <v>15</v>
      </c>
      <c r="B67" s="185"/>
      <c r="C67" s="185"/>
      <c r="D67" s="185"/>
      <c r="E67" s="185"/>
      <c r="F67" s="185"/>
      <c r="G67" s="185"/>
      <c r="H67" s="185"/>
      <c r="I67" s="186"/>
      <c r="J67" s="5"/>
      <c r="K67" s="187" t="s">
        <v>25</v>
      </c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7"/>
      <c r="BI67" s="188" t="s">
        <v>5</v>
      </c>
      <c r="BJ67" s="189"/>
      <c r="BK67" s="189"/>
      <c r="BL67" s="189"/>
      <c r="BM67" s="189"/>
      <c r="BN67" s="189"/>
      <c r="BO67" s="189"/>
      <c r="BP67" s="189"/>
      <c r="BQ67" s="189"/>
      <c r="BR67" s="189"/>
      <c r="BS67" s="190"/>
      <c r="BT67" s="14">
        <v>79588.568999999989</v>
      </c>
      <c r="BU67" s="11">
        <v>138411.89629630832</v>
      </c>
      <c r="BV67" s="218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20"/>
    </row>
    <row r="68" spans="1:90" s="6" customFormat="1" ht="30" customHeight="1" x14ac:dyDescent="0.2">
      <c r="A68" s="184" t="s">
        <v>16</v>
      </c>
      <c r="B68" s="185"/>
      <c r="C68" s="185"/>
      <c r="D68" s="185"/>
      <c r="E68" s="185"/>
      <c r="F68" s="185"/>
      <c r="G68" s="185"/>
      <c r="H68" s="185"/>
      <c r="I68" s="186"/>
      <c r="J68" s="5"/>
      <c r="K68" s="187" t="s">
        <v>63</v>
      </c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7"/>
      <c r="BI68" s="188" t="s">
        <v>5</v>
      </c>
      <c r="BJ68" s="189"/>
      <c r="BK68" s="189"/>
      <c r="BL68" s="189"/>
      <c r="BM68" s="189"/>
      <c r="BN68" s="189"/>
      <c r="BO68" s="189"/>
      <c r="BP68" s="189"/>
      <c r="BQ68" s="189"/>
      <c r="BR68" s="189"/>
      <c r="BS68" s="190"/>
      <c r="BT68" s="5" t="s">
        <v>204</v>
      </c>
      <c r="BU68" s="14">
        <f>BU22+BU24+BU26</f>
        <v>45845.187999999995</v>
      </c>
      <c r="BV68" s="218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20"/>
    </row>
    <row r="69" spans="1:90" s="6" customFormat="1" ht="45" customHeight="1" x14ac:dyDescent="0.2">
      <c r="A69" s="184" t="s">
        <v>17</v>
      </c>
      <c r="B69" s="185"/>
      <c r="C69" s="185"/>
      <c r="D69" s="185"/>
      <c r="E69" s="185"/>
      <c r="F69" s="185"/>
      <c r="G69" s="185"/>
      <c r="H69" s="185"/>
      <c r="I69" s="186"/>
      <c r="J69" s="5"/>
      <c r="K69" s="187" t="s">
        <v>64</v>
      </c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7"/>
      <c r="BI69" s="188" t="s">
        <v>5</v>
      </c>
      <c r="BJ69" s="189"/>
      <c r="BK69" s="189"/>
      <c r="BL69" s="189"/>
      <c r="BM69" s="189"/>
      <c r="BN69" s="189"/>
      <c r="BO69" s="189"/>
      <c r="BP69" s="189"/>
      <c r="BQ69" s="189"/>
      <c r="BR69" s="189"/>
      <c r="BS69" s="190"/>
      <c r="BT69" s="11">
        <v>248578.38203336665</v>
      </c>
      <c r="BU69" s="11">
        <v>433759.67108999996</v>
      </c>
      <c r="BV69" s="240" t="s">
        <v>313</v>
      </c>
      <c r="BW69" s="241"/>
      <c r="BX69" s="241"/>
      <c r="BY69" s="241"/>
      <c r="BZ69" s="241"/>
      <c r="CA69" s="241"/>
      <c r="CB69" s="241"/>
      <c r="CC69" s="241"/>
      <c r="CD69" s="241"/>
      <c r="CE69" s="241"/>
      <c r="CF69" s="241"/>
      <c r="CG69" s="241"/>
      <c r="CH69" s="241"/>
      <c r="CI69" s="241"/>
      <c r="CJ69" s="241"/>
      <c r="CK69" s="241"/>
      <c r="CL69" s="242"/>
    </row>
    <row r="70" spans="1:90" s="6" customFormat="1" ht="44.65" customHeight="1" x14ac:dyDescent="0.2">
      <c r="A70" s="184" t="s">
        <v>7</v>
      </c>
      <c r="B70" s="185"/>
      <c r="C70" s="185"/>
      <c r="D70" s="185"/>
      <c r="E70" s="185"/>
      <c r="F70" s="185"/>
      <c r="G70" s="185"/>
      <c r="H70" s="185"/>
      <c r="I70" s="186"/>
      <c r="J70" s="5"/>
      <c r="K70" s="187" t="s">
        <v>114</v>
      </c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7"/>
      <c r="BI70" s="188" t="s">
        <v>65</v>
      </c>
      <c r="BJ70" s="189"/>
      <c r="BK70" s="189"/>
      <c r="BL70" s="189"/>
      <c r="BM70" s="189"/>
      <c r="BN70" s="189"/>
      <c r="BO70" s="189"/>
      <c r="BP70" s="189"/>
      <c r="BQ70" s="189"/>
      <c r="BR70" s="189"/>
      <c r="BS70" s="190"/>
      <c r="BT70" s="11">
        <v>180.69</v>
      </c>
      <c r="BU70" s="11">
        <v>191.13</v>
      </c>
      <c r="BV70" s="246"/>
      <c r="BW70" s="246"/>
      <c r="BX70" s="246"/>
      <c r="BY70" s="246"/>
      <c r="BZ70" s="246"/>
      <c r="CA70" s="246"/>
      <c r="CB70" s="246"/>
      <c r="CC70" s="246"/>
      <c r="CD70" s="246"/>
      <c r="CE70" s="246"/>
      <c r="CF70" s="246"/>
      <c r="CG70" s="246"/>
      <c r="CH70" s="246"/>
      <c r="CI70" s="246"/>
      <c r="CJ70" s="246"/>
      <c r="CK70" s="246"/>
      <c r="CL70" s="246"/>
    </row>
    <row r="71" spans="1:90" s="6" customFormat="1" ht="60" customHeight="1" x14ac:dyDescent="0.2">
      <c r="A71" s="184" t="s">
        <v>47</v>
      </c>
      <c r="B71" s="185"/>
      <c r="C71" s="185"/>
      <c r="D71" s="185"/>
      <c r="E71" s="185"/>
      <c r="F71" s="185"/>
      <c r="G71" s="185"/>
      <c r="H71" s="185"/>
      <c r="I71" s="186"/>
      <c r="J71" s="5"/>
      <c r="K71" s="187" t="s">
        <v>115</v>
      </c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7"/>
      <c r="BI71" s="203" t="s">
        <v>154</v>
      </c>
      <c r="BJ71" s="204"/>
      <c r="BK71" s="204"/>
      <c r="BL71" s="204"/>
      <c r="BM71" s="204"/>
      <c r="BN71" s="204"/>
      <c r="BO71" s="204"/>
      <c r="BP71" s="204"/>
      <c r="BQ71" s="204"/>
      <c r="BR71" s="204"/>
      <c r="BS71" s="205"/>
      <c r="BT71" s="14">
        <f>BT69/BT70</f>
        <v>1375.7174278231594</v>
      </c>
      <c r="BU71" s="14">
        <f>BU69/BU70</f>
        <v>2269.4483916182703</v>
      </c>
      <c r="BV71" s="246"/>
      <c r="BW71" s="246"/>
      <c r="BX71" s="246"/>
      <c r="BY71" s="246"/>
      <c r="BZ71" s="246"/>
      <c r="CA71" s="246"/>
      <c r="CB71" s="246"/>
      <c r="CC71" s="246"/>
      <c r="CD71" s="246"/>
      <c r="CE71" s="246"/>
      <c r="CF71" s="246"/>
      <c r="CG71" s="246"/>
      <c r="CH71" s="246"/>
      <c r="CI71" s="246"/>
      <c r="CJ71" s="246"/>
      <c r="CK71" s="246"/>
      <c r="CL71" s="246"/>
    </row>
    <row r="72" spans="1:90" s="6" customFormat="1" ht="71.25" customHeight="1" x14ac:dyDescent="0.2">
      <c r="A72" s="184" t="s">
        <v>26</v>
      </c>
      <c r="B72" s="185"/>
      <c r="C72" s="185"/>
      <c r="D72" s="185"/>
      <c r="E72" s="185"/>
      <c r="F72" s="185"/>
      <c r="G72" s="185"/>
      <c r="H72" s="185"/>
      <c r="I72" s="186"/>
      <c r="J72" s="5"/>
      <c r="K72" s="187" t="s">
        <v>67</v>
      </c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7"/>
      <c r="BI72" s="188" t="s">
        <v>38</v>
      </c>
      <c r="BJ72" s="189"/>
      <c r="BK72" s="189"/>
      <c r="BL72" s="189"/>
      <c r="BM72" s="189"/>
      <c r="BN72" s="189"/>
      <c r="BO72" s="189"/>
      <c r="BP72" s="189"/>
      <c r="BQ72" s="189"/>
      <c r="BR72" s="189"/>
      <c r="BS72" s="190"/>
      <c r="BT72" s="5" t="s">
        <v>38</v>
      </c>
      <c r="BU72" s="5" t="s">
        <v>38</v>
      </c>
      <c r="BV72" s="203" t="s">
        <v>38</v>
      </c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5"/>
    </row>
    <row r="73" spans="1:90" s="6" customFormat="1" ht="39" customHeight="1" x14ac:dyDescent="0.2">
      <c r="A73" s="184" t="s">
        <v>6</v>
      </c>
      <c r="B73" s="185"/>
      <c r="C73" s="185"/>
      <c r="D73" s="185"/>
      <c r="E73" s="185"/>
      <c r="F73" s="185"/>
      <c r="G73" s="185"/>
      <c r="H73" s="185"/>
      <c r="I73" s="186"/>
      <c r="J73" s="5"/>
      <c r="K73" s="187" t="s">
        <v>68</v>
      </c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7"/>
      <c r="BI73" s="188" t="s">
        <v>69</v>
      </c>
      <c r="BJ73" s="189"/>
      <c r="BK73" s="189"/>
      <c r="BL73" s="189"/>
      <c r="BM73" s="189"/>
      <c r="BN73" s="189"/>
      <c r="BO73" s="189"/>
      <c r="BP73" s="189"/>
      <c r="BQ73" s="189"/>
      <c r="BR73" s="189"/>
      <c r="BS73" s="190"/>
      <c r="BT73" s="5" t="s">
        <v>303</v>
      </c>
      <c r="BU73" s="74">
        <v>66266</v>
      </c>
      <c r="BV73" s="203" t="s">
        <v>305</v>
      </c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5"/>
    </row>
    <row r="74" spans="1:90" s="6" customFormat="1" ht="15" customHeight="1" x14ac:dyDescent="0.2">
      <c r="A74" s="184" t="s">
        <v>70</v>
      </c>
      <c r="B74" s="185"/>
      <c r="C74" s="185"/>
      <c r="D74" s="185"/>
      <c r="E74" s="185"/>
      <c r="F74" s="185"/>
      <c r="G74" s="185"/>
      <c r="H74" s="185"/>
      <c r="I74" s="186"/>
      <c r="J74" s="5"/>
      <c r="K74" s="187" t="s">
        <v>71</v>
      </c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7"/>
      <c r="BI74" s="188" t="s">
        <v>72</v>
      </c>
      <c r="BJ74" s="189"/>
      <c r="BK74" s="189"/>
      <c r="BL74" s="189"/>
      <c r="BM74" s="189"/>
      <c r="BN74" s="189"/>
      <c r="BO74" s="189"/>
      <c r="BP74" s="189"/>
      <c r="BQ74" s="189"/>
      <c r="BR74" s="189"/>
      <c r="BS74" s="190"/>
      <c r="BT74" s="5" t="s">
        <v>303</v>
      </c>
      <c r="BU74" s="11">
        <v>582.29999999999995</v>
      </c>
      <c r="BV74" s="218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20"/>
    </row>
    <row r="75" spans="1:90" s="6" customFormat="1" ht="30" hidden="1" customHeight="1" x14ac:dyDescent="0.2">
      <c r="A75" s="184" t="s">
        <v>73</v>
      </c>
      <c r="B75" s="185"/>
      <c r="C75" s="185"/>
      <c r="D75" s="185"/>
      <c r="E75" s="185"/>
      <c r="F75" s="185"/>
      <c r="G75" s="185"/>
      <c r="H75" s="185"/>
      <c r="I75" s="186"/>
      <c r="J75" s="5"/>
      <c r="K75" s="187" t="s">
        <v>74</v>
      </c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7"/>
      <c r="BI75" s="188" t="s">
        <v>72</v>
      </c>
      <c r="BJ75" s="189"/>
      <c r="BK75" s="189"/>
      <c r="BL75" s="189"/>
      <c r="BM75" s="189"/>
      <c r="BN75" s="189"/>
      <c r="BO75" s="189"/>
      <c r="BP75" s="189"/>
      <c r="BQ75" s="189"/>
      <c r="BR75" s="189"/>
      <c r="BS75" s="190"/>
      <c r="BT75" s="5" t="s">
        <v>303</v>
      </c>
      <c r="BU75" s="11"/>
      <c r="BV75" s="218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20"/>
    </row>
    <row r="76" spans="1:90" s="6" customFormat="1" ht="30" customHeight="1" x14ac:dyDescent="0.2">
      <c r="A76" s="230" t="s">
        <v>155</v>
      </c>
      <c r="B76" s="231"/>
      <c r="C76" s="231"/>
      <c r="D76" s="231"/>
      <c r="E76" s="231"/>
      <c r="F76" s="231"/>
      <c r="G76" s="231"/>
      <c r="H76" s="231"/>
      <c r="I76" s="232"/>
      <c r="J76" s="224" t="s">
        <v>156</v>
      </c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6"/>
      <c r="BI76" s="188" t="s">
        <v>72</v>
      </c>
      <c r="BJ76" s="189"/>
      <c r="BK76" s="189"/>
      <c r="BL76" s="189"/>
      <c r="BM76" s="189"/>
      <c r="BN76" s="189"/>
      <c r="BO76" s="189"/>
      <c r="BP76" s="189"/>
      <c r="BQ76" s="189"/>
      <c r="BR76" s="189"/>
      <c r="BS76" s="190"/>
      <c r="BT76" s="5" t="s">
        <v>303</v>
      </c>
      <c r="BU76" s="11">
        <v>276</v>
      </c>
      <c r="BV76" s="218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8"/>
    </row>
    <row r="77" spans="1:90" s="6" customFormat="1" ht="30" customHeight="1" x14ac:dyDescent="0.2">
      <c r="A77" s="184" t="s">
        <v>157</v>
      </c>
      <c r="B77" s="222"/>
      <c r="C77" s="222"/>
      <c r="D77" s="222"/>
      <c r="E77" s="222"/>
      <c r="F77" s="222"/>
      <c r="G77" s="222"/>
      <c r="H77" s="222"/>
      <c r="I77" s="223"/>
      <c r="J77" s="224" t="s">
        <v>158</v>
      </c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6"/>
      <c r="BI77" s="188" t="s">
        <v>72</v>
      </c>
      <c r="BJ77" s="189"/>
      <c r="BK77" s="189"/>
      <c r="BL77" s="189"/>
      <c r="BM77" s="189"/>
      <c r="BN77" s="189"/>
      <c r="BO77" s="189"/>
      <c r="BP77" s="189"/>
      <c r="BQ77" s="189"/>
      <c r="BR77" s="189"/>
      <c r="BS77" s="190"/>
      <c r="BT77" s="5" t="s">
        <v>303</v>
      </c>
      <c r="BU77" s="11">
        <v>139</v>
      </c>
      <c r="BV77" s="8"/>
      <c r="BW77" s="233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4"/>
      <c r="CL77" s="235"/>
    </row>
    <row r="78" spans="1:90" s="6" customFormat="1" ht="30" customHeight="1" x14ac:dyDescent="0.2">
      <c r="A78" s="184" t="s">
        <v>159</v>
      </c>
      <c r="B78" s="222"/>
      <c r="C78" s="222"/>
      <c r="D78" s="222"/>
      <c r="E78" s="222"/>
      <c r="F78" s="222"/>
      <c r="G78" s="222"/>
      <c r="H78" s="222"/>
      <c r="I78" s="223"/>
      <c r="J78" s="224" t="s">
        <v>160</v>
      </c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6"/>
      <c r="BI78" s="188" t="s">
        <v>72</v>
      </c>
      <c r="BJ78" s="189"/>
      <c r="BK78" s="189"/>
      <c r="BL78" s="189"/>
      <c r="BM78" s="189"/>
      <c r="BN78" s="189"/>
      <c r="BO78" s="189"/>
      <c r="BP78" s="189"/>
      <c r="BQ78" s="189"/>
      <c r="BR78" s="189"/>
      <c r="BS78" s="190"/>
      <c r="BT78" s="5" t="s">
        <v>303</v>
      </c>
      <c r="BU78" s="11">
        <v>167.3</v>
      </c>
      <c r="BV78" s="8"/>
      <c r="BW78" s="219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8"/>
    </row>
    <row r="79" spans="1:90" s="6" customFormat="1" ht="30" customHeight="1" x14ac:dyDescent="0.2">
      <c r="A79" s="184" t="s">
        <v>75</v>
      </c>
      <c r="B79" s="185"/>
      <c r="C79" s="185"/>
      <c r="D79" s="185"/>
      <c r="E79" s="185"/>
      <c r="F79" s="185"/>
      <c r="G79" s="185"/>
      <c r="H79" s="185"/>
      <c r="I79" s="186"/>
      <c r="J79" s="5"/>
      <c r="K79" s="187" t="s">
        <v>76</v>
      </c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7"/>
      <c r="BI79" s="188" t="s">
        <v>77</v>
      </c>
      <c r="BJ79" s="189"/>
      <c r="BK79" s="189"/>
      <c r="BL79" s="189"/>
      <c r="BM79" s="189"/>
      <c r="BN79" s="189"/>
      <c r="BO79" s="189"/>
      <c r="BP79" s="189"/>
      <c r="BQ79" s="189"/>
      <c r="BR79" s="189"/>
      <c r="BS79" s="190"/>
      <c r="BT79" s="5" t="s">
        <v>204</v>
      </c>
      <c r="BU79" s="11">
        <v>3883.3892900000001</v>
      </c>
      <c r="BV79" s="229"/>
      <c r="BW79" s="219"/>
      <c r="BX79" s="219"/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19"/>
      <c r="CJ79" s="219"/>
      <c r="CK79" s="219"/>
      <c r="CL79" s="220"/>
    </row>
    <row r="80" spans="1:90" s="6" customFormat="1" ht="30" customHeight="1" x14ac:dyDescent="0.2">
      <c r="A80" s="184" t="s">
        <v>161</v>
      </c>
      <c r="B80" s="185"/>
      <c r="C80" s="185"/>
      <c r="D80" s="185"/>
      <c r="E80" s="185"/>
      <c r="F80" s="185"/>
      <c r="G80" s="185"/>
      <c r="H80" s="185"/>
      <c r="I80" s="186"/>
      <c r="J80" s="218" t="s">
        <v>162</v>
      </c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20"/>
      <c r="BI80" s="188" t="s">
        <v>77</v>
      </c>
      <c r="BJ80" s="189"/>
      <c r="BK80" s="189"/>
      <c r="BL80" s="189"/>
      <c r="BM80" s="189"/>
      <c r="BN80" s="189"/>
      <c r="BO80" s="189"/>
      <c r="BP80" s="189"/>
      <c r="BQ80" s="189"/>
      <c r="BR80" s="189"/>
      <c r="BS80" s="190"/>
      <c r="BT80" s="5" t="s">
        <v>204</v>
      </c>
      <c r="BU80" s="11">
        <v>179.83170000000001</v>
      </c>
      <c r="BV80" s="218"/>
      <c r="BW80" s="219"/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20"/>
    </row>
    <row r="81" spans="1:90" s="6" customFormat="1" ht="30" customHeight="1" x14ac:dyDescent="0.2">
      <c r="A81" s="184" t="s">
        <v>163</v>
      </c>
      <c r="B81" s="222"/>
      <c r="C81" s="222"/>
      <c r="D81" s="222"/>
      <c r="E81" s="222"/>
      <c r="F81" s="222"/>
      <c r="G81" s="222"/>
      <c r="H81" s="222"/>
      <c r="I81" s="223"/>
      <c r="J81" s="229" t="s">
        <v>164</v>
      </c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6"/>
      <c r="BG81" s="236"/>
      <c r="BH81" s="237"/>
      <c r="BI81" s="188" t="s">
        <v>77</v>
      </c>
      <c r="BJ81" s="189"/>
      <c r="BK81" s="189"/>
      <c r="BL81" s="189"/>
      <c r="BM81" s="189"/>
      <c r="BN81" s="189"/>
      <c r="BO81" s="189"/>
      <c r="BP81" s="189"/>
      <c r="BQ81" s="189"/>
      <c r="BR81" s="189"/>
      <c r="BS81" s="190"/>
      <c r="BT81" s="5" t="s">
        <v>204</v>
      </c>
      <c r="BU81" s="11">
        <v>284.29338000000001</v>
      </c>
      <c r="BV81" s="218"/>
      <c r="BW81" s="227"/>
      <c r="BX81" s="227"/>
      <c r="BY81" s="227"/>
      <c r="BZ81" s="227"/>
      <c r="CA81" s="227"/>
      <c r="CB81" s="227"/>
      <c r="CC81" s="227"/>
      <c r="CD81" s="227"/>
      <c r="CE81" s="227"/>
      <c r="CF81" s="227"/>
      <c r="CG81" s="227"/>
      <c r="CH81" s="227"/>
      <c r="CI81" s="227"/>
      <c r="CJ81" s="227"/>
      <c r="CK81" s="227"/>
      <c r="CL81" s="228"/>
    </row>
    <row r="82" spans="1:90" s="6" customFormat="1" ht="30" customHeight="1" x14ac:dyDescent="0.2">
      <c r="A82" s="184" t="s">
        <v>165</v>
      </c>
      <c r="B82" s="222"/>
      <c r="C82" s="222"/>
      <c r="D82" s="222"/>
      <c r="E82" s="222"/>
      <c r="F82" s="222"/>
      <c r="G82" s="222"/>
      <c r="H82" s="222"/>
      <c r="I82" s="223"/>
      <c r="J82" s="229" t="s">
        <v>166</v>
      </c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 s="236"/>
      <c r="BF82" s="236"/>
      <c r="BG82" s="236"/>
      <c r="BH82" s="237"/>
      <c r="BI82" s="188" t="s">
        <v>77</v>
      </c>
      <c r="BJ82" s="189"/>
      <c r="BK82" s="189"/>
      <c r="BL82" s="189"/>
      <c r="BM82" s="189"/>
      <c r="BN82" s="189"/>
      <c r="BO82" s="189"/>
      <c r="BP82" s="189"/>
      <c r="BQ82" s="189"/>
      <c r="BR82" s="189"/>
      <c r="BS82" s="190"/>
      <c r="BT82" s="5" t="s">
        <v>204</v>
      </c>
      <c r="BU82" s="11">
        <v>1316.4378200000001</v>
      </c>
      <c r="BV82" s="229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8"/>
    </row>
    <row r="83" spans="1:90" s="6" customFormat="1" ht="30" customHeight="1" x14ac:dyDescent="0.2">
      <c r="A83" s="184" t="s">
        <v>167</v>
      </c>
      <c r="B83" s="222"/>
      <c r="C83" s="222"/>
      <c r="D83" s="222"/>
      <c r="E83" s="222"/>
      <c r="F83" s="222"/>
      <c r="G83" s="222"/>
      <c r="H83" s="222"/>
      <c r="I83" s="223"/>
      <c r="J83" s="229" t="s">
        <v>168</v>
      </c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7"/>
      <c r="BI83" s="188" t="s">
        <v>77</v>
      </c>
      <c r="BJ83" s="189"/>
      <c r="BK83" s="189"/>
      <c r="BL83" s="189"/>
      <c r="BM83" s="189"/>
      <c r="BN83" s="189"/>
      <c r="BO83" s="189"/>
      <c r="BP83" s="189"/>
      <c r="BQ83" s="189"/>
      <c r="BR83" s="189"/>
      <c r="BS83" s="190"/>
      <c r="BT83" s="5" t="s">
        <v>204</v>
      </c>
      <c r="BU83" s="11">
        <v>2102.8263900000002</v>
      </c>
      <c r="BV83" s="218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8"/>
    </row>
    <row r="84" spans="1:90" s="6" customFormat="1" ht="30" customHeight="1" x14ac:dyDescent="0.2">
      <c r="A84" s="184" t="s">
        <v>78</v>
      </c>
      <c r="B84" s="185"/>
      <c r="C84" s="185"/>
      <c r="D84" s="185"/>
      <c r="E84" s="185"/>
      <c r="F84" s="185"/>
      <c r="G84" s="185"/>
      <c r="H84" s="185"/>
      <c r="I84" s="186"/>
      <c r="J84" s="5"/>
      <c r="K84" s="187" t="s">
        <v>79</v>
      </c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7"/>
      <c r="BI84" s="188" t="s">
        <v>77</v>
      </c>
      <c r="BJ84" s="189"/>
      <c r="BK84" s="189"/>
      <c r="BL84" s="189"/>
      <c r="BM84" s="189"/>
      <c r="BN84" s="189"/>
      <c r="BO84" s="189"/>
      <c r="BP84" s="189"/>
      <c r="BQ84" s="189"/>
      <c r="BR84" s="189"/>
      <c r="BS84" s="190"/>
      <c r="BT84" s="5" t="s">
        <v>204</v>
      </c>
      <c r="BU84" s="11">
        <v>7364.7</v>
      </c>
      <c r="BV84" s="229"/>
      <c r="BW84" s="219"/>
      <c r="BX84" s="219"/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20"/>
    </row>
    <row r="85" spans="1:90" s="6" customFormat="1" ht="29.25" customHeight="1" x14ac:dyDescent="0.2">
      <c r="A85" s="184" t="s">
        <v>169</v>
      </c>
      <c r="B85" s="185"/>
      <c r="C85" s="185"/>
      <c r="D85" s="185"/>
      <c r="E85" s="185"/>
      <c r="F85" s="185"/>
      <c r="G85" s="185"/>
      <c r="H85" s="185"/>
      <c r="I85" s="186"/>
      <c r="J85" s="218" t="s">
        <v>170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20"/>
      <c r="BI85" s="188" t="s">
        <v>77</v>
      </c>
      <c r="BJ85" s="189"/>
      <c r="BK85" s="189"/>
      <c r="BL85" s="189"/>
      <c r="BM85" s="189"/>
      <c r="BN85" s="189"/>
      <c r="BO85" s="189"/>
      <c r="BP85" s="189"/>
      <c r="BQ85" s="189"/>
      <c r="BR85" s="189"/>
      <c r="BS85" s="190"/>
      <c r="BT85" s="5" t="s">
        <v>204</v>
      </c>
      <c r="BU85" s="11">
        <v>1639.3</v>
      </c>
      <c r="BV85" s="218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20"/>
    </row>
    <row r="86" spans="1:90" s="6" customFormat="1" ht="30" customHeight="1" x14ac:dyDescent="0.2">
      <c r="A86" s="184" t="s">
        <v>171</v>
      </c>
      <c r="B86" s="222"/>
      <c r="C86" s="222"/>
      <c r="D86" s="222"/>
      <c r="E86" s="222"/>
      <c r="F86" s="222"/>
      <c r="G86" s="222"/>
      <c r="H86" s="222"/>
      <c r="I86" s="223"/>
      <c r="J86" s="218" t="s">
        <v>172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8"/>
      <c r="BI86" s="188" t="s">
        <v>77</v>
      </c>
      <c r="BJ86" s="189"/>
      <c r="BK86" s="189"/>
      <c r="BL86" s="189"/>
      <c r="BM86" s="189"/>
      <c r="BN86" s="189"/>
      <c r="BO86" s="189"/>
      <c r="BP86" s="189"/>
      <c r="BQ86" s="189"/>
      <c r="BR86" s="189"/>
      <c r="BS86" s="190"/>
      <c r="BT86" s="5" t="s">
        <v>204</v>
      </c>
      <c r="BU86" s="11">
        <v>2198.1999999999998</v>
      </c>
      <c r="BV86" s="218"/>
      <c r="BW86" s="227"/>
      <c r="BX86" s="227"/>
      <c r="BY86" s="227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8"/>
    </row>
    <row r="87" spans="1:90" s="6" customFormat="1" ht="30" customHeight="1" x14ac:dyDescent="0.2">
      <c r="A87" s="184" t="s">
        <v>173</v>
      </c>
      <c r="B87" s="222"/>
      <c r="C87" s="222"/>
      <c r="D87" s="222"/>
      <c r="E87" s="222"/>
      <c r="F87" s="222"/>
      <c r="G87" s="222"/>
      <c r="H87" s="222"/>
      <c r="I87" s="223"/>
      <c r="J87" s="218" t="s">
        <v>174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8"/>
      <c r="BI87" s="188" t="s">
        <v>77</v>
      </c>
      <c r="BJ87" s="189"/>
      <c r="BK87" s="189"/>
      <c r="BL87" s="189"/>
      <c r="BM87" s="189"/>
      <c r="BN87" s="189"/>
      <c r="BO87" s="189"/>
      <c r="BP87" s="189"/>
      <c r="BQ87" s="189"/>
      <c r="BR87" s="189"/>
      <c r="BS87" s="190"/>
      <c r="BT87" s="5" t="s">
        <v>204</v>
      </c>
      <c r="BU87" s="11">
        <v>3527.2</v>
      </c>
      <c r="BV87" s="218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8"/>
    </row>
    <row r="88" spans="1:90" s="6" customFormat="1" ht="30" hidden="1" customHeight="1" x14ac:dyDescent="0.2">
      <c r="A88" s="184" t="s">
        <v>175</v>
      </c>
      <c r="B88" s="222"/>
      <c r="C88" s="222"/>
      <c r="D88" s="222"/>
      <c r="E88" s="222"/>
      <c r="F88" s="222"/>
      <c r="G88" s="222"/>
      <c r="H88" s="222"/>
      <c r="I88" s="223"/>
      <c r="J88" s="218" t="s">
        <v>176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8"/>
      <c r="BI88" s="188" t="s">
        <v>77</v>
      </c>
      <c r="BJ88" s="189"/>
      <c r="BK88" s="189"/>
      <c r="BL88" s="189"/>
      <c r="BM88" s="189"/>
      <c r="BN88" s="189"/>
      <c r="BO88" s="189"/>
      <c r="BP88" s="189"/>
      <c r="BQ88" s="189"/>
      <c r="BR88" s="189"/>
      <c r="BS88" s="190"/>
      <c r="BT88" s="5" t="s">
        <v>204</v>
      </c>
      <c r="BU88" s="11"/>
      <c r="BV88" s="218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8"/>
    </row>
    <row r="89" spans="1:90" s="6" customFormat="1" ht="15" customHeight="1" x14ac:dyDescent="0.2">
      <c r="A89" s="184" t="s">
        <v>80</v>
      </c>
      <c r="B89" s="185"/>
      <c r="C89" s="185"/>
      <c r="D89" s="185"/>
      <c r="E89" s="185"/>
      <c r="F89" s="185"/>
      <c r="G89" s="185"/>
      <c r="H89" s="185"/>
      <c r="I89" s="186"/>
      <c r="J89" s="5"/>
      <c r="K89" s="187" t="s">
        <v>81</v>
      </c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7"/>
      <c r="BI89" s="188" t="s">
        <v>82</v>
      </c>
      <c r="BJ89" s="189"/>
      <c r="BK89" s="189"/>
      <c r="BL89" s="189"/>
      <c r="BM89" s="189"/>
      <c r="BN89" s="189"/>
      <c r="BO89" s="189"/>
      <c r="BP89" s="189"/>
      <c r="BQ89" s="189"/>
      <c r="BR89" s="189"/>
      <c r="BS89" s="190"/>
      <c r="BT89" s="5" t="s">
        <v>204</v>
      </c>
      <c r="BU89" s="11">
        <v>2925.1413400000001</v>
      </c>
      <c r="BV89" s="218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20"/>
    </row>
    <row r="90" spans="1:90" s="6" customFormat="1" ht="30" customHeight="1" x14ac:dyDescent="0.2">
      <c r="A90" s="184" t="s">
        <v>177</v>
      </c>
      <c r="B90" s="185"/>
      <c r="C90" s="185"/>
      <c r="D90" s="185"/>
      <c r="E90" s="185"/>
      <c r="F90" s="185"/>
      <c r="G90" s="185"/>
      <c r="H90" s="185"/>
      <c r="I90" s="186"/>
      <c r="J90" s="218" t="s">
        <v>178</v>
      </c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20"/>
      <c r="BI90" s="188" t="s">
        <v>82</v>
      </c>
      <c r="BJ90" s="189"/>
      <c r="BK90" s="189"/>
      <c r="BL90" s="189"/>
      <c r="BM90" s="189"/>
      <c r="BN90" s="189"/>
      <c r="BO90" s="189"/>
      <c r="BP90" s="189"/>
      <c r="BQ90" s="189"/>
      <c r="BR90" s="189"/>
      <c r="BS90" s="190"/>
      <c r="BT90" s="5" t="s">
        <v>204</v>
      </c>
      <c r="BU90" s="11">
        <v>120.95569</v>
      </c>
      <c r="BV90" s="218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20"/>
    </row>
    <row r="91" spans="1:90" s="6" customFormat="1" ht="30" customHeight="1" x14ac:dyDescent="0.2">
      <c r="A91" s="184" t="s">
        <v>179</v>
      </c>
      <c r="B91" s="222"/>
      <c r="C91" s="222"/>
      <c r="D91" s="222"/>
      <c r="E91" s="222"/>
      <c r="F91" s="222"/>
      <c r="G91" s="222"/>
      <c r="H91" s="222"/>
      <c r="I91" s="223"/>
      <c r="J91" s="218" t="s">
        <v>180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8"/>
      <c r="BI91" s="188" t="s">
        <v>82</v>
      </c>
      <c r="BJ91" s="189"/>
      <c r="BK91" s="189"/>
      <c r="BL91" s="189"/>
      <c r="BM91" s="189"/>
      <c r="BN91" s="189"/>
      <c r="BO91" s="189"/>
      <c r="BP91" s="189"/>
      <c r="BQ91" s="189"/>
      <c r="BR91" s="189"/>
      <c r="BS91" s="190"/>
      <c r="BT91" s="5" t="s">
        <v>204</v>
      </c>
      <c r="BU91" s="11">
        <v>226.89510000000001</v>
      </c>
      <c r="BV91" s="218"/>
      <c r="BW91" s="227"/>
      <c r="BX91" s="227"/>
      <c r="BY91" s="227"/>
      <c r="BZ91" s="227"/>
      <c r="CA91" s="227"/>
      <c r="CB91" s="227"/>
      <c r="CC91" s="227"/>
      <c r="CD91" s="227"/>
      <c r="CE91" s="227"/>
      <c r="CF91" s="227"/>
      <c r="CG91" s="227"/>
      <c r="CH91" s="227"/>
      <c r="CI91" s="227"/>
      <c r="CJ91" s="227"/>
      <c r="CK91" s="227"/>
      <c r="CL91" s="228"/>
    </row>
    <row r="92" spans="1:90" s="6" customFormat="1" ht="30" customHeight="1" x14ac:dyDescent="0.2">
      <c r="A92" s="184" t="s">
        <v>181</v>
      </c>
      <c r="B92" s="222"/>
      <c r="C92" s="222"/>
      <c r="D92" s="222"/>
      <c r="E92" s="222"/>
      <c r="F92" s="222"/>
      <c r="G92" s="222"/>
      <c r="H92" s="222"/>
      <c r="I92" s="223"/>
      <c r="J92" s="218" t="s">
        <v>182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8"/>
      <c r="BI92" s="188" t="s">
        <v>82</v>
      </c>
      <c r="BJ92" s="189"/>
      <c r="BK92" s="189"/>
      <c r="BL92" s="189"/>
      <c r="BM92" s="189"/>
      <c r="BN92" s="189"/>
      <c r="BO92" s="189"/>
      <c r="BP92" s="189"/>
      <c r="BQ92" s="189"/>
      <c r="BR92" s="189"/>
      <c r="BS92" s="190"/>
      <c r="BT92" s="5" t="s">
        <v>204</v>
      </c>
      <c r="BU92" s="11">
        <v>1196.1715099999999</v>
      </c>
      <c r="BV92" s="218"/>
      <c r="BW92" s="227"/>
      <c r="BX92" s="227"/>
      <c r="BY92" s="227"/>
      <c r="BZ92" s="227"/>
      <c r="CA92" s="227"/>
      <c r="CB92" s="227"/>
      <c r="CC92" s="227"/>
      <c r="CD92" s="227"/>
      <c r="CE92" s="227"/>
      <c r="CF92" s="227"/>
      <c r="CG92" s="227"/>
      <c r="CH92" s="227"/>
      <c r="CI92" s="227"/>
      <c r="CJ92" s="227"/>
      <c r="CK92" s="227"/>
      <c r="CL92" s="228"/>
    </row>
    <row r="93" spans="1:90" s="6" customFormat="1" ht="30" customHeight="1" x14ac:dyDescent="0.2">
      <c r="A93" s="184" t="s">
        <v>183</v>
      </c>
      <c r="B93" s="222"/>
      <c r="C93" s="222"/>
      <c r="D93" s="222"/>
      <c r="E93" s="222"/>
      <c r="F93" s="222"/>
      <c r="G93" s="222"/>
      <c r="H93" s="222"/>
      <c r="I93" s="223"/>
      <c r="J93" s="218" t="s">
        <v>184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8"/>
      <c r="BI93" s="188" t="s">
        <v>82</v>
      </c>
      <c r="BJ93" s="189"/>
      <c r="BK93" s="189"/>
      <c r="BL93" s="189"/>
      <c r="BM93" s="189"/>
      <c r="BN93" s="189"/>
      <c r="BO93" s="189"/>
      <c r="BP93" s="189"/>
      <c r="BQ93" s="189"/>
      <c r="BR93" s="189"/>
      <c r="BS93" s="190"/>
      <c r="BT93" s="5" t="s">
        <v>204</v>
      </c>
      <c r="BU93" s="11">
        <v>1381.11904</v>
      </c>
      <c r="BV93" s="218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7"/>
      <c r="CL93" s="228"/>
    </row>
    <row r="94" spans="1:90" s="6" customFormat="1" ht="15" customHeight="1" x14ac:dyDescent="0.2">
      <c r="A94" s="184" t="s">
        <v>83</v>
      </c>
      <c r="B94" s="185"/>
      <c r="C94" s="185"/>
      <c r="D94" s="185"/>
      <c r="E94" s="185"/>
      <c r="F94" s="185"/>
      <c r="G94" s="185"/>
      <c r="H94" s="185"/>
      <c r="I94" s="186"/>
      <c r="J94" s="5"/>
      <c r="K94" s="187" t="s">
        <v>84</v>
      </c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7"/>
      <c r="BI94" s="188" t="s">
        <v>66</v>
      </c>
      <c r="BJ94" s="189"/>
      <c r="BK94" s="189"/>
      <c r="BL94" s="189"/>
      <c r="BM94" s="189"/>
      <c r="BN94" s="189"/>
      <c r="BO94" s="189"/>
      <c r="BP94" s="189"/>
      <c r="BQ94" s="189"/>
      <c r="BR94" s="189"/>
      <c r="BS94" s="190"/>
      <c r="BT94" s="5" t="s">
        <v>204</v>
      </c>
      <c r="BU94" s="82">
        <v>1.3632238362318546E-2</v>
      </c>
      <c r="BV94" s="218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20"/>
    </row>
    <row r="95" spans="1:90" s="6" customFormat="1" ht="42" customHeight="1" x14ac:dyDescent="0.2">
      <c r="A95" s="184" t="s">
        <v>85</v>
      </c>
      <c r="B95" s="185"/>
      <c r="C95" s="185"/>
      <c r="D95" s="185"/>
      <c r="E95" s="185"/>
      <c r="F95" s="185"/>
      <c r="G95" s="185"/>
      <c r="H95" s="185"/>
      <c r="I95" s="186"/>
      <c r="J95" s="5"/>
      <c r="K95" s="187" t="s">
        <v>86</v>
      </c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7"/>
      <c r="BI95" s="188" t="s">
        <v>5</v>
      </c>
      <c r="BJ95" s="189"/>
      <c r="BK95" s="189"/>
      <c r="BL95" s="189"/>
      <c r="BM95" s="189"/>
      <c r="BN95" s="189"/>
      <c r="BO95" s="189"/>
      <c r="BP95" s="189"/>
      <c r="BQ95" s="189"/>
      <c r="BR95" s="189"/>
      <c r="BS95" s="190"/>
      <c r="BT95" s="11">
        <v>1585391.4905555299</v>
      </c>
      <c r="BU95" s="11">
        <v>23152.177660000001</v>
      </c>
      <c r="BV95" s="168" t="s">
        <v>351</v>
      </c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70"/>
    </row>
    <row r="96" spans="1:90" s="6" customFormat="1" ht="30" customHeight="1" x14ac:dyDescent="0.2">
      <c r="A96" s="184" t="s">
        <v>87</v>
      </c>
      <c r="B96" s="185"/>
      <c r="C96" s="185"/>
      <c r="D96" s="185"/>
      <c r="E96" s="185"/>
      <c r="F96" s="185"/>
      <c r="G96" s="185"/>
      <c r="H96" s="185"/>
      <c r="I96" s="186"/>
      <c r="J96" s="5"/>
      <c r="K96" s="187" t="s">
        <v>88</v>
      </c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7"/>
      <c r="BI96" s="188" t="s">
        <v>5</v>
      </c>
      <c r="BJ96" s="189"/>
      <c r="BK96" s="189"/>
      <c r="BL96" s="189"/>
      <c r="BM96" s="189"/>
      <c r="BN96" s="189"/>
      <c r="BO96" s="189"/>
      <c r="BP96" s="189"/>
      <c r="BQ96" s="189"/>
      <c r="BR96" s="189"/>
      <c r="BS96" s="190"/>
      <c r="BT96" s="11">
        <v>0</v>
      </c>
      <c r="BU96" s="11">
        <v>0</v>
      </c>
      <c r="BV96" s="218"/>
      <c r="BW96" s="219"/>
      <c r="BX96" s="21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20"/>
    </row>
    <row r="97" spans="1:90" s="6" customFormat="1" ht="45" customHeight="1" x14ac:dyDescent="0.2">
      <c r="A97" s="184" t="s">
        <v>89</v>
      </c>
      <c r="B97" s="185"/>
      <c r="C97" s="185"/>
      <c r="D97" s="185"/>
      <c r="E97" s="185"/>
      <c r="F97" s="185"/>
      <c r="G97" s="185"/>
      <c r="H97" s="185"/>
      <c r="I97" s="186"/>
      <c r="J97" s="5"/>
      <c r="K97" s="187" t="s">
        <v>90</v>
      </c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7"/>
      <c r="BI97" s="188" t="s">
        <v>66</v>
      </c>
      <c r="BJ97" s="189"/>
      <c r="BK97" s="189"/>
      <c r="BL97" s="189"/>
      <c r="BM97" s="189"/>
      <c r="BN97" s="189"/>
      <c r="BO97" s="189"/>
      <c r="BP97" s="189"/>
      <c r="BQ97" s="189"/>
      <c r="BR97" s="189"/>
      <c r="BS97" s="190"/>
      <c r="BT97" s="15">
        <v>0.2445822109722918</v>
      </c>
      <c r="BU97" s="12" t="s">
        <v>38</v>
      </c>
      <c r="BV97" s="203" t="s">
        <v>38</v>
      </c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5"/>
    </row>
    <row r="99" spans="1:90" s="1" customFormat="1" ht="12.75" x14ac:dyDescent="0.2">
      <c r="G99" s="1" t="s">
        <v>18</v>
      </c>
    </row>
    <row r="100" spans="1:90" s="1" customFormat="1" ht="68.25" customHeight="1" x14ac:dyDescent="0.2">
      <c r="A100" s="238" t="s">
        <v>91</v>
      </c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239"/>
      <c r="AY100" s="239"/>
      <c r="AZ100" s="239"/>
      <c r="BA100" s="239"/>
      <c r="BB100" s="239"/>
      <c r="BC100" s="239"/>
      <c r="BD100" s="239"/>
      <c r="BE100" s="239"/>
      <c r="BF100" s="239"/>
      <c r="BG100" s="239"/>
      <c r="BH100" s="239"/>
      <c r="BI100" s="239"/>
      <c r="BJ100" s="239"/>
      <c r="BK100" s="239"/>
      <c r="BL100" s="239"/>
      <c r="BM100" s="239"/>
      <c r="BN100" s="239"/>
      <c r="BO100" s="239"/>
      <c r="BP100" s="239"/>
      <c r="BQ100" s="239"/>
      <c r="BR100" s="239"/>
      <c r="BS100" s="239"/>
      <c r="BT100" s="239"/>
      <c r="BU100" s="239"/>
      <c r="BV100" s="239"/>
      <c r="BW100" s="239"/>
      <c r="BX100" s="239"/>
      <c r="BY100" s="239"/>
      <c r="BZ100" s="239"/>
      <c r="CA100" s="239"/>
      <c r="CB100" s="239"/>
      <c r="CC100" s="239"/>
      <c r="CD100" s="239"/>
      <c r="CE100" s="239"/>
      <c r="CF100" s="239"/>
      <c r="CG100" s="239"/>
      <c r="CH100" s="239"/>
      <c r="CI100" s="239"/>
      <c r="CJ100" s="239"/>
      <c r="CK100" s="239"/>
      <c r="CL100" s="239"/>
    </row>
    <row r="101" spans="1:90" s="1" customFormat="1" ht="25.5" customHeight="1" x14ac:dyDescent="0.2">
      <c r="A101" s="238" t="s">
        <v>92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39"/>
      <c r="CB101" s="239"/>
      <c r="CC101" s="239"/>
      <c r="CD101" s="239"/>
      <c r="CE101" s="239"/>
      <c r="CF101" s="239"/>
      <c r="CG101" s="239"/>
      <c r="CH101" s="239"/>
      <c r="CI101" s="239"/>
      <c r="CJ101" s="239"/>
      <c r="CK101" s="239"/>
      <c r="CL101" s="239"/>
    </row>
    <row r="102" spans="1:90" s="1" customFormat="1" ht="25.5" customHeight="1" x14ac:dyDescent="0.2">
      <c r="A102" s="238" t="s">
        <v>116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39"/>
      <c r="BP102" s="239"/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239"/>
      <c r="CG102" s="239"/>
      <c r="CH102" s="239"/>
      <c r="CI102" s="239"/>
      <c r="CJ102" s="239"/>
      <c r="CK102" s="239"/>
      <c r="CL102" s="239"/>
    </row>
    <row r="103" spans="1:90" s="1" customFormat="1" ht="25.5" customHeight="1" x14ac:dyDescent="0.2">
      <c r="A103" s="238" t="s">
        <v>93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239"/>
      <c r="BG103" s="239"/>
      <c r="BH103" s="239"/>
      <c r="BI103" s="239"/>
      <c r="BJ103" s="239"/>
      <c r="BK103" s="239"/>
      <c r="BL103" s="239"/>
      <c r="BM103" s="239"/>
      <c r="BN103" s="239"/>
      <c r="BO103" s="239"/>
      <c r="BP103" s="239"/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</row>
    <row r="104" spans="1:90" s="1" customFormat="1" ht="25.5" customHeight="1" x14ac:dyDescent="0.2">
      <c r="A104" s="238" t="s">
        <v>94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39"/>
      <c r="CI104" s="239"/>
      <c r="CJ104" s="239"/>
      <c r="CK104" s="239"/>
      <c r="CL104" s="239"/>
    </row>
    <row r="105" spans="1:90" ht="3" customHeight="1" x14ac:dyDescent="0.25"/>
    <row r="106" spans="1:90" ht="30.6" customHeight="1" x14ac:dyDescent="0.25">
      <c r="A106" s="250"/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0"/>
      <c r="AC106" s="250"/>
      <c r="AD106" s="250"/>
      <c r="AE106" s="250"/>
      <c r="AF106" s="250"/>
      <c r="AG106" s="250"/>
      <c r="AH106" s="250"/>
      <c r="AI106" s="250"/>
      <c r="AJ106" s="250"/>
      <c r="AK106" s="250"/>
      <c r="AL106" s="250"/>
      <c r="AM106" s="250"/>
      <c r="AN106" s="250"/>
      <c r="AO106" s="250"/>
      <c r="AP106" s="250"/>
      <c r="AQ106" s="250"/>
      <c r="AR106" s="250"/>
      <c r="AS106" s="250"/>
      <c r="AT106" s="250"/>
      <c r="AU106" s="250"/>
      <c r="AV106" s="250"/>
      <c r="AW106" s="250"/>
      <c r="AX106" s="250"/>
      <c r="AY106" s="250"/>
      <c r="AZ106" s="250"/>
      <c r="BA106" s="250"/>
      <c r="BB106" s="250"/>
      <c r="BC106" s="250"/>
      <c r="BD106" s="250"/>
      <c r="BE106" s="250"/>
      <c r="BF106" s="250"/>
      <c r="BG106" s="250"/>
      <c r="BH106" s="250"/>
      <c r="BI106" s="250"/>
      <c r="BJ106" s="250"/>
      <c r="BK106" s="250"/>
      <c r="BL106" s="250"/>
      <c r="BM106" s="250"/>
      <c r="BN106" s="250"/>
      <c r="BO106" s="250"/>
      <c r="BP106" s="250"/>
      <c r="BQ106" s="250"/>
      <c r="BR106" s="250"/>
      <c r="BS106" s="250"/>
      <c r="BT106" s="250"/>
      <c r="BU106" s="250"/>
      <c r="BV106" s="250"/>
      <c r="BW106" s="250"/>
      <c r="BX106" s="250"/>
      <c r="BY106" s="250"/>
      <c r="BZ106" s="250"/>
      <c r="CA106" s="250"/>
      <c r="CB106" s="250"/>
      <c r="CC106" s="250"/>
      <c r="CD106" s="250"/>
      <c r="CE106" s="250"/>
      <c r="CF106" s="250"/>
      <c r="CG106" s="250"/>
      <c r="CH106" s="250"/>
      <c r="CI106" s="250"/>
      <c r="CJ106" s="250"/>
      <c r="CK106" s="250"/>
      <c r="CL106" s="250"/>
    </row>
  </sheetData>
  <mergeCells count="335">
    <mergeCell ref="A94:I94"/>
    <mergeCell ref="K94:BG94"/>
    <mergeCell ref="BI94:BS94"/>
    <mergeCell ref="BV94:CL94"/>
    <mergeCell ref="A95:I95"/>
    <mergeCell ref="K95:BG95"/>
    <mergeCell ref="BI95:BS95"/>
    <mergeCell ref="BV95:CL95"/>
    <mergeCell ref="A92:I92"/>
    <mergeCell ref="J92:BH92"/>
    <mergeCell ref="BI92:BS92"/>
    <mergeCell ref="BV92:CL92"/>
    <mergeCell ref="A93:I93"/>
    <mergeCell ref="J93:BH93"/>
    <mergeCell ref="BI93:BS93"/>
    <mergeCell ref="BV93:CL93"/>
    <mergeCell ref="A103:CL103"/>
    <mergeCell ref="A104:CL104"/>
    <mergeCell ref="A96:I96"/>
    <mergeCell ref="K96:BG96"/>
    <mergeCell ref="BI96:BS96"/>
    <mergeCell ref="BV96:CL96"/>
    <mergeCell ref="A97:I97"/>
    <mergeCell ref="K97:BG97"/>
    <mergeCell ref="BI97:BS97"/>
    <mergeCell ref="BV97:CL97"/>
    <mergeCell ref="A100:CL100"/>
    <mergeCell ref="A101:CL101"/>
    <mergeCell ref="A102:CL102"/>
    <mergeCell ref="A90:I90"/>
    <mergeCell ref="J90:BH90"/>
    <mergeCell ref="BI90:BS90"/>
    <mergeCell ref="BV90:CL90"/>
    <mergeCell ref="A91:I91"/>
    <mergeCell ref="J91:BH91"/>
    <mergeCell ref="BI91:BS91"/>
    <mergeCell ref="BV91:CL91"/>
    <mergeCell ref="A88:I88"/>
    <mergeCell ref="J88:BH88"/>
    <mergeCell ref="BI88:BS88"/>
    <mergeCell ref="BV88:CL88"/>
    <mergeCell ref="A89:I89"/>
    <mergeCell ref="K89:BG89"/>
    <mergeCell ref="BI89:BS89"/>
    <mergeCell ref="BV89:CL89"/>
    <mergeCell ref="A86:I86"/>
    <mergeCell ref="J86:BH86"/>
    <mergeCell ref="BI86:BS86"/>
    <mergeCell ref="BV86:CL86"/>
    <mergeCell ref="A87:I87"/>
    <mergeCell ref="J87:BH87"/>
    <mergeCell ref="BI87:BS87"/>
    <mergeCell ref="BV87:CL87"/>
    <mergeCell ref="A84:I84"/>
    <mergeCell ref="K84:BG84"/>
    <mergeCell ref="BI84:BS84"/>
    <mergeCell ref="BV84:CL84"/>
    <mergeCell ref="A85:I85"/>
    <mergeCell ref="J85:BH85"/>
    <mergeCell ref="BI85:BS85"/>
    <mergeCell ref="BV85:CL85"/>
    <mergeCell ref="A82:I82"/>
    <mergeCell ref="J82:BH82"/>
    <mergeCell ref="BI82:BS82"/>
    <mergeCell ref="BV82:CL82"/>
    <mergeCell ref="A83:I83"/>
    <mergeCell ref="J83:BH83"/>
    <mergeCell ref="BI83:BS83"/>
    <mergeCell ref="BV83:CL83"/>
    <mergeCell ref="A80:I80"/>
    <mergeCell ref="J80:BH80"/>
    <mergeCell ref="BI80:BS80"/>
    <mergeCell ref="BV80:CL80"/>
    <mergeCell ref="A81:I81"/>
    <mergeCell ref="J81:BH81"/>
    <mergeCell ref="BI81:BS81"/>
    <mergeCell ref="BV81:CL81"/>
    <mergeCell ref="A78:I78"/>
    <mergeCell ref="J78:BH78"/>
    <mergeCell ref="BI78:BS78"/>
    <mergeCell ref="BW78:CL78"/>
    <mergeCell ref="A79:I79"/>
    <mergeCell ref="K79:BG79"/>
    <mergeCell ref="BI79:BS79"/>
    <mergeCell ref="BV79:CL79"/>
    <mergeCell ref="A76:I76"/>
    <mergeCell ref="J76:BH76"/>
    <mergeCell ref="BI76:BS76"/>
    <mergeCell ref="BV76:CL76"/>
    <mergeCell ref="A77:I77"/>
    <mergeCell ref="J77:BH77"/>
    <mergeCell ref="BI77:BS77"/>
    <mergeCell ref="BW77:CL77"/>
    <mergeCell ref="A74:I74"/>
    <mergeCell ref="K74:BG74"/>
    <mergeCell ref="BI74:BS74"/>
    <mergeCell ref="BV74:CL74"/>
    <mergeCell ref="A75:I75"/>
    <mergeCell ref="K75:BG75"/>
    <mergeCell ref="BI75:BS75"/>
    <mergeCell ref="BV75:CL75"/>
    <mergeCell ref="A72:I72"/>
    <mergeCell ref="K72:BG72"/>
    <mergeCell ref="BI72:BS72"/>
    <mergeCell ref="BV72:CL72"/>
    <mergeCell ref="A73:I73"/>
    <mergeCell ref="K73:BG73"/>
    <mergeCell ref="BI73:BS73"/>
    <mergeCell ref="BV73:CL73"/>
    <mergeCell ref="BV69:CL69"/>
    <mergeCell ref="BV70:CL70"/>
    <mergeCell ref="BV71:CL71"/>
    <mergeCell ref="A67:I67"/>
    <mergeCell ref="K67:BG67"/>
    <mergeCell ref="BI67:BS67"/>
    <mergeCell ref="BV67:CL67"/>
    <mergeCell ref="A68:I68"/>
    <mergeCell ref="K68:BG68"/>
    <mergeCell ref="BI68:BS68"/>
    <mergeCell ref="BV68:CL68"/>
    <mergeCell ref="A69:I69"/>
    <mergeCell ref="K69:BG69"/>
    <mergeCell ref="BI69:BS69"/>
    <mergeCell ref="A70:I70"/>
    <mergeCell ref="K70:BG70"/>
    <mergeCell ref="BI70:BS70"/>
    <mergeCell ref="A71:I71"/>
    <mergeCell ref="K71:BG71"/>
    <mergeCell ref="BI71:BS71"/>
    <mergeCell ref="A63:I63"/>
    <mergeCell ref="K63:BG63"/>
    <mergeCell ref="BI63:BS63"/>
    <mergeCell ref="A66:I66"/>
    <mergeCell ref="K66:BG66"/>
    <mergeCell ref="BI66:BS66"/>
    <mergeCell ref="BV58:CL66"/>
    <mergeCell ref="A61:I61"/>
    <mergeCell ref="K61:BG61"/>
    <mergeCell ref="BI61:BS61"/>
    <mergeCell ref="A62:I62"/>
    <mergeCell ref="K62:BG62"/>
    <mergeCell ref="BI62:BS62"/>
    <mergeCell ref="A59:I59"/>
    <mergeCell ref="K59:BG59"/>
    <mergeCell ref="BI59:BS59"/>
    <mergeCell ref="A60:I60"/>
    <mergeCell ref="K60:BG60"/>
    <mergeCell ref="BI60:BS60"/>
    <mergeCell ref="A58:I58"/>
    <mergeCell ref="K58:BG58"/>
    <mergeCell ref="BI58:BS58"/>
    <mergeCell ref="A64:I64"/>
    <mergeCell ref="K64:BG64"/>
    <mergeCell ref="BV57:CL57"/>
    <mergeCell ref="A55:I55"/>
    <mergeCell ref="K55:BG55"/>
    <mergeCell ref="BI55:BS55"/>
    <mergeCell ref="BV55:CL55"/>
    <mergeCell ref="A56:I56"/>
    <mergeCell ref="K56:BG56"/>
    <mergeCell ref="BI56:BS56"/>
    <mergeCell ref="BV56:CL56"/>
    <mergeCell ref="A57:I57"/>
    <mergeCell ref="K57:BG57"/>
    <mergeCell ref="BI57:BS57"/>
    <mergeCell ref="A53:I53"/>
    <mergeCell ref="K53:BG53"/>
    <mergeCell ref="BI53:BS53"/>
    <mergeCell ref="BV53:CL53"/>
    <mergeCell ref="A54:I54"/>
    <mergeCell ref="K54:BG54"/>
    <mergeCell ref="BI54:BS54"/>
    <mergeCell ref="BV54:CL54"/>
    <mergeCell ref="A51:I51"/>
    <mergeCell ref="K51:BG51"/>
    <mergeCell ref="BI51:BS51"/>
    <mergeCell ref="BV51:CL51"/>
    <mergeCell ref="A52:I52"/>
    <mergeCell ref="K52:BG52"/>
    <mergeCell ref="BI52:BS52"/>
    <mergeCell ref="BV52:CL52"/>
    <mergeCell ref="A49:I49"/>
    <mergeCell ref="K49:BG49"/>
    <mergeCell ref="BI49:BS49"/>
    <mergeCell ref="BV49:CL49"/>
    <mergeCell ref="A50:I50"/>
    <mergeCell ref="K50:BG50"/>
    <mergeCell ref="BI50:BS50"/>
    <mergeCell ref="BV50:CL50"/>
    <mergeCell ref="A48:I48"/>
    <mergeCell ref="K48:BG48"/>
    <mergeCell ref="BI48:BS48"/>
    <mergeCell ref="BV48:CL48"/>
    <mergeCell ref="A45:I45"/>
    <mergeCell ref="K45:BG45"/>
    <mergeCell ref="BI45:BS45"/>
    <mergeCell ref="BV45:CL45"/>
    <mergeCell ref="A46:I46"/>
    <mergeCell ref="K46:BG46"/>
    <mergeCell ref="BI46:BS46"/>
    <mergeCell ref="BV46:CL46"/>
    <mergeCell ref="A47:I47"/>
    <mergeCell ref="K47:BG47"/>
    <mergeCell ref="BI47:BS47"/>
    <mergeCell ref="BV47:CL47"/>
    <mergeCell ref="BV44:CL44"/>
    <mergeCell ref="BI42:BS42"/>
    <mergeCell ref="BI29:BS29"/>
    <mergeCell ref="A30:I30"/>
    <mergeCell ref="K30:BG30"/>
    <mergeCell ref="BI30:BS30"/>
    <mergeCell ref="A31:I31"/>
    <mergeCell ref="K31:BG31"/>
    <mergeCell ref="BI31:BS31"/>
    <mergeCell ref="A32:I32"/>
    <mergeCell ref="K32:BG32"/>
    <mergeCell ref="BI32:BS32"/>
    <mergeCell ref="A41:I41"/>
    <mergeCell ref="K41:BG41"/>
    <mergeCell ref="BI41:BS41"/>
    <mergeCell ref="A42:I42"/>
    <mergeCell ref="K42:BG42"/>
    <mergeCell ref="A33:I33"/>
    <mergeCell ref="A36:I36"/>
    <mergeCell ref="K36:BG36"/>
    <mergeCell ref="BI36:BS36"/>
    <mergeCell ref="A43:I43"/>
    <mergeCell ref="K43:BG43"/>
    <mergeCell ref="BI43:BS43"/>
    <mergeCell ref="A44:I44"/>
    <mergeCell ref="K44:BG44"/>
    <mergeCell ref="BI44:BS44"/>
    <mergeCell ref="A28:I28"/>
    <mergeCell ref="K28:BG28"/>
    <mergeCell ref="BI28:BS28"/>
    <mergeCell ref="A29:I29"/>
    <mergeCell ref="K29:BG29"/>
    <mergeCell ref="BV20:CL20"/>
    <mergeCell ref="BV21:CL21"/>
    <mergeCell ref="BV22:CL22"/>
    <mergeCell ref="BV23:CL23"/>
    <mergeCell ref="A26:I26"/>
    <mergeCell ref="K26:BG26"/>
    <mergeCell ref="BI26:BS26"/>
    <mergeCell ref="A27:I27"/>
    <mergeCell ref="K27:BG27"/>
    <mergeCell ref="BI27:BS27"/>
    <mergeCell ref="A24:I24"/>
    <mergeCell ref="K24:BG24"/>
    <mergeCell ref="BI24:BS24"/>
    <mergeCell ref="A25:I25"/>
    <mergeCell ref="K25:BG25"/>
    <mergeCell ref="BI25:BS25"/>
    <mergeCell ref="BI17:BS17"/>
    <mergeCell ref="BV17:CL17"/>
    <mergeCell ref="A22:I22"/>
    <mergeCell ref="K22:BG22"/>
    <mergeCell ref="BI22:BS22"/>
    <mergeCell ref="A23:I23"/>
    <mergeCell ref="K23:BG23"/>
    <mergeCell ref="BI23:BS23"/>
    <mergeCell ref="A20:I20"/>
    <mergeCell ref="K20:BG20"/>
    <mergeCell ref="BI20:BS20"/>
    <mergeCell ref="A21:I21"/>
    <mergeCell ref="K21:BG21"/>
    <mergeCell ref="BI21:BS21"/>
    <mergeCell ref="A106:CL106"/>
    <mergeCell ref="A5:CL5"/>
    <mergeCell ref="A6:CL6"/>
    <mergeCell ref="A7:CL7"/>
    <mergeCell ref="A8:CL8"/>
    <mergeCell ref="AG10:BU10"/>
    <mergeCell ref="AQ13:AX13"/>
    <mergeCell ref="AY13:AZ13"/>
    <mergeCell ref="BA13:BH13"/>
    <mergeCell ref="A18:I18"/>
    <mergeCell ref="K18:BG18"/>
    <mergeCell ref="BI18:BS18"/>
    <mergeCell ref="BV18:CL18"/>
    <mergeCell ref="A19:I19"/>
    <mergeCell ref="K19:BG19"/>
    <mergeCell ref="BI19:BS19"/>
    <mergeCell ref="BV19:CL19"/>
    <mergeCell ref="A15:I16"/>
    <mergeCell ref="J15:BH16"/>
    <mergeCell ref="BI15:BS16"/>
    <mergeCell ref="BT15:BU15"/>
    <mergeCell ref="BV15:CL16"/>
    <mergeCell ref="A17:I17"/>
    <mergeCell ref="K17:BG17"/>
    <mergeCell ref="BI64:BS64"/>
    <mergeCell ref="A65:I65"/>
    <mergeCell ref="K65:BG65"/>
    <mergeCell ref="BI65:BS65"/>
    <mergeCell ref="K33:BG33"/>
    <mergeCell ref="BI33:BS33"/>
    <mergeCell ref="A39:I39"/>
    <mergeCell ref="K39:BG39"/>
    <mergeCell ref="BI39:BS39"/>
    <mergeCell ref="BI38:BS38"/>
    <mergeCell ref="A40:I40"/>
    <mergeCell ref="K40:BG40"/>
    <mergeCell ref="BI40:BS40"/>
    <mergeCell ref="A37:I37"/>
    <mergeCell ref="K37:BG37"/>
    <mergeCell ref="BI37:BS37"/>
    <mergeCell ref="A38:I38"/>
    <mergeCell ref="K38:BG38"/>
    <mergeCell ref="A34:I34"/>
    <mergeCell ref="K34:BG34"/>
    <mergeCell ref="BI34:BS34"/>
    <mergeCell ref="A35:I35"/>
    <mergeCell ref="K35:BG35"/>
    <mergeCell ref="BI35:BS35"/>
    <mergeCell ref="BV24:CL24"/>
    <mergeCell ref="BV25:CL25"/>
    <mergeCell ref="BV26:CL26"/>
    <mergeCell ref="BV27:CL27"/>
    <mergeCell ref="BV28:CL28"/>
    <mergeCell ref="BV29:CL29"/>
    <mergeCell ref="BV30:CL30"/>
    <mergeCell ref="BV31:CL31"/>
    <mergeCell ref="BV32:CL32"/>
    <mergeCell ref="BV42:CL42"/>
    <mergeCell ref="BV43:CL43"/>
    <mergeCell ref="BV33:CL33"/>
    <mergeCell ref="BV34:CL34"/>
    <mergeCell ref="BV35:CL35"/>
    <mergeCell ref="BV36:CL36"/>
    <mergeCell ref="BV37:CL37"/>
    <mergeCell ref="BV38:CL38"/>
    <mergeCell ref="BV39:CL39"/>
    <mergeCell ref="BV40:CL40"/>
    <mergeCell ref="BV41:CL41"/>
  </mergeCells>
  <pageMargins left="0.78740157480314965" right="0.31496062992125984" top="0.59055118110236227" bottom="0.39370078740157483" header="0.19685039370078741" footer="0.19685039370078741"/>
  <pageSetup paperSize="9" scale="71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01"/>
  <sheetViews>
    <sheetView view="pageBreakPreview" topLeftCell="A4" zoomScaleNormal="100" zoomScaleSheetLayoutView="100" workbookViewId="0">
      <selection activeCell="G101" sqref="G101:CQ101"/>
    </sheetView>
  </sheetViews>
  <sheetFormatPr defaultColWidth="0.85546875" defaultRowHeight="15" x14ac:dyDescent="0.25"/>
  <cols>
    <col min="1" max="8" width="0.85546875" style="147"/>
    <col min="9" max="9" width="3.42578125" style="147" customWidth="1"/>
    <col min="10" max="58" width="0.85546875" style="147"/>
    <col min="59" max="59" width="7.140625" style="147" customWidth="1"/>
    <col min="60" max="60" width="4.140625" style="147" hidden="1" customWidth="1"/>
    <col min="61" max="71" width="0.85546875" style="147"/>
    <col min="72" max="72" width="19.140625" style="147" customWidth="1"/>
    <col min="73" max="73" width="19.85546875" style="147" customWidth="1"/>
    <col min="74" max="74" width="36.140625" style="147" customWidth="1"/>
    <col min="75" max="16384" width="0.85546875" style="147"/>
  </cols>
  <sheetData>
    <row r="1" spans="1:90" s="146" customFormat="1" ht="12" customHeight="1" x14ac:dyDescent="0.2">
      <c r="BO1" s="146" t="s">
        <v>379</v>
      </c>
    </row>
    <row r="2" spans="1:90" s="146" customFormat="1" ht="12" customHeight="1" x14ac:dyDescent="0.2">
      <c r="BO2" s="146" t="s">
        <v>28</v>
      </c>
    </row>
    <row r="3" spans="1:90" s="146" customFormat="1" ht="12" customHeight="1" x14ac:dyDescent="0.2">
      <c r="BO3" s="146" t="s">
        <v>29</v>
      </c>
    </row>
    <row r="4" spans="1:90" ht="21" customHeight="1" x14ac:dyDescent="0.25"/>
    <row r="5" spans="1:90" s="148" customFormat="1" ht="14.25" customHeight="1" x14ac:dyDescent="0.25">
      <c r="A5" s="180" t="s">
        <v>380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</row>
    <row r="6" spans="1:90" s="148" customFormat="1" ht="14.25" customHeight="1" x14ac:dyDescent="0.25">
      <c r="A6" s="180" t="s">
        <v>381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</row>
    <row r="7" spans="1:90" s="148" customFormat="1" ht="14.25" customHeight="1" x14ac:dyDescent="0.25">
      <c r="A7" s="180" t="s">
        <v>382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</row>
    <row r="8" spans="1:90" s="148" customFormat="1" ht="14.25" customHeight="1" x14ac:dyDescent="0.25">
      <c r="A8" s="180" t="s">
        <v>383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</row>
    <row r="9" spans="1:90" ht="21" customHeight="1" x14ac:dyDescent="0.25"/>
    <row r="10" spans="1:90" x14ac:dyDescent="0.25">
      <c r="C10" s="4" t="s">
        <v>384</v>
      </c>
      <c r="D10" s="4"/>
      <c r="AF10" s="181" t="s">
        <v>385</v>
      </c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</row>
    <row r="11" spans="1:90" x14ac:dyDescent="0.25">
      <c r="C11" s="4" t="s">
        <v>31</v>
      </c>
      <c r="D11" s="4"/>
      <c r="J11" s="258" t="s">
        <v>187</v>
      </c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</row>
    <row r="12" spans="1:90" x14ac:dyDescent="0.25">
      <c r="C12" s="4" t="s">
        <v>32</v>
      </c>
      <c r="D12" s="4"/>
      <c r="J12" s="257" t="s">
        <v>188</v>
      </c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</row>
    <row r="13" spans="1:90" ht="15" customHeight="1" x14ac:dyDescent="0.25">
      <c r="BT13" s="155"/>
      <c r="BU13" s="155"/>
    </row>
    <row r="14" spans="1:90" s="152" customFormat="1" ht="13.5" x14ac:dyDescent="0.2">
      <c r="A14" s="191" t="s">
        <v>27</v>
      </c>
      <c r="B14" s="192"/>
      <c r="C14" s="192"/>
      <c r="D14" s="192"/>
      <c r="E14" s="192"/>
      <c r="F14" s="192"/>
      <c r="G14" s="192"/>
      <c r="H14" s="192"/>
      <c r="I14" s="193"/>
      <c r="J14" s="197" t="s">
        <v>0</v>
      </c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3"/>
      <c r="BI14" s="191" t="s">
        <v>36</v>
      </c>
      <c r="BJ14" s="192"/>
      <c r="BK14" s="192"/>
      <c r="BL14" s="192"/>
      <c r="BM14" s="192"/>
      <c r="BN14" s="192"/>
      <c r="BO14" s="192"/>
      <c r="BP14" s="192"/>
      <c r="BQ14" s="192"/>
      <c r="BR14" s="192"/>
      <c r="BS14" s="193"/>
      <c r="BT14" s="188" t="s">
        <v>386</v>
      </c>
      <c r="BU14" s="189"/>
      <c r="BV14" s="191" t="s">
        <v>3</v>
      </c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9"/>
    </row>
    <row r="15" spans="1:90" s="152" customFormat="1" ht="13.5" x14ac:dyDescent="0.2">
      <c r="A15" s="194"/>
      <c r="B15" s="195"/>
      <c r="C15" s="195"/>
      <c r="D15" s="195"/>
      <c r="E15" s="195"/>
      <c r="F15" s="195"/>
      <c r="G15" s="195"/>
      <c r="H15" s="195"/>
      <c r="I15" s="196"/>
      <c r="J15" s="194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6"/>
      <c r="BI15" s="194"/>
      <c r="BJ15" s="195"/>
      <c r="BK15" s="195"/>
      <c r="BL15" s="195"/>
      <c r="BM15" s="195"/>
      <c r="BN15" s="195"/>
      <c r="BO15" s="195"/>
      <c r="BP15" s="195"/>
      <c r="BQ15" s="195"/>
      <c r="BR15" s="195"/>
      <c r="BS15" s="196"/>
      <c r="BT15" s="140" t="s">
        <v>1</v>
      </c>
      <c r="BU15" s="140" t="s">
        <v>2</v>
      </c>
      <c r="BV15" s="200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2"/>
    </row>
    <row r="16" spans="1:90" s="152" customFormat="1" ht="15" customHeight="1" x14ac:dyDescent="0.2">
      <c r="A16" s="184" t="s">
        <v>4</v>
      </c>
      <c r="B16" s="185"/>
      <c r="C16" s="185"/>
      <c r="D16" s="185"/>
      <c r="E16" s="185"/>
      <c r="F16" s="185"/>
      <c r="G16" s="185"/>
      <c r="H16" s="185"/>
      <c r="I16" s="186"/>
      <c r="J16" s="140"/>
      <c r="K16" s="187" t="s">
        <v>37</v>
      </c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44"/>
      <c r="BI16" s="188" t="s">
        <v>38</v>
      </c>
      <c r="BJ16" s="189"/>
      <c r="BK16" s="189"/>
      <c r="BL16" s="189"/>
      <c r="BM16" s="189"/>
      <c r="BN16" s="189"/>
      <c r="BO16" s="189"/>
      <c r="BP16" s="189"/>
      <c r="BQ16" s="189"/>
      <c r="BR16" s="189"/>
      <c r="BS16" s="190"/>
      <c r="BT16" s="140" t="s">
        <v>38</v>
      </c>
      <c r="BU16" s="140" t="s">
        <v>38</v>
      </c>
      <c r="BV16" s="203" t="s">
        <v>38</v>
      </c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5"/>
    </row>
    <row r="17" spans="1:90" s="152" customFormat="1" ht="39.75" customHeight="1" x14ac:dyDescent="0.2">
      <c r="A17" s="184" t="s">
        <v>6</v>
      </c>
      <c r="B17" s="185"/>
      <c r="C17" s="185"/>
      <c r="D17" s="185"/>
      <c r="E17" s="185"/>
      <c r="F17" s="185"/>
      <c r="G17" s="185"/>
      <c r="H17" s="185"/>
      <c r="I17" s="186"/>
      <c r="J17" s="140"/>
      <c r="K17" s="187" t="s">
        <v>97</v>
      </c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44"/>
      <c r="BI17" s="188" t="s">
        <v>5</v>
      </c>
      <c r="BJ17" s="189"/>
      <c r="BK17" s="189"/>
      <c r="BL17" s="189"/>
      <c r="BM17" s="189"/>
      <c r="BN17" s="189"/>
      <c r="BO17" s="189"/>
      <c r="BP17" s="189"/>
      <c r="BQ17" s="189"/>
      <c r="BR17" s="189"/>
      <c r="BS17" s="190"/>
      <c r="BT17" s="14">
        <v>4135930.8100000005</v>
      </c>
      <c r="BU17" s="14">
        <v>6490121.1947253197</v>
      </c>
      <c r="BV17" s="206" t="s">
        <v>369</v>
      </c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</row>
    <row r="18" spans="1:90" s="152" customFormat="1" ht="15" customHeight="1" x14ac:dyDescent="0.2">
      <c r="A18" s="184" t="s">
        <v>7</v>
      </c>
      <c r="B18" s="185"/>
      <c r="C18" s="185"/>
      <c r="D18" s="185"/>
      <c r="E18" s="185"/>
      <c r="F18" s="185"/>
      <c r="G18" s="185"/>
      <c r="H18" s="185"/>
      <c r="I18" s="186"/>
      <c r="J18" s="140"/>
      <c r="K18" s="187" t="s">
        <v>387</v>
      </c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44"/>
      <c r="BI18" s="188" t="s">
        <v>5</v>
      </c>
      <c r="BJ18" s="189"/>
      <c r="BK18" s="189"/>
      <c r="BL18" s="189"/>
      <c r="BM18" s="189"/>
      <c r="BN18" s="189"/>
      <c r="BO18" s="189"/>
      <c r="BP18" s="189"/>
      <c r="BQ18" s="189"/>
      <c r="BR18" s="189"/>
      <c r="BS18" s="190"/>
      <c r="BT18" s="14">
        <v>4135930.8100000005</v>
      </c>
      <c r="BU18" s="14">
        <v>6213282.2050500009</v>
      </c>
      <c r="BV18" s="218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20"/>
    </row>
    <row r="19" spans="1:90" s="152" customFormat="1" ht="15" customHeight="1" x14ac:dyDescent="0.2">
      <c r="A19" s="184" t="s">
        <v>8</v>
      </c>
      <c r="B19" s="185"/>
      <c r="C19" s="185"/>
      <c r="D19" s="185"/>
      <c r="E19" s="185"/>
      <c r="F19" s="185"/>
      <c r="G19" s="185"/>
      <c r="H19" s="185"/>
      <c r="I19" s="186"/>
      <c r="J19" s="140"/>
      <c r="K19" s="187" t="s">
        <v>9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44"/>
      <c r="BI19" s="188" t="s">
        <v>5</v>
      </c>
      <c r="BJ19" s="189"/>
      <c r="BK19" s="189"/>
      <c r="BL19" s="189"/>
      <c r="BM19" s="189"/>
      <c r="BN19" s="189"/>
      <c r="BO19" s="189"/>
      <c r="BP19" s="189"/>
      <c r="BQ19" s="189"/>
      <c r="BR19" s="189"/>
      <c r="BS19" s="190"/>
      <c r="BT19" s="14">
        <v>552561.78</v>
      </c>
      <c r="BU19" s="14">
        <v>562921.71</v>
      </c>
      <c r="BV19" s="218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20"/>
    </row>
    <row r="20" spans="1:90" s="152" customFormat="1" ht="30" customHeight="1" x14ac:dyDescent="0.2">
      <c r="A20" s="184" t="s">
        <v>11</v>
      </c>
      <c r="B20" s="185"/>
      <c r="C20" s="185"/>
      <c r="D20" s="185"/>
      <c r="E20" s="185"/>
      <c r="F20" s="185"/>
      <c r="G20" s="185"/>
      <c r="H20" s="185"/>
      <c r="I20" s="186"/>
      <c r="J20" s="140"/>
      <c r="K20" s="187" t="s">
        <v>118</v>
      </c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44"/>
      <c r="BI20" s="188" t="s">
        <v>5</v>
      </c>
      <c r="BJ20" s="189"/>
      <c r="BK20" s="189"/>
      <c r="BL20" s="189"/>
      <c r="BM20" s="189"/>
      <c r="BN20" s="189"/>
      <c r="BO20" s="189"/>
      <c r="BP20" s="189"/>
      <c r="BQ20" s="189"/>
      <c r="BR20" s="189"/>
      <c r="BS20" s="190"/>
      <c r="BT20" s="14">
        <v>372802.47000000003</v>
      </c>
      <c r="BU20" s="14">
        <v>368598</v>
      </c>
      <c r="BV20" s="218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20"/>
    </row>
    <row r="21" spans="1:90" s="152" customFormat="1" ht="60" customHeight="1" x14ac:dyDescent="0.2">
      <c r="A21" s="184" t="s">
        <v>13</v>
      </c>
      <c r="B21" s="185"/>
      <c r="C21" s="185"/>
      <c r="D21" s="185"/>
      <c r="E21" s="185"/>
      <c r="F21" s="185"/>
      <c r="G21" s="185"/>
      <c r="H21" s="185"/>
      <c r="I21" s="186"/>
      <c r="J21" s="140"/>
      <c r="K21" s="187" t="s">
        <v>388</v>
      </c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44"/>
      <c r="BI21" s="188" t="s">
        <v>5</v>
      </c>
      <c r="BJ21" s="189"/>
      <c r="BK21" s="189"/>
      <c r="BL21" s="189"/>
      <c r="BM21" s="189"/>
      <c r="BN21" s="189"/>
      <c r="BO21" s="189"/>
      <c r="BP21" s="189"/>
      <c r="BQ21" s="189"/>
      <c r="BR21" s="189"/>
      <c r="BS21" s="190"/>
      <c r="BT21" s="14">
        <v>305481.85000000003</v>
      </c>
      <c r="BU21" s="14">
        <v>293792.58999999997</v>
      </c>
      <c r="BV21" s="164" t="s">
        <v>341</v>
      </c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6"/>
    </row>
    <row r="22" spans="1:90" s="152" customFormat="1" ht="58.5" customHeight="1" x14ac:dyDescent="0.2">
      <c r="A22" s="184" t="s">
        <v>39</v>
      </c>
      <c r="B22" s="185"/>
      <c r="C22" s="185"/>
      <c r="D22" s="185"/>
      <c r="E22" s="185"/>
      <c r="F22" s="185"/>
      <c r="G22" s="185"/>
      <c r="H22" s="185"/>
      <c r="I22" s="186"/>
      <c r="J22" s="140"/>
      <c r="K22" s="187" t="s">
        <v>40</v>
      </c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44"/>
      <c r="BI22" s="188" t="s">
        <v>5</v>
      </c>
      <c r="BJ22" s="189"/>
      <c r="BK22" s="189"/>
      <c r="BL22" s="189"/>
      <c r="BM22" s="189"/>
      <c r="BN22" s="189"/>
      <c r="BO22" s="189"/>
      <c r="BP22" s="189"/>
      <c r="BQ22" s="189"/>
      <c r="BR22" s="189"/>
      <c r="BS22" s="190"/>
      <c r="BT22" s="14">
        <v>179759.31</v>
      </c>
      <c r="BU22" s="14">
        <v>194323.70999999996</v>
      </c>
      <c r="BV22" s="218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20"/>
    </row>
    <row r="23" spans="1:90" s="152" customFormat="1" ht="44.25" customHeight="1" x14ac:dyDescent="0.2">
      <c r="A23" s="184" t="s">
        <v>41</v>
      </c>
      <c r="B23" s="185"/>
      <c r="C23" s="185"/>
      <c r="D23" s="185"/>
      <c r="E23" s="185"/>
      <c r="F23" s="185"/>
      <c r="G23" s="185"/>
      <c r="H23" s="185"/>
      <c r="I23" s="186"/>
      <c r="J23" s="140"/>
      <c r="K23" s="187" t="s">
        <v>12</v>
      </c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44"/>
      <c r="BI23" s="188" t="s">
        <v>5</v>
      </c>
      <c r="BJ23" s="189"/>
      <c r="BK23" s="189"/>
      <c r="BL23" s="189"/>
      <c r="BM23" s="189"/>
      <c r="BN23" s="189"/>
      <c r="BO23" s="189"/>
      <c r="BP23" s="189"/>
      <c r="BQ23" s="189"/>
      <c r="BR23" s="189"/>
      <c r="BS23" s="190"/>
      <c r="BT23" s="14">
        <v>178415.74</v>
      </c>
      <c r="BU23" s="14">
        <v>188792.58999999997</v>
      </c>
      <c r="BV23" s="164" t="s">
        <v>342</v>
      </c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6"/>
    </row>
    <row r="24" spans="1:90" s="152" customFormat="1" ht="30" customHeight="1" x14ac:dyDescent="0.2">
      <c r="A24" s="184" t="s">
        <v>10</v>
      </c>
      <c r="B24" s="185"/>
      <c r="C24" s="185"/>
      <c r="D24" s="185"/>
      <c r="E24" s="185"/>
      <c r="F24" s="185"/>
      <c r="G24" s="185"/>
      <c r="H24" s="185"/>
      <c r="I24" s="186"/>
      <c r="J24" s="140"/>
      <c r="K24" s="187" t="s">
        <v>389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44"/>
      <c r="BI24" s="188" t="s">
        <v>5</v>
      </c>
      <c r="BJ24" s="189"/>
      <c r="BK24" s="189"/>
      <c r="BL24" s="189"/>
      <c r="BM24" s="189"/>
      <c r="BN24" s="189"/>
      <c r="BO24" s="189"/>
      <c r="BP24" s="189"/>
      <c r="BQ24" s="189"/>
      <c r="BR24" s="189"/>
      <c r="BS24" s="190"/>
      <c r="BT24" s="14">
        <v>1762953.9100000001</v>
      </c>
      <c r="BU24" s="14">
        <v>2072043.4200000002</v>
      </c>
      <c r="BV24" s="218" t="s">
        <v>309</v>
      </c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20"/>
    </row>
    <row r="25" spans="1:90" s="152" customFormat="1" ht="15" customHeight="1" x14ac:dyDescent="0.2">
      <c r="A25" s="184" t="s">
        <v>42</v>
      </c>
      <c r="B25" s="185"/>
      <c r="C25" s="185"/>
      <c r="D25" s="185"/>
      <c r="E25" s="185"/>
      <c r="F25" s="185"/>
      <c r="G25" s="185"/>
      <c r="H25" s="185"/>
      <c r="I25" s="186"/>
      <c r="J25" s="140"/>
      <c r="K25" s="187" t="s">
        <v>12</v>
      </c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44"/>
      <c r="BI25" s="188" t="s">
        <v>5</v>
      </c>
      <c r="BJ25" s="189"/>
      <c r="BK25" s="189"/>
      <c r="BL25" s="189"/>
      <c r="BM25" s="189"/>
      <c r="BN25" s="189"/>
      <c r="BO25" s="189"/>
      <c r="BP25" s="189"/>
      <c r="BQ25" s="189"/>
      <c r="BR25" s="189"/>
      <c r="BS25" s="190"/>
      <c r="BT25" s="141" t="s">
        <v>390</v>
      </c>
      <c r="BU25" s="14">
        <v>165869.845</v>
      </c>
      <c r="BV25" s="218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20"/>
    </row>
    <row r="26" spans="1:90" s="152" customFormat="1" ht="15" customHeight="1" x14ac:dyDescent="0.2">
      <c r="A26" s="184" t="s">
        <v>14</v>
      </c>
      <c r="B26" s="185"/>
      <c r="C26" s="185"/>
      <c r="D26" s="185"/>
      <c r="E26" s="185"/>
      <c r="F26" s="185"/>
      <c r="G26" s="185"/>
      <c r="H26" s="185"/>
      <c r="I26" s="186"/>
      <c r="J26" s="140"/>
      <c r="K26" s="187" t="s">
        <v>391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44"/>
      <c r="BI26" s="188" t="s">
        <v>5</v>
      </c>
      <c r="BJ26" s="189"/>
      <c r="BK26" s="189"/>
      <c r="BL26" s="189"/>
      <c r="BM26" s="189"/>
      <c r="BN26" s="189"/>
      <c r="BO26" s="189"/>
      <c r="BP26" s="189"/>
      <c r="BQ26" s="189"/>
      <c r="BR26" s="189"/>
      <c r="BS26" s="190"/>
      <c r="BT26" s="14">
        <v>424192.33</v>
      </c>
      <c r="BU26" s="14">
        <v>578026.81999999995</v>
      </c>
      <c r="BV26" s="218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20"/>
    </row>
    <row r="27" spans="1:90" s="152" customFormat="1" ht="15" customHeight="1" x14ac:dyDescent="0.2">
      <c r="A27" s="184" t="s">
        <v>102</v>
      </c>
      <c r="B27" s="185"/>
      <c r="C27" s="185"/>
      <c r="D27" s="185"/>
      <c r="E27" s="185"/>
      <c r="F27" s="185"/>
      <c r="G27" s="185"/>
      <c r="H27" s="185"/>
      <c r="I27" s="186"/>
      <c r="J27" s="140"/>
      <c r="K27" s="187" t="s">
        <v>392</v>
      </c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44"/>
      <c r="BI27" s="188" t="s">
        <v>5</v>
      </c>
      <c r="BJ27" s="189"/>
      <c r="BK27" s="189"/>
      <c r="BL27" s="189"/>
      <c r="BM27" s="189"/>
      <c r="BN27" s="189"/>
      <c r="BO27" s="189"/>
      <c r="BP27" s="189"/>
      <c r="BQ27" s="189"/>
      <c r="BR27" s="189"/>
      <c r="BS27" s="190"/>
      <c r="BT27" s="14">
        <v>1396222.79</v>
      </c>
      <c r="BU27" s="14">
        <v>3000290.2550500007</v>
      </c>
      <c r="BV27" s="218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20"/>
    </row>
    <row r="28" spans="1:90" s="152" customFormat="1" ht="39.75" customHeight="1" x14ac:dyDescent="0.2">
      <c r="A28" s="184" t="s">
        <v>393</v>
      </c>
      <c r="B28" s="185"/>
      <c r="C28" s="185"/>
      <c r="D28" s="185"/>
      <c r="E28" s="185"/>
      <c r="F28" s="185"/>
      <c r="G28" s="185"/>
      <c r="H28" s="185"/>
      <c r="I28" s="186"/>
      <c r="J28" s="140"/>
      <c r="K28" s="187" t="s">
        <v>53</v>
      </c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44"/>
      <c r="BI28" s="188" t="s">
        <v>5</v>
      </c>
      <c r="BJ28" s="189"/>
      <c r="BK28" s="189"/>
      <c r="BL28" s="189"/>
      <c r="BM28" s="189"/>
      <c r="BN28" s="189"/>
      <c r="BO28" s="189"/>
      <c r="BP28" s="189"/>
      <c r="BQ28" s="189"/>
      <c r="BR28" s="189"/>
      <c r="BS28" s="190"/>
      <c r="BT28" s="14">
        <v>100090.91</v>
      </c>
      <c r="BU28" s="14">
        <v>248729.89</v>
      </c>
      <c r="BV28" s="251" t="s">
        <v>378</v>
      </c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3"/>
    </row>
    <row r="29" spans="1:90" s="152" customFormat="1" ht="15" customHeight="1" x14ac:dyDescent="0.2">
      <c r="A29" s="184" t="s">
        <v>394</v>
      </c>
      <c r="B29" s="185"/>
      <c r="C29" s="185"/>
      <c r="D29" s="185"/>
      <c r="E29" s="185"/>
      <c r="F29" s="185"/>
      <c r="G29" s="185"/>
      <c r="H29" s="185"/>
      <c r="I29" s="186"/>
      <c r="J29" s="140"/>
      <c r="K29" s="187" t="s">
        <v>395</v>
      </c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44"/>
      <c r="BI29" s="188" t="s">
        <v>5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90"/>
      <c r="BT29" s="14">
        <v>96838.01</v>
      </c>
      <c r="BU29" s="14">
        <v>96720.8</v>
      </c>
      <c r="BV29" s="218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20"/>
    </row>
    <row r="30" spans="1:90" s="152" customFormat="1" ht="57.75" customHeight="1" x14ac:dyDescent="0.2">
      <c r="A30" s="184" t="s">
        <v>396</v>
      </c>
      <c r="B30" s="185"/>
      <c r="C30" s="185"/>
      <c r="D30" s="185"/>
      <c r="E30" s="185"/>
      <c r="F30" s="185"/>
      <c r="G30" s="185"/>
      <c r="H30" s="185"/>
      <c r="I30" s="186"/>
      <c r="J30" s="140"/>
      <c r="K30" s="187" t="s">
        <v>397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44"/>
      <c r="BI30" s="188" t="s">
        <v>5</v>
      </c>
      <c r="BJ30" s="189"/>
      <c r="BK30" s="189"/>
      <c r="BL30" s="189"/>
      <c r="BM30" s="189"/>
      <c r="BN30" s="189"/>
      <c r="BO30" s="189"/>
      <c r="BP30" s="189"/>
      <c r="BQ30" s="189"/>
      <c r="BR30" s="189"/>
      <c r="BS30" s="190"/>
      <c r="BT30" s="14">
        <v>0</v>
      </c>
      <c r="BU30" s="14">
        <v>496255.90329999995</v>
      </c>
      <c r="BV30" s="171" t="s">
        <v>307</v>
      </c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3"/>
    </row>
    <row r="31" spans="1:90" s="152" customFormat="1" ht="45" customHeight="1" x14ac:dyDescent="0.2">
      <c r="A31" s="184" t="s">
        <v>398</v>
      </c>
      <c r="B31" s="185"/>
      <c r="C31" s="185"/>
      <c r="D31" s="185"/>
      <c r="E31" s="185"/>
      <c r="F31" s="185"/>
      <c r="G31" s="185"/>
      <c r="H31" s="185"/>
      <c r="I31" s="186"/>
      <c r="J31" s="140"/>
      <c r="K31" s="187" t="s">
        <v>399</v>
      </c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44"/>
      <c r="BI31" s="188" t="s">
        <v>5</v>
      </c>
      <c r="BJ31" s="189"/>
      <c r="BK31" s="189"/>
      <c r="BL31" s="189"/>
      <c r="BM31" s="189"/>
      <c r="BN31" s="189"/>
      <c r="BO31" s="189"/>
      <c r="BP31" s="189"/>
      <c r="BQ31" s="189"/>
      <c r="BR31" s="189"/>
      <c r="BS31" s="190"/>
      <c r="BT31" s="14">
        <v>0</v>
      </c>
      <c r="BU31" s="14">
        <v>0</v>
      </c>
      <c r="BV31" s="218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20"/>
    </row>
    <row r="32" spans="1:90" s="152" customFormat="1" ht="36.75" customHeight="1" x14ac:dyDescent="0.2">
      <c r="A32" s="184" t="s">
        <v>400</v>
      </c>
      <c r="B32" s="185"/>
      <c r="C32" s="185"/>
      <c r="D32" s="185"/>
      <c r="E32" s="185"/>
      <c r="F32" s="185"/>
      <c r="G32" s="185"/>
      <c r="H32" s="185"/>
      <c r="I32" s="186"/>
      <c r="J32" s="140"/>
      <c r="K32" s="187" t="s">
        <v>401</v>
      </c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44"/>
      <c r="BI32" s="188" t="s">
        <v>5</v>
      </c>
      <c r="BJ32" s="189"/>
      <c r="BK32" s="189"/>
      <c r="BL32" s="189"/>
      <c r="BM32" s="189"/>
      <c r="BN32" s="189"/>
      <c r="BO32" s="189"/>
      <c r="BP32" s="189"/>
      <c r="BQ32" s="189"/>
      <c r="BR32" s="189"/>
      <c r="BS32" s="190"/>
      <c r="BT32" s="14">
        <v>1199293.8700000001</v>
      </c>
      <c r="BU32" s="14">
        <v>2158583.6617500009</v>
      </c>
      <c r="BV32" s="168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70"/>
    </row>
    <row r="33" spans="1:90" s="152" customFormat="1" ht="15" customHeight="1" x14ac:dyDescent="0.2">
      <c r="A33" s="184" t="s">
        <v>402</v>
      </c>
      <c r="B33" s="185"/>
      <c r="C33" s="185"/>
      <c r="D33" s="185"/>
      <c r="E33" s="185"/>
      <c r="F33" s="185"/>
      <c r="G33" s="185"/>
      <c r="H33" s="185"/>
      <c r="I33" s="186"/>
      <c r="J33" s="140"/>
      <c r="K33" s="187" t="s">
        <v>211</v>
      </c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44"/>
      <c r="BI33" s="188" t="s">
        <v>5</v>
      </c>
      <c r="BJ33" s="189"/>
      <c r="BK33" s="189"/>
      <c r="BL33" s="189"/>
      <c r="BM33" s="189"/>
      <c r="BN33" s="189"/>
      <c r="BO33" s="189"/>
      <c r="BP33" s="189"/>
      <c r="BQ33" s="189"/>
      <c r="BR33" s="189"/>
      <c r="BS33" s="190"/>
      <c r="BT33" s="14">
        <v>31754.910000000003</v>
      </c>
      <c r="BU33" s="14">
        <v>100404.64</v>
      </c>
      <c r="BV33" s="191" t="s">
        <v>309</v>
      </c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9"/>
    </row>
    <row r="34" spans="1:90" s="152" customFormat="1" ht="15" customHeight="1" x14ac:dyDescent="0.2">
      <c r="A34" s="184" t="s">
        <v>403</v>
      </c>
      <c r="B34" s="185"/>
      <c r="C34" s="185"/>
      <c r="D34" s="185"/>
      <c r="E34" s="185"/>
      <c r="F34" s="185"/>
      <c r="G34" s="185"/>
      <c r="H34" s="185"/>
      <c r="I34" s="186"/>
      <c r="J34" s="140"/>
      <c r="K34" s="187" t="s">
        <v>130</v>
      </c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44"/>
      <c r="BI34" s="188" t="s">
        <v>5</v>
      </c>
      <c r="BJ34" s="189"/>
      <c r="BK34" s="189"/>
      <c r="BL34" s="189"/>
      <c r="BM34" s="189"/>
      <c r="BN34" s="189"/>
      <c r="BO34" s="189"/>
      <c r="BP34" s="189"/>
      <c r="BQ34" s="189"/>
      <c r="BR34" s="189"/>
      <c r="BS34" s="190"/>
      <c r="BT34" s="14">
        <v>2697.6</v>
      </c>
      <c r="BU34" s="14">
        <v>48864.82</v>
      </c>
      <c r="BV34" s="254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6"/>
    </row>
    <row r="35" spans="1:90" s="152" customFormat="1" ht="15" customHeight="1" x14ac:dyDescent="0.2">
      <c r="A35" s="184" t="s">
        <v>404</v>
      </c>
      <c r="B35" s="185"/>
      <c r="C35" s="185"/>
      <c r="D35" s="185"/>
      <c r="E35" s="185"/>
      <c r="F35" s="185"/>
      <c r="G35" s="185"/>
      <c r="H35" s="185"/>
      <c r="I35" s="186"/>
      <c r="J35" s="140"/>
      <c r="K35" s="187" t="s">
        <v>132</v>
      </c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44"/>
      <c r="BI35" s="188" t="s">
        <v>5</v>
      </c>
      <c r="BJ35" s="189"/>
      <c r="BK35" s="189"/>
      <c r="BL35" s="189"/>
      <c r="BM35" s="189"/>
      <c r="BN35" s="189"/>
      <c r="BO35" s="189"/>
      <c r="BP35" s="189"/>
      <c r="BQ35" s="189"/>
      <c r="BR35" s="189"/>
      <c r="BS35" s="190"/>
      <c r="BT35" s="14">
        <v>0</v>
      </c>
      <c r="BU35" s="14">
        <v>16057.42</v>
      </c>
      <c r="BV35" s="254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6"/>
    </row>
    <row r="36" spans="1:90" s="152" customFormat="1" ht="24.75" customHeight="1" x14ac:dyDescent="0.2">
      <c r="A36" s="184" t="s">
        <v>405</v>
      </c>
      <c r="B36" s="185"/>
      <c r="C36" s="185"/>
      <c r="D36" s="185"/>
      <c r="E36" s="185"/>
      <c r="F36" s="185"/>
      <c r="G36" s="185"/>
      <c r="H36" s="185"/>
      <c r="I36" s="186"/>
      <c r="J36" s="140"/>
      <c r="K36" s="187" t="s">
        <v>406</v>
      </c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44"/>
      <c r="BI36" s="188" t="s">
        <v>5</v>
      </c>
      <c r="BJ36" s="189"/>
      <c r="BK36" s="189"/>
      <c r="BL36" s="189"/>
      <c r="BM36" s="189"/>
      <c r="BN36" s="189"/>
      <c r="BO36" s="189"/>
      <c r="BP36" s="189"/>
      <c r="BQ36" s="189"/>
      <c r="BR36" s="189"/>
      <c r="BS36" s="190"/>
      <c r="BT36" s="14">
        <v>7632.7400000000007</v>
      </c>
      <c r="BU36" s="14">
        <v>48938.750000000007</v>
      </c>
      <c r="BV36" s="254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6"/>
    </row>
    <row r="37" spans="1:90" s="152" customFormat="1" ht="15" customHeight="1" x14ac:dyDescent="0.2">
      <c r="A37" s="184" t="s">
        <v>407</v>
      </c>
      <c r="B37" s="185"/>
      <c r="C37" s="185"/>
      <c r="D37" s="185"/>
      <c r="E37" s="185"/>
      <c r="F37" s="185"/>
      <c r="G37" s="185"/>
      <c r="H37" s="185"/>
      <c r="I37" s="186"/>
      <c r="J37" s="140"/>
      <c r="K37" s="187" t="s">
        <v>136</v>
      </c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44"/>
      <c r="BI37" s="188" t="s">
        <v>5</v>
      </c>
      <c r="BJ37" s="189"/>
      <c r="BK37" s="189"/>
      <c r="BL37" s="189"/>
      <c r="BM37" s="189"/>
      <c r="BN37" s="189"/>
      <c r="BO37" s="189"/>
      <c r="BP37" s="189"/>
      <c r="BQ37" s="189"/>
      <c r="BR37" s="189"/>
      <c r="BS37" s="190"/>
      <c r="BT37" s="14">
        <v>0</v>
      </c>
      <c r="BU37" s="14">
        <v>22419.71</v>
      </c>
      <c r="BV37" s="254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6"/>
    </row>
    <row r="38" spans="1:90" s="152" customFormat="1" ht="15" customHeight="1" x14ac:dyDescent="0.2">
      <c r="A38" s="184" t="s">
        <v>408</v>
      </c>
      <c r="B38" s="185"/>
      <c r="C38" s="185"/>
      <c r="D38" s="185"/>
      <c r="E38" s="185"/>
      <c r="F38" s="185"/>
      <c r="G38" s="185"/>
      <c r="H38" s="185"/>
      <c r="I38" s="186"/>
      <c r="J38" s="140"/>
      <c r="K38" s="187" t="s">
        <v>409</v>
      </c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44"/>
      <c r="BI38" s="188" t="s">
        <v>5</v>
      </c>
      <c r="BJ38" s="189"/>
      <c r="BK38" s="189"/>
      <c r="BL38" s="189"/>
      <c r="BM38" s="189"/>
      <c r="BN38" s="189"/>
      <c r="BO38" s="189"/>
      <c r="BP38" s="189"/>
      <c r="BQ38" s="189"/>
      <c r="BR38" s="189"/>
      <c r="BS38" s="190"/>
      <c r="BT38" s="14">
        <v>1766.29</v>
      </c>
      <c r="BU38" s="14">
        <v>89159.487260000024</v>
      </c>
      <c r="BV38" s="254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6"/>
    </row>
    <row r="39" spans="1:90" s="152" customFormat="1" ht="15" customHeight="1" x14ac:dyDescent="0.2">
      <c r="A39" s="184" t="s">
        <v>410</v>
      </c>
      <c r="B39" s="185"/>
      <c r="C39" s="185"/>
      <c r="D39" s="185"/>
      <c r="E39" s="185"/>
      <c r="F39" s="185"/>
      <c r="G39" s="185"/>
      <c r="H39" s="185"/>
      <c r="I39" s="186"/>
      <c r="J39" s="140"/>
      <c r="K39" s="187" t="s">
        <v>411</v>
      </c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44"/>
      <c r="BI39" s="188" t="s">
        <v>5</v>
      </c>
      <c r="BJ39" s="189"/>
      <c r="BK39" s="189"/>
      <c r="BL39" s="189"/>
      <c r="BM39" s="189"/>
      <c r="BN39" s="189"/>
      <c r="BO39" s="189"/>
      <c r="BP39" s="189"/>
      <c r="BQ39" s="189"/>
      <c r="BR39" s="189"/>
      <c r="BS39" s="190"/>
      <c r="BT39" s="14">
        <v>58501.71</v>
      </c>
      <c r="BU39" s="14">
        <v>34170.720000000001</v>
      </c>
      <c r="BV39" s="254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6"/>
    </row>
    <row r="40" spans="1:90" s="152" customFormat="1" ht="15" customHeight="1" x14ac:dyDescent="0.2">
      <c r="A40" s="184" t="s">
        <v>412</v>
      </c>
      <c r="B40" s="185"/>
      <c r="C40" s="185"/>
      <c r="D40" s="185"/>
      <c r="E40" s="185"/>
      <c r="F40" s="185"/>
      <c r="G40" s="185"/>
      <c r="H40" s="185"/>
      <c r="I40" s="186"/>
      <c r="J40" s="140"/>
      <c r="K40" s="187" t="s">
        <v>289</v>
      </c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44"/>
      <c r="BI40" s="188" t="s">
        <v>5</v>
      </c>
      <c r="BJ40" s="189"/>
      <c r="BK40" s="189"/>
      <c r="BL40" s="189"/>
      <c r="BM40" s="189"/>
      <c r="BN40" s="189"/>
      <c r="BO40" s="189"/>
      <c r="BP40" s="189"/>
      <c r="BQ40" s="189"/>
      <c r="BR40" s="189"/>
      <c r="BS40" s="190"/>
      <c r="BT40" s="14">
        <v>0</v>
      </c>
      <c r="BU40" s="14">
        <v>16751.46</v>
      </c>
      <c r="BV40" s="200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2"/>
    </row>
    <row r="41" spans="1:90" s="152" customFormat="1" ht="49.5" customHeight="1" x14ac:dyDescent="0.2">
      <c r="A41" s="184" t="s">
        <v>413</v>
      </c>
      <c r="B41" s="185"/>
      <c r="C41" s="185"/>
      <c r="D41" s="185"/>
      <c r="E41" s="185"/>
      <c r="F41" s="185"/>
      <c r="G41" s="185"/>
      <c r="H41" s="185"/>
      <c r="I41" s="186"/>
      <c r="J41" s="140"/>
      <c r="K41" s="187" t="s">
        <v>414</v>
      </c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44"/>
      <c r="BI41" s="188" t="s">
        <v>5</v>
      </c>
      <c r="BJ41" s="189"/>
      <c r="BK41" s="189"/>
      <c r="BL41" s="189"/>
      <c r="BM41" s="189"/>
      <c r="BN41" s="189"/>
      <c r="BO41" s="189"/>
      <c r="BP41" s="189"/>
      <c r="BQ41" s="189"/>
      <c r="BR41" s="189"/>
      <c r="BS41" s="190"/>
      <c r="BT41" s="14">
        <v>0</v>
      </c>
      <c r="BU41" s="14">
        <v>234777.32</v>
      </c>
      <c r="BV41" s="171" t="s">
        <v>415</v>
      </c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3"/>
    </row>
    <row r="42" spans="1:90" s="152" customFormat="1" ht="34.5" customHeight="1" x14ac:dyDescent="0.2">
      <c r="A42" s="184" t="s">
        <v>416</v>
      </c>
      <c r="B42" s="185"/>
      <c r="C42" s="185"/>
      <c r="D42" s="185"/>
      <c r="E42" s="185"/>
      <c r="F42" s="185"/>
      <c r="G42" s="185"/>
      <c r="H42" s="185"/>
      <c r="I42" s="186"/>
      <c r="J42" s="140"/>
      <c r="K42" s="187" t="s">
        <v>417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44"/>
      <c r="BI42" s="188" t="s">
        <v>5</v>
      </c>
      <c r="BJ42" s="189"/>
      <c r="BK42" s="189"/>
      <c r="BL42" s="189"/>
      <c r="BM42" s="189"/>
      <c r="BN42" s="189"/>
      <c r="BO42" s="189"/>
      <c r="BP42" s="189"/>
      <c r="BQ42" s="189"/>
      <c r="BR42" s="189"/>
      <c r="BS42" s="190"/>
      <c r="BT42" s="14">
        <v>0</v>
      </c>
      <c r="BU42" s="14">
        <v>150670.29999999999</v>
      </c>
      <c r="BV42" s="168" t="s">
        <v>309</v>
      </c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70"/>
    </row>
    <row r="43" spans="1:90" s="152" customFormat="1" ht="32.25" customHeight="1" x14ac:dyDescent="0.2">
      <c r="A43" s="184" t="s">
        <v>418</v>
      </c>
      <c r="B43" s="185"/>
      <c r="C43" s="185"/>
      <c r="D43" s="185"/>
      <c r="E43" s="185"/>
      <c r="F43" s="185"/>
      <c r="G43" s="185"/>
      <c r="H43" s="185"/>
      <c r="I43" s="186"/>
      <c r="J43" s="140"/>
      <c r="K43" s="187" t="s">
        <v>153</v>
      </c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44"/>
      <c r="BI43" s="188" t="s">
        <v>5</v>
      </c>
      <c r="BJ43" s="189"/>
      <c r="BK43" s="189"/>
      <c r="BL43" s="189"/>
      <c r="BM43" s="189"/>
      <c r="BN43" s="189"/>
      <c r="BO43" s="189"/>
      <c r="BP43" s="189"/>
      <c r="BQ43" s="189"/>
      <c r="BR43" s="189"/>
      <c r="BS43" s="190"/>
      <c r="BT43" s="14">
        <v>0</v>
      </c>
      <c r="BU43" s="14">
        <v>206872.56132000091</v>
      </c>
      <c r="BV43" s="168" t="s">
        <v>309</v>
      </c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70"/>
    </row>
    <row r="44" spans="1:90" s="152" customFormat="1" ht="15" customHeight="1" x14ac:dyDescent="0.2">
      <c r="A44" s="184" t="s">
        <v>419</v>
      </c>
      <c r="B44" s="185"/>
      <c r="C44" s="185"/>
      <c r="D44" s="185"/>
      <c r="E44" s="185"/>
      <c r="F44" s="185"/>
      <c r="G44" s="185"/>
      <c r="H44" s="185"/>
      <c r="I44" s="186"/>
      <c r="J44" s="140"/>
      <c r="K44" s="187" t="s">
        <v>139</v>
      </c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44"/>
      <c r="BI44" s="188" t="s">
        <v>5</v>
      </c>
      <c r="BJ44" s="189"/>
      <c r="BK44" s="189"/>
      <c r="BL44" s="189"/>
      <c r="BM44" s="189"/>
      <c r="BN44" s="189"/>
      <c r="BO44" s="189"/>
      <c r="BP44" s="189"/>
      <c r="BQ44" s="189"/>
      <c r="BR44" s="189"/>
      <c r="BS44" s="190"/>
      <c r="BT44" s="14">
        <v>1096940.6200000001</v>
      </c>
      <c r="BU44" s="14">
        <v>1176675.0831699998</v>
      </c>
      <c r="BV44" s="218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20"/>
    </row>
    <row r="45" spans="1:90" s="152" customFormat="1" ht="36" customHeight="1" x14ac:dyDescent="0.2">
      <c r="A45" s="184" t="s">
        <v>420</v>
      </c>
      <c r="B45" s="185"/>
      <c r="C45" s="185"/>
      <c r="D45" s="185"/>
      <c r="E45" s="185"/>
      <c r="F45" s="185"/>
      <c r="G45" s="185"/>
      <c r="H45" s="185"/>
      <c r="I45" s="186"/>
      <c r="J45" s="140"/>
      <c r="K45" s="187" t="s">
        <v>421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44"/>
      <c r="BI45" s="188" t="s">
        <v>5</v>
      </c>
      <c r="BJ45" s="189"/>
      <c r="BK45" s="189"/>
      <c r="BL45" s="189"/>
      <c r="BM45" s="189"/>
      <c r="BN45" s="189"/>
      <c r="BO45" s="189"/>
      <c r="BP45" s="189"/>
      <c r="BQ45" s="189"/>
      <c r="BR45" s="189"/>
      <c r="BS45" s="190"/>
      <c r="BT45" s="14">
        <v>0</v>
      </c>
      <c r="BU45" s="14">
        <v>12821.39</v>
      </c>
      <c r="BV45" s="168" t="s">
        <v>309</v>
      </c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70"/>
    </row>
    <row r="46" spans="1:90" s="152" customFormat="1" ht="15" customHeight="1" x14ac:dyDescent="0.2">
      <c r="A46" s="184" t="s">
        <v>47</v>
      </c>
      <c r="B46" s="185"/>
      <c r="C46" s="185"/>
      <c r="D46" s="185"/>
      <c r="E46" s="185"/>
      <c r="F46" s="185"/>
      <c r="G46" s="185"/>
      <c r="H46" s="185"/>
      <c r="I46" s="186"/>
      <c r="J46" s="140"/>
      <c r="K46" s="187" t="s">
        <v>422</v>
      </c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44"/>
      <c r="BI46" s="188" t="s">
        <v>5</v>
      </c>
      <c r="BJ46" s="189"/>
      <c r="BK46" s="189"/>
      <c r="BL46" s="189"/>
      <c r="BM46" s="189"/>
      <c r="BN46" s="189"/>
      <c r="BO46" s="189"/>
      <c r="BP46" s="189"/>
      <c r="BQ46" s="189"/>
      <c r="BR46" s="189"/>
      <c r="BS46" s="190"/>
      <c r="BT46" s="14">
        <v>0</v>
      </c>
      <c r="BU46" s="14">
        <v>-1550867.0994909299</v>
      </c>
      <c r="BV46" s="218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20"/>
    </row>
    <row r="47" spans="1:90" s="152" customFormat="1" ht="67.5" customHeight="1" x14ac:dyDescent="0.2">
      <c r="A47" s="184" t="s">
        <v>49</v>
      </c>
      <c r="B47" s="185"/>
      <c r="C47" s="185"/>
      <c r="D47" s="185"/>
      <c r="E47" s="185"/>
      <c r="F47" s="185"/>
      <c r="G47" s="185"/>
      <c r="H47" s="185"/>
      <c r="I47" s="186"/>
      <c r="J47" s="140"/>
      <c r="K47" s="187" t="s">
        <v>423</v>
      </c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44"/>
      <c r="BI47" s="188" t="s">
        <v>5</v>
      </c>
      <c r="BJ47" s="189"/>
      <c r="BK47" s="189"/>
      <c r="BL47" s="189"/>
      <c r="BM47" s="189"/>
      <c r="BN47" s="189"/>
      <c r="BO47" s="189"/>
      <c r="BP47" s="189"/>
      <c r="BQ47" s="189"/>
      <c r="BR47" s="189"/>
      <c r="BS47" s="190"/>
      <c r="BT47" s="14">
        <v>0</v>
      </c>
      <c r="BU47" s="14">
        <v>-1586172.92854593</v>
      </c>
      <c r="BV47" s="168" t="s">
        <v>343</v>
      </c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0"/>
    </row>
    <row r="48" spans="1:90" s="152" customFormat="1" ht="36.75" customHeight="1" x14ac:dyDescent="0.2">
      <c r="A48" s="184" t="s">
        <v>50</v>
      </c>
      <c r="B48" s="185"/>
      <c r="C48" s="185"/>
      <c r="D48" s="185"/>
      <c r="E48" s="185"/>
      <c r="F48" s="185"/>
      <c r="G48" s="185"/>
      <c r="H48" s="185"/>
      <c r="I48" s="186"/>
      <c r="J48" s="140"/>
      <c r="K48" s="187" t="s">
        <v>424</v>
      </c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44"/>
      <c r="BI48" s="188" t="s">
        <v>5</v>
      </c>
      <c r="BJ48" s="189"/>
      <c r="BK48" s="189"/>
      <c r="BL48" s="189"/>
      <c r="BM48" s="189"/>
      <c r="BN48" s="189"/>
      <c r="BO48" s="189"/>
      <c r="BP48" s="189"/>
      <c r="BQ48" s="189"/>
      <c r="BR48" s="189"/>
      <c r="BS48" s="190"/>
      <c r="BT48" s="14">
        <v>0</v>
      </c>
      <c r="BU48" s="14">
        <v>35305.829055000002</v>
      </c>
      <c r="BV48" s="168" t="s">
        <v>309</v>
      </c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70"/>
    </row>
    <row r="49" spans="1:90" s="152" customFormat="1" ht="30" customHeight="1" x14ac:dyDescent="0.2">
      <c r="A49" s="184" t="s">
        <v>425</v>
      </c>
      <c r="B49" s="185"/>
      <c r="C49" s="185"/>
      <c r="D49" s="185"/>
      <c r="E49" s="185"/>
      <c r="F49" s="185"/>
      <c r="G49" s="185"/>
      <c r="H49" s="185"/>
      <c r="I49" s="186"/>
      <c r="J49" s="140"/>
      <c r="K49" s="187" t="s">
        <v>426</v>
      </c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44"/>
      <c r="BI49" s="188" t="s">
        <v>5</v>
      </c>
      <c r="BJ49" s="189"/>
      <c r="BK49" s="189"/>
      <c r="BL49" s="189"/>
      <c r="BM49" s="189"/>
      <c r="BN49" s="189"/>
      <c r="BO49" s="189"/>
      <c r="BP49" s="189"/>
      <c r="BQ49" s="189"/>
      <c r="BR49" s="189"/>
      <c r="BS49" s="190"/>
      <c r="BT49" s="14">
        <v>0</v>
      </c>
      <c r="BU49" s="14">
        <v>0</v>
      </c>
      <c r="BV49" s="218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20"/>
    </row>
    <row r="50" spans="1:90" s="152" customFormat="1" ht="30" customHeight="1" x14ac:dyDescent="0.2">
      <c r="A50" s="184" t="s">
        <v>427</v>
      </c>
      <c r="B50" s="185"/>
      <c r="C50" s="185"/>
      <c r="D50" s="185"/>
      <c r="E50" s="185"/>
      <c r="F50" s="185"/>
      <c r="G50" s="185"/>
      <c r="H50" s="185"/>
      <c r="I50" s="186"/>
      <c r="J50" s="140"/>
      <c r="K50" s="187" t="s">
        <v>428</v>
      </c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44"/>
      <c r="BI50" s="188" t="s">
        <v>5</v>
      </c>
      <c r="BJ50" s="189"/>
      <c r="BK50" s="189"/>
      <c r="BL50" s="189"/>
      <c r="BM50" s="189"/>
      <c r="BN50" s="189"/>
      <c r="BO50" s="189"/>
      <c r="BP50" s="189"/>
      <c r="BQ50" s="189"/>
      <c r="BR50" s="189"/>
      <c r="BS50" s="190"/>
      <c r="BT50" s="14">
        <v>0</v>
      </c>
      <c r="BU50" s="14">
        <v>0</v>
      </c>
      <c r="BV50" s="218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20"/>
    </row>
    <row r="51" spans="1:90" s="152" customFormat="1" ht="15" customHeight="1" x14ac:dyDescent="0.2">
      <c r="A51" s="184" t="s">
        <v>429</v>
      </c>
      <c r="B51" s="185"/>
      <c r="C51" s="185"/>
      <c r="D51" s="185"/>
      <c r="E51" s="185"/>
      <c r="F51" s="185"/>
      <c r="G51" s="185"/>
      <c r="H51" s="185"/>
      <c r="I51" s="186"/>
      <c r="J51" s="140"/>
      <c r="K51" s="187" t="s">
        <v>430</v>
      </c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44"/>
      <c r="BI51" s="188" t="s">
        <v>5</v>
      </c>
      <c r="BJ51" s="189"/>
      <c r="BK51" s="189"/>
      <c r="BL51" s="189"/>
      <c r="BM51" s="189"/>
      <c r="BN51" s="189"/>
      <c r="BO51" s="189"/>
      <c r="BP51" s="189"/>
      <c r="BQ51" s="189"/>
      <c r="BR51" s="189"/>
      <c r="BS51" s="190"/>
      <c r="BT51" s="14">
        <v>0</v>
      </c>
      <c r="BU51" s="14">
        <v>0</v>
      </c>
      <c r="BV51" s="218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20"/>
    </row>
    <row r="52" spans="1:90" s="152" customFormat="1" ht="30" customHeight="1" x14ac:dyDescent="0.2">
      <c r="A52" s="184" t="s">
        <v>431</v>
      </c>
      <c r="B52" s="185"/>
      <c r="C52" s="185"/>
      <c r="D52" s="185"/>
      <c r="E52" s="185"/>
      <c r="F52" s="185"/>
      <c r="G52" s="185"/>
      <c r="H52" s="185"/>
      <c r="I52" s="186"/>
      <c r="J52" s="140"/>
      <c r="K52" s="187" t="s">
        <v>432</v>
      </c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44"/>
      <c r="BI52" s="188" t="s">
        <v>5</v>
      </c>
      <c r="BJ52" s="189"/>
      <c r="BK52" s="189"/>
      <c r="BL52" s="189"/>
      <c r="BM52" s="189"/>
      <c r="BN52" s="189"/>
      <c r="BO52" s="189"/>
      <c r="BP52" s="189"/>
      <c r="BQ52" s="189"/>
      <c r="BR52" s="189"/>
      <c r="BS52" s="190"/>
      <c r="BT52" s="14">
        <v>0</v>
      </c>
      <c r="BU52" s="14">
        <v>35305.829055000002</v>
      </c>
      <c r="BV52" s="240" t="s">
        <v>309</v>
      </c>
      <c r="BW52" s="241"/>
      <c r="BX52" s="241"/>
      <c r="BY52" s="241"/>
      <c r="BZ52" s="241"/>
      <c r="CA52" s="241"/>
      <c r="CB52" s="241"/>
      <c r="CC52" s="241"/>
      <c r="CD52" s="241"/>
      <c r="CE52" s="241"/>
      <c r="CF52" s="241"/>
      <c r="CG52" s="241"/>
      <c r="CH52" s="241"/>
      <c r="CI52" s="241"/>
      <c r="CJ52" s="241"/>
      <c r="CK52" s="241"/>
      <c r="CL52" s="242"/>
    </row>
    <row r="53" spans="1:90" s="152" customFormat="1" ht="30" customHeight="1" x14ac:dyDescent="0.2">
      <c r="A53" s="184" t="s">
        <v>433</v>
      </c>
      <c r="B53" s="185"/>
      <c r="C53" s="185"/>
      <c r="D53" s="185"/>
      <c r="E53" s="185"/>
      <c r="F53" s="185"/>
      <c r="G53" s="185"/>
      <c r="H53" s="185"/>
      <c r="I53" s="186"/>
      <c r="J53" s="140"/>
      <c r="K53" s="187" t="s">
        <v>198</v>
      </c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44"/>
      <c r="BI53" s="188" t="s">
        <v>5</v>
      </c>
      <c r="BJ53" s="189"/>
      <c r="BK53" s="189"/>
      <c r="BL53" s="189"/>
      <c r="BM53" s="189"/>
      <c r="BN53" s="189"/>
      <c r="BO53" s="189"/>
      <c r="BP53" s="189"/>
      <c r="BQ53" s="189"/>
      <c r="BR53" s="189"/>
      <c r="BS53" s="190"/>
      <c r="BT53" s="14">
        <v>0</v>
      </c>
      <c r="BU53" s="14">
        <v>14939.6</v>
      </c>
      <c r="BV53" s="247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9"/>
    </row>
    <row r="54" spans="1:90" s="152" customFormat="1" ht="30" customHeight="1" x14ac:dyDescent="0.2">
      <c r="A54" s="184" t="s">
        <v>434</v>
      </c>
      <c r="B54" s="185"/>
      <c r="C54" s="185"/>
      <c r="D54" s="185"/>
      <c r="E54" s="185"/>
      <c r="F54" s="185"/>
      <c r="G54" s="185"/>
      <c r="H54" s="185"/>
      <c r="I54" s="186"/>
      <c r="J54" s="140"/>
      <c r="K54" s="187" t="s">
        <v>199</v>
      </c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44"/>
      <c r="BI54" s="188" t="s">
        <v>5</v>
      </c>
      <c r="BJ54" s="189"/>
      <c r="BK54" s="189"/>
      <c r="BL54" s="189"/>
      <c r="BM54" s="189"/>
      <c r="BN54" s="189"/>
      <c r="BO54" s="189"/>
      <c r="BP54" s="189"/>
      <c r="BQ54" s="189"/>
      <c r="BR54" s="189"/>
      <c r="BS54" s="190"/>
      <c r="BT54" s="14">
        <v>0</v>
      </c>
      <c r="BU54" s="14">
        <v>5803</v>
      </c>
      <c r="BV54" s="247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9"/>
    </row>
    <row r="55" spans="1:90" s="152" customFormat="1" ht="30" customHeight="1" x14ac:dyDescent="0.2">
      <c r="A55" s="184" t="s">
        <v>435</v>
      </c>
      <c r="B55" s="185"/>
      <c r="C55" s="185"/>
      <c r="D55" s="185"/>
      <c r="E55" s="185"/>
      <c r="F55" s="185"/>
      <c r="G55" s="185"/>
      <c r="H55" s="185"/>
      <c r="I55" s="186"/>
      <c r="J55" s="140"/>
      <c r="K55" s="187" t="s">
        <v>436</v>
      </c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44"/>
      <c r="BI55" s="188" t="s">
        <v>5</v>
      </c>
      <c r="BJ55" s="189"/>
      <c r="BK55" s="189"/>
      <c r="BL55" s="189"/>
      <c r="BM55" s="189"/>
      <c r="BN55" s="189"/>
      <c r="BO55" s="189"/>
      <c r="BP55" s="189"/>
      <c r="BQ55" s="189"/>
      <c r="BR55" s="189"/>
      <c r="BS55" s="190"/>
      <c r="BT55" s="14">
        <v>0</v>
      </c>
      <c r="BU55" s="14">
        <v>681.12</v>
      </c>
      <c r="BV55" s="247"/>
      <c r="BW55" s="248"/>
      <c r="BX55" s="248"/>
      <c r="BY55" s="248"/>
      <c r="BZ55" s="248"/>
      <c r="CA55" s="248"/>
      <c r="CB55" s="248"/>
      <c r="CC55" s="248"/>
      <c r="CD55" s="248"/>
      <c r="CE55" s="248"/>
      <c r="CF55" s="248"/>
      <c r="CG55" s="248"/>
      <c r="CH55" s="248"/>
      <c r="CI55" s="248"/>
      <c r="CJ55" s="248"/>
      <c r="CK55" s="248"/>
      <c r="CL55" s="249"/>
    </row>
    <row r="56" spans="1:90" s="152" customFormat="1" ht="30" customHeight="1" x14ac:dyDescent="0.2">
      <c r="A56" s="184" t="s">
        <v>437</v>
      </c>
      <c r="B56" s="185"/>
      <c r="C56" s="185"/>
      <c r="D56" s="185"/>
      <c r="E56" s="185"/>
      <c r="F56" s="185"/>
      <c r="G56" s="185"/>
      <c r="H56" s="185"/>
      <c r="I56" s="186"/>
      <c r="J56" s="140"/>
      <c r="K56" s="187" t="s">
        <v>438</v>
      </c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44"/>
      <c r="BI56" s="188" t="s">
        <v>5</v>
      </c>
      <c r="BJ56" s="189"/>
      <c r="BK56" s="189"/>
      <c r="BL56" s="189"/>
      <c r="BM56" s="189"/>
      <c r="BN56" s="189"/>
      <c r="BO56" s="189"/>
      <c r="BP56" s="189"/>
      <c r="BQ56" s="189"/>
      <c r="BR56" s="189"/>
      <c r="BS56" s="190"/>
      <c r="BT56" s="14">
        <v>0</v>
      </c>
      <c r="BU56" s="14">
        <v>6498.13</v>
      </c>
      <c r="BV56" s="247"/>
      <c r="BW56" s="248"/>
      <c r="BX56" s="248"/>
      <c r="BY56" s="248"/>
      <c r="BZ56" s="248"/>
      <c r="CA56" s="248"/>
      <c r="CB56" s="248"/>
      <c r="CC56" s="248"/>
      <c r="CD56" s="248"/>
      <c r="CE56" s="248"/>
      <c r="CF56" s="248"/>
      <c r="CG56" s="248"/>
      <c r="CH56" s="248"/>
      <c r="CI56" s="248"/>
      <c r="CJ56" s="248"/>
      <c r="CK56" s="248"/>
      <c r="CL56" s="249"/>
    </row>
    <row r="57" spans="1:90" s="152" customFormat="1" ht="30" customHeight="1" x14ac:dyDescent="0.2">
      <c r="A57" s="184" t="s">
        <v>439</v>
      </c>
      <c r="B57" s="185"/>
      <c r="C57" s="185"/>
      <c r="D57" s="185"/>
      <c r="E57" s="185"/>
      <c r="F57" s="185"/>
      <c r="G57" s="185"/>
      <c r="H57" s="185"/>
      <c r="I57" s="186"/>
      <c r="J57" s="140"/>
      <c r="K57" s="187" t="s">
        <v>440</v>
      </c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44"/>
      <c r="BI57" s="188" t="s">
        <v>5</v>
      </c>
      <c r="BJ57" s="189"/>
      <c r="BK57" s="189"/>
      <c r="BL57" s="189"/>
      <c r="BM57" s="189"/>
      <c r="BN57" s="189"/>
      <c r="BO57" s="189"/>
      <c r="BP57" s="189"/>
      <c r="BQ57" s="189"/>
      <c r="BR57" s="189"/>
      <c r="BS57" s="190"/>
      <c r="BT57" s="14">
        <v>0</v>
      </c>
      <c r="BU57" s="14">
        <v>380</v>
      </c>
      <c r="BV57" s="247"/>
      <c r="BW57" s="248"/>
      <c r="BX57" s="248"/>
      <c r="BY57" s="248"/>
      <c r="BZ57" s="248"/>
      <c r="CA57" s="248"/>
      <c r="CB57" s="248"/>
      <c r="CC57" s="248"/>
      <c r="CD57" s="248"/>
      <c r="CE57" s="248"/>
      <c r="CF57" s="248"/>
      <c r="CG57" s="248"/>
      <c r="CH57" s="248"/>
      <c r="CI57" s="248"/>
      <c r="CJ57" s="248"/>
      <c r="CK57" s="248"/>
      <c r="CL57" s="249"/>
    </row>
    <row r="58" spans="1:90" s="152" customFormat="1" ht="30" customHeight="1" x14ac:dyDescent="0.2">
      <c r="A58" s="184" t="s">
        <v>441</v>
      </c>
      <c r="B58" s="185"/>
      <c r="C58" s="185"/>
      <c r="D58" s="185"/>
      <c r="E58" s="185"/>
      <c r="F58" s="185"/>
      <c r="G58" s="185"/>
      <c r="H58" s="185"/>
      <c r="I58" s="186"/>
      <c r="J58" s="140"/>
      <c r="K58" s="187" t="s">
        <v>442</v>
      </c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44"/>
      <c r="BI58" s="188" t="s">
        <v>5</v>
      </c>
      <c r="BJ58" s="189"/>
      <c r="BK58" s="189"/>
      <c r="BL58" s="189"/>
      <c r="BM58" s="189"/>
      <c r="BN58" s="189"/>
      <c r="BO58" s="189"/>
      <c r="BP58" s="189"/>
      <c r="BQ58" s="189"/>
      <c r="BR58" s="189"/>
      <c r="BS58" s="190"/>
      <c r="BT58" s="14">
        <v>0</v>
      </c>
      <c r="BU58" s="14">
        <v>6917.58</v>
      </c>
      <c r="BV58" s="247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  <c r="CK58" s="248"/>
      <c r="CL58" s="249"/>
    </row>
    <row r="59" spans="1:90" s="152" customFormat="1" ht="30" customHeight="1" x14ac:dyDescent="0.2">
      <c r="A59" s="184" t="s">
        <v>443</v>
      </c>
      <c r="B59" s="185"/>
      <c r="C59" s="185"/>
      <c r="D59" s="185"/>
      <c r="E59" s="185"/>
      <c r="F59" s="185"/>
      <c r="G59" s="185"/>
      <c r="H59" s="185"/>
      <c r="I59" s="186"/>
      <c r="J59" s="140"/>
      <c r="K59" s="187" t="s">
        <v>444</v>
      </c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44"/>
      <c r="BI59" s="188" t="s">
        <v>5</v>
      </c>
      <c r="BJ59" s="189"/>
      <c r="BK59" s="189"/>
      <c r="BL59" s="189"/>
      <c r="BM59" s="189"/>
      <c r="BN59" s="189"/>
      <c r="BO59" s="189"/>
      <c r="BP59" s="189"/>
      <c r="BQ59" s="189"/>
      <c r="BR59" s="189"/>
      <c r="BS59" s="190"/>
      <c r="BT59" s="14">
        <v>0</v>
      </c>
      <c r="BU59" s="14">
        <v>86.39905499999999</v>
      </c>
      <c r="BV59" s="243"/>
      <c r="BW59" s="244"/>
      <c r="BX59" s="244"/>
      <c r="BY59" s="244"/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5"/>
    </row>
    <row r="60" spans="1:90" s="152" customFormat="1" ht="45" customHeight="1" x14ac:dyDescent="0.2">
      <c r="A60" s="184" t="s">
        <v>15</v>
      </c>
      <c r="B60" s="185"/>
      <c r="C60" s="185"/>
      <c r="D60" s="185"/>
      <c r="E60" s="185"/>
      <c r="F60" s="185"/>
      <c r="G60" s="185"/>
      <c r="H60" s="185"/>
      <c r="I60" s="186"/>
      <c r="J60" s="140"/>
      <c r="K60" s="187" t="s">
        <v>51</v>
      </c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44"/>
      <c r="BI60" s="188" t="s">
        <v>5</v>
      </c>
      <c r="BJ60" s="189"/>
      <c r="BK60" s="189"/>
      <c r="BL60" s="189"/>
      <c r="BM60" s="189"/>
      <c r="BN60" s="189"/>
      <c r="BO60" s="189"/>
      <c r="BP60" s="189"/>
      <c r="BQ60" s="189"/>
      <c r="BR60" s="189"/>
      <c r="BS60" s="190"/>
      <c r="BT60" s="14"/>
      <c r="BU60" s="14"/>
      <c r="BV60" s="218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20"/>
    </row>
    <row r="61" spans="1:90" s="152" customFormat="1" ht="45" customHeight="1" x14ac:dyDescent="0.2">
      <c r="A61" s="184" t="s">
        <v>216</v>
      </c>
      <c r="B61" s="185"/>
      <c r="C61" s="185"/>
      <c r="D61" s="185"/>
      <c r="E61" s="185"/>
      <c r="F61" s="185"/>
      <c r="G61" s="185"/>
      <c r="H61" s="185"/>
      <c r="I61" s="186"/>
      <c r="J61" s="140"/>
      <c r="K61" s="187" t="s">
        <v>445</v>
      </c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44"/>
      <c r="BI61" s="188" t="s">
        <v>5</v>
      </c>
      <c r="BJ61" s="189"/>
      <c r="BK61" s="189"/>
      <c r="BL61" s="189"/>
      <c r="BM61" s="189"/>
      <c r="BN61" s="189"/>
      <c r="BO61" s="189"/>
      <c r="BP61" s="189"/>
      <c r="BQ61" s="189"/>
      <c r="BR61" s="189"/>
      <c r="BS61" s="190"/>
      <c r="BT61" s="14">
        <v>0</v>
      </c>
      <c r="BU61" s="14">
        <v>1827706.0891662482</v>
      </c>
      <c r="BV61" s="217" t="s">
        <v>374</v>
      </c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6"/>
    </row>
    <row r="62" spans="1:90" s="152" customFormat="1" ht="72" customHeight="1" x14ac:dyDescent="0.2">
      <c r="A62" s="184" t="s">
        <v>218</v>
      </c>
      <c r="B62" s="185"/>
      <c r="C62" s="185"/>
      <c r="D62" s="185"/>
      <c r="E62" s="185"/>
      <c r="F62" s="185"/>
      <c r="G62" s="185"/>
      <c r="H62" s="185"/>
      <c r="I62" s="186"/>
      <c r="J62" s="140"/>
      <c r="K62" s="187" t="s">
        <v>446</v>
      </c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44"/>
      <c r="BI62" s="188" t="s">
        <v>5</v>
      </c>
      <c r="BJ62" s="189"/>
      <c r="BK62" s="189"/>
      <c r="BL62" s="189"/>
      <c r="BM62" s="189"/>
      <c r="BN62" s="189"/>
      <c r="BO62" s="189"/>
      <c r="BP62" s="189"/>
      <c r="BQ62" s="189"/>
      <c r="BR62" s="189"/>
      <c r="BS62" s="190"/>
      <c r="BT62" s="14">
        <v>0</v>
      </c>
      <c r="BU62" s="153">
        <v>368.30706166666982</v>
      </c>
      <c r="BV62" s="168" t="s">
        <v>306</v>
      </c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70"/>
    </row>
    <row r="63" spans="1:90" s="152" customFormat="1" ht="30" customHeight="1" x14ac:dyDescent="0.2">
      <c r="A63" s="184" t="s">
        <v>447</v>
      </c>
      <c r="B63" s="185"/>
      <c r="C63" s="185"/>
      <c r="D63" s="185"/>
      <c r="E63" s="185"/>
      <c r="F63" s="185"/>
      <c r="G63" s="185"/>
      <c r="H63" s="185"/>
      <c r="I63" s="186"/>
      <c r="J63" s="140"/>
      <c r="K63" s="187" t="s">
        <v>59</v>
      </c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44"/>
      <c r="BI63" s="188" t="s">
        <v>60</v>
      </c>
      <c r="BJ63" s="189"/>
      <c r="BK63" s="189"/>
      <c r="BL63" s="189"/>
      <c r="BM63" s="189"/>
      <c r="BN63" s="189"/>
      <c r="BO63" s="189"/>
      <c r="BP63" s="189"/>
      <c r="BQ63" s="189"/>
      <c r="BR63" s="189"/>
      <c r="BS63" s="190"/>
      <c r="BT63" s="141" t="s">
        <v>303</v>
      </c>
      <c r="BU63" s="153">
        <v>4316</v>
      </c>
      <c r="BV63" s="203" t="s">
        <v>304</v>
      </c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5"/>
    </row>
    <row r="64" spans="1:90" s="152" customFormat="1" ht="111.75" customHeight="1" x14ac:dyDescent="0.2">
      <c r="A64" s="184" t="s">
        <v>219</v>
      </c>
      <c r="B64" s="185"/>
      <c r="C64" s="185"/>
      <c r="D64" s="185"/>
      <c r="E64" s="185"/>
      <c r="F64" s="185"/>
      <c r="G64" s="185"/>
      <c r="H64" s="185"/>
      <c r="I64" s="186"/>
      <c r="J64" s="140"/>
      <c r="K64" s="187" t="s">
        <v>62</v>
      </c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44"/>
      <c r="BI64" s="188" t="s">
        <v>5</v>
      </c>
      <c r="BJ64" s="189"/>
      <c r="BK64" s="189"/>
      <c r="BL64" s="189"/>
      <c r="BM64" s="189"/>
      <c r="BN64" s="189"/>
      <c r="BO64" s="189"/>
      <c r="BP64" s="189"/>
      <c r="BQ64" s="189"/>
      <c r="BR64" s="189"/>
      <c r="BS64" s="190"/>
      <c r="BT64" s="14">
        <v>0</v>
      </c>
      <c r="BU64" s="14">
        <v>0</v>
      </c>
      <c r="BV64" s="218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20"/>
    </row>
    <row r="65" spans="1:90" s="152" customFormat="1" ht="30" customHeight="1" x14ac:dyDescent="0.2">
      <c r="A65" s="184" t="s">
        <v>16</v>
      </c>
      <c r="B65" s="185"/>
      <c r="C65" s="185"/>
      <c r="D65" s="185"/>
      <c r="E65" s="185"/>
      <c r="F65" s="185"/>
      <c r="G65" s="185"/>
      <c r="H65" s="185"/>
      <c r="I65" s="186"/>
      <c r="J65" s="140"/>
      <c r="K65" s="187" t="s">
        <v>63</v>
      </c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44"/>
      <c r="BI65" s="188" t="s">
        <v>5</v>
      </c>
      <c r="BJ65" s="189"/>
      <c r="BK65" s="189"/>
      <c r="BL65" s="189"/>
      <c r="BM65" s="189"/>
      <c r="BN65" s="189"/>
      <c r="BO65" s="189"/>
      <c r="BP65" s="189"/>
      <c r="BQ65" s="189"/>
      <c r="BR65" s="189"/>
      <c r="BS65" s="190"/>
      <c r="BT65" s="14">
        <v>483897.59</v>
      </c>
      <c r="BU65" s="14">
        <v>648455.02499999991</v>
      </c>
      <c r="BV65" s="218" t="s">
        <v>448</v>
      </c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20"/>
    </row>
    <row r="66" spans="1:90" s="152" customFormat="1" ht="45" customHeight="1" x14ac:dyDescent="0.2">
      <c r="A66" s="184" t="s">
        <v>17</v>
      </c>
      <c r="B66" s="185"/>
      <c r="C66" s="185"/>
      <c r="D66" s="185"/>
      <c r="E66" s="185"/>
      <c r="F66" s="185"/>
      <c r="G66" s="185"/>
      <c r="H66" s="185"/>
      <c r="I66" s="186"/>
      <c r="J66" s="140"/>
      <c r="K66" s="187" t="s">
        <v>64</v>
      </c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44"/>
      <c r="BI66" s="188" t="s">
        <v>5</v>
      </c>
      <c r="BJ66" s="189"/>
      <c r="BK66" s="189"/>
      <c r="BL66" s="189"/>
      <c r="BM66" s="189"/>
      <c r="BN66" s="189"/>
      <c r="BO66" s="189"/>
      <c r="BP66" s="189"/>
      <c r="BQ66" s="189"/>
      <c r="BR66" s="189"/>
      <c r="BS66" s="190"/>
      <c r="BT66" s="14">
        <v>2772473.4139320003</v>
      </c>
      <c r="BU66" s="14">
        <v>6056212.2845799997</v>
      </c>
      <c r="BV66" s="218" t="s">
        <v>449</v>
      </c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20"/>
    </row>
    <row r="67" spans="1:90" s="152" customFormat="1" ht="30" customHeight="1" x14ac:dyDescent="0.2">
      <c r="A67" s="184" t="s">
        <v>7</v>
      </c>
      <c r="B67" s="185"/>
      <c r="C67" s="185"/>
      <c r="D67" s="185"/>
      <c r="E67" s="185"/>
      <c r="F67" s="185"/>
      <c r="G67" s="185"/>
      <c r="H67" s="185"/>
      <c r="I67" s="186"/>
      <c r="J67" s="140"/>
      <c r="K67" s="187" t="s">
        <v>114</v>
      </c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44"/>
      <c r="BI67" s="188" t="s">
        <v>65</v>
      </c>
      <c r="BJ67" s="189"/>
      <c r="BK67" s="189"/>
      <c r="BL67" s="189"/>
      <c r="BM67" s="189"/>
      <c r="BN67" s="189"/>
      <c r="BO67" s="189"/>
      <c r="BP67" s="189"/>
      <c r="BQ67" s="189"/>
      <c r="BR67" s="189"/>
      <c r="BS67" s="190"/>
      <c r="BT67" s="14">
        <v>1534.1559999999999</v>
      </c>
      <c r="BU67" s="153">
        <v>3084.1757014913915</v>
      </c>
      <c r="BV67" s="218" t="s">
        <v>449</v>
      </c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20"/>
    </row>
    <row r="68" spans="1:90" s="152" customFormat="1" ht="60" customHeight="1" x14ac:dyDescent="0.2">
      <c r="A68" s="184" t="s">
        <v>47</v>
      </c>
      <c r="B68" s="185"/>
      <c r="C68" s="185"/>
      <c r="D68" s="185"/>
      <c r="E68" s="185"/>
      <c r="F68" s="185"/>
      <c r="G68" s="185"/>
      <c r="H68" s="185"/>
      <c r="I68" s="186"/>
      <c r="J68" s="140"/>
      <c r="K68" s="187" t="s">
        <v>115</v>
      </c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44"/>
      <c r="BI68" s="188" t="s">
        <v>5</v>
      </c>
      <c r="BJ68" s="189"/>
      <c r="BK68" s="189"/>
      <c r="BL68" s="189"/>
      <c r="BM68" s="189"/>
      <c r="BN68" s="189"/>
      <c r="BO68" s="189"/>
      <c r="BP68" s="189"/>
      <c r="BQ68" s="189"/>
      <c r="BR68" s="189"/>
      <c r="BS68" s="190"/>
      <c r="BT68" s="14">
        <v>1807.1652517292898</v>
      </c>
      <c r="BU68" s="14">
        <v>1963.6404896295121</v>
      </c>
      <c r="BV68" s="218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20"/>
    </row>
    <row r="69" spans="1:90" s="152" customFormat="1" ht="57" customHeight="1" x14ac:dyDescent="0.2">
      <c r="A69" s="184" t="s">
        <v>26</v>
      </c>
      <c r="B69" s="185"/>
      <c r="C69" s="185"/>
      <c r="D69" s="185"/>
      <c r="E69" s="185"/>
      <c r="F69" s="185"/>
      <c r="G69" s="185"/>
      <c r="H69" s="185"/>
      <c r="I69" s="186"/>
      <c r="J69" s="140"/>
      <c r="K69" s="187" t="s">
        <v>67</v>
      </c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44"/>
      <c r="BI69" s="188" t="s">
        <v>38</v>
      </c>
      <c r="BJ69" s="189"/>
      <c r="BK69" s="189"/>
      <c r="BL69" s="189"/>
      <c r="BM69" s="189"/>
      <c r="BN69" s="189"/>
      <c r="BO69" s="189"/>
      <c r="BP69" s="189"/>
      <c r="BQ69" s="189"/>
      <c r="BR69" s="189"/>
      <c r="BS69" s="190"/>
      <c r="BT69" s="14" t="s">
        <v>38</v>
      </c>
      <c r="BU69" s="14" t="s">
        <v>38</v>
      </c>
      <c r="BV69" s="203" t="s">
        <v>38</v>
      </c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5"/>
    </row>
    <row r="70" spans="1:90" s="152" customFormat="1" ht="49.5" customHeight="1" x14ac:dyDescent="0.2">
      <c r="A70" s="184" t="s">
        <v>6</v>
      </c>
      <c r="B70" s="185"/>
      <c r="C70" s="185"/>
      <c r="D70" s="185"/>
      <c r="E70" s="185"/>
      <c r="F70" s="185"/>
      <c r="G70" s="185"/>
      <c r="H70" s="185"/>
      <c r="I70" s="186"/>
      <c r="J70" s="140"/>
      <c r="K70" s="187" t="s">
        <v>68</v>
      </c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44"/>
      <c r="BI70" s="188" t="s">
        <v>69</v>
      </c>
      <c r="BJ70" s="189"/>
      <c r="BK70" s="189"/>
      <c r="BL70" s="189"/>
      <c r="BM70" s="189"/>
      <c r="BN70" s="189"/>
      <c r="BO70" s="189"/>
      <c r="BP70" s="189"/>
      <c r="BQ70" s="189"/>
      <c r="BR70" s="189"/>
      <c r="BS70" s="190"/>
      <c r="BT70" s="14"/>
      <c r="BU70" s="153">
        <v>611053</v>
      </c>
      <c r="BV70" s="203" t="s">
        <v>305</v>
      </c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5"/>
    </row>
    <row r="71" spans="1:90" s="152" customFormat="1" ht="15" customHeight="1" x14ac:dyDescent="0.2">
      <c r="A71" s="184" t="s">
        <v>70</v>
      </c>
      <c r="B71" s="185"/>
      <c r="C71" s="185"/>
      <c r="D71" s="185"/>
      <c r="E71" s="185"/>
      <c r="F71" s="185"/>
      <c r="G71" s="185"/>
      <c r="H71" s="185"/>
      <c r="I71" s="186"/>
      <c r="J71" s="140"/>
      <c r="K71" s="187" t="s">
        <v>71</v>
      </c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44"/>
      <c r="BI71" s="188" t="s">
        <v>72</v>
      </c>
      <c r="BJ71" s="189"/>
      <c r="BK71" s="189"/>
      <c r="BL71" s="189"/>
      <c r="BM71" s="189"/>
      <c r="BN71" s="189"/>
      <c r="BO71" s="189"/>
      <c r="BP71" s="189"/>
      <c r="BQ71" s="189"/>
      <c r="BR71" s="189"/>
      <c r="BS71" s="190"/>
      <c r="BT71" s="140" t="s">
        <v>303</v>
      </c>
      <c r="BU71" s="14">
        <v>4428.01</v>
      </c>
      <c r="BV71" s="218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20"/>
    </row>
    <row r="72" spans="1:90" s="152" customFormat="1" ht="33" customHeight="1" x14ac:dyDescent="0.2">
      <c r="A72" s="230" t="s">
        <v>155</v>
      </c>
      <c r="B72" s="231"/>
      <c r="C72" s="231"/>
      <c r="D72" s="231"/>
      <c r="E72" s="231"/>
      <c r="F72" s="231"/>
      <c r="G72" s="231"/>
      <c r="H72" s="231"/>
      <c r="I72" s="232"/>
      <c r="J72" s="224" t="s">
        <v>156</v>
      </c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6"/>
      <c r="BI72" s="188" t="s">
        <v>72</v>
      </c>
      <c r="BJ72" s="189"/>
      <c r="BK72" s="189"/>
      <c r="BL72" s="189"/>
      <c r="BM72" s="189"/>
      <c r="BN72" s="189"/>
      <c r="BO72" s="189"/>
      <c r="BP72" s="189"/>
      <c r="BQ72" s="189"/>
      <c r="BR72" s="189"/>
      <c r="BS72" s="190"/>
      <c r="BT72" s="140" t="s">
        <v>303</v>
      </c>
      <c r="BU72" s="14">
        <v>2022</v>
      </c>
      <c r="BV72" s="218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20"/>
    </row>
    <row r="73" spans="1:90" s="152" customFormat="1" ht="33" customHeight="1" x14ac:dyDescent="0.2">
      <c r="A73" s="184" t="s">
        <v>157</v>
      </c>
      <c r="B73" s="222"/>
      <c r="C73" s="222"/>
      <c r="D73" s="222"/>
      <c r="E73" s="222"/>
      <c r="F73" s="222"/>
      <c r="G73" s="222"/>
      <c r="H73" s="222"/>
      <c r="I73" s="223"/>
      <c r="J73" s="224" t="s">
        <v>158</v>
      </c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6"/>
      <c r="BI73" s="188" t="s">
        <v>72</v>
      </c>
      <c r="BJ73" s="189"/>
      <c r="BK73" s="189"/>
      <c r="BL73" s="189"/>
      <c r="BM73" s="189"/>
      <c r="BN73" s="189"/>
      <c r="BO73" s="189"/>
      <c r="BP73" s="189"/>
      <c r="BQ73" s="189"/>
      <c r="BR73" s="189"/>
      <c r="BS73" s="190"/>
      <c r="BT73" s="140" t="s">
        <v>303</v>
      </c>
      <c r="BU73" s="14">
        <v>492.01</v>
      </c>
      <c r="BV73" s="218"/>
      <c r="BW73" s="219"/>
      <c r="BX73" s="219"/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19"/>
      <c r="CL73" s="220"/>
    </row>
    <row r="74" spans="1:90" s="152" customFormat="1" ht="33" customHeight="1" x14ac:dyDescent="0.2">
      <c r="A74" s="184" t="s">
        <v>159</v>
      </c>
      <c r="B74" s="222"/>
      <c r="C74" s="222"/>
      <c r="D74" s="222"/>
      <c r="E74" s="222"/>
      <c r="F74" s="222"/>
      <c r="G74" s="222"/>
      <c r="H74" s="222"/>
      <c r="I74" s="223"/>
      <c r="J74" s="224" t="s">
        <v>160</v>
      </c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6"/>
      <c r="BI74" s="188" t="s">
        <v>72</v>
      </c>
      <c r="BJ74" s="189"/>
      <c r="BK74" s="189"/>
      <c r="BL74" s="189"/>
      <c r="BM74" s="189"/>
      <c r="BN74" s="189"/>
      <c r="BO74" s="189"/>
      <c r="BP74" s="189"/>
      <c r="BQ74" s="189"/>
      <c r="BR74" s="189"/>
      <c r="BS74" s="190"/>
      <c r="BT74" s="140" t="s">
        <v>303</v>
      </c>
      <c r="BU74" s="14">
        <v>1914</v>
      </c>
      <c r="BV74" s="218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20"/>
    </row>
    <row r="75" spans="1:90" s="152" customFormat="1" ht="30" customHeight="1" x14ac:dyDescent="0.2">
      <c r="A75" s="184" t="s">
        <v>75</v>
      </c>
      <c r="B75" s="185"/>
      <c r="C75" s="185"/>
      <c r="D75" s="185"/>
      <c r="E75" s="185"/>
      <c r="F75" s="185"/>
      <c r="G75" s="185"/>
      <c r="H75" s="185"/>
      <c r="I75" s="186"/>
      <c r="J75" s="218" t="s">
        <v>450</v>
      </c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20"/>
      <c r="BI75" s="188" t="s">
        <v>77</v>
      </c>
      <c r="BJ75" s="189"/>
      <c r="BK75" s="189"/>
      <c r="BL75" s="189"/>
      <c r="BM75" s="189"/>
      <c r="BN75" s="189"/>
      <c r="BO75" s="189"/>
      <c r="BP75" s="189"/>
      <c r="BQ75" s="189"/>
      <c r="BR75" s="189"/>
      <c r="BS75" s="190"/>
      <c r="BT75" s="14" t="s">
        <v>204</v>
      </c>
      <c r="BU75" s="14">
        <v>56459.194049999998</v>
      </c>
      <c r="BV75" s="218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20"/>
    </row>
    <row r="76" spans="1:90" s="152" customFormat="1" ht="41.25" customHeight="1" x14ac:dyDescent="0.2">
      <c r="A76" s="184" t="s">
        <v>161</v>
      </c>
      <c r="B76" s="185"/>
      <c r="C76" s="185"/>
      <c r="D76" s="185"/>
      <c r="E76" s="185"/>
      <c r="F76" s="185"/>
      <c r="G76" s="185"/>
      <c r="H76" s="185"/>
      <c r="I76" s="186"/>
      <c r="J76" s="218" t="s">
        <v>162</v>
      </c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20"/>
      <c r="BI76" s="188" t="s">
        <v>77</v>
      </c>
      <c r="BJ76" s="189"/>
      <c r="BK76" s="189"/>
      <c r="BL76" s="189"/>
      <c r="BM76" s="189"/>
      <c r="BN76" s="189"/>
      <c r="BO76" s="189"/>
      <c r="BP76" s="189"/>
      <c r="BQ76" s="189"/>
      <c r="BR76" s="189"/>
      <c r="BS76" s="190"/>
      <c r="BT76" s="14" t="s">
        <v>204</v>
      </c>
      <c r="BU76" s="14">
        <v>3318.8462</v>
      </c>
      <c r="BV76" s="218"/>
      <c r="BW76" s="219"/>
      <c r="BX76" s="219"/>
      <c r="BY76" s="219"/>
      <c r="BZ76" s="219"/>
      <c r="CA76" s="219"/>
      <c r="CB76" s="219"/>
      <c r="CC76" s="219"/>
      <c r="CD76" s="219"/>
      <c r="CE76" s="219"/>
      <c r="CF76" s="219"/>
      <c r="CG76" s="219"/>
      <c r="CH76" s="219"/>
      <c r="CI76" s="219"/>
      <c r="CJ76" s="219"/>
      <c r="CK76" s="219"/>
      <c r="CL76" s="220"/>
    </row>
    <row r="77" spans="1:90" s="152" customFormat="1" ht="41.25" customHeight="1" x14ac:dyDescent="0.2">
      <c r="A77" s="184" t="s">
        <v>163</v>
      </c>
      <c r="B77" s="222"/>
      <c r="C77" s="222"/>
      <c r="D77" s="222"/>
      <c r="E77" s="222"/>
      <c r="F77" s="222"/>
      <c r="G77" s="222"/>
      <c r="H77" s="222"/>
      <c r="I77" s="223"/>
      <c r="J77" s="229" t="s">
        <v>164</v>
      </c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7"/>
      <c r="BI77" s="188" t="s">
        <v>77</v>
      </c>
      <c r="BJ77" s="189"/>
      <c r="BK77" s="189"/>
      <c r="BL77" s="189"/>
      <c r="BM77" s="189"/>
      <c r="BN77" s="189"/>
      <c r="BO77" s="189"/>
      <c r="BP77" s="189"/>
      <c r="BQ77" s="189"/>
      <c r="BR77" s="189"/>
      <c r="BS77" s="190"/>
      <c r="BT77" s="14" t="s">
        <v>204</v>
      </c>
      <c r="BU77" s="14">
        <v>2962.48</v>
      </c>
      <c r="BV77" s="218"/>
      <c r="BW77" s="219"/>
      <c r="BX77" s="219"/>
      <c r="BY77" s="219"/>
      <c r="BZ77" s="219"/>
      <c r="CA77" s="219"/>
      <c r="CB77" s="219"/>
      <c r="CC77" s="219"/>
      <c r="CD77" s="219"/>
      <c r="CE77" s="219"/>
      <c r="CF77" s="219"/>
      <c r="CG77" s="219"/>
      <c r="CH77" s="219"/>
      <c r="CI77" s="219"/>
      <c r="CJ77" s="219"/>
      <c r="CK77" s="219"/>
      <c r="CL77" s="220"/>
    </row>
    <row r="78" spans="1:90" s="152" customFormat="1" ht="41.25" customHeight="1" x14ac:dyDescent="0.2">
      <c r="A78" s="184" t="s">
        <v>165</v>
      </c>
      <c r="B78" s="222"/>
      <c r="C78" s="222"/>
      <c r="D78" s="222"/>
      <c r="E78" s="222"/>
      <c r="F78" s="222"/>
      <c r="G78" s="222"/>
      <c r="H78" s="222"/>
      <c r="I78" s="223"/>
      <c r="J78" s="229" t="s">
        <v>166</v>
      </c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7"/>
      <c r="BI78" s="188" t="s">
        <v>77</v>
      </c>
      <c r="BJ78" s="189"/>
      <c r="BK78" s="189"/>
      <c r="BL78" s="189"/>
      <c r="BM78" s="189"/>
      <c r="BN78" s="189"/>
      <c r="BO78" s="189"/>
      <c r="BP78" s="189"/>
      <c r="BQ78" s="189"/>
      <c r="BR78" s="189"/>
      <c r="BS78" s="190"/>
      <c r="BT78" s="14" t="s">
        <v>204</v>
      </c>
      <c r="BU78" s="14">
        <v>22933.8557</v>
      </c>
      <c r="BV78" s="218"/>
      <c r="BW78" s="219"/>
      <c r="BX78" s="219"/>
      <c r="BY78" s="219"/>
      <c r="BZ78" s="219"/>
      <c r="CA78" s="219"/>
      <c r="CB78" s="219"/>
      <c r="CC78" s="219"/>
      <c r="CD78" s="219"/>
      <c r="CE78" s="219"/>
      <c r="CF78" s="219"/>
      <c r="CG78" s="219"/>
      <c r="CH78" s="219"/>
      <c r="CI78" s="219"/>
      <c r="CJ78" s="219"/>
      <c r="CK78" s="219"/>
      <c r="CL78" s="220"/>
    </row>
    <row r="79" spans="1:90" s="152" customFormat="1" ht="41.25" customHeight="1" x14ac:dyDescent="0.2">
      <c r="A79" s="184" t="s">
        <v>167</v>
      </c>
      <c r="B79" s="222"/>
      <c r="C79" s="222"/>
      <c r="D79" s="222"/>
      <c r="E79" s="222"/>
      <c r="F79" s="222"/>
      <c r="G79" s="222"/>
      <c r="H79" s="222"/>
      <c r="I79" s="223"/>
      <c r="J79" s="229" t="s">
        <v>168</v>
      </c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7"/>
      <c r="BI79" s="188" t="s">
        <v>77</v>
      </c>
      <c r="BJ79" s="189"/>
      <c r="BK79" s="189"/>
      <c r="BL79" s="189"/>
      <c r="BM79" s="189"/>
      <c r="BN79" s="189"/>
      <c r="BO79" s="189"/>
      <c r="BP79" s="189"/>
      <c r="BQ79" s="189"/>
      <c r="BR79" s="189"/>
      <c r="BS79" s="190"/>
      <c r="BT79" s="14" t="s">
        <v>204</v>
      </c>
      <c r="BU79" s="14">
        <v>27244.012149999999</v>
      </c>
      <c r="BV79" s="218"/>
      <c r="BW79" s="219"/>
      <c r="BX79" s="219"/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19"/>
      <c r="CJ79" s="219"/>
      <c r="CK79" s="219"/>
      <c r="CL79" s="220"/>
    </row>
    <row r="80" spans="1:90" s="152" customFormat="1" ht="30" customHeight="1" x14ac:dyDescent="0.2">
      <c r="A80" s="184" t="s">
        <v>78</v>
      </c>
      <c r="B80" s="185"/>
      <c r="C80" s="185"/>
      <c r="D80" s="185"/>
      <c r="E80" s="185"/>
      <c r="F80" s="185"/>
      <c r="G80" s="185"/>
      <c r="H80" s="185"/>
      <c r="I80" s="186"/>
      <c r="J80" s="140"/>
      <c r="K80" s="187" t="s">
        <v>451</v>
      </c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44"/>
      <c r="BI80" s="188" t="s">
        <v>77</v>
      </c>
      <c r="BJ80" s="189"/>
      <c r="BK80" s="189"/>
      <c r="BL80" s="189"/>
      <c r="BM80" s="189"/>
      <c r="BN80" s="189"/>
      <c r="BO80" s="189"/>
      <c r="BP80" s="189"/>
      <c r="BQ80" s="189"/>
      <c r="BR80" s="189"/>
      <c r="BS80" s="190"/>
      <c r="BT80" s="14" t="s">
        <v>204</v>
      </c>
      <c r="BU80" s="14">
        <v>65314.899999999994</v>
      </c>
      <c r="BV80" s="218"/>
      <c r="BW80" s="219"/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20"/>
    </row>
    <row r="81" spans="1:90" s="152" customFormat="1" ht="30" customHeight="1" x14ac:dyDescent="0.2">
      <c r="A81" s="184" t="s">
        <v>169</v>
      </c>
      <c r="B81" s="185"/>
      <c r="C81" s="185"/>
      <c r="D81" s="185"/>
      <c r="E81" s="185"/>
      <c r="F81" s="185"/>
      <c r="G81" s="185"/>
      <c r="H81" s="185"/>
      <c r="I81" s="186"/>
      <c r="J81" s="218" t="s">
        <v>170</v>
      </c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20"/>
      <c r="BI81" s="188" t="s">
        <v>77</v>
      </c>
      <c r="BJ81" s="189"/>
      <c r="BK81" s="189"/>
      <c r="BL81" s="189"/>
      <c r="BM81" s="189"/>
      <c r="BN81" s="189"/>
      <c r="BO81" s="189"/>
      <c r="BP81" s="189"/>
      <c r="BQ81" s="189"/>
      <c r="BR81" s="189"/>
      <c r="BS81" s="190"/>
      <c r="BT81" s="14" t="s">
        <v>204</v>
      </c>
      <c r="BU81" s="14">
        <v>13671.6</v>
      </c>
      <c r="BV81" s="218"/>
      <c r="BW81" s="219"/>
      <c r="BX81" s="219"/>
      <c r="BY81" s="219"/>
      <c r="BZ81" s="219"/>
      <c r="CA81" s="219"/>
      <c r="CB81" s="219"/>
      <c r="CC81" s="219"/>
      <c r="CD81" s="219"/>
      <c r="CE81" s="219"/>
      <c r="CF81" s="219"/>
      <c r="CG81" s="219"/>
      <c r="CH81" s="219"/>
      <c r="CI81" s="219"/>
      <c r="CJ81" s="219"/>
      <c r="CK81" s="219"/>
      <c r="CL81" s="220"/>
    </row>
    <row r="82" spans="1:90" s="152" customFormat="1" ht="30" customHeight="1" x14ac:dyDescent="0.2">
      <c r="A82" s="184" t="s">
        <v>171</v>
      </c>
      <c r="B82" s="222"/>
      <c r="C82" s="222"/>
      <c r="D82" s="222"/>
      <c r="E82" s="222"/>
      <c r="F82" s="222"/>
      <c r="G82" s="222"/>
      <c r="H82" s="222"/>
      <c r="I82" s="223"/>
      <c r="J82" s="218" t="s">
        <v>172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8"/>
      <c r="BI82" s="188" t="s">
        <v>77</v>
      </c>
      <c r="BJ82" s="189"/>
      <c r="BK82" s="189"/>
      <c r="BL82" s="189"/>
      <c r="BM82" s="189"/>
      <c r="BN82" s="189"/>
      <c r="BO82" s="189"/>
      <c r="BP82" s="189"/>
      <c r="BQ82" s="189"/>
      <c r="BR82" s="189"/>
      <c r="BS82" s="190"/>
      <c r="BT82" s="14" t="s">
        <v>204</v>
      </c>
      <c r="BU82" s="14">
        <v>12644.1</v>
      </c>
      <c r="BV82" s="218"/>
      <c r="BW82" s="219"/>
      <c r="BX82" s="219"/>
      <c r="BY82" s="219"/>
      <c r="BZ82" s="219"/>
      <c r="CA82" s="219"/>
      <c r="CB82" s="219"/>
      <c r="CC82" s="219"/>
      <c r="CD82" s="219"/>
      <c r="CE82" s="219"/>
      <c r="CF82" s="219"/>
      <c r="CG82" s="219"/>
      <c r="CH82" s="219"/>
      <c r="CI82" s="219"/>
      <c r="CJ82" s="219"/>
      <c r="CK82" s="219"/>
      <c r="CL82" s="220"/>
    </row>
    <row r="83" spans="1:90" s="152" customFormat="1" ht="30" customHeight="1" x14ac:dyDescent="0.2">
      <c r="A83" s="184" t="s">
        <v>173</v>
      </c>
      <c r="B83" s="222"/>
      <c r="C83" s="222"/>
      <c r="D83" s="222"/>
      <c r="E83" s="222"/>
      <c r="F83" s="222"/>
      <c r="G83" s="222"/>
      <c r="H83" s="222"/>
      <c r="I83" s="223"/>
      <c r="J83" s="218" t="s">
        <v>174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8"/>
      <c r="BI83" s="188" t="s">
        <v>77</v>
      </c>
      <c r="BJ83" s="189"/>
      <c r="BK83" s="189"/>
      <c r="BL83" s="189"/>
      <c r="BM83" s="189"/>
      <c r="BN83" s="189"/>
      <c r="BO83" s="189"/>
      <c r="BP83" s="189"/>
      <c r="BQ83" s="189"/>
      <c r="BR83" s="189"/>
      <c r="BS83" s="190"/>
      <c r="BT83" s="14" t="s">
        <v>204</v>
      </c>
      <c r="BU83" s="14">
        <v>38999.199999999997</v>
      </c>
      <c r="BV83" s="218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19"/>
      <c r="CL83" s="220"/>
    </row>
    <row r="84" spans="1:90" s="152" customFormat="1" ht="31.5" customHeight="1" x14ac:dyDescent="0.2">
      <c r="A84" s="184" t="s">
        <v>80</v>
      </c>
      <c r="B84" s="185"/>
      <c r="C84" s="185"/>
      <c r="D84" s="185"/>
      <c r="E84" s="185"/>
      <c r="F84" s="185"/>
      <c r="G84" s="185"/>
      <c r="H84" s="185"/>
      <c r="I84" s="186"/>
      <c r="J84" s="140"/>
      <c r="K84" s="187" t="s">
        <v>452</v>
      </c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44"/>
      <c r="BI84" s="188" t="s">
        <v>82</v>
      </c>
      <c r="BJ84" s="189"/>
      <c r="BK84" s="189"/>
      <c r="BL84" s="189"/>
      <c r="BM84" s="189"/>
      <c r="BN84" s="189"/>
      <c r="BO84" s="189"/>
      <c r="BP84" s="189"/>
      <c r="BQ84" s="189"/>
      <c r="BR84" s="189"/>
      <c r="BS84" s="190"/>
      <c r="BT84" s="14">
        <v>35964.04</v>
      </c>
      <c r="BU84" s="14">
        <v>36647.649100000002</v>
      </c>
      <c r="BV84" s="218"/>
      <c r="BW84" s="219"/>
      <c r="BX84" s="219"/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20"/>
    </row>
    <row r="85" spans="1:90" s="152" customFormat="1" ht="31.5" customHeight="1" x14ac:dyDescent="0.2">
      <c r="A85" s="184" t="s">
        <v>177</v>
      </c>
      <c r="B85" s="185"/>
      <c r="C85" s="185"/>
      <c r="D85" s="185"/>
      <c r="E85" s="185"/>
      <c r="F85" s="185"/>
      <c r="G85" s="185"/>
      <c r="H85" s="185"/>
      <c r="I85" s="186"/>
      <c r="J85" s="218" t="s">
        <v>178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20"/>
      <c r="BI85" s="188" t="s">
        <v>82</v>
      </c>
      <c r="BJ85" s="189"/>
      <c r="BK85" s="189"/>
      <c r="BL85" s="189"/>
      <c r="BM85" s="189"/>
      <c r="BN85" s="189"/>
      <c r="BO85" s="189"/>
      <c r="BP85" s="189"/>
      <c r="BQ85" s="189"/>
      <c r="BR85" s="189"/>
      <c r="BS85" s="190"/>
      <c r="BT85" s="14" t="s">
        <v>204</v>
      </c>
      <c r="BU85" s="14">
        <v>2310.1219999999998</v>
      </c>
      <c r="BV85" s="218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20"/>
    </row>
    <row r="86" spans="1:90" s="152" customFormat="1" ht="31.5" customHeight="1" x14ac:dyDescent="0.2">
      <c r="A86" s="184" t="s">
        <v>179</v>
      </c>
      <c r="B86" s="222"/>
      <c r="C86" s="222"/>
      <c r="D86" s="222"/>
      <c r="E86" s="222"/>
      <c r="F86" s="222"/>
      <c r="G86" s="222"/>
      <c r="H86" s="222"/>
      <c r="I86" s="223"/>
      <c r="J86" s="218" t="s">
        <v>180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8"/>
      <c r="BI86" s="188" t="s">
        <v>82</v>
      </c>
      <c r="BJ86" s="189"/>
      <c r="BK86" s="189"/>
      <c r="BL86" s="189"/>
      <c r="BM86" s="189"/>
      <c r="BN86" s="189"/>
      <c r="BO86" s="189"/>
      <c r="BP86" s="189"/>
      <c r="BQ86" s="189"/>
      <c r="BR86" s="189"/>
      <c r="BS86" s="190"/>
      <c r="BT86" s="14" t="s">
        <v>204</v>
      </c>
      <c r="BU86" s="14">
        <v>2312.0999999999995</v>
      </c>
      <c r="BV86" s="218"/>
      <c r="BW86" s="219"/>
      <c r="BX86" s="219"/>
      <c r="BY86" s="219"/>
      <c r="BZ86" s="219"/>
      <c r="CA86" s="219"/>
      <c r="CB86" s="219"/>
      <c r="CC86" s="219"/>
      <c r="CD86" s="219"/>
      <c r="CE86" s="219"/>
      <c r="CF86" s="219"/>
      <c r="CG86" s="219"/>
      <c r="CH86" s="219"/>
      <c r="CI86" s="219"/>
      <c r="CJ86" s="219"/>
      <c r="CK86" s="219"/>
      <c r="CL86" s="220"/>
    </row>
    <row r="87" spans="1:90" s="152" customFormat="1" ht="31.5" customHeight="1" x14ac:dyDescent="0.2">
      <c r="A87" s="184" t="s">
        <v>181</v>
      </c>
      <c r="B87" s="222"/>
      <c r="C87" s="222"/>
      <c r="D87" s="222"/>
      <c r="E87" s="222"/>
      <c r="F87" s="222"/>
      <c r="G87" s="222"/>
      <c r="H87" s="222"/>
      <c r="I87" s="223"/>
      <c r="J87" s="218" t="s">
        <v>182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8"/>
      <c r="BI87" s="188" t="s">
        <v>82</v>
      </c>
      <c r="BJ87" s="189"/>
      <c r="BK87" s="189"/>
      <c r="BL87" s="189"/>
      <c r="BM87" s="189"/>
      <c r="BN87" s="189"/>
      <c r="BO87" s="189"/>
      <c r="BP87" s="189"/>
      <c r="BQ87" s="189"/>
      <c r="BR87" s="189"/>
      <c r="BS87" s="190"/>
      <c r="BT87" s="14" t="s">
        <v>204</v>
      </c>
      <c r="BU87" s="14">
        <v>17730.235000000001</v>
      </c>
      <c r="BV87" s="218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19"/>
      <c r="CL87" s="220"/>
    </row>
    <row r="88" spans="1:90" s="152" customFormat="1" ht="30" customHeight="1" x14ac:dyDescent="0.2">
      <c r="A88" s="184" t="s">
        <v>183</v>
      </c>
      <c r="B88" s="222"/>
      <c r="C88" s="222"/>
      <c r="D88" s="222"/>
      <c r="E88" s="222"/>
      <c r="F88" s="222"/>
      <c r="G88" s="222"/>
      <c r="H88" s="222"/>
      <c r="I88" s="223"/>
      <c r="J88" s="218" t="s">
        <v>184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8"/>
      <c r="BI88" s="188" t="s">
        <v>82</v>
      </c>
      <c r="BJ88" s="189"/>
      <c r="BK88" s="189"/>
      <c r="BL88" s="189"/>
      <c r="BM88" s="189"/>
      <c r="BN88" s="189"/>
      <c r="BO88" s="189"/>
      <c r="BP88" s="189"/>
      <c r="BQ88" s="189"/>
      <c r="BR88" s="189"/>
      <c r="BS88" s="190"/>
      <c r="BT88" s="14" t="s">
        <v>204</v>
      </c>
      <c r="BU88" s="14">
        <v>14295.1921</v>
      </c>
      <c r="BV88" s="218"/>
      <c r="BW88" s="219"/>
      <c r="BX88" s="219"/>
      <c r="BY88" s="219"/>
      <c r="BZ88" s="219"/>
      <c r="CA88" s="219"/>
      <c r="CB88" s="219"/>
      <c r="CC88" s="219"/>
      <c r="CD88" s="219"/>
      <c r="CE88" s="219"/>
      <c r="CF88" s="219"/>
      <c r="CG88" s="219"/>
      <c r="CH88" s="219"/>
      <c r="CI88" s="219"/>
      <c r="CJ88" s="219"/>
      <c r="CK88" s="219"/>
      <c r="CL88" s="220"/>
    </row>
    <row r="89" spans="1:90" s="152" customFormat="1" ht="30.75" customHeight="1" x14ac:dyDescent="0.2">
      <c r="A89" s="184" t="s">
        <v>83</v>
      </c>
      <c r="B89" s="185"/>
      <c r="C89" s="185"/>
      <c r="D89" s="185"/>
      <c r="E89" s="185"/>
      <c r="F89" s="185"/>
      <c r="G89" s="185"/>
      <c r="H89" s="185"/>
      <c r="I89" s="186"/>
      <c r="J89" s="140"/>
      <c r="K89" s="187" t="s">
        <v>84</v>
      </c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44"/>
      <c r="BI89" s="188" t="s">
        <v>66</v>
      </c>
      <c r="BJ89" s="189"/>
      <c r="BK89" s="189"/>
      <c r="BL89" s="189"/>
      <c r="BM89" s="189"/>
      <c r="BN89" s="189"/>
      <c r="BO89" s="189"/>
      <c r="BP89" s="189"/>
      <c r="BQ89" s="189"/>
      <c r="BR89" s="189"/>
      <c r="BS89" s="190"/>
      <c r="BT89" s="156">
        <v>2.5271910497263378E-2</v>
      </c>
      <c r="BU89" s="156">
        <v>2.7400000000000001E-2</v>
      </c>
      <c r="BV89" s="218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20"/>
    </row>
    <row r="90" spans="1:90" s="152" customFormat="1" ht="39" customHeight="1" x14ac:dyDescent="0.2">
      <c r="A90" s="184" t="s">
        <v>85</v>
      </c>
      <c r="B90" s="185"/>
      <c r="C90" s="185"/>
      <c r="D90" s="185"/>
      <c r="E90" s="185"/>
      <c r="F90" s="185"/>
      <c r="G90" s="185"/>
      <c r="H90" s="185"/>
      <c r="I90" s="186"/>
      <c r="J90" s="140"/>
      <c r="K90" s="187" t="s">
        <v>86</v>
      </c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44"/>
      <c r="BI90" s="188" t="s">
        <v>5</v>
      </c>
      <c r="BJ90" s="189"/>
      <c r="BK90" s="189"/>
      <c r="BL90" s="189"/>
      <c r="BM90" s="189"/>
      <c r="BN90" s="189"/>
      <c r="BO90" s="189"/>
      <c r="BP90" s="189"/>
      <c r="BQ90" s="189"/>
      <c r="BR90" s="189"/>
      <c r="BS90" s="190"/>
      <c r="BT90" s="153">
        <v>125178.32813000001</v>
      </c>
      <c r="BU90" s="153">
        <v>595732.95131999988</v>
      </c>
      <c r="BV90" s="251" t="s">
        <v>453</v>
      </c>
      <c r="BW90" s="252"/>
      <c r="BX90" s="252"/>
      <c r="BY90" s="252"/>
      <c r="BZ90" s="252"/>
      <c r="CA90" s="252"/>
      <c r="CB90" s="252"/>
      <c r="CC90" s="252"/>
      <c r="CD90" s="252"/>
      <c r="CE90" s="252"/>
      <c r="CF90" s="252"/>
      <c r="CG90" s="252"/>
      <c r="CH90" s="252"/>
      <c r="CI90" s="252"/>
      <c r="CJ90" s="252"/>
      <c r="CK90" s="252"/>
      <c r="CL90" s="253"/>
    </row>
    <row r="91" spans="1:90" s="152" customFormat="1" ht="51.75" customHeight="1" x14ac:dyDescent="0.2">
      <c r="A91" s="184" t="s">
        <v>87</v>
      </c>
      <c r="B91" s="185"/>
      <c r="C91" s="185"/>
      <c r="D91" s="185"/>
      <c r="E91" s="185"/>
      <c r="F91" s="185"/>
      <c r="G91" s="185"/>
      <c r="H91" s="185"/>
      <c r="I91" s="186"/>
      <c r="J91" s="140"/>
      <c r="K91" s="187" t="s">
        <v>376</v>
      </c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44"/>
      <c r="BI91" s="188" t="s">
        <v>5</v>
      </c>
      <c r="BJ91" s="189"/>
      <c r="BK91" s="189"/>
      <c r="BL91" s="189"/>
      <c r="BM91" s="189"/>
      <c r="BN91" s="189"/>
      <c r="BO91" s="189"/>
      <c r="BP91" s="189"/>
      <c r="BQ91" s="189"/>
      <c r="BR91" s="189"/>
      <c r="BS91" s="190"/>
      <c r="BT91" s="153">
        <v>47220</v>
      </c>
      <c r="BU91" s="153">
        <v>92737.625390000001</v>
      </c>
      <c r="BV91" s="251" t="s">
        <v>454</v>
      </c>
      <c r="BW91" s="252"/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3"/>
    </row>
    <row r="92" spans="1:90" s="152" customFormat="1" ht="45" customHeight="1" x14ac:dyDescent="0.2">
      <c r="A92" s="184" t="s">
        <v>89</v>
      </c>
      <c r="B92" s="185"/>
      <c r="C92" s="185"/>
      <c r="D92" s="185"/>
      <c r="E92" s="185"/>
      <c r="F92" s="185"/>
      <c r="G92" s="185"/>
      <c r="H92" s="185"/>
      <c r="I92" s="186"/>
      <c r="J92" s="140"/>
      <c r="K92" s="187" t="s">
        <v>90</v>
      </c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44"/>
      <c r="BI92" s="188" t="s">
        <v>66</v>
      </c>
      <c r="BJ92" s="189"/>
      <c r="BK92" s="189"/>
      <c r="BL92" s="189"/>
      <c r="BM92" s="189"/>
      <c r="BN92" s="189"/>
      <c r="BO92" s="189"/>
      <c r="BP92" s="189"/>
      <c r="BQ92" s="189"/>
      <c r="BR92" s="189"/>
      <c r="BS92" s="190"/>
      <c r="BT92" s="156">
        <v>0.2312770816497178</v>
      </c>
      <c r="BU92" s="140" t="s">
        <v>38</v>
      </c>
      <c r="BV92" s="203" t="s">
        <v>38</v>
      </c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5"/>
    </row>
    <row r="93" spans="1:90" ht="15" customHeight="1" x14ac:dyDescent="0.25"/>
    <row r="94" spans="1:90" s="146" customFormat="1" ht="12.75" x14ac:dyDescent="0.2">
      <c r="G94" s="146" t="s">
        <v>18</v>
      </c>
    </row>
    <row r="95" spans="1:90" s="146" customFormat="1" ht="47.25" customHeight="1" x14ac:dyDescent="0.2">
      <c r="A95" s="238" t="s">
        <v>455</v>
      </c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239"/>
      <c r="BC95" s="239"/>
      <c r="BD95" s="239"/>
      <c r="BE95" s="239"/>
      <c r="BF95" s="239"/>
      <c r="BG95" s="239"/>
      <c r="BH95" s="239"/>
      <c r="BI95" s="239"/>
      <c r="BJ95" s="239"/>
      <c r="BK95" s="239"/>
      <c r="BL95" s="239"/>
      <c r="BM95" s="239"/>
      <c r="BN95" s="239"/>
      <c r="BO95" s="239"/>
      <c r="BP95" s="239"/>
      <c r="BQ95" s="239"/>
      <c r="BR95" s="239"/>
      <c r="BS95" s="239"/>
      <c r="BT95" s="239"/>
      <c r="BU95" s="239"/>
      <c r="BV95" s="239"/>
      <c r="BW95" s="239"/>
      <c r="BX95" s="239"/>
      <c r="BY95" s="239"/>
      <c r="BZ95" s="239"/>
      <c r="CA95" s="239"/>
      <c r="CB95" s="239"/>
      <c r="CC95" s="239"/>
      <c r="CD95" s="239"/>
      <c r="CE95" s="239"/>
      <c r="CF95" s="239"/>
      <c r="CG95" s="239"/>
      <c r="CH95" s="239"/>
      <c r="CI95" s="239"/>
      <c r="CJ95" s="239"/>
      <c r="CK95" s="239"/>
      <c r="CL95" s="239"/>
    </row>
    <row r="96" spans="1:90" s="146" customFormat="1" ht="34.5" customHeight="1" x14ac:dyDescent="0.2">
      <c r="A96" s="238" t="s">
        <v>92</v>
      </c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239"/>
      <c r="BK96" s="239"/>
      <c r="BL96" s="239"/>
      <c r="BM96" s="239"/>
      <c r="BN96" s="239"/>
      <c r="BO96" s="239"/>
      <c r="BP96" s="239"/>
      <c r="BQ96" s="239"/>
      <c r="BR96" s="239"/>
      <c r="BS96" s="239"/>
      <c r="BT96" s="239"/>
      <c r="BU96" s="239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39"/>
      <c r="CI96" s="239"/>
      <c r="CJ96" s="239"/>
      <c r="CK96" s="239"/>
      <c r="CL96" s="239"/>
    </row>
    <row r="97" spans="1:95" s="146" customFormat="1" ht="34.5" customHeight="1" x14ac:dyDescent="0.2">
      <c r="A97" s="238" t="s">
        <v>116</v>
      </c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239"/>
      <c r="AY97" s="239"/>
      <c r="AZ97" s="239"/>
      <c r="BA97" s="239"/>
      <c r="BB97" s="239"/>
      <c r="BC97" s="239"/>
      <c r="BD97" s="239"/>
      <c r="BE97" s="239"/>
      <c r="BF97" s="239"/>
      <c r="BG97" s="239"/>
      <c r="BH97" s="239"/>
      <c r="BI97" s="239"/>
      <c r="BJ97" s="239"/>
      <c r="BK97" s="239"/>
      <c r="BL97" s="239"/>
      <c r="BM97" s="239"/>
      <c r="BN97" s="239"/>
      <c r="BO97" s="239"/>
      <c r="BP97" s="239"/>
      <c r="BQ97" s="239"/>
      <c r="BR97" s="239"/>
      <c r="BS97" s="239"/>
      <c r="BT97" s="239"/>
      <c r="BU97" s="239"/>
      <c r="BV97" s="239"/>
      <c r="BW97" s="239"/>
      <c r="BX97" s="239"/>
      <c r="BY97" s="239"/>
      <c r="BZ97" s="239"/>
      <c r="CA97" s="239"/>
      <c r="CB97" s="239"/>
      <c r="CC97" s="239"/>
      <c r="CD97" s="239"/>
      <c r="CE97" s="239"/>
      <c r="CF97" s="239"/>
      <c r="CG97" s="239"/>
      <c r="CH97" s="239"/>
      <c r="CI97" s="239"/>
      <c r="CJ97" s="239"/>
      <c r="CK97" s="239"/>
      <c r="CL97" s="239"/>
    </row>
    <row r="98" spans="1:95" s="146" customFormat="1" ht="47.25" customHeight="1" x14ac:dyDescent="0.2">
      <c r="A98" s="238" t="s">
        <v>456</v>
      </c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239"/>
      <c r="AY98" s="239"/>
      <c r="AZ98" s="239"/>
      <c r="BA98" s="239"/>
      <c r="BB98" s="239"/>
      <c r="BC98" s="239"/>
      <c r="BD98" s="239"/>
      <c r="BE98" s="239"/>
      <c r="BF98" s="239"/>
      <c r="BG98" s="239"/>
      <c r="BH98" s="239"/>
      <c r="BI98" s="239"/>
      <c r="BJ98" s="239"/>
      <c r="BK98" s="239"/>
      <c r="BL98" s="239"/>
      <c r="BM98" s="239"/>
      <c r="BN98" s="239"/>
      <c r="BO98" s="239"/>
      <c r="BP98" s="239"/>
      <c r="BQ98" s="239"/>
      <c r="BR98" s="239"/>
      <c r="BS98" s="239"/>
      <c r="BT98" s="239"/>
      <c r="BU98" s="239"/>
      <c r="BV98" s="239"/>
      <c r="BW98" s="239"/>
      <c r="BX98" s="239"/>
      <c r="BY98" s="239"/>
      <c r="BZ98" s="239"/>
      <c r="CA98" s="239"/>
      <c r="CB98" s="239"/>
      <c r="CC98" s="239"/>
      <c r="CD98" s="239"/>
      <c r="CE98" s="239"/>
      <c r="CF98" s="239"/>
      <c r="CG98" s="239"/>
      <c r="CH98" s="239"/>
      <c r="CI98" s="239"/>
      <c r="CJ98" s="239"/>
      <c r="CK98" s="239"/>
      <c r="CL98" s="239"/>
    </row>
    <row r="99" spans="1:95" s="146" customFormat="1" ht="34.5" customHeight="1" x14ac:dyDescent="0.2">
      <c r="A99" s="238" t="s">
        <v>94</v>
      </c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239"/>
      <c r="AX99" s="239"/>
      <c r="AY99" s="239"/>
      <c r="AZ99" s="239"/>
      <c r="BA99" s="239"/>
      <c r="BB99" s="239"/>
      <c r="BC99" s="239"/>
      <c r="BD99" s="239"/>
      <c r="BE99" s="239"/>
      <c r="BF99" s="239"/>
      <c r="BG99" s="239"/>
      <c r="BH99" s="239"/>
      <c r="BI99" s="239"/>
      <c r="BJ99" s="239"/>
      <c r="BK99" s="239"/>
      <c r="BL99" s="239"/>
      <c r="BM99" s="239"/>
      <c r="BN99" s="239"/>
      <c r="BO99" s="239"/>
      <c r="BP99" s="239"/>
      <c r="BQ99" s="239"/>
      <c r="BR99" s="239"/>
      <c r="BS99" s="239"/>
      <c r="BT99" s="239"/>
      <c r="BU99" s="239"/>
      <c r="BV99" s="239"/>
      <c r="BW99" s="239"/>
      <c r="BX99" s="239"/>
      <c r="BY99" s="239"/>
      <c r="BZ99" s="239"/>
      <c r="CA99" s="239"/>
      <c r="CB99" s="239"/>
      <c r="CC99" s="239"/>
      <c r="CD99" s="239"/>
      <c r="CE99" s="239"/>
      <c r="CF99" s="239"/>
      <c r="CG99" s="239"/>
      <c r="CH99" s="239"/>
      <c r="CI99" s="239"/>
      <c r="CJ99" s="239"/>
      <c r="CK99" s="239"/>
      <c r="CL99" s="239"/>
    </row>
    <row r="100" spans="1:95" ht="3" customHeight="1" x14ac:dyDescent="0.25"/>
    <row r="101" spans="1:95" x14ac:dyDescent="0.25">
      <c r="G101" s="167" t="s">
        <v>377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</row>
  </sheetData>
  <mergeCells count="312">
    <mergeCell ref="A5:CL5"/>
    <mergeCell ref="A6:CL6"/>
    <mergeCell ref="A7:CL7"/>
    <mergeCell ref="A8:CL8"/>
    <mergeCell ref="AF10:CL10"/>
    <mergeCell ref="J11:BH11"/>
    <mergeCell ref="A16:I16"/>
    <mergeCell ref="K16:BG16"/>
    <mergeCell ref="BI16:BS16"/>
    <mergeCell ref="BV16:CL16"/>
    <mergeCell ref="A17:I17"/>
    <mergeCell ref="K17:BG17"/>
    <mergeCell ref="BI17:BS17"/>
    <mergeCell ref="BV17:CL17"/>
    <mergeCell ref="J12:BH12"/>
    <mergeCell ref="A14:I15"/>
    <mergeCell ref="J14:BH15"/>
    <mergeCell ref="BI14:BS15"/>
    <mergeCell ref="BT14:BU14"/>
    <mergeCell ref="BV14:CL15"/>
    <mergeCell ref="A20:I20"/>
    <mergeCell ref="K20:BG20"/>
    <mergeCell ref="BI20:BS20"/>
    <mergeCell ref="BV20:CL20"/>
    <mergeCell ref="A21:I21"/>
    <mergeCell ref="K21:BG21"/>
    <mergeCell ref="BI21:BS21"/>
    <mergeCell ref="BV21:CL21"/>
    <mergeCell ref="A18:I18"/>
    <mergeCell ref="K18:BG18"/>
    <mergeCell ref="BI18:BS18"/>
    <mergeCell ref="BV18:CL18"/>
    <mergeCell ref="A19:I19"/>
    <mergeCell ref="K19:BG19"/>
    <mergeCell ref="BI19:BS19"/>
    <mergeCell ref="BV19:CL19"/>
    <mergeCell ref="A24:I24"/>
    <mergeCell ref="K24:BG24"/>
    <mergeCell ref="BI24:BS24"/>
    <mergeCell ref="BV24:CL24"/>
    <mergeCell ref="A25:I25"/>
    <mergeCell ref="K25:BG25"/>
    <mergeCell ref="BI25:BS25"/>
    <mergeCell ref="BV25:CL25"/>
    <mergeCell ref="A22:I22"/>
    <mergeCell ref="K22:BG22"/>
    <mergeCell ref="BI22:BS22"/>
    <mergeCell ref="BV22:CL22"/>
    <mergeCell ref="A23:I23"/>
    <mergeCell ref="K23:BG23"/>
    <mergeCell ref="BI23:BS23"/>
    <mergeCell ref="BV23:CL23"/>
    <mergeCell ref="A28:I28"/>
    <mergeCell ref="K28:BG28"/>
    <mergeCell ref="BI28:BS28"/>
    <mergeCell ref="BV28:CL28"/>
    <mergeCell ref="A29:I29"/>
    <mergeCell ref="K29:BG29"/>
    <mergeCell ref="BI29:BS29"/>
    <mergeCell ref="BV29:CL29"/>
    <mergeCell ref="A26:I26"/>
    <mergeCell ref="K26:BG26"/>
    <mergeCell ref="BI26:BS26"/>
    <mergeCell ref="BV26:CL26"/>
    <mergeCell ref="A27:I27"/>
    <mergeCell ref="K27:BG27"/>
    <mergeCell ref="BI27:BS27"/>
    <mergeCell ref="BV27:CL27"/>
    <mergeCell ref="BV32:CL32"/>
    <mergeCell ref="A33:I33"/>
    <mergeCell ref="K33:BG33"/>
    <mergeCell ref="BI33:BS33"/>
    <mergeCell ref="BV33:CL40"/>
    <mergeCell ref="A34:I34"/>
    <mergeCell ref="K34:BG34"/>
    <mergeCell ref="A30:I30"/>
    <mergeCell ref="K30:BG30"/>
    <mergeCell ref="BI30:BS30"/>
    <mergeCell ref="BV30:CL30"/>
    <mergeCell ref="A31:I31"/>
    <mergeCell ref="K31:BG31"/>
    <mergeCell ref="BI31:BS31"/>
    <mergeCell ref="BV31:CL31"/>
    <mergeCell ref="BI34:BS34"/>
    <mergeCell ref="A35:I35"/>
    <mergeCell ref="K35:BG35"/>
    <mergeCell ref="BI35:BS35"/>
    <mergeCell ref="A36:I36"/>
    <mergeCell ref="K36:BG36"/>
    <mergeCell ref="BI36:BS36"/>
    <mergeCell ref="A32:I32"/>
    <mergeCell ref="K32:BG32"/>
    <mergeCell ref="BI32:BS32"/>
    <mergeCell ref="A39:I39"/>
    <mergeCell ref="K39:BG39"/>
    <mergeCell ref="BI39:BS39"/>
    <mergeCell ref="A40:I40"/>
    <mergeCell ref="K40:BG40"/>
    <mergeCell ref="BI40:BS40"/>
    <mergeCell ref="A37:I37"/>
    <mergeCell ref="K37:BG37"/>
    <mergeCell ref="BI37:BS37"/>
    <mergeCell ref="A38:I38"/>
    <mergeCell ref="K38:BG38"/>
    <mergeCell ref="BI38:BS38"/>
    <mergeCell ref="A43:I43"/>
    <mergeCell ref="K43:BG43"/>
    <mergeCell ref="BI43:BS43"/>
    <mergeCell ref="BV43:CL43"/>
    <mergeCell ref="A44:I44"/>
    <mergeCell ref="K44:BG44"/>
    <mergeCell ref="BI44:BS44"/>
    <mergeCell ref="BV44:CL44"/>
    <mergeCell ref="A41:I41"/>
    <mergeCell ref="K41:BG41"/>
    <mergeCell ref="BI41:BS41"/>
    <mergeCell ref="BV41:CL41"/>
    <mergeCell ref="A42:I42"/>
    <mergeCell ref="K42:BG42"/>
    <mergeCell ref="BI42:BS42"/>
    <mergeCell ref="BV42:CL42"/>
    <mergeCell ref="A47:I47"/>
    <mergeCell ref="K47:BG47"/>
    <mergeCell ref="BI47:BS47"/>
    <mergeCell ref="BV47:CL47"/>
    <mergeCell ref="A48:I48"/>
    <mergeCell ref="K48:BG48"/>
    <mergeCell ref="BI48:BS48"/>
    <mergeCell ref="BV48:CL48"/>
    <mergeCell ref="A45:I45"/>
    <mergeCell ref="K45:BG45"/>
    <mergeCell ref="BI45:BS45"/>
    <mergeCell ref="BV45:CL45"/>
    <mergeCell ref="A46:I46"/>
    <mergeCell ref="K46:BG46"/>
    <mergeCell ref="BI46:BS46"/>
    <mergeCell ref="BV46:CL46"/>
    <mergeCell ref="BV51:CL51"/>
    <mergeCell ref="A52:I52"/>
    <mergeCell ref="K52:BG52"/>
    <mergeCell ref="BI52:BS52"/>
    <mergeCell ref="BV52:CL59"/>
    <mergeCell ref="A53:I53"/>
    <mergeCell ref="K53:BG53"/>
    <mergeCell ref="A49:I49"/>
    <mergeCell ref="K49:BG49"/>
    <mergeCell ref="BI49:BS49"/>
    <mergeCell ref="BV49:CL49"/>
    <mergeCell ref="A50:I50"/>
    <mergeCell ref="K50:BG50"/>
    <mergeCell ref="BI50:BS50"/>
    <mergeCell ref="BV50:CL50"/>
    <mergeCell ref="BI53:BS53"/>
    <mergeCell ref="A54:I54"/>
    <mergeCell ref="K54:BG54"/>
    <mergeCell ref="BI54:BS54"/>
    <mergeCell ref="A55:I55"/>
    <mergeCell ref="K55:BG55"/>
    <mergeCell ref="BI55:BS55"/>
    <mergeCell ref="A51:I51"/>
    <mergeCell ref="K51:BG51"/>
    <mergeCell ref="BI51:BS51"/>
    <mergeCell ref="A58:I58"/>
    <mergeCell ref="K58:BG58"/>
    <mergeCell ref="BI58:BS58"/>
    <mergeCell ref="A59:I59"/>
    <mergeCell ref="K59:BG59"/>
    <mergeCell ref="BI59:BS59"/>
    <mergeCell ref="A56:I56"/>
    <mergeCell ref="K56:BG56"/>
    <mergeCell ref="BI56:BS56"/>
    <mergeCell ref="A57:I57"/>
    <mergeCell ref="K57:BG57"/>
    <mergeCell ref="BI57:BS57"/>
    <mergeCell ref="A62:I62"/>
    <mergeCell ref="K62:BG62"/>
    <mergeCell ref="BI62:BS62"/>
    <mergeCell ref="BV62:CL62"/>
    <mergeCell ref="A63:I63"/>
    <mergeCell ref="K63:BG63"/>
    <mergeCell ref="BI63:BS63"/>
    <mergeCell ref="BV63:CL63"/>
    <mergeCell ref="A60:I60"/>
    <mergeCell ref="K60:BG60"/>
    <mergeCell ref="BI60:BS60"/>
    <mergeCell ref="BV60:CL60"/>
    <mergeCell ref="A61:I61"/>
    <mergeCell ref="K61:BG61"/>
    <mergeCell ref="BI61:BS61"/>
    <mergeCell ref="BV61:CL61"/>
    <mergeCell ref="A66:I66"/>
    <mergeCell ref="K66:BG66"/>
    <mergeCell ref="BI66:BS66"/>
    <mergeCell ref="BV66:CL66"/>
    <mergeCell ref="A67:I67"/>
    <mergeCell ref="K67:BG67"/>
    <mergeCell ref="BI67:BS67"/>
    <mergeCell ref="BV67:CL67"/>
    <mergeCell ref="A64:I64"/>
    <mergeCell ref="K64:BG64"/>
    <mergeCell ref="BI64:BS64"/>
    <mergeCell ref="BV64:CL64"/>
    <mergeCell ref="A65:I65"/>
    <mergeCell ref="K65:BG65"/>
    <mergeCell ref="BI65:BS65"/>
    <mergeCell ref="BV65:CL65"/>
    <mergeCell ref="A70:I70"/>
    <mergeCell ref="K70:BG70"/>
    <mergeCell ref="BI70:BS70"/>
    <mergeCell ref="BV70:CL70"/>
    <mergeCell ref="A71:I71"/>
    <mergeCell ref="K71:BG71"/>
    <mergeCell ref="BI71:BS71"/>
    <mergeCell ref="BV71:CL71"/>
    <mergeCell ref="A68:I68"/>
    <mergeCell ref="K68:BG68"/>
    <mergeCell ref="BI68:BS68"/>
    <mergeCell ref="BV68:CL68"/>
    <mergeCell ref="A69:I69"/>
    <mergeCell ref="K69:BG69"/>
    <mergeCell ref="BI69:BS69"/>
    <mergeCell ref="BV69:CL69"/>
    <mergeCell ref="A74:I74"/>
    <mergeCell ref="J74:BH74"/>
    <mergeCell ref="BI74:BS74"/>
    <mergeCell ref="BV74:CL74"/>
    <mergeCell ref="A75:I75"/>
    <mergeCell ref="J75:BH75"/>
    <mergeCell ref="BI75:BS75"/>
    <mergeCell ref="BV75:CL75"/>
    <mergeCell ref="A72:I72"/>
    <mergeCell ref="J72:BH72"/>
    <mergeCell ref="BI72:BS72"/>
    <mergeCell ref="BV72:CL72"/>
    <mergeCell ref="A73:I73"/>
    <mergeCell ref="J73:BH73"/>
    <mergeCell ref="BI73:BS73"/>
    <mergeCell ref="BV73:CL73"/>
    <mergeCell ref="A78:I78"/>
    <mergeCell ref="J78:BH78"/>
    <mergeCell ref="BI78:BS78"/>
    <mergeCell ref="BV78:CL78"/>
    <mergeCell ref="A79:I79"/>
    <mergeCell ref="J79:BH79"/>
    <mergeCell ref="BI79:BS79"/>
    <mergeCell ref="BV79:CL79"/>
    <mergeCell ref="A76:I76"/>
    <mergeCell ref="J76:BH76"/>
    <mergeCell ref="BI76:BS76"/>
    <mergeCell ref="BV76:CL76"/>
    <mergeCell ref="A77:I77"/>
    <mergeCell ref="J77:BH77"/>
    <mergeCell ref="BI77:BS77"/>
    <mergeCell ref="BV77:CL77"/>
    <mergeCell ref="A82:I82"/>
    <mergeCell ref="J82:BH82"/>
    <mergeCell ref="BI82:BS82"/>
    <mergeCell ref="BV82:CL82"/>
    <mergeCell ref="A83:I83"/>
    <mergeCell ref="J83:BH83"/>
    <mergeCell ref="BI83:BS83"/>
    <mergeCell ref="BV83:CL83"/>
    <mergeCell ref="A80:I80"/>
    <mergeCell ref="K80:BG80"/>
    <mergeCell ref="BI80:BS80"/>
    <mergeCell ref="BV80:CL80"/>
    <mergeCell ref="A81:I81"/>
    <mergeCell ref="J81:BH81"/>
    <mergeCell ref="BI81:BS81"/>
    <mergeCell ref="BV81:CL81"/>
    <mergeCell ref="A86:I86"/>
    <mergeCell ref="J86:BH86"/>
    <mergeCell ref="BI86:BS86"/>
    <mergeCell ref="BV86:CL86"/>
    <mergeCell ref="A87:I87"/>
    <mergeCell ref="J87:BH87"/>
    <mergeCell ref="BI87:BS87"/>
    <mergeCell ref="BV87:CL87"/>
    <mergeCell ref="A84:I84"/>
    <mergeCell ref="K84:BG84"/>
    <mergeCell ref="BI84:BS84"/>
    <mergeCell ref="BV84:CL84"/>
    <mergeCell ref="A85:I85"/>
    <mergeCell ref="J85:BH85"/>
    <mergeCell ref="BI85:BS85"/>
    <mergeCell ref="BV85:CL85"/>
    <mergeCell ref="A90:I90"/>
    <mergeCell ref="K90:BG90"/>
    <mergeCell ref="BI90:BS90"/>
    <mergeCell ref="BV90:CL90"/>
    <mergeCell ref="A91:I91"/>
    <mergeCell ref="K91:BG91"/>
    <mergeCell ref="BI91:BS91"/>
    <mergeCell ref="BV91:CL91"/>
    <mergeCell ref="A88:I88"/>
    <mergeCell ref="J88:BH88"/>
    <mergeCell ref="BI88:BS88"/>
    <mergeCell ref="BV88:CL88"/>
    <mergeCell ref="A89:I89"/>
    <mergeCell ref="K89:BG89"/>
    <mergeCell ref="BI89:BS89"/>
    <mergeCell ref="BV89:CL89"/>
    <mergeCell ref="A97:CL97"/>
    <mergeCell ref="A98:CL98"/>
    <mergeCell ref="A99:CL99"/>
    <mergeCell ref="G101:CQ101"/>
    <mergeCell ref="A92:I92"/>
    <mergeCell ref="K92:BG92"/>
    <mergeCell ref="BI92:BS92"/>
    <mergeCell ref="BV92:CL92"/>
    <mergeCell ref="A95:CL95"/>
    <mergeCell ref="A96:CL96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08"/>
  <sheetViews>
    <sheetView view="pageBreakPreview" topLeftCell="A17" zoomScale="80" zoomScaleNormal="100" zoomScaleSheetLayoutView="80" workbookViewId="0">
      <selection activeCell="BU54" sqref="BU54"/>
    </sheetView>
  </sheetViews>
  <sheetFormatPr defaultColWidth="1" defaultRowHeight="15" x14ac:dyDescent="0.25"/>
  <cols>
    <col min="1" max="8" width="1" style="147"/>
    <col min="9" max="9" width="0.42578125" style="147" customWidth="1"/>
    <col min="10" max="59" width="1" style="147"/>
    <col min="60" max="60" width="0.140625" style="147" customWidth="1"/>
    <col min="61" max="70" width="1" style="147"/>
    <col min="71" max="71" width="0.7109375" style="147" customWidth="1"/>
    <col min="72" max="73" width="18.42578125" style="147" customWidth="1"/>
    <col min="74" max="89" width="1" style="147"/>
    <col min="90" max="90" width="27.7109375" style="147" customWidth="1"/>
    <col min="91" max="100" width="1" style="147"/>
    <col min="101" max="101" width="38.28515625" style="147" customWidth="1"/>
    <col min="102" max="105" width="1" style="147"/>
    <col min="106" max="106" width="9" style="147" bestFit="1" customWidth="1"/>
    <col min="107" max="109" width="1" style="147"/>
    <col min="110" max="111" width="9" style="147" bestFit="1" customWidth="1"/>
    <col min="112" max="119" width="1" style="147"/>
    <col min="120" max="120" width="7.85546875" style="147" bestFit="1" customWidth="1"/>
    <col min="121" max="16384" width="1" style="147"/>
  </cols>
  <sheetData>
    <row r="1" spans="1:90" s="146" customFormat="1" ht="12" customHeight="1" x14ac:dyDescent="0.2">
      <c r="BO1" s="146" t="s">
        <v>95</v>
      </c>
    </row>
    <row r="2" spans="1:90" s="146" customFormat="1" ht="12" customHeight="1" x14ac:dyDescent="0.2">
      <c r="BO2" s="146" t="s">
        <v>28</v>
      </c>
    </row>
    <row r="3" spans="1:90" s="146" customFormat="1" ht="12" customHeight="1" x14ac:dyDescent="0.2">
      <c r="BO3" s="146" t="s">
        <v>29</v>
      </c>
    </row>
    <row r="4" spans="1:90" ht="21" customHeight="1" x14ac:dyDescent="0.25"/>
    <row r="5" spans="1:90" s="148" customFormat="1" ht="14.25" customHeight="1" x14ac:dyDescent="0.25">
      <c r="A5" s="180" t="s">
        <v>19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</row>
    <row r="6" spans="1:90" s="148" customFormat="1" ht="14.25" customHeight="1" x14ac:dyDescent="0.25">
      <c r="A6" s="180" t="s">
        <v>20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</row>
    <row r="7" spans="1:90" s="148" customFormat="1" ht="14.25" customHeight="1" x14ac:dyDescent="0.25">
      <c r="A7" s="180" t="s">
        <v>96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</row>
    <row r="8" spans="1:90" s="148" customFormat="1" ht="14.25" customHeight="1" x14ac:dyDescent="0.25">
      <c r="A8" s="180" t="s">
        <v>117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</row>
    <row r="9" spans="1:90" ht="21" customHeight="1" x14ac:dyDescent="0.25"/>
    <row r="10" spans="1:90" x14ac:dyDescent="0.25">
      <c r="C10" s="4" t="s">
        <v>30</v>
      </c>
      <c r="D10" s="4"/>
      <c r="AG10" s="181" t="s">
        <v>356</v>
      </c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</row>
    <row r="11" spans="1:90" x14ac:dyDescent="0.25">
      <c r="C11" s="4" t="s">
        <v>31</v>
      </c>
      <c r="D11" s="4"/>
      <c r="J11" s="149" t="s">
        <v>187</v>
      </c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90" x14ac:dyDescent="0.25">
      <c r="C12" s="4" t="s">
        <v>32</v>
      </c>
      <c r="D12" s="4"/>
      <c r="J12" s="150" t="s">
        <v>191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90" x14ac:dyDescent="0.25">
      <c r="C13" s="4" t="s">
        <v>33</v>
      </c>
      <c r="D13" s="4"/>
      <c r="AQ13" s="182" t="s">
        <v>192</v>
      </c>
      <c r="AR13" s="182"/>
      <c r="AS13" s="182"/>
      <c r="AT13" s="182"/>
      <c r="AU13" s="182"/>
      <c r="AV13" s="182"/>
      <c r="AW13" s="182"/>
      <c r="AX13" s="182"/>
      <c r="AY13" s="183" t="s">
        <v>34</v>
      </c>
      <c r="AZ13" s="183"/>
      <c r="BA13" s="182" t="s">
        <v>193</v>
      </c>
      <c r="BB13" s="182"/>
      <c r="BC13" s="182"/>
      <c r="BD13" s="182"/>
      <c r="BE13" s="182"/>
      <c r="BF13" s="182"/>
      <c r="BG13" s="182"/>
      <c r="BH13" s="182"/>
      <c r="BI13" s="147" t="s">
        <v>35</v>
      </c>
      <c r="BT13" s="151"/>
      <c r="BU13" s="151"/>
    </row>
    <row r="14" spans="1:90" ht="15" customHeight="1" x14ac:dyDescent="0.25">
      <c r="BT14" s="151"/>
      <c r="BU14" s="151"/>
    </row>
    <row r="15" spans="1:90" s="152" customFormat="1" ht="13.5" x14ac:dyDescent="0.2">
      <c r="A15" s="191" t="s">
        <v>27</v>
      </c>
      <c r="B15" s="192"/>
      <c r="C15" s="192"/>
      <c r="D15" s="192"/>
      <c r="E15" s="192"/>
      <c r="F15" s="192"/>
      <c r="G15" s="192"/>
      <c r="H15" s="192"/>
      <c r="I15" s="193"/>
      <c r="J15" s="197" t="s">
        <v>0</v>
      </c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3"/>
      <c r="BI15" s="191" t="s">
        <v>36</v>
      </c>
      <c r="BJ15" s="192"/>
      <c r="BK15" s="192"/>
      <c r="BL15" s="192"/>
      <c r="BM15" s="192"/>
      <c r="BN15" s="192"/>
      <c r="BO15" s="192"/>
      <c r="BP15" s="192"/>
      <c r="BQ15" s="192"/>
      <c r="BR15" s="192"/>
      <c r="BS15" s="193"/>
      <c r="BT15" s="188" t="s">
        <v>368</v>
      </c>
      <c r="BU15" s="189"/>
      <c r="BV15" s="191" t="s">
        <v>3</v>
      </c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9"/>
    </row>
    <row r="16" spans="1:90" s="152" customFormat="1" ht="13.5" x14ac:dyDescent="0.2">
      <c r="A16" s="194"/>
      <c r="B16" s="195"/>
      <c r="C16" s="195"/>
      <c r="D16" s="195"/>
      <c r="E16" s="195"/>
      <c r="F16" s="195"/>
      <c r="G16" s="195"/>
      <c r="H16" s="195"/>
      <c r="I16" s="196"/>
      <c r="J16" s="194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6"/>
      <c r="BI16" s="194"/>
      <c r="BJ16" s="195"/>
      <c r="BK16" s="195"/>
      <c r="BL16" s="195"/>
      <c r="BM16" s="195"/>
      <c r="BN16" s="195"/>
      <c r="BO16" s="195"/>
      <c r="BP16" s="195"/>
      <c r="BQ16" s="195"/>
      <c r="BR16" s="195"/>
      <c r="BS16" s="196"/>
      <c r="BT16" s="140" t="s">
        <v>1</v>
      </c>
      <c r="BU16" s="140" t="s">
        <v>2</v>
      </c>
      <c r="BV16" s="200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2"/>
    </row>
    <row r="17" spans="1:90" s="152" customFormat="1" ht="15" customHeight="1" x14ac:dyDescent="0.2">
      <c r="A17" s="184" t="s">
        <v>4</v>
      </c>
      <c r="B17" s="185"/>
      <c r="C17" s="185"/>
      <c r="D17" s="185"/>
      <c r="E17" s="185"/>
      <c r="F17" s="185"/>
      <c r="G17" s="185"/>
      <c r="H17" s="185"/>
      <c r="I17" s="186"/>
      <c r="J17" s="140"/>
      <c r="K17" s="187" t="s">
        <v>37</v>
      </c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44"/>
      <c r="BI17" s="188" t="s">
        <v>38</v>
      </c>
      <c r="BJ17" s="189"/>
      <c r="BK17" s="189"/>
      <c r="BL17" s="189"/>
      <c r="BM17" s="189"/>
      <c r="BN17" s="189"/>
      <c r="BO17" s="189"/>
      <c r="BP17" s="189"/>
      <c r="BQ17" s="189"/>
      <c r="BR17" s="189"/>
      <c r="BS17" s="190"/>
      <c r="BT17" s="140" t="s">
        <v>38</v>
      </c>
      <c r="BU17" s="140" t="s">
        <v>38</v>
      </c>
      <c r="BV17" s="203" t="s">
        <v>38</v>
      </c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5"/>
    </row>
    <row r="18" spans="1:90" s="152" customFormat="1" ht="56.45" customHeight="1" x14ac:dyDescent="0.2">
      <c r="A18" s="184" t="s">
        <v>6</v>
      </c>
      <c r="B18" s="185"/>
      <c r="C18" s="185"/>
      <c r="D18" s="185"/>
      <c r="E18" s="185"/>
      <c r="F18" s="185"/>
      <c r="G18" s="185"/>
      <c r="H18" s="185"/>
      <c r="I18" s="186"/>
      <c r="J18" s="140"/>
      <c r="K18" s="187" t="s">
        <v>97</v>
      </c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44"/>
      <c r="BI18" s="188" t="s">
        <v>5</v>
      </c>
      <c r="BJ18" s="189"/>
      <c r="BK18" s="189"/>
      <c r="BL18" s="189"/>
      <c r="BM18" s="189"/>
      <c r="BN18" s="189"/>
      <c r="BO18" s="189"/>
      <c r="BP18" s="189"/>
      <c r="BQ18" s="189"/>
      <c r="BR18" s="189"/>
      <c r="BS18" s="190"/>
      <c r="BT18" s="11">
        <v>1738983.3344540489</v>
      </c>
      <c r="BU18" s="11">
        <v>1254867.0538812152</v>
      </c>
      <c r="BV18" s="168" t="s">
        <v>457</v>
      </c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70"/>
    </row>
    <row r="19" spans="1:90" s="152" customFormat="1" ht="55.15" customHeight="1" x14ac:dyDescent="0.2">
      <c r="A19" s="184" t="s">
        <v>7</v>
      </c>
      <c r="B19" s="185"/>
      <c r="C19" s="185"/>
      <c r="D19" s="185"/>
      <c r="E19" s="185"/>
      <c r="F19" s="185"/>
      <c r="G19" s="185"/>
      <c r="H19" s="185"/>
      <c r="I19" s="186"/>
      <c r="J19" s="140"/>
      <c r="K19" s="187" t="s">
        <v>98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44"/>
      <c r="BI19" s="188" t="s">
        <v>5</v>
      </c>
      <c r="BJ19" s="189"/>
      <c r="BK19" s="189"/>
      <c r="BL19" s="189"/>
      <c r="BM19" s="189"/>
      <c r="BN19" s="189"/>
      <c r="BO19" s="189"/>
      <c r="BP19" s="189"/>
      <c r="BQ19" s="189"/>
      <c r="BR19" s="189"/>
      <c r="BS19" s="190"/>
      <c r="BT19" s="11">
        <v>462533.42412769701</v>
      </c>
      <c r="BU19" s="11">
        <v>365814.98000000004</v>
      </c>
      <c r="BV19" s="164" t="s">
        <v>370</v>
      </c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70"/>
    </row>
    <row r="20" spans="1:90" s="152" customFormat="1" ht="13.9" customHeight="1" x14ac:dyDescent="0.2">
      <c r="A20" s="184" t="s">
        <v>8</v>
      </c>
      <c r="B20" s="185"/>
      <c r="C20" s="185"/>
      <c r="D20" s="185"/>
      <c r="E20" s="185"/>
      <c r="F20" s="185"/>
      <c r="G20" s="185"/>
      <c r="H20" s="185"/>
      <c r="I20" s="186"/>
      <c r="J20" s="140"/>
      <c r="K20" s="187" t="s">
        <v>9</v>
      </c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44"/>
      <c r="BI20" s="188" t="s">
        <v>5</v>
      </c>
      <c r="BJ20" s="189"/>
      <c r="BK20" s="189"/>
      <c r="BL20" s="189"/>
      <c r="BM20" s="189"/>
      <c r="BN20" s="189"/>
      <c r="BO20" s="189"/>
      <c r="BP20" s="189"/>
      <c r="BQ20" s="189"/>
      <c r="BR20" s="189"/>
      <c r="BS20" s="190"/>
      <c r="BT20" s="11" t="s">
        <v>458</v>
      </c>
      <c r="BU20" s="11">
        <v>54742.43</v>
      </c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</row>
    <row r="21" spans="1:90" s="152" customFormat="1" ht="54" customHeight="1" x14ac:dyDescent="0.2">
      <c r="A21" s="184" t="s">
        <v>11</v>
      </c>
      <c r="B21" s="185"/>
      <c r="C21" s="185"/>
      <c r="D21" s="185"/>
      <c r="E21" s="185"/>
      <c r="F21" s="185"/>
      <c r="G21" s="185"/>
      <c r="H21" s="185"/>
      <c r="I21" s="186"/>
      <c r="J21" s="140"/>
      <c r="K21" s="187" t="s">
        <v>118</v>
      </c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44"/>
      <c r="BI21" s="188" t="s">
        <v>5</v>
      </c>
      <c r="BJ21" s="189"/>
      <c r="BK21" s="189"/>
      <c r="BL21" s="189"/>
      <c r="BM21" s="189"/>
      <c r="BN21" s="189"/>
      <c r="BO21" s="189"/>
      <c r="BP21" s="189"/>
      <c r="BQ21" s="189"/>
      <c r="BR21" s="189"/>
      <c r="BS21" s="190"/>
      <c r="BT21" s="11" t="s">
        <v>458</v>
      </c>
      <c r="BU21" s="11">
        <v>43024.9</v>
      </c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</row>
    <row r="22" spans="1:90" s="152" customFormat="1" ht="57" customHeight="1" x14ac:dyDescent="0.2">
      <c r="A22" s="184" t="s">
        <v>13</v>
      </c>
      <c r="B22" s="185"/>
      <c r="C22" s="185"/>
      <c r="D22" s="185"/>
      <c r="E22" s="185"/>
      <c r="F22" s="185"/>
      <c r="G22" s="185"/>
      <c r="H22" s="185"/>
      <c r="I22" s="186"/>
      <c r="J22" s="140"/>
      <c r="K22" s="187" t="s">
        <v>12</v>
      </c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44"/>
      <c r="BI22" s="188" t="s">
        <v>5</v>
      </c>
      <c r="BJ22" s="189"/>
      <c r="BK22" s="189"/>
      <c r="BL22" s="189"/>
      <c r="BM22" s="189"/>
      <c r="BN22" s="189"/>
      <c r="BO22" s="189"/>
      <c r="BP22" s="189"/>
      <c r="BQ22" s="189"/>
      <c r="BR22" s="189"/>
      <c r="BS22" s="190"/>
      <c r="BT22" s="11" t="s">
        <v>458</v>
      </c>
      <c r="BU22" s="11">
        <v>21877.030000000002</v>
      </c>
      <c r="BV22" s="246" t="s">
        <v>341</v>
      </c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</row>
    <row r="23" spans="1:90" s="152" customFormat="1" ht="58.5" customHeight="1" x14ac:dyDescent="0.2">
      <c r="A23" s="184" t="s">
        <v>39</v>
      </c>
      <c r="B23" s="185"/>
      <c r="C23" s="185"/>
      <c r="D23" s="185"/>
      <c r="E23" s="185"/>
      <c r="F23" s="185"/>
      <c r="G23" s="185"/>
      <c r="H23" s="185"/>
      <c r="I23" s="186"/>
      <c r="J23" s="140"/>
      <c r="K23" s="187" t="s">
        <v>40</v>
      </c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44"/>
      <c r="BI23" s="188" t="s">
        <v>5</v>
      </c>
      <c r="BJ23" s="189"/>
      <c r="BK23" s="189"/>
      <c r="BL23" s="189"/>
      <c r="BM23" s="189"/>
      <c r="BN23" s="189"/>
      <c r="BO23" s="189"/>
      <c r="BP23" s="189"/>
      <c r="BQ23" s="189"/>
      <c r="BR23" s="189"/>
      <c r="BS23" s="190"/>
      <c r="BT23" s="11" t="s">
        <v>458</v>
      </c>
      <c r="BU23" s="11">
        <v>11717.53</v>
      </c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</row>
    <row r="24" spans="1:90" s="152" customFormat="1" ht="48" customHeight="1" x14ac:dyDescent="0.2">
      <c r="A24" s="184" t="s">
        <v>41</v>
      </c>
      <c r="B24" s="185"/>
      <c r="C24" s="185"/>
      <c r="D24" s="185"/>
      <c r="E24" s="185"/>
      <c r="F24" s="185"/>
      <c r="G24" s="185"/>
      <c r="H24" s="185"/>
      <c r="I24" s="186"/>
      <c r="J24" s="140"/>
      <c r="K24" s="187" t="s">
        <v>12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44"/>
      <c r="BI24" s="188" t="s">
        <v>5</v>
      </c>
      <c r="BJ24" s="189"/>
      <c r="BK24" s="189"/>
      <c r="BL24" s="189"/>
      <c r="BM24" s="189"/>
      <c r="BN24" s="189"/>
      <c r="BO24" s="189"/>
      <c r="BP24" s="189"/>
      <c r="BQ24" s="189"/>
      <c r="BR24" s="189"/>
      <c r="BS24" s="190"/>
      <c r="BT24" s="11" t="s">
        <v>458</v>
      </c>
      <c r="BU24" s="11">
        <v>9079.94</v>
      </c>
      <c r="BV24" s="246" t="s">
        <v>344</v>
      </c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</row>
    <row r="25" spans="1:90" s="152" customFormat="1" ht="15" customHeight="1" x14ac:dyDescent="0.2">
      <c r="A25" s="184" t="s">
        <v>10</v>
      </c>
      <c r="B25" s="185"/>
      <c r="C25" s="185"/>
      <c r="D25" s="185"/>
      <c r="E25" s="185"/>
      <c r="F25" s="185"/>
      <c r="G25" s="185"/>
      <c r="H25" s="185"/>
      <c r="I25" s="186"/>
      <c r="J25" s="140"/>
      <c r="K25" s="187" t="s">
        <v>21</v>
      </c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44"/>
      <c r="BI25" s="188" t="s">
        <v>5</v>
      </c>
      <c r="BJ25" s="189"/>
      <c r="BK25" s="189"/>
      <c r="BL25" s="189"/>
      <c r="BM25" s="189"/>
      <c r="BN25" s="189"/>
      <c r="BO25" s="189"/>
      <c r="BP25" s="189"/>
      <c r="BQ25" s="189"/>
      <c r="BR25" s="189"/>
      <c r="BS25" s="190"/>
      <c r="BT25" s="11" t="s">
        <v>458</v>
      </c>
      <c r="BU25" s="11">
        <v>251826.73</v>
      </c>
      <c r="BV25" s="168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70"/>
    </row>
    <row r="26" spans="1:90" s="152" customFormat="1" ht="28.15" customHeight="1" x14ac:dyDescent="0.2">
      <c r="A26" s="184" t="s">
        <v>42</v>
      </c>
      <c r="B26" s="185"/>
      <c r="C26" s="185"/>
      <c r="D26" s="185"/>
      <c r="E26" s="185"/>
      <c r="F26" s="185"/>
      <c r="G26" s="185"/>
      <c r="H26" s="185"/>
      <c r="I26" s="186"/>
      <c r="J26" s="140"/>
      <c r="K26" s="187" t="s">
        <v>12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44"/>
      <c r="BI26" s="188" t="s">
        <v>5</v>
      </c>
      <c r="BJ26" s="189"/>
      <c r="BK26" s="189"/>
      <c r="BL26" s="189"/>
      <c r="BM26" s="189"/>
      <c r="BN26" s="189"/>
      <c r="BO26" s="189"/>
      <c r="BP26" s="189"/>
      <c r="BQ26" s="189"/>
      <c r="BR26" s="189"/>
      <c r="BS26" s="190"/>
      <c r="BT26" s="11" t="s">
        <v>458</v>
      </c>
      <c r="BU26" s="153">
        <v>18251.034</v>
      </c>
      <c r="BV26" s="168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70"/>
    </row>
    <row r="27" spans="1:90" s="152" customFormat="1" ht="30" customHeight="1" x14ac:dyDescent="0.2">
      <c r="A27" s="184" t="s">
        <v>14</v>
      </c>
      <c r="B27" s="185"/>
      <c r="C27" s="185"/>
      <c r="D27" s="185"/>
      <c r="E27" s="185"/>
      <c r="F27" s="185"/>
      <c r="G27" s="185"/>
      <c r="H27" s="185"/>
      <c r="I27" s="186"/>
      <c r="J27" s="140"/>
      <c r="K27" s="187" t="s">
        <v>99</v>
      </c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44"/>
      <c r="BI27" s="188" t="s">
        <v>5</v>
      </c>
      <c r="BJ27" s="189"/>
      <c r="BK27" s="189"/>
      <c r="BL27" s="189"/>
      <c r="BM27" s="189"/>
      <c r="BN27" s="189"/>
      <c r="BO27" s="189"/>
      <c r="BP27" s="189"/>
      <c r="BQ27" s="189"/>
      <c r="BR27" s="189"/>
      <c r="BS27" s="190"/>
      <c r="BT27" s="11" t="s">
        <v>458</v>
      </c>
      <c r="BU27" s="11">
        <v>59245.819999999992</v>
      </c>
      <c r="BV27" s="168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70"/>
    </row>
    <row r="28" spans="1:90" s="152" customFormat="1" ht="30" customHeight="1" x14ac:dyDescent="0.2">
      <c r="A28" s="184" t="s">
        <v>43</v>
      </c>
      <c r="B28" s="185"/>
      <c r="C28" s="185"/>
      <c r="D28" s="185"/>
      <c r="E28" s="185"/>
      <c r="F28" s="185"/>
      <c r="G28" s="185"/>
      <c r="H28" s="185"/>
      <c r="I28" s="186"/>
      <c r="J28" s="140"/>
      <c r="K28" s="187" t="s">
        <v>100</v>
      </c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44"/>
      <c r="BI28" s="188" t="s">
        <v>5</v>
      </c>
      <c r="BJ28" s="189"/>
      <c r="BK28" s="189"/>
      <c r="BL28" s="189"/>
      <c r="BM28" s="189"/>
      <c r="BN28" s="189"/>
      <c r="BO28" s="189"/>
      <c r="BP28" s="189"/>
      <c r="BQ28" s="189"/>
      <c r="BR28" s="189"/>
      <c r="BS28" s="190"/>
      <c r="BT28" s="11" t="s">
        <v>458</v>
      </c>
      <c r="BU28" s="11">
        <v>0</v>
      </c>
      <c r="BV28" s="168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70"/>
    </row>
    <row r="29" spans="1:90" s="152" customFormat="1" ht="25.9" customHeight="1" x14ac:dyDescent="0.2">
      <c r="A29" s="184" t="s">
        <v>45</v>
      </c>
      <c r="B29" s="185"/>
      <c r="C29" s="185"/>
      <c r="D29" s="185"/>
      <c r="E29" s="185"/>
      <c r="F29" s="185"/>
      <c r="G29" s="185"/>
      <c r="H29" s="185"/>
      <c r="I29" s="186"/>
      <c r="J29" s="140"/>
      <c r="K29" s="187" t="s">
        <v>44</v>
      </c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44"/>
      <c r="BI29" s="188" t="s">
        <v>5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90"/>
      <c r="BT29" s="11" t="s">
        <v>458</v>
      </c>
      <c r="BU29" s="11">
        <v>145.35</v>
      </c>
      <c r="BV29" s="168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70"/>
    </row>
    <row r="30" spans="1:90" s="152" customFormat="1" ht="30" customHeight="1" x14ac:dyDescent="0.2">
      <c r="A30" s="184" t="s">
        <v>101</v>
      </c>
      <c r="B30" s="185"/>
      <c r="C30" s="185"/>
      <c r="D30" s="185"/>
      <c r="E30" s="185"/>
      <c r="F30" s="185"/>
      <c r="G30" s="185"/>
      <c r="H30" s="185"/>
      <c r="I30" s="186"/>
      <c r="J30" s="140"/>
      <c r="K30" s="187" t="s">
        <v>46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44"/>
      <c r="BI30" s="188" t="s">
        <v>5</v>
      </c>
      <c r="BJ30" s="189"/>
      <c r="BK30" s="189"/>
      <c r="BL30" s="189"/>
      <c r="BM30" s="189"/>
      <c r="BN30" s="189"/>
      <c r="BO30" s="189"/>
      <c r="BP30" s="189"/>
      <c r="BQ30" s="189"/>
      <c r="BR30" s="189"/>
      <c r="BS30" s="190"/>
      <c r="BT30" s="11" t="s">
        <v>458</v>
      </c>
      <c r="BU30" s="11">
        <v>59100.469999999994</v>
      </c>
      <c r="BV30" s="168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70"/>
    </row>
    <row r="31" spans="1:90" s="152" customFormat="1" ht="24.6" customHeight="1" x14ac:dyDescent="0.2">
      <c r="A31" s="207" t="s">
        <v>119</v>
      </c>
      <c r="B31" s="208"/>
      <c r="C31" s="208"/>
      <c r="D31" s="208"/>
      <c r="E31" s="208"/>
      <c r="F31" s="208"/>
      <c r="G31" s="208"/>
      <c r="H31" s="208"/>
      <c r="I31" s="209"/>
      <c r="J31" s="141"/>
      <c r="K31" s="210" t="s">
        <v>459</v>
      </c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142"/>
      <c r="BI31" s="211" t="s">
        <v>5</v>
      </c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11" t="s">
        <v>458</v>
      </c>
      <c r="BU31" s="11">
        <v>8126.88</v>
      </c>
      <c r="BV31" s="168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70"/>
    </row>
    <row r="32" spans="1:90" s="152" customFormat="1" ht="30" customHeight="1" x14ac:dyDescent="0.2">
      <c r="A32" s="207" t="s">
        <v>121</v>
      </c>
      <c r="B32" s="208"/>
      <c r="C32" s="208"/>
      <c r="D32" s="208"/>
      <c r="E32" s="208"/>
      <c r="F32" s="208"/>
      <c r="G32" s="208"/>
      <c r="H32" s="208"/>
      <c r="I32" s="209"/>
      <c r="J32" s="141"/>
      <c r="K32" s="210" t="s">
        <v>122</v>
      </c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142"/>
      <c r="BI32" s="211" t="s">
        <v>5</v>
      </c>
      <c r="BJ32" s="212"/>
      <c r="BK32" s="212"/>
      <c r="BL32" s="212"/>
      <c r="BM32" s="212"/>
      <c r="BN32" s="212"/>
      <c r="BO32" s="212"/>
      <c r="BP32" s="212"/>
      <c r="BQ32" s="212"/>
      <c r="BR32" s="212"/>
      <c r="BS32" s="213"/>
      <c r="BT32" s="11" t="s">
        <v>458</v>
      </c>
      <c r="BU32" s="11">
        <v>9550.91</v>
      </c>
      <c r="BV32" s="168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70"/>
    </row>
    <row r="33" spans="1:90" s="152" customFormat="1" ht="30" customHeight="1" x14ac:dyDescent="0.2">
      <c r="A33" s="207" t="s">
        <v>123</v>
      </c>
      <c r="B33" s="208"/>
      <c r="C33" s="208"/>
      <c r="D33" s="208"/>
      <c r="E33" s="208"/>
      <c r="F33" s="208"/>
      <c r="G33" s="208"/>
      <c r="H33" s="208"/>
      <c r="I33" s="209"/>
      <c r="J33" s="141"/>
      <c r="K33" s="210" t="s">
        <v>124</v>
      </c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142"/>
      <c r="BI33" s="211" t="s">
        <v>5</v>
      </c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11" t="s">
        <v>458</v>
      </c>
      <c r="BU33" s="11">
        <v>7454.76</v>
      </c>
      <c r="BV33" s="168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70"/>
    </row>
    <row r="34" spans="1:90" s="152" customFormat="1" ht="30" customHeight="1" x14ac:dyDescent="0.2">
      <c r="A34" s="207" t="s">
        <v>125</v>
      </c>
      <c r="B34" s="208"/>
      <c r="C34" s="208"/>
      <c r="D34" s="208"/>
      <c r="E34" s="208"/>
      <c r="F34" s="208"/>
      <c r="G34" s="208"/>
      <c r="H34" s="208"/>
      <c r="I34" s="209"/>
      <c r="J34" s="141"/>
      <c r="K34" s="210" t="s">
        <v>126</v>
      </c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142"/>
      <c r="BI34" s="211" t="s">
        <v>5</v>
      </c>
      <c r="BJ34" s="212"/>
      <c r="BK34" s="212"/>
      <c r="BL34" s="212"/>
      <c r="BM34" s="212"/>
      <c r="BN34" s="212"/>
      <c r="BO34" s="212"/>
      <c r="BP34" s="212"/>
      <c r="BQ34" s="212"/>
      <c r="BR34" s="212"/>
      <c r="BS34" s="213"/>
      <c r="BT34" s="11" t="s">
        <v>458</v>
      </c>
      <c r="BU34" s="11">
        <v>3159.09</v>
      </c>
      <c r="BV34" s="168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70"/>
    </row>
    <row r="35" spans="1:90" s="152" customFormat="1" ht="41.45" customHeight="1" x14ac:dyDescent="0.2">
      <c r="A35" s="207" t="s">
        <v>127</v>
      </c>
      <c r="B35" s="208"/>
      <c r="C35" s="208"/>
      <c r="D35" s="208"/>
      <c r="E35" s="208"/>
      <c r="F35" s="208"/>
      <c r="G35" s="208"/>
      <c r="H35" s="208"/>
      <c r="I35" s="209"/>
      <c r="J35" s="141"/>
      <c r="K35" s="210" t="s">
        <v>289</v>
      </c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142"/>
      <c r="BI35" s="211" t="s">
        <v>5</v>
      </c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11" t="s">
        <v>458</v>
      </c>
      <c r="BU35" s="11">
        <v>5911.83</v>
      </c>
      <c r="BV35" s="168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70"/>
    </row>
    <row r="36" spans="1:90" s="152" customFormat="1" ht="22.15" customHeight="1" x14ac:dyDescent="0.2">
      <c r="A36" s="207" t="s">
        <v>129</v>
      </c>
      <c r="B36" s="208"/>
      <c r="C36" s="208"/>
      <c r="D36" s="208"/>
      <c r="E36" s="208"/>
      <c r="F36" s="208"/>
      <c r="G36" s="208"/>
      <c r="H36" s="208"/>
      <c r="I36" s="209"/>
      <c r="J36" s="141"/>
      <c r="K36" s="210" t="s">
        <v>128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142"/>
      <c r="BI36" s="211" t="s">
        <v>5</v>
      </c>
      <c r="BJ36" s="212"/>
      <c r="BK36" s="212"/>
      <c r="BL36" s="212"/>
      <c r="BM36" s="212"/>
      <c r="BN36" s="212"/>
      <c r="BO36" s="212"/>
      <c r="BP36" s="212"/>
      <c r="BQ36" s="212"/>
      <c r="BR36" s="212"/>
      <c r="BS36" s="213"/>
      <c r="BT36" s="11" t="s">
        <v>458</v>
      </c>
      <c r="BU36" s="11">
        <v>6371.92</v>
      </c>
      <c r="BV36" s="168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70"/>
    </row>
    <row r="37" spans="1:90" s="152" customFormat="1" ht="22.15" customHeight="1" x14ac:dyDescent="0.2">
      <c r="A37" s="207" t="s">
        <v>131</v>
      </c>
      <c r="B37" s="208"/>
      <c r="C37" s="208"/>
      <c r="D37" s="208"/>
      <c r="E37" s="208"/>
      <c r="F37" s="208"/>
      <c r="G37" s="208"/>
      <c r="H37" s="208"/>
      <c r="I37" s="209"/>
      <c r="J37" s="141"/>
      <c r="K37" s="210" t="s">
        <v>130</v>
      </c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142"/>
      <c r="BI37" s="211" t="s">
        <v>5</v>
      </c>
      <c r="BJ37" s="212"/>
      <c r="BK37" s="212"/>
      <c r="BL37" s="212"/>
      <c r="BM37" s="212"/>
      <c r="BN37" s="212"/>
      <c r="BO37" s="212"/>
      <c r="BP37" s="212"/>
      <c r="BQ37" s="212"/>
      <c r="BR37" s="212"/>
      <c r="BS37" s="213"/>
      <c r="BT37" s="11" t="s">
        <v>458</v>
      </c>
      <c r="BU37" s="11">
        <v>3100.9600000000005</v>
      </c>
      <c r="BV37" s="168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70"/>
    </row>
    <row r="38" spans="1:90" s="152" customFormat="1" ht="16.899999999999999" customHeight="1" x14ac:dyDescent="0.2">
      <c r="A38" s="207" t="s">
        <v>133</v>
      </c>
      <c r="B38" s="208"/>
      <c r="C38" s="208"/>
      <c r="D38" s="208"/>
      <c r="E38" s="208"/>
      <c r="F38" s="208"/>
      <c r="G38" s="208"/>
      <c r="H38" s="208"/>
      <c r="I38" s="209"/>
      <c r="J38" s="141"/>
      <c r="K38" s="210" t="s">
        <v>132</v>
      </c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142"/>
      <c r="BI38" s="211" t="s">
        <v>5</v>
      </c>
      <c r="BJ38" s="212"/>
      <c r="BK38" s="212"/>
      <c r="BL38" s="212"/>
      <c r="BM38" s="212"/>
      <c r="BN38" s="212"/>
      <c r="BO38" s="212"/>
      <c r="BP38" s="212"/>
      <c r="BQ38" s="212"/>
      <c r="BR38" s="212"/>
      <c r="BS38" s="213"/>
      <c r="BT38" s="11" t="s">
        <v>458</v>
      </c>
      <c r="BU38" s="11">
        <v>3525.02</v>
      </c>
      <c r="BV38" s="168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70"/>
    </row>
    <row r="39" spans="1:90" s="152" customFormat="1" ht="30" customHeight="1" x14ac:dyDescent="0.2">
      <c r="A39" s="207" t="s">
        <v>135</v>
      </c>
      <c r="B39" s="208"/>
      <c r="C39" s="208"/>
      <c r="D39" s="208"/>
      <c r="E39" s="208"/>
      <c r="F39" s="208"/>
      <c r="G39" s="208"/>
      <c r="H39" s="208"/>
      <c r="I39" s="209"/>
      <c r="J39" s="141"/>
      <c r="K39" s="210" t="s">
        <v>134</v>
      </c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142"/>
      <c r="BI39" s="211" t="s">
        <v>5</v>
      </c>
      <c r="BJ39" s="212"/>
      <c r="BK39" s="212"/>
      <c r="BL39" s="212"/>
      <c r="BM39" s="212"/>
      <c r="BN39" s="212"/>
      <c r="BO39" s="212"/>
      <c r="BP39" s="212"/>
      <c r="BQ39" s="212"/>
      <c r="BR39" s="212"/>
      <c r="BS39" s="213"/>
      <c r="BT39" s="11" t="s">
        <v>458</v>
      </c>
      <c r="BU39" s="11">
        <v>1563.9999999999998</v>
      </c>
      <c r="BV39" s="168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70"/>
    </row>
    <row r="40" spans="1:90" s="152" customFormat="1" ht="27" customHeight="1" x14ac:dyDescent="0.2">
      <c r="A40" s="207" t="s">
        <v>137</v>
      </c>
      <c r="B40" s="208"/>
      <c r="C40" s="208"/>
      <c r="D40" s="208"/>
      <c r="E40" s="208"/>
      <c r="F40" s="208"/>
      <c r="G40" s="208"/>
      <c r="H40" s="208"/>
      <c r="I40" s="209"/>
      <c r="J40" s="141"/>
      <c r="K40" s="210" t="s">
        <v>136</v>
      </c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142"/>
      <c r="BI40" s="211" t="s">
        <v>5</v>
      </c>
      <c r="BJ40" s="212"/>
      <c r="BK40" s="212"/>
      <c r="BL40" s="212"/>
      <c r="BM40" s="212"/>
      <c r="BN40" s="212"/>
      <c r="BO40" s="212"/>
      <c r="BP40" s="212"/>
      <c r="BQ40" s="212"/>
      <c r="BR40" s="212"/>
      <c r="BS40" s="213"/>
      <c r="BT40" s="11" t="s">
        <v>458</v>
      </c>
      <c r="BU40" s="11">
        <v>6248.61</v>
      </c>
      <c r="BV40" s="168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70"/>
    </row>
    <row r="41" spans="1:90" s="152" customFormat="1" ht="27" customHeight="1" x14ac:dyDescent="0.2">
      <c r="A41" s="207" t="s">
        <v>288</v>
      </c>
      <c r="B41" s="208"/>
      <c r="C41" s="208"/>
      <c r="D41" s="208"/>
      <c r="E41" s="208"/>
      <c r="F41" s="208"/>
      <c r="G41" s="208"/>
      <c r="H41" s="208"/>
      <c r="I41" s="209"/>
      <c r="J41" s="141"/>
      <c r="K41" s="210" t="s">
        <v>138</v>
      </c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142"/>
      <c r="BI41" s="211" t="s">
        <v>5</v>
      </c>
      <c r="BJ41" s="212"/>
      <c r="BK41" s="212"/>
      <c r="BL41" s="212"/>
      <c r="BM41" s="212"/>
      <c r="BN41" s="212"/>
      <c r="BO41" s="212"/>
      <c r="BP41" s="212"/>
      <c r="BQ41" s="212"/>
      <c r="BR41" s="212"/>
      <c r="BS41" s="213"/>
      <c r="BT41" s="11" t="s">
        <v>458</v>
      </c>
      <c r="BU41" s="11">
        <v>4086.4900000000002</v>
      </c>
      <c r="BV41" s="168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70"/>
    </row>
    <row r="42" spans="1:90" s="152" customFormat="1" ht="45" customHeight="1" x14ac:dyDescent="0.2">
      <c r="A42" s="184" t="s">
        <v>102</v>
      </c>
      <c r="B42" s="185"/>
      <c r="C42" s="185"/>
      <c r="D42" s="185"/>
      <c r="E42" s="185"/>
      <c r="F42" s="185"/>
      <c r="G42" s="185"/>
      <c r="H42" s="185"/>
      <c r="I42" s="186"/>
      <c r="J42" s="140"/>
      <c r="K42" s="187" t="s">
        <v>103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44"/>
      <c r="BI42" s="188" t="s">
        <v>5</v>
      </c>
      <c r="BJ42" s="189"/>
      <c r="BK42" s="189"/>
      <c r="BL42" s="189"/>
      <c r="BM42" s="189"/>
      <c r="BN42" s="189"/>
      <c r="BO42" s="189"/>
      <c r="BP42" s="189"/>
      <c r="BQ42" s="189"/>
      <c r="BR42" s="189"/>
      <c r="BS42" s="190"/>
      <c r="BT42" s="11" t="s">
        <v>458</v>
      </c>
      <c r="BU42" s="11">
        <v>0</v>
      </c>
      <c r="BV42" s="168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70"/>
    </row>
    <row r="43" spans="1:90" s="152" customFormat="1" ht="30" customHeight="1" x14ac:dyDescent="0.2">
      <c r="A43" s="184" t="s">
        <v>104</v>
      </c>
      <c r="B43" s="185"/>
      <c r="C43" s="185"/>
      <c r="D43" s="185"/>
      <c r="E43" s="185"/>
      <c r="F43" s="185"/>
      <c r="G43" s="185"/>
      <c r="H43" s="185"/>
      <c r="I43" s="186"/>
      <c r="J43" s="140"/>
      <c r="K43" s="187" t="s">
        <v>105</v>
      </c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44"/>
      <c r="BI43" s="188" t="s">
        <v>5</v>
      </c>
      <c r="BJ43" s="189"/>
      <c r="BK43" s="189"/>
      <c r="BL43" s="189"/>
      <c r="BM43" s="189"/>
      <c r="BN43" s="189"/>
      <c r="BO43" s="189"/>
      <c r="BP43" s="189"/>
      <c r="BQ43" s="189"/>
      <c r="BR43" s="189"/>
      <c r="BS43" s="190"/>
      <c r="BT43" s="11" t="s">
        <v>458</v>
      </c>
      <c r="BU43" s="11">
        <v>0</v>
      </c>
      <c r="BV43" s="168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70"/>
    </row>
    <row r="44" spans="1:90" s="152" customFormat="1" ht="30" customHeight="1" x14ac:dyDescent="0.2">
      <c r="A44" s="184" t="s">
        <v>47</v>
      </c>
      <c r="B44" s="185"/>
      <c r="C44" s="185"/>
      <c r="D44" s="185"/>
      <c r="E44" s="185"/>
      <c r="F44" s="185"/>
      <c r="G44" s="185"/>
      <c r="H44" s="185"/>
      <c r="I44" s="186"/>
      <c r="J44" s="140"/>
      <c r="K44" s="187" t="s">
        <v>48</v>
      </c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44"/>
      <c r="BI44" s="188" t="s">
        <v>5</v>
      </c>
      <c r="BJ44" s="189"/>
      <c r="BK44" s="189"/>
      <c r="BL44" s="189"/>
      <c r="BM44" s="189"/>
      <c r="BN44" s="189"/>
      <c r="BO44" s="189"/>
      <c r="BP44" s="189"/>
      <c r="BQ44" s="189"/>
      <c r="BR44" s="189"/>
      <c r="BS44" s="190"/>
      <c r="BT44" s="11">
        <v>723701.25885995815</v>
      </c>
      <c r="BU44" s="11">
        <v>782168.16250633355</v>
      </c>
      <c r="BV44" s="214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6"/>
    </row>
    <row r="45" spans="1:90" s="152" customFormat="1" ht="53.45" customHeight="1" x14ac:dyDescent="0.2">
      <c r="A45" s="184" t="s">
        <v>49</v>
      </c>
      <c r="B45" s="185"/>
      <c r="C45" s="185"/>
      <c r="D45" s="185"/>
      <c r="E45" s="185"/>
      <c r="F45" s="185"/>
      <c r="G45" s="185"/>
      <c r="H45" s="185"/>
      <c r="I45" s="186"/>
      <c r="J45" s="140"/>
      <c r="K45" s="187" t="s">
        <v>139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44"/>
      <c r="BI45" s="188" t="s">
        <v>5</v>
      </c>
      <c r="BJ45" s="189"/>
      <c r="BK45" s="189"/>
      <c r="BL45" s="189"/>
      <c r="BM45" s="189"/>
      <c r="BN45" s="189"/>
      <c r="BO45" s="189"/>
      <c r="BP45" s="189"/>
      <c r="BQ45" s="189"/>
      <c r="BR45" s="189"/>
      <c r="BS45" s="190"/>
      <c r="BT45" s="11">
        <v>212981.36869440001</v>
      </c>
      <c r="BU45" s="11">
        <v>196529.77</v>
      </c>
      <c r="BV45" s="168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70"/>
    </row>
    <row r="46" spans="1:90" s="152" customFormat="1" ht="45" customHeight="1" x14ac:dyDescent="0.2">
      <c r="A46" s="184" t="s">
        <v>50</v>
      </c>
      <c r="B46" s="185"/>
      <c r="C46" s="185"/>
      <c r="D46" s="185"/>
      <c r="E46" s="185"/>
      <c r="F46" s="185"/>
      <c r="G46" s="185"/>
      <c r="H46" s="185"/>
      <c r="I46" s="186"/>
      <c r="J46" s="140"/>
      <c r="K46" s="187" t="s">
        <v>51</v>
      </c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44"/>
      <c r="BI46" s="188" t="s">
        <v>5</v>
      </c>
      <c r="BJ46" s="189"/>
      <c r="BK46" s="189"/>
      <c r="BL46" s="189"/>
      <c r="BM46" s="189"/>
      <c r="BN46" s="189"/>
      <c r="BO46" s="189"/>
      <c r="BP46" s="189"/>
      <c r="BQ46" s="189"/>
      <c r="BR46" s="189"/>
      <c r="BS46" s="190"/>
      <c r="BT46" s="11">
        <v>0</v>
      </c>
      <c r="BU46" s="11">
        <v>0</v>
      </c>
      <c r="BV46" s="217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6"/>
    </row>
    <row r="47" spans="1:90" s="152" customFormat="1" ht="78.75" customHeight="1" x14ac:dyDescent="0.2">
      <c r="A47" s="184" t="s">
        <v>52</v>
      </c>
      <c r="B47" s="185"/>
      <c r="C47" s="185"/>
      <c r="D47" s="185"/>
      <c r="E47" s="185"/>
      <c r="F47" s="185"/>
      <c r="G47" s="185"/>
      <c r="H47" s="185"/>
      <c r="I47" s="186"/>
      <c r="J47" s="140"/>
      <c r="K47" s="187" t="s">
        <v>53</v>
      </c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44"/>
      <c r="BI47" s="188" t="s">
        <v>5</v>
      </c>
      <c r="BJ47" s="189"/>
      <c r="BK47" s="189"/>
      <c r="BL47" s="189"/>
      <c r="BM47" s="189"/>
      <c r="BN47" s="189"/>
      <c r="BO47" s="189"/>
      <c r="BP47" s="189"/>
      <c r="BQ47" s="189"/>
      <c r="BR47" s="189"/>
      <c r="BS47" s="190"/>
      <c r="BT47" s="11">
        <v>4918.6499999999996</v>
      </c>
      <c r="BU47" s="11">
        <v>14009.65</v>
      </c>
      <c r="BV47" s="168" t="s">
        <v>378</v>
      </c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0"/>
    </row>
    <row r="48" spans="1:90" s="152" customFormat="1" ht="27.6" customHeight="1" x14ac:dyDescent="0.2">
      <c r="A48" s="184" t="s">
        <v>54</v>
      </c>
      <c r="B48" s="185"/>
      <c r="C48" s="185"/>
      <c r="D48" s="185"/>
      <c r="E48" s="185"/>
      <c r="F48" s="185"/>
      <c r="G48" s="185"/>
      <c r="H48" s="185"/>
      <c r="I48" s="186"/>
      <c r="J48" s="140"/>
      <c r="K48" s="187" t="s">
        <v>22</v>
      </c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44"/>
      <c r="BI48" s="188" t="s">
        <v>5</v>
      </c>
      <c r="BJ48" s="189"/>
      <c r="BK48" s="189"/>
      <c r="BL48" s="189"/>
      <c r="BM48" s="189"/>
      <c r="BN48" s="189"/>
      <c r="BO48" s="189"/>
      <c r="BP48" s="189"/>
      <c r="BQ48" s="189"/>
      <c r="BR48" s="189"/>
      <c r="BS48" s="190"/>
      <c r="BT48" s="11">
        <v>71607.413160704789</v>
      </c>
      <c r="BU48" s="11">
        <v>74370.61</v>
      </c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</row>
    <row r="49" spans="1:90" s="152" customFormat="1" ht="64.900000000000006" customHeight="1" x14ac:dyDescent="0.2">
      <c r="A49" s="184" t="s">
        <v>55</v>
      </c>
      <c r="B49" s="185"/>
      <c r="C49" s="185"/>
      <c r="D49" s="185"/>
      <c r="E49" s="185"/>
      <c r="F49" s="185"/>
      <c r="G49" s="185"/>
      <c r="H49" s="185"/>
      <c r="I49" s="186"/>
      <c r="J49" s="140"/>
      <c r="K49" s="187" t="s">
        <v>286</v>
      </c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44"/>
      <c r="BI49" s="188" t="s">
        <v>5</v>
      </c>
      <c r="BJ49" s="189"/>
      <c r="BK49" s="189"/>
      <c r="BL49" s="189"/>
      <c r="BM49" s="189"/>
      <c r="BN49" s="189"/>
      <c r="BO49" s="189"/>
      <c r="BP49" s="189"/>
      <c r="BQ49" s="189"/>
      <c r="BR49" s="189"/>
      <c r="BS49" s="190"/>
      <c r="BT49" s="11">
        <v>130934.9955</v>
      </c>
      <c r="BU49" s="11">
        <v>39957.335060000005</v>
      </c>
      <c r="BV49" s="168" t="s">
        <v>307</v>
      </c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70"/>
    </row>
    <row r="50" spans="1:90" s="152" customFormat="1" ht="48.75" customHeight="1" x14ac:dyDescent="0.2">
      <c r="A50" s="184" t="s">
        <v>56</v>
      </c>
      <c r="B50" s="185"/>
      <c r="C50" s="185"/>
      <c r="D50" s="185"/>
      <c r="E50" s="185"/>
      <c r="F50" s="185"/>
      <c r="G50" s="185"/>
      <c r="H50" s="185"/>
      <c r="I50" s="186"/>
      <c r="J50" s="140"/>
      <c r="K50" s="187" t="s">
        <v>106</v>
      </c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44"/>
      <c r="BI50" s="188" t="s">
        <v>5</v>
      </c>
      <c r="BJ50" s="189"/>
      <c r="BK50" s="189"/>
      <c r="BL50" s="189"/>
      <c r="BM50" s="189"/>
      <c r="BN50" s="189"/>
      <c r="BO50" s="189"/>
      <c r="BP50" s="189"/>
      <c r="BQ50" s="189"/>
      <c r="BR50" s="189"/>
      <c r="BS50" s="190"/>
      <c r="BT50" s="11">
        <v>197792</v>
      </c>
      <c r="BU50" s="11">
        <v>186304.66</v>
      </c>
      <c r="BV50" s="168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70"/>
    </row>
    <row r="51" spans="1:90" s="152" customFormat="1" ht="15" customHeight="1" x14ac:dyDescent="0.2">
      <c r="A51" s="184" t="s">
        <v>57</v>
      </c>
      <c r="B51" s="185"/>
      <c r="C51" s="185"/>
      <c r="D51" s="185"/>
      <c r="E51" s="185"/>
      <c r="F51" s="185"/>
      <c r="G51" s="185"/>
      <c r="H51" s="185"/>
      <c r="I51" s="186"/>
      <c r="J51" s="140"/>
      <c r="K51" s="187" t="s">
        <v>107</v>
      </c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44"/>
      <c r="BI51" s="188" t="s">
        <v>5</v>
      </c>
      <c r="BJ51" s="189"/>
      <c r="BK51" s="189"/>
      <c r="BL51" s="189"/>
      <c r="BM51" s="189"/>
      <c r="BN51" s="189"/>
      <c r="BO51" s="189"/>
      <c r="BP51" s="189"/>
      <c r="BQ51" s="189"/>
      <c r="BR51" s="189"/>
      <c r="BS51" s="190"/>
      <c r="BT51" s="11">
        <v>0</v>
      </c>
      <c r="BU51" s="11">
        <v>0</v>
      </c>
      <c r="BV51" s="168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70"/>
    </row>
    <row r="52" spans="1:90" s="152" customFormat="1" ht="67.900000000000006" customHeight="1" x14ac:dyDescent="0.2">
      <c r="A52" s="184" t="s">
        <v>61</v>
      </c>
      <c r="B52" s="185"/>
      <c r="C52" s="185"/>
      <c r="D52" s="185"/>
      <c r="E52" s="185"/>
      <c r="F52" s="185"/>
      <c r="G52" s="185"/>
      <c r="H52" s="185"/>
      <c r="I52" s="186"/>
      <c r="J52" s="140"/>
      <c r="K52" s="187" t="s">
        <v>23</v>
      </c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44"/>
      <c r="BI52" s="188" t="s">
        <v>5</v>
      </c>
      <c r="BJ52" s="189"/>
      <c r="BK52" s="189"/>
      <c r="BL52" s="189"/>
      <c r="BM52" s="189"/>
      <c r="BN52" s="189"/>
      <c r="BO52" s="189"/>
      <c r="BP52" s="189"/>
      <c r="BQ52" s="189"/>
      <c r="BR52" s="189"/>
      <c r="BS52" s="190"/>
      <c r="BT52" s="11">
        <v>37282.860228561301</v>
      </c>
      <c r="BU52" s="11">
        <v>-41894.834641999798</v>
      </c>
      <c r="BV52" s="168" t="s">
        <v>343</v>
      </c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70"/>
    </row>
    <row r="53" spans="1:90" s="152" customFormat="1" ht="57.6" customHeight="1" x14ac:dyDescent="0.2">
      <c r="A53" s="184" t="s">
        <v>108</v>
      </c>
      <c r="B53" s="185"/>
      <c r="C53" s="185"/>
      <c r="D53" s="185"/>
      <c r="E53" s="185"/>
      <c r="F53" s="185"/>
      <c r="G53" s="185"/>
      <c r="H53" s="185"/>
      <c r="I53" s="186"/>
      <c r="J53" s="140"/>
      <c r="K53" s="187" t="s">
        <v>24</v>
      </c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44"/>
      <c r="BI53" s="188" t="s">
        <v>5</v>
      </c>
      <c r="BJ53" s="189"/>
      <c r="BK53" s="189"/>
      <c r="BL53" s="189"/>
      <c r="BM53" s="189"/>
      <c r="BN53" s="189"/>
      <c r="BO53" s="189"/>
      <c r="BP53" s="189"/>
      <c r="BQ53" s="189"/>
      <c r="BR53" s="189"/>
      <c r="BS53" s="190"/>
      <c r="BT53" s="11">
        <v>17912.759999999998</v>
      </c>
      <c r="BU53" s="11">
        <v>11146.74</v>
      </c>
      <c r="BV53" s="168" t="s">
        <v>460</v>
      </c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70"/>
    </row>
    <row r="54" spans="1:90" s="152" customFormat="1" ht="69.599999999999994" customHeight="1" x14ac:dyDescent="0.2">
      <c r="A54" s="184" t="s">
        <v>109</v>
      </c>
      <c r="B54" s="185"/>
      <c r="C54" s="185"/>
      <c r="D54" s="185"/>
      <c r="E54" s="185"/>
      <c r="F54" s="185"/>
      <c r="G54" s="185"/>
      <c r="H54" s="185"/>
      <c r="I54" s="186"/>
      <c r="J54" s="140"/>
      <c r="K54" s="187" t="s">
        <v>58</v>
      </c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44"/>
      <c r="BI54" s="188" t="s">
        <v>5</v>
      </c>
      <c r="BJ54" s="189"/>
      <c r="BK54" s="189"/>
      <c r="BL54" s="189"/>
      <c r="BM54" s="189"/>
      <c r="BN54" s="189"/>
      <c r="BO54" s="189"/>
      <c r="BP54" s="189"/>
      <c r="BQ54" s="189"/>
      <c r="BR54" s="189"/>
      <c r="BS54" s="190"/>
      <c r="BT54" s="14">
        <v>1693.1626899999999</v>
      </c>
      <c r="BU54" s="153">
        <v>430.86606333333333</v>
      </c>
      <c r="BV54" s="203" t="s">
        <v>306</v>
      </c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5"/>
    </row>
    <row r="55" spans="1:90" s="152" customFormat="1" ht="43.15" customHeight="1" x14ac:dyDescent="0.2">
      <c r="A55" s="184" t="s">
        <v>110</v>
      </c>
      <c r="B55" s="185"/>
      <c r="C55" s="185"/>
      <c r="D55" s="185"/>
      <c r="E55" s="185"/>
      <c r="F55" s="185"/>
      <c r="G55" s="185"/>
      <c r="H55" s="185"/>
      <c r="I55" s="186"/>
      <c r="J55" s="140"/>
      <c r="K55" s="187" t="s">
        <v>59</v>
      </c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44"/>
      <c r="BI55" s="188" t="s">
        <v>60</v>
      </c>
      <c r="BJ55" s="189"/>
      <c r="BK55" s="189"/>
      <c r="BL55" s="189"/>
      <c r="BM55" s="189"/>
      <c r="BN55" s="189"/>
      <c r="BO55" s="189"/>
      <c r="BP55" s="189"/>
      <c r="BQ55" s="189"/>
      <c r="BR55" s="189"/>
      <c r="BS55" s="190"/>
      <c r="BT55" s="140" t="s">
        <v>303</v>
      </c>
      <c r="BU55" s="75">
        <v>278</v>
      </c>
      <c r="BV55" s="203" t="s">
        <v>304</v>
      </c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5"/>
    </row>
    <row r="56" spans="1:90" s="152" customFormat="1" ht="111.75" customHeight="1" x14ac:dyDescent="0.2">
      <c r="A56" s="184" t="s">
        <v>111</v>
      </c>
      <c r="B56" s="185"/>
      <c r="C56" s="185"/>
      <c r="D56" s="185"/>
      <c r="E56" s="185"/>
      <c r="F56" s="185"/>
      <c r="G56" s="185"/>
      <c r="H56" s="185"/>
      <c r="I56" s="186"/>
      <c r="J56" s="140"/>
      <c r="K56" s="187" t="s">
        <v>62</v>
      </c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44"/>
      <c r="BI56" s="188" t="s">
        <v>5</v>
      </c>
      <c r="BJ56" s="189"/>
      <c r="BK56" s="189"/>
      <c r="BL56" s="189"/>
      <c r="BM56" s="189"/>
      <c r="BN56" s="189"/>
      <c r="BO56" s="189"/>
      <c r="BP56" s="189"/>
      <c r="BQ56" s="189"/>
      <c r="BR56" s="189"/>
      <c r="BS56" s="190"/>
      <c r="BT56" s="14">
        <v>0</v>
      </c>
      <c r="BU56" s="14">
        <v>0</v>
      </c>
      <c r="BV56" s="218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20"/>
    </row>
    <row r="57" spans="1:90" s="152" customFormat="1" ht="54.6" customHeight="1" x14ac:dyDescent="0.2">
      <c r="A57" s="184" t="s">
        <v>112</v>
      </c>
      <c r="B57" s="185"/>
      <c r="C57" s="185"/>
      <c r="D57" s="185"/>
      <c r="E57" s="185"/>
      <c r="F57" s="185"/>
      <c r="G57" s="185"/>
      <c r="H57" s="185"/>
      <c r="I57" s="186"/>
      <c r="J57" s="140"/>
      <c r="K57" s="187" t="s">
        <v>113</v>
      </c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44"/>
      <c r="BI57" s="188" t="s">
        <v>5</v>
      </c>
      <c r="BJ57" s="189"/>
      <c r="BK57" s="189"/>
      <c r="BL57" s="189"/>
      <c r="BM57" s="189"/>
      <c r="BN57" s="189"/>
      <c r="BO57" s="189"/>
      <c r="BP57" s="189"/>
      <c r="BQ57" s="189"/>
      <c r="BR57" s="189"/>
      <c r="BS57" s="190"/>
      <c r="BT57" s="14">
        <v>48578.04858629196</v>
      </c>
      <c r="BU57" s="14">
        <v>301313.36602499994</v>
      </c>
      <c r="BV57" s="240" t="s">
        <v>449</v>
      </c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2"/>
    </row>
    <row r="58" spans="1:90" s="152" customFormat="1" ht="17.45" customHeight="1" x14ac:dyDescent="0.2">
      <c r="A58" s="184" t="s">
        <v>298</v>
      </c>
      <c r="B58" s="185"/>
      <c r="C58" s="185"/>
      <c r="D58" s="185"/>
      <c r="E58" s="185"/>
      <c r="F58" s="185"/>
      <c r="G58" s="185"/>
      <c r="H58" s="185"/>
      <c r="I58" s="186"/>
      <c r="J58" s="140"/>
      <c r="K58" s="187" t="s">
        <v>461</v>
      </c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44"/>
      <c r="BI58" s="188" t="s">
        <v>5</v>
      </c>
      <c r="BJ58" s="189"/>
      <c r="BK58" s="189"/>
      <c r="BL58" s="189"/>
      <c r="BM58" s="189"/>
      <c r="BN58" s="189"/>
      <c r="BO58" s="189"/>
      <c r="BP58" s="189"/>
      <c r="BQ58" s="189"/>
      <c r="BR58" s="189"/>
      <c r="BS58" s="190"/>
      <c r="BT58" s="14">
        <v>665.44688015199995</v>
      </c>
      <c r="BU58" s="14">
        <v>-312.32999999999993</v>
      </c>
      <c r="BV58" s="247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  <c r="CK58" s="248"/>
      <c r="CL58" s="249"/>
    </row>
    <row r="59" spans="1:90" s="152" customFormat="1" ht="17.45" customHeight="1" x14ac:dyDescent="0.2">
      <c r="A59" s="184" t="s">
        <v>299</v>
      </c>
      <c r="B59" s="185"/>
      <c r="C59" s="185"/>
      <c r="D59" s="185"/>
      <c r="E59" s="185"/>
      <c r="F59" s="185"/>
      <c r="G59" s="185"/>
      <c r="H59" s="185"/>
      <c r="I59" s="186"/>
      <c r="J59" s="140"/>
      <c r="K59" s="187" t="s">
        <v>462</v>
      </c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44"/>
      <c r="BI59" s="188" t="s">
        <v>5</v>
      </c>
      <c r="BJ59" s="189"/>
      <c r="BK59" s="189"/>
      <c r="BL59" s="189"/>
      <c r="BM59" s="189"/>
      <c r="BN59" s="189"/>
      <c r="BO59" s="189"/>
      <c r="BP59" s="189"/>
      <c r="BQ59" s="189"/>
      <c r="BR59" s="189"/>
      <c r="BS59" s="190"/>
      <c r="BT59" s="14">
        <v>21.06</v>
      </c>
      <c r="BU59" s="14">
        <v>21.354165000000002</v>
      </c>
      <c r="BV59" s="247"/>
      <c r="BW59" s="248"/>
      <c r="BX59" s="248"/>
      <c r="BY59" s="248"/>
      <c r="BZ59" s="248"/>
      <c r="CA59" s="248"/>
      <c r="CB59" s="248"/>
      <c r="CC59" s="248"/>
      <c r="CD59" s="248"/>
      <c r="CE59" s="248"/>
      <c r="CF59" s="248"/>
      <c r="CG59" s="248"/>
      <c r="CH59" s="248"/>
      <c r="CI59" s="248"/>
      <c r="CJ59" s="248"/>
      <c r="CK59" s="248"/>
      <c r="CL59" s="249"/>
    </row>
    <row r="60" spans="1:90" s="152" customFormat="1" ht="17.45" customHeight="1" x14ac:dyDescent="0.2">
      <c r="A60" s="184" t="s">
        <v>297</v>
      </c>
      <c r="B60" s="185"/>
      <c r="C60" s="185"/>
      <c r="D60" s="185"/>
      <c r="E60" s="185"/>
      <c r="F60" s="185"/>
      <c r="G60" s="185"/>
      <c r="H60" s="185"/>
      <c r="I60" s="186"/>
      <c r="J60" s="140"/>
      <c r="K60" s="187" t="s">
        <v>148</v>
      </c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44"/>
      <c r="BI60" s="188" t="s">
        <v>5</v>
      </c>
      <c r="BJ60" s="189"/>
      <c r="BK60" s="189"/>
      <c r="BL60" s="189"/>
      <c r="BM60" s="189"/>
      <c r="BN60" s="189"/>
      <c r="BO60" s="189"/>
      <c r="BP60" s="189"/>
      <c r="BQ60" s="189"/>
      <c r="BR60" s="189"/>
      <c r="BS60" s="190"/>
      <c r="BT60" s="14">
        <v>34.299999999999997</v>
      </c>
      <c r="BU60" s="14">
        <v>62.93</v>
      </c>
      <c r="BV60" s="247"/>
      <c r="BW60" s="248"/>
      <c r="BX60" s="248"/>
      <c r="BY60" s="248"/>
      <c r="BZ60" s="248"/>
      <c r="CA60" s="248"/>
      <c r="CB60" s="248"/>
      <c r="CC60" s="248"/>
      <c r="CD60" s="248"/>
      <c r="CE60" s="248"/>
      <c r="CF60" s="248"/>
      <c r="CG60" s="248"/>
      <c r="CH60" s="248"/>
      <c r="CI60" s="248"/>
      <c r="CJ60" s="248"/>
      <c r="CK60" s="248"/>
      <c r="CL60" s="249"/>
    </row>
    <row r="61" spans="1:90" s="152" customFormat="1" ht="17.45" customHeight="1" x14ac:dyDescent="0.2">
      <c r="A61" s="184" t="s">
        <v>300</v>
      </c>
      <c r="B61" s="185"/>
      <c r="C61" s="185"/>
      <c r="D61" s="185"/>
      <c r="E61" s="185"/>
      <c r="F61" s="185"/>
      <c r="G61" s="185"/>
      <c r="H61" s="185"/>
      <c r="I61" s="186"/>
      <c r="J61" s="140"/>
      <c r="K61" s="187" t="s">
        <v>150</v>
      </c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44"/>
      <c r="BI61" s="188" t="s">
        <v>5</v>
      </c>
      <c r="BJ61" s="189"/>
      <c r="BK61" s="189"/>
      <c r="BL61" s="189"/>
      <c r="BM61" s="189"/>
      <c r="BN61" s="189"/>
      <c r="BO61" s="189"/>
      <c r="BP61" s="189"/>
      <c r="BQ61" s="189"/>
      <c r="BR61" s="189"/>
      <c r="BS61" s="190"/>
      <c r="BT61" s="14">
        <v>325.72000000000003</v>
      </c>
      <c r="BU61" s="14">
        <v>351.77000000000004</v>
      </c>
      <c r="BV61" s="247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9"/>
    </row>
    <row r="62" spans="1:90" s="152" customFormat="1" ht="17.45" customHeight="1" x14ac:dyDescent="0.2">
      <c r="A62" s="184" t="s">
        <v>301</v>
      </c>
      <c r="B62" s="185"/>
      <c r="C62" s="185"/>
      <c r="D62" s="185"/>
      <c r="E62" s="185"/>
      <c r="F62" s="185"/>
      <c r="G62" s="185"/>
      <c r="H62" s="185"/>
      <c r="I62" s="186"/>
      <c r="J62" s="140"/>
      <c r="K62" s="187" t="s">
        <v>151</v>
      </c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44"/>
      <c r="BI62" s="188" t="s">
        <v>5</v>
      </c>
      <c r="BJ62" s="189"/>
      <c r="BK62" s="189"/>
      <c r="BL62" s="189"/>
      <c r="BM62" s="189"/>
      <c r="BN62" s="189"/>
      <c r="BO62" s="189"/>
      <c r="BP62" s="189"/>
      <c r="BQ62" s="189"/>
      <c r="BR62" s="189"/>
      <c r="BS62" s="190"/>
      <c r="BT62" s="14">
        <v>0</v>
      </c>
      <c r="BU62" s="14">
        <v>9594.11</v>
      </c>
      <c r="BV62" s="247"/>
      <c r="BW62" s="248"/>
      <c r="BX62" s="248"/>
      <c r="BY62" s="248"/>
      <c r="BZ62" s="248"/>
      <c r="CA62" s="248"/>
      <c r="CB62" s="248"/>
      <c r="CC62" s="248"/>
      <c r="CD62" s="248"/>
      <c r="CE62" s="248"/>
      <c r="CF62" s="248"/>
      <c r="CG62" s="248"/>
      <c r="CH62" s="248"/>
      <c r="CI62" s="248"/>
      <c r="CJ62" s="248"/>
      <c r="CK62" s="248"/>
      <c r="CL62" s="249"/>
    </row>
    <row r="63" spans="1:90" s="152" customFormat="1" ht="26.45" customHeight="1" x14ac:dyDescent="0.2">
      <c r="A63" s="184" t="s">
        <v>302</v>
      </c>
      <c r="B63" s="185"/>
      <c r="C63" s="185"/>
      <c r="D63" s="185"/>
      <c r="E63" s="185"/>
      <c r="F63" s="185"/>
      <c r="G63" s="185"/>
      <c r="H63" s="185"/>
      <c r="I63" s="186"/>
      <c r="J63" s="140"/>
      <c r="K63" s="187" t="s">
        <v>195</v>
      </c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44"/>
      <c r="BI63" s="188" t="s">
        <v>5</v>
      </c>
      <c r="BJ63" s="189"/>
      <c r="BK63" s="189"/>
      <c r="BL63" s="189"/>
      <c r="BM63" s="189"/>
      <c r="BN63" s="189"/>
      <c r="BO63" s="189"/>
      <c r="BP63" s="189"/>
      <c r="BQ63" s="189"/>
      <c r="BR63" s="189"/>
      <c r="BS63" s="190"/>
      <c r="BT63" s="14">
        <v>976.84000049999986</v>
      </c>
      <c r="BU63" s="14">
        <v>860.65000000000009</v>
      </c>
      <c r="BV63" s="247"/>
      <c r="BW63" s="248"/>
      <c r="BX63" s="248"/>
      <c r="BY63" s="248"/>
      <c r="BZ63" s="248"/>
      <c r="CA63" s="248"/>
      <c r="CB63" s="248"/>
      <c r="CC63" s="248"/>
      <c r="CD63" s="248"/>
      <c r="CE63" s="248"/>
      <c r="CF63" s="248"/>
      <c r="CG63" s="248"/>
      <c r="CH63" s="248"/>
      <c r="CI63" s="248"/>
      <c r="CJ63" s="248"/>
      <c r="CK63" s="248"/>
      <c r="CL63" s="249"/>
    </row>
    <row r="64" spans="1:90" s="152" customFormat="1" ht="17.45" customHeight="1" x14ac:dyDescent="0.2">
      <c r="A64" s="184" t="s">
        <v>152</v>
      </c>
      <c r="B64" s="185"/>
      <c r="C64" s="185"/>
      <c r="D64" s="185"/>
      <c r="E64" s="185"/>
      <c r="F64" s="185"/>
      <c r="G64" s="185"/>
      <c r="H64" s="185"/>
      <c r="I64" s="186"/>
      <c r="J64" s="140"/>
      <c r="K64" s="187" t="s">
        <v>196</v>
      </c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44"/>
      <c r="BI64" s="188" t="s">
        <v>5</v>
      </c>
      <c r="BJ64" s="189"/>
      <c r="BK64" s="189"/>
      <c r="BL64" s="189"/>
      <c r="BM64" s="189"/>
      <c r="BN64" s="189"/>
      <c r="BO64" s="189"/>
      <c r="BP64" s="189"/>
      <c r="BQ64" s="189"/>
      <c r="BR64" s="189"/>
      <c r="BS64" s="190"/>
      <c r="BT64" s="14">
        <v>1212.1300000000001</v>
      </c>
      <c r="BU64" s="14">
        <v>3172.16</v>
      </c>
      <c r="BV64" s="247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9"/>
    </row>
    <row r="65" spans="1:90" s="152" customFormat="1" ht="17.45" customHeight="1" x14ac:dyDescent="0.2">
      <c r="A65" s="184" t="s">
        <v>194</v>
      </c>
      <c r="B65" s="185"/>
      <c r="C65" s="185"/>
      <c r="D65" s="185"/>
      <c r="E65" s="185"/>
      <c r="F65" s="185"/>
      <c r="G65" s="185"/>
      <c r="H65" s="185"/>
      <c r="I65" s="186"/>
      <c r="J65" s="140"/>
      <c r="K65" s="187" t="s">
        <v>463</v>
      </c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44"/>
      <c r="BI65" s="188" t="s">
        <v>5</v>
      </c>
      <c r="BJ65" s="189"/>
      <c r="BK65" s="189"/>
      <c r="BL65" s="189"/>
      <c r="BM65" s="189"/>
      <c r="BN65" s="189"/>
      <c r="BO65" s="189"/>
      <c r="BP65" s="189"/>
      <c r="BQ65" s="189"/>
      <c r="BR65" s="189"/>
      <c r="BS65" s="190"/>
      <c r="BT65" s="14">
        <v>647.17000000000007</v>
      </c>
      <c r="BU65" s="14">
        <v>258461.84399999992</v>
      </c>
      <c r="BV65" s="247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9"/>
    </row>
    <row r="66" spans="1:90" s="152" customFormat="1" ht="17.45" customHeight="1" x14ac:dyDescent="0.2">
      <c r="A66" s="184" t="s">
        <v>201</v>
      </c>
      <c r="B66" s="185"/>
      <c r="C66" s="185"/>
      <c r="D66" s="185"/>
      <c r="E66" s="185"/>
      <c r="F66" s="185"/>
      <c r="G66" s="185"/>
      <c r="H66" s="185"/>
      <c r="I66" s="186"/>
      <c r="J66" s="140"/>
      <c r="K66" s="219" t="s">
        <v>373</v>
      </c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144"/>
      <c r="BI66" s="188" t="s">
        <v>5</v>
      </c>
      <c r="BJ66" s="189"/>
      <c r="BK66" s="189"/>
      <c r="BL66" s="189"/>
      <c r="BM66" s="189"/>
      <c r="BN66" s="189"/>
      <c r="BO66" s="189"/>
      <c r="BP66" s="189"/>
      <c r="BQ66" s="189"/>
      <c r="BR66" s="189"/>
      <c r="BS66" s="190"/>
      <c r="BT66" s="14">
        <v>44695.381705639957</v>
      </c>
      <c r="BU66" s="14">
        <v>29100.877860000001</v>
      </c>
      <c r="BV66" s="243"/>
      <c r="BW66" s="244"/>
      <c r="BX66" s="244"/>
      <c r="BY66" s="244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245"/>
    </row>
    <row r="67" spans="1:90" s="152" customFormat="1" ht="57.75" customHeight="1" x14ac:dyDescent="0.2">
      <c r="A67" s="184" t="s">
        <v>15</v>
      </c>
      <c r="B67" s="185"/>
      <c r="C67" s="185"/>
      <c r="D67" s="185"/>
      <c r="E67" s="185"/>
      <c r="F67" s="185"/>
      <c r="G67" s="185"/>
      <c r="H67" s="185"/>
      <c r="I67" s="186"/>
      <c r="J67" s="140"/>
      <c r="K67" s="187" t="s">
        <v>25</v>
      </c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44"/>
      <c r="BI67" s="188" t="s">
        <v>5</v>
      </c>
      <c r="BJ67" s="189"/>
      <c r="BK67" s="189"/>
      <c r="BL67" s="189"/>
      <c r="BM67" s="189"/>
      <c r="BN67" s="189"/>
      <c r="BO67" s="189"/>
      <c r="BP67" s="189"/>
      <c r="BQ67" s="189"/>
      <c r="BR67" s="189"/>
      <c r="BS67" s="190"/>
      <c r="BT67" s="14">
        <v>552748.65146639373</v>
      </c>
      <c r="BU67" s="153">
        <v>106883.9113748816</v>
      </c>
      <c r="BV67" s="218" t="s">
        <v>374</v>
      </c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20"/>
    </row>
    <row r="68" spans="1:90" s="152" customFormat="1" ht="30" customHeight="1" x14ac:dyDescent="0.2">
      <c r="A68" s="184" t="s">
        <v>16</v>
      </c>
      <c r="B68" s="185"/>
      <c r="C68" s="185"/>
      <c r="D68" s="185"/>
      <c r="E68" s="185"/>
      <c r="F68" s="185"/>
      <c r="G68" s="185"/>
      <c r="H68" s="185"/>
      <c r="I68" s="186"/>
      <c r="J68" s="140"/>
      <c r="K68" s="187" t="s">
        <v>63</v>
      </c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44"/>
      <c r="BI68" s="188" t="s">
        <v>5</v>
      </c>
      <c r="BJ68" s="189"/>
      <c r="BK68" s="189"/>
      <c r="BL68" s="189"/>
      <c r="BM68" s="189"/>
      <c r="BN68" s="189"/>
      <c r="BO68" s="189"/>
      <c r="BP68" s="189"/>
      <c r="BQ68" s="189"/>
      <c r="BR68" s="189"/>
      <c r="BS68" s="190"/>
      <c r="BT68" s="140" t="s">
        <v>204</v>
      </c>
      <c r="BU68" s="153">
        <v>49208.004000000001</v>
      </c>
      <c r="BV68" s="218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20"/>
    </row>
    <row r="69" spans="1:90" s="152" customFormat="1" ht="45" customHeight="1" x14ac:dyDescent="0.2">
      <c r="A69" s="184" t="s">
        <v>17</v>
      </c>
      <c r="B69" s="185"/>
      <c r="C69" s="185"/>
      <c r="D69" s="185"/>
      <c r="E69" s="185"/>
      <c r="F69" s="185"/>
      <c r="G69" s="185"/>
      <c r="H69" s="185"/>
      <c r="I69" s="186"/>
      <c r="J69" s="140"/>
      <c r="K69" s="187" t="s">
        <v>64</v>
      </c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44"/>
      <c r="BI69" s="188" t="s">
        <v>5</v>
      </c>
      <c r="BJ69" s="189"/>
      <c r="BK69" s="189"/>
      <c r="BL69" s="189"/>
      <c r="BM69" s="189"/>
      <c r="BN69" s="189"/>
      <c r="BO69" s="189"/>
      <c r="BP69" s="189"/>
      <c r="BQ69" s="189"/>
      <c r="BR69" s="189"/>
      <c r="BS69" s="190"/>
      <c r="BT69" s="11">
        <v>312645.57</v>
      </c>
      <c r="BU69" s="153">
        <v>623731.83418000001</v>
      </c>
      <c r="BV69" s="174" t="s">
        <v>449</v>
      </c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6"/>
    </row>
    <row r="70" spans="1:90" s="152" customFormat="1" ht="44.45" customHeight="1" x14ac:dyDescent="0.2">
      <c r="A70" s="184" t="s">
        <v>7</v>
      </c>
      <c r="B70" s="185"/>
      <c r="C70" s="185"/>
      <c r="D70" s="185"/>
      <c r="E70" s="185"/>
      <c r="F70" s="185"/>
      <c r="G70" s="185"/>
      <c r="H70" s="185"/>
      <c r="I70" s="186"/>
      <c r="J70" s="140"/>
      <c r="K70" s="187" t="s">
        <v>114</v>
      </c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44"/>
      <c r="BI70" s="188" t="s">
        <v>65</v>
      </c>
      <c r="BJ70" s="189"/>
      <c r="BK70" s="189"/>
      <c r="BL70" s="189"/>
      <c r="BM70" s="189"/>
      <c r="BN70" s="189"/>
      <c r="BO70" s="189"/>
      <c r="BP70" s="189"/>
      <c r="BQ70" s="189"/>
      <c r="BR70" s="189"/>
      <c r="BS70" s="190"/>
      <c r="BT70" s="11">
        <v>177.26569999999992</v>
      </c>
      <c r="BU70" s="153">
        <v>306.95962882600014</v>
      </c>
      <c r="BV70" s="246"/>
      <c r="BW70" s="246"/>
      <c r="BX70" s="246"/>
      <c r="BY70" s="246"/>
      <c r="BZ70" s="246"/>
      <c r="CA70" s="246"/>
      <c r="CB70" s="246"/>
      <c r="CC70" s="246"/>
      <c r="CD70" s="246"/>
      <c r="CE70" s="246"/>
      <c r="CF70" s="246"/>
      <c r="CG70" s="246"/>
      <c r="CH70" s="246"/>
      <c r="CI70" s="246"/>
      <c r="CJ70" s="246"/>
      <c r="CK70" s="246"/>
      <c r="CL70" s="246"/>
    </row>
    <row r="71" spans="1:90" s="152" customFormat="1" ht="60" customHeight="1" x14ac:dyDescent="0.2">
      <c r="A71" s="184" t="s">
        <v>47</v>
      </c>
      <c r="B71" s="185"/>
      <c r="C71" s="185"/>
      <c r="D71" s="185"/>
      <c r="E71" s="185"/>
      <c r="F71" s="185"/>
      <c r="G71" s="185"/>
      <c r="H71" s="185"/>
      <c r="I71" s="186"/>
      <c r="J71" s="140"/>
      <c r="K71" s="187" t="s">
        <v>115</v>
      </c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44"/>
      <c r="BI71" s="203" t="s">
        <v>154</v>
      </c>
      <c r="BJ71" s="204"/>
      <c r="BK71" s="204"/>
      <c r="BL71" s="204"/>
      <c r="BM71" s="204"/>
      <c r="BN71" s="204"/>
      <c r="BO71" s="204"/>
      <c r="BP71" s="204"/>
      <c r="BQ71" s="204"/>
      <c r="BR71" s="204"/>
      <c r="BS71" s="205"/>
      <c r="BT71" s="14">
        <v>1763.7115922595299</v>
      </c>
      <c r="BU71" s="153">
        <v>2031.9669937233407</v>
      </c>
      <c r="BV71" s="246"/>
      <c r="BW71" s="246"/>
      <c r="BX71" s="246"/>
      <c r="BY71" s="246"/>
      <c r="BZ71" s="246"/>
      <c r="CA71" s="246"/>
      <c r="CB71" s="246"/>
      <c r="CC71" s="246"/>
      <c r="CD71" s="246"/>
      <c r="CE71" s="246"/>
      <c r="CF71" s="246"/>
      <c r="CG71" s="246"/>
      <c r="CH71" s="246"/>
      <c r="CI71" s="246"/>
      <c r="CJ71" s="246"/>
      <c r="CK71" s="246"/>
      <c r="CL71" s="246"/>
    </row>
    <row r="72" spans="1:90" s="152" customFormat="1" ht="71.25" customHeight="1" x14ac:dyDescent="0.2">
      <c r="A72" s="184" t="s">
        <v>26</v>
      </c>
      <c r="B72" s="185"/>
      <c r="C72" s="185"/>
      <c r="D72" s="185"/>
      <c r="E72" s="185"/>
      <c r="F72" s="185"/>
      <c r="G72" s="185"/>
      <c r="H72" s="185"/>
      <c r="I72" s="186"/>
      <c r="J72" s="140"/>
      <c r="K72" s="187" t="s">
        <v>67</v>
      </c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44"/>
      <c r="BI72" s="188" t="s">
        <v>38</v>
      </c>
      <c r="BJ72" s="189"/>
      <c r="BK72" s="189"/>
      <c r="BL72" s="189"/>
      <c r="BM72" s="189"/>
      <c r="BN72" s="189"/>
      <c r="BO72" s="189"/>
      <c r="BP72" s="189"/>
      <c r="BQ72" s="189"/>
      <c r="BR72" s="189"/>
      <c r="BS72" s="190"/>
      <c r="BT72" s="140" t="s">
        <v>38</v>
      </c>
      <c r="BU72" s="157" t="s">
        <v>38</v>
      </c>
      <c r="BV72" s="203" t="s">
        <v>38</v>
      </c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5"/>
    </row>
    <row r="73" spans="1:90" s="152" customFormat="1" ht="39" customHeight="1" x14ac:dyDescent="0.2">
      <c r="A73" s="184" t="s">
        <v>6</v>
      </c>
      <c r="B73" s="185"/>
      <c r="C73" s="185"/>
      <c r="D73" s="185"/>
      <c r="E73" s="185"/>
      <c r="F73" s="185"/>
      <c r="G73" s="185"/>
      <c r="H73" s="185"/>
      <c r="I73" s="186"/>
      <c r="J73" s="140"/>
      <c r="K73" s="187" t="s">
        <v>68</v>
      </c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44"/>
      <c r="BI73" s="188" t="s">
        <v>69</v>
      </c>
      <c r="BJ73" s="189"/>
      <c r="BK73" s="189"/>
      <c r="BL73" s="189"/>
      <c r="BM73" s="189"/>
      <c r="BN73" s="189"/>
      <c r="BO73" s="189"/>
      <c r="BP73" s="189"/>
      <c r="BQ73" s="189"/>
      <c r="BR73" s="189"/>
      <c r="BS73" s="190"/>
      <c r="BT73" s="140" t="s">
        <v>303</v>
      </c>
      <c r="BU73" s="75">
        <v>64241</v>
      </c>
      <c r="BV73" s="203" t="s">
        <v>305</v>
      </c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5"/>
    </row>
    <row r="74" spans="1:90" s="152" customFormat="1" ht="15" customHeight="1" x14ac:dyDescent="0.2">
      <c r="A74" s="184" t="s">
        <v>70</v>
      </c>
      <c r="B74" s="185"/>
      <c r="C74" s="185"/>
      <c r="D74" s="185"/>
      <c r="E74" s="185"/>
      <c r="F74" s="185"/>
      <c r="G74" s="185"/>
      <c r="H74" s="185"/>
      <c r="I74" s="186"/>
      <c r="J74" s="140"/>
      <c r="K74" s="187" t="s">
        <v>71</v>
      </c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44"/>
      <c r="BI74" s="188" t="s">
        <v>72</v>
      </c>
      <c r="BJ74" s="189"/>
      <c r="BK74" s="189"/>
      <c r="BL74" s="189"/>
      <c r="BM74" s="189"/>
      <c r="BN74" s="189"/>
      <c r="BO74" s="189"/>
      <c r="BP74" s="189"/>
      <c r="BQ74" s="189"/>
      <c r="BR74" s="189"/>
      <c r="BS74" s="190"/>
      <c r="BT74" s="140" t="s">
        <v>303</v>
      </c>
      <c r="BU74" s="153">
        <v>425.80000000000007</v>
      </c>
      <c r="BV74" s="218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20"/>
    </row>
    <row r="75" spans="1:90" s="152" customFormat="1" ht="30" hidden="1" customHeight="1" x14ac:dyDescent="0.2">
      <c r="A75" s="184" t="s">
        <v>73</v>
      </c>
      <c r="B75" s="185"/>
      <c r="C75" s="185"/>
      <c r="D75" s="185"/>
      <c r="E75" s="185"/>
      <c r="F75" s="185"/>
      <c r="G75" s="185"/>
      <c r="H75" s="185"/>
      <c r="I75" s="186"/>
      <c r="J75" s="140"/>
      <c r="K75" s="187" t="s">
        <v>74</v>
      </c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44"/>
      <c r="BI75" s="188" t="s">
        <v>72</v>
      </c>
      <c r="BJ75" s="189"/>
      <c r="BK75" s="189"/>
      <c r="BL75" s="189"/>
      <c r="BM75" s="189"/>
      <c r="BN75" s="189"/>
      <c r="BO75" s="189"/>
      <c r="BP75" s="189"/>
      <c r="BQ75" s="189"/>
      <c r="BR75" s="189"/>
      <c r="BS75" s="190"/>
      <c r="BT75" s="140" t="s">
        <v>303</v>
      </c>
      <c r="BU75" s="153"/>
      <c r="BV75" s="218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20"/>
    </row>
    <row r="76" spans="1:90" s="152" customFormat="1" ht="30" customHeight="1" x14ac:dyDescent="0.2">
      <c r="A76" s="230" t="s">
        <v>155</v>
      </c>
      <c r="B76" s="231"/>
      <c r="C76" s="231"/>
      <c r="D76" s="231"/>
      <c r="E76" s="231"/>
      <c r="F76" s="231"/>
      <c r="G76" s="231"/>
      <c r="H76" s="231"/>
      <c r="I76" s="232"/>
      <c r="J76" s="224" t="s">
        <v>156</v>
      </c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6"/>
      <c r="BI76" s="188" t="s">
        <v>72</v>
      </c>
      <c r="BJ76" s="189"/>
      <c r="BK76" s="189"/>
      <c r="BL76" s="189"/>
      <c r="BM76" s="189"/>
      <c r="BN76" s="189"/>
      <c r="BO76" s="189"/>
      <c r="BP76" s="189"/>
      <c r="BQ76" s="189"/>
      <c r="BR76" s="189"/>
      <c r="BS76" s="190"/>
      <c r="BT76" s="140" t="s">
        <v>303</v>
      </c>
      <c r="BU76" s="153">
        <v>142.30000000000001</v>
      </c>
      <c r="BV76" s="218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8"/>
    </row>
    <row r="77" spans="1:90" s="152" customFormat="1" ht="30" customHeight="1" x14ac:dyDescent="0.2">
      <c r="A77" s="184" t="s">
        <v>157</v>
      </c>
      <c r="B77" s="222"/>
      <c r="C77" s="222"/>
      <c r="D77" s="222"/>
      <c r="E77" s="222"/>
      <c r="F77" s="222"/>
      <c r="G77" s="222"/>
      <c r="H77" s="222"/>
      <c r="I77" s="223"/>
      <c r="J77" s="224" t="s">
        <v>158</v>
      </c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6"/>
      <c r="BI77" s="188" t="s">
        <v>72</v>
      </c>
      <c r="BJ77" s="189"/>
      <c r="BK77" s="189"/>
      <c r="BL77" s="189"/>
      <c r="BM77" s="189"/>
      <c r="BN77" s="189"/>
      <c r="BO77" s="189"/>
      <c r="BP77" s="189"/>
      <c r="BQ77" s="189"/>
      <c r="BR77" s="189"/>
      <c r="BS77" s="190"/>
      <c r="BT77" s="140" t="s">
        <v>303</v>
      </c>
      <c r="BU77" s="153">
        <v>121.9</v>
      </c>
      <c r="BV77" s="143"/>
      <c r="BW77" s="233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4"/>
      <c r="CL77" s="235"/>
    </row>
    <row r="78" spans="1:90" s="152" customFormat="1" ht="30" customHeight="1" x14ac:dyDescent="0.2">
      <c r="A78" s="184" t="s">
        <v>159</v>
      </c>
      <c r="B78" s="222"/>
      <c r="C78" s="222"/>
      <c r="D78" s="222"/>
      <c r="E78" s="222"/>
      <c r="F78" s="222"/>
      <c r="G78" s="222"/>
      <c r="H78" s="222"/>
      <c r="I78" s="223"/>
      <c r="J78" s="224" t="s">
        <v>160</v>
      </c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6"/>
      <c r="BI78" s="188" t="s">
        <v>72</v>
      </c>
      <c r="BJ78" s="189"/>
      <c r="BK78" s="189"/>
      <c r="BL78" s="189"/>
      <c r="BM78" s="189"/>
      <c r="BN78" s="189"/>
      <c r="BO78" s="189"/>
      <c r="BP78" s="189"/>
      <c r="BQ78" s="189"/>
      <c r="BR78" s="189"/>
      <c r="BS78" s="190"/>
      <c r="BT78" s="140" t="s">
        <v>303</v>
      </c>
      <c r="BU78" s="153">
        <v>161.6</v>
      </c>
      <c r="BV78" s="143"/>
      <c r="BW78" s="219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8"/>
    </row>
    <row r="79" spans="1:90" s="152" customFormat="1" ht="30" customHeight="1" x14ac:dyDescent="0.2">
      <c r="A79" s="184" t="s">
        <v>75</v>
      </c>
      <c r="B79" s="185"/>
      <c r="C79" s="185"/>
      <c r="D79" s="185"/>
      <c r="E79" s="185"/>
      <c r="F79" s="185"/>
      <c r="G79" s="185"/>
      <c r="H79" s="185"/>
      <c r="I79" s="186"/>
      <c r="J79" s="140"/>
      <c r="K79" s="187" t="s">
        <v>76</v>
      </c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44"/>
      <c r="BI79" s="188" t="s">
        <v>77</v>
      </c>
      <c r="BJ79" s="189"/>
      <c r="BK79" s="189"/>
      <c r="BL79" s="189"/>
      <c r="BM79" s="189"/>
      <c r="BN79" s="189"/>
      <c r="BO79" s="189"/>
      <c r="BP79" s="189"/>
      <c r="BQ79" s="189"/>
      <c r="BR79" s="189"/>
      <c r="BS79" s="190"/>
      <c r="BT79" s="140" t="s">
        <v>204</v>
      </c>
      <c r="BU79" s="153">
        <v>3901.3138690000001</v>
      </c>
      <c r="BV79" s="229"/>
      <c r="BW79" s="219"/>
      <c r="BX79" s="219"/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19"/>
      <c r="CJ79" s="219"/>
      <c r="CK79" s="219"/>
      <c r="CL79" s="220"/>
    </row>
    <row r="80" spans="1:90" s="152" customFormat="1" ht="30" customHeight="1" x14ac:dyDescent="0.2">
      <c r="A80" s="184" t="s">
        <v>161</v>
      </c>
      <c r="B80" s="185"/>
      <c r="C80" s="185"/>
      <c r="D80" s="185"/>
      <c r="E80" s="185"/>
      <c r="F80" s="185"/>
      <c r="G80" s="185"/>
      <c r="H80" s="185"/>
      <c r="I80" s="186"/>
      <c r="J80" s="218" t="s">
        <v>162</v>
      </c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20"/>
      <c r="BI80" s="188" t="s">
        <v>77</v>
      </c>
      <c r="BJ80" s="189"/>
      <c r="BK80" s="189"/>
      <c r="BL80" s="189"/>
      <c r="BM80" s="189"/>
      <c r="BN80" s="189"/>
      <c r="BO80" s="189"/>
      <c r="BP80" s="189"/>
      <c r="BQ80" s="189"/>
      <c r="BR80" s="189"/>
      <c r="BS80" s="190"/>
      <c r="BT80" s="140" t="s">
        <v>204</v>
      </c>
      <c r="BU80" s="153">
        <v>179.86718300000001</v>
      </c>
      <c r="BV80" s="218"/>
      <c r="BW80" s="219"/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20"/>
    </row>
    <row r="81" spans="1:90" s="152" customFormat="1" ht="30" customHeight="1" x14ac:dyDescent="0.2">
      <c r="A81" s="184" t="s">
        <v>163</v>
      </c>
      <c r="B81" s="222"/>
      <c r="C81" s="222"/>
      <c r="D81" s="222"/>
      <c r="E81" s="222"/>
      <c r="F81" s="222"/>
      <c r="G81" s="222"/>
      <c r="H81" s="222"/>
      <c r="I81" s="223"/>
      <c r="J81" s="229" t="s">
        <v>164</v>
      </c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6"/>
      <c r="BG81" s="236"/>
      <c r="BH81" s="237"/>
      <c r="BI81" s="188" t="s">
        <v>77</v>
      </c>
      <c r="BJ81" s="189"/>
      <c r="BK81" s="189"/>
      <c r="BL81" s="189"/>
      <c r="BM81" s="189"/>
      <c r="BN81" s="189"/>
      <c r="BO81" s="189"/>
      <c r="BP81" s="189"/>
      <c r="BQ81" s="189"/>
      <c r="BR81" s="189"/>
      <c r="BS81" s="190"/>
      <c r="BT81" s="140" t="s">
        <v>204</v>
      </c>
      <c r="BU81" s="153">
        <v>283.033682</v>
      </c>
      <c r="BV81" s="218"/>
      <c r="BW81" s="227"/>
      <c r="BX81" s="227"/>
      <c r="BY81" s="227"/>
      <c r="BZ81" s="227"/>
      <c r="CA81" s="227"/>
      <c r="CB81" s="227"/>
      <c r="CC81" s="227"/>
      <c r="CD81" s="227"/>
      <c r="CE81" s="227"/>
      <c r="CF81" s="227"/>
      <c r="CG81" s="227"/>
      <c r="CH81" s="227"/>
      <c r="CI81" s="227"/>
      <c r="CJ81" s="227"/>
      <c r="CK81" s="227"/>
      <c r="CL81" s="228"/>
    </row>
    <row r="82" spans="1:90" s="152" customFormat="1" ht="30" customHeight="1" x14ac:dyDescent="0.2">
      <c r="A82" s="184" t="s">
        <v>165</v>
      </c>
      <c r="B82" s="222"/>
      <c r="C82" s="222"/>
      <c r="D82" s="222"/>
      <c r="E82" s="222"/>
      <c r="F82" s="222"/>
      <c r="G82" s="222"/>
      <c r="H82" s="222"/>
      <c r="I82" s="223"/>
      <c r="J82" s="229" t="s">
        <v>166</v>
      </c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 s="236"/>
      <c r="BF82" s="236"/>
      <c r="BG82" s="236"/>
      <c r="BH82" s="237"/>
      <c r="BI82" s="188" t="s">
        <v>77</v>
      </c>
      <c r="BJ82" s="189"/>
      <c r="BK82" s="189"/>
      <c r="BL82" s="189"/>
      <c r="BM82" s="189"/>
      <c r="BN82" s="189"/>
      <c r="BO82" s="189"/>
      <c r="BP82" s="189"/>
      <c r="BQ82" s="189"/>
      <c r="BR82" s="189"/>
      <c r="BS82" s="190"/>
      <c r="BT82" s="140" t="s">
        <v>204</v>
      </c>
      <c r="BU82" s="153">
        <v>1317.5416700000001</v>
      </c>
      <c r="BV82" s="229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8"/>
    </row>
    <row r="83" spans="1:90" s="152" customFormat="1" ht="30" customHeight="1" x14ac:dyDescent="0.2">
      <c r="A83" s="184" t="s">
        <v>167</v>
      </c>
      <c r="B83" s="222"/>
      <c r="C83" s="222"/>
      <c r="D83" s="222"/>
      <c r="E83" s="222"/>
      <c r="F83" s="222"/>
      <c r="G83" s="222"/>
      <c r="H83" s="222"/>
      <c r="I83" s="223"/>
      <c r="J83" s="229" t="s">
        <v>168</v>
      </c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7"/>
      <c r="BI83" s="188" t="s">
        <v>77</v>
      </c>
      <c r="BJ83" s="189"/>
      <c r="BK83" s="189"/>
      <c r="BL83" s="189"/>
      <c r="BM83" s="189"/>
      <c r="BN83" s="189"/>
      <c r="BO83" s="189"/>
      <c r="BP83" s="189"/>
      <c r="BQ83" s="189"/>
      <c r="BR83" s="189"/>
      <c r="BS83" s="190"/>
      <c r="BT83" s="140" t="s">
        <v>204</v>
      </c>
      <c r="BU83" s="153">
        <v>2120.8713339999999</v>
      </c>
      <c r="BV83" s="218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8"/>
    </row>
    <row r="84" spans="1:90" s="152" customFormat="1" ht="30" customHeight="1" x14ac:dyDescent="0.2">
      <c r="A84" s="184" t="s">
        <v>78</v>
      </c>
      <c r="B84" s="185"/>
      <c r="C84" s="185"/>
      <c r="D84" s="185"/>
      <c r="E84" s="185"/>
      <c r="F84" s="185"/>
      <c r="G84" s="185"/>
      <c r="H84" s="185"/>
      <c r="I84" s="186"/>
      <c r="J84" s="140"/>
      <c r="K84" s="187" t="s">
        <v>79</v>
      </c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44"/>
      <c r="BI84" s="188" t="s">
        <v>77</v>
      </c>
      <c r="BJ84" s="189"/>
      <c r="BK84" s="189"/>
      <c r="BL84" s="189"/>
      <c r="BM84" s="189"/>
      <c r="BN84" s="189"/>
      <c r="BO84" s="189"/>
      <c r="BP84" s="189"/>
      <c r="BQ84" s="189"/>
      <c r="BR84" s="189"/>
      <c r="BS84" s="190"/>
      <c r="BT84" s="140" t="s">
        <v>204</v>
      </c>
      <c r="BU84" s="153">
        <v>7547.2</v>
      </c>
      <c r="BV84" s="229"/>
      <c r="BW84" s="219"/>
      <c r="BX84" s="219"/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20"/>
    </row>
    <row r="85" spans="1:90" s="152" customFormat="1" ht="29.25" customHeight="1" x14ac:dyDescent="0.2">
      <c r="A85" s="184" t="s">
        <v>169</v>
      </c>
      <c r="B85" s="185"/>
      <c r="C85" s="185"/>
      <c r="D85" s="185"/>
      <c r="E85" s="185"/>
      <c r="F85" s="185"/>
      <c r="G85" s="185"/>
      <c r="H85" s="185"/>
      <c r="I85" s="186"/>
      <c r="J85" s="218" t="s">
        <v>170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20"/>
      <c r="BI85" s="188" t="s">
        <v>77</v>
      </c>
      <c r="BJ85" s="189"/>
      <c r="BK85" s="189"/>
      <c r="BL85" s="189"/>
      <c r="BM85" s="189"/>
      <c r="BN85" s="189"/>
      <c r="BO85" s="189"/>
      <c r="BP85" s="189"/>
      <c r="BQ85" s="189"/>
      <c r="BR85" s="189"/>
      <c r="BS85" s="190"/>
      <c r="BT85" s="140" t="s">
        <v>204</v>
      </c>
      <c r="BU85" s="153">
        <v>1639.3</v>
      </c>
      <c r="BV85" s="218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20"/>
    </row>
    <row r="86" spans="1:90" s="152" customFormat="1" ht="30" customHeight="1" x14ac:dyDescent="0.2">
      <c r="A86" s="184" t="s">
        <v>171</v>
      </c>
      <c r="B86" s="222"/>
      <c r="C86" s="222"/>
      <c r="D86" s="222"/>
      <c r="E86" s="222"/>
      <c r="F86" s="222"/>
      <c r="G86" s="222"/>
      <c r="H86" s="222"/>
      <c r="I86" s="223"/>
      <c r="J86" s="218" t="s">
        <v>172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8"/>
      <c r="BI86" s="188" t="s">
        <v>77</v>
      </c>
      <c r="BJ86" s="189"/>
      <c r="BK86" s="189"/>
      <c r="BL86" s="189"/>
      <c r="BM86" s="189"/>
      <c r="BN86" s="189"/>
      <c r="BO86" s="189"/>
      <c r="BP86" s="189"/>
      <c r="BQ86" s="189"/>
      <c r="BR86" s="189"/>
      <c r="BS86" s="190"/>
      <c r="BT86" s="140" t="s">
        <v>204</v>
      </c>
      <c r="BU86" s="153">
        <v>2189.6999999999998</v>
      </c>
      <c r="BV86" s="218"/>
      <c r="BW86" s="227"/>
      <c r="BX86" s="227"/>
      <c r="BY86" s="227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8"/>
    </row>
    <row r="87" spans="1:90" s="152" customFormat="1" ht="30" customHeight="1" x14ac:dyDescent="0.2">
      <c r="A87" s="184" t="s">
        <v>173</v>
      </c>
      <c r="B87" s="222"/>
      <c r="C87" s="222"/>
      <c r="D87" s="222"/>
      <c r="E87" s="222"/>
      <c r="F87" s="222"/>
      <c r="G87" s="222"/>
      <c r="H87" s="222"/>
      <c r="I87" s="223"/>
      <c r="J87" s="218" t="s">
        <v>174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8"/>
      <c r="BI87" s="188" t="s">
        <v>77</v>
      </c>
      <c r="BJ87" s="189"/>
      <c r="BK87" s="189"/>
      <c r="BL87" s="189"/>
      <c r="BM87" s="189"/>
      <c r="BN87" s="189"/>
      <c r="BO87" s="189"/>
      <c r="BP87" s="189"/>
      <c r="BQ87" s="189"/>
      <c r="BR87" s="189"/>
      <c r="BS87" s="190"/>
      <c r="BT87" s="140" t="s">
        <v>204</v>
      </c>
      <c r="BU87" s="153">
        <v>3718.2</v>
      </c>
      <c r="BV87" s="218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8"/>
    </row>
    <row r="88" spans="1:90" s="152" customFormat="1" ht="30" hidden="1" customHeight="1" x14ac:dyDescent="0.2">
      <c r="A88" s="184" t="s">
        <v>175</v>
      </c>
      <c r="B88" s="222"/>
      <c r="C88" s="222"/>
      <c r="D88" s="222"/>
      <c r="E88" s="222"/>
      <c r="F88" s="222"/>
      <c r="G88" s="222"/>
      <c r="H88" s="222"/>
      <c r="I88" s="223"/>
      <c r="J88" s="218" t="s">
        <v>176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8"/>
      <c r="BI88" s="188" t="s">
        <v>77</v>
      </c>
      <c r="BJ88" s="189"/>
      <c r="BK88" s="189"/>
      <c r="BL88" s="189"/>
      <c r="BM88" s="189"/>
      <c r="BN88" s="189"/>
      <c r="BO88" s="189"/>
      <c r="BP88" s="189"/>
      <c r="BQ88" s="189"/>
      <c r="BR88" s="189"/>
      <c r="BS88" s="190"/>
      <c r="BT88" s="140" t="s">
        <v>204</v>
      </c>
      <c r="BU88" s="153">
        <v>0</v>
      </c>
      <c r="BV88" s="218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8"/>
    </row>
    <row r="89" spans="1:90" s="152" customFormat="1" ht="15" customHeight="1" x14ac:dyDescent="0.2">
      <c r="A89" s="184" t="s">
        <v>80</v>
      </c>
      <c r="B89" s="185"/>
      <c r="C89" s="185"/>
      <c r="D89" s="185"/>
      <c r="E89" s="185"/>
      <c r="F89" s="185"/>
      <c r="G89" s="185"/>
      <c r="H89" s="185"/>
      <c r="I89" s="186"/>
      <c r="J89" s="140"/>
      <c r="K89" s="187" t="s">
        <v>81</v>
      </c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44"/>
      <c r="BI89" s="188" t="s">
        <v>82</v>
      </c>
      <c r="BJ89" s="189"/>
      <c r="BK89" s="189"/>
      <c r="BL89" s="189"/>
      <c r="BM89" s="189"/>
      <c r="BN89" s="189"/>
      <c r="BO89" s="189"/>
      <c r="BP89" s="189"/>
      <c r="BQ89" s="189"/>
      <c r="BR89" s="189"/>
      <c r="BS89" s="190"/>
      <c r="BT89" s="140" t="s">
        <v>204</v>
      </c>
      <c r="BU89" s="153">
        <v>2938.1530000000002</v>
      </c>
      <c r="BV89" s="218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20"/>
    </row>
    <row r="90" spans="1:90" s="152" customFormat="1" ht="30" customHeight="1" x14ac:dyDescent="0.2">
      <c r="A90" s="184" t="s">
        <v>177</v>
      </c>
      <c r="B90" s="185"/>
      <c r="C90" s="185"/>
      <c r="D90" s="185"/>
      <c r="E90" s="185"/>
      <c r="F90" s="185"/>
      <c r="G90" s="185"/>
      <c r="H90" s="185"/>
      <c r="I90" s="186"/>
      <c r="J90" s="218" t="s">
        <v>178</v>
      </c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20"/>
      <c r="BI90" s="188" t="s">
        <v>82</v>
      </c>
      <c r="BJ90" s="189"/>
      <c r="BK90" s="189"/>
      <c r="BL90" s="189"/>
      <c r="BM90" s="189"/>
      <c r="BN90" s="189"/>
      <c r="BO90" s="189"/>
      <c r="BP90" s="189"/>
      <c r="BQ90" s="189"/>
      <c r="BR90" s="189"/>
      <c r="BS90" s="190"/>
      <c r="BT90" s="140" t="s">
        <v>204</v>
      </c>
      <c r="BU90" s="153">
        <v>120.98389999999999</v>
      </c>
      <c r="BV90" s="218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20"/>
    </row>
    <row r="91" spans="1:90" s="152" customFormat="1" ht="30" customHeight="1" x14ac:dyDescent="0.2">
      <c r="A91" s="184" t="s">
        <v>179</v>
      </c>
      <c r="B91" s="222"/>
      <c r="C91" s="222"/>
      <c r="D91" s="222"/>
      <c r="E91" s="222"/>
      <c r="F91" s="222"/>
      <c r="G91" s="222"/>
      <c r="H91" s="222"/>
      <c r="I91" s="223"/>
      <c r="J91" s="218" t="s">
        <v>180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8"/>
      <c r="BI91" s="188" t="s">
        <v>82</v>
      </c>
      <c r="BJ91" s="189"/>
      <c r="BK91" s="189"/>
      <c r="BL91" s="189"/>
      <c r="BM91" s="189"/>
      <c r="BN91" s="189"/>
      <c r="BO91" s="189"/>
      <c r="BP91" s="189"/>
      <c r="BQ91" s="189"/>
      <c r="BR91" s="189"/>
      <c r="BS91" s="190"/>
      <c r="BT91" s="140" t="s">
        <v>204</v>
      </c>
      <c r="BU91" s="153">
        <v>226.88909999999998</v>
      </c>
      <c r="BV91" s="218"/>
      <c r="BW91" s="227"/>
      <c r="BX91" s="227"/>
      <c r="BY91" s="227"/>
      <c r="BZ91" s="227"/>
      <c r="CA91" s="227"/>
      <c r="CB91" s="227"/>
      <c r="CC91" s="227"/>
      <c r="CD91" s="227"/>
      <c r="CE91" s="227"/>
      <c r="CF91" s="227"/>
      <c r="CG91" s="227"/>
      <c r="CH91" s="227"/>
      <c r="CI91" s="227"/>
      <c r="CJ91" s="227"/>
      <c r="CK91" s="227"/>
      <c r="CL91" s="228"/>
    </row>
    <row r="92" spans="1:90" s="152" customFormat="1" ht="30" customHeight="1" x14ac:dyDescent="0.2">
      <c r="A92" s="184" t="s">
        <v>181</v>
      </c>
      <c r="B92" s="222"/>
      <c r="C92" s="222"/>
      <c r="D92" s="222"/>
      <c r="E92" s="222"/>
      <c r="F92" s="222"/>
      <c r="G92" s="222"/>
      <c r="H92" s="222"/>
      <c r="I92" s="223"/>
      <c r="J92" s="218" t="s">
        <v>182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8"/>
      <c r="BI92" s="188" t="s">
        <v>82</v>
      </c>
      <c r="BJ92" s="189"/>
      <c r="BK92" s="189"/>
      <c r="BL92" s="189"/>
      <c r="BM92" s="189"/>
      <c r="BN92" s="189"/>
      <c r="BO92" s="189"/>
      <c r="BP92" s="189"/>
      <c r="BQ92" s="189"/>
      <c r="BR92" s="189"/>
      <c r="BS92" s="190"/>
      <c r="BT92" s="140" t="s">
        <v>204</v>
      </c>
      <c r="BU92" s="153">
        <v>1197.175</v>
      </c>
      <c r="BV92" s="218"/>
      <c r="BW92" s="227"/>
      <c r="BX92" s="227"/>
      <c r="BY92" s="227"/>
      <c r="BZ92" s="227"/>
      <c r="CA92" s="227"/>
      <c r="CB92" s="227"/>
      <c r="CC92" s="227"/>
      <c r="CD92" s="227"/>
      <c r="CE92" s="227"/>
      <c r="CF92" s="227"/>
      <c r="CG92" s="227"/>
      <c r="CH92" s="227"/>
      <c r="CI92" s="227"/>
      <c r="CJ92" s="227"/>
      <c r="CK92" s="227"/>
      <c r="CL92" s="228"/>
    </row>
    <row r="93" spans="1:90" s="152" customFormat="1" ht="30" customHeight="1" x14ac:dyDescent="0.2">
      <c r="A93" s="184" t="s">
        <v>183</v>
      </c>
      <c r="B93" s="222"/>
      <c r="C93" s="222"/>
      <c r="D93" s="222"/>
      <c r="E93" s="222"/>
      <c r="F93" s="222"/>
      <c r="G93" s="222"/>
      <c r="H93" s="222"/>
      <c r="I93" s="223"/>
      <c r="J93" s="218" t="s">
        <v>184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8"/>
      <c r="BI93" s="188" t="s">
        <v>82</v>
      </c>
      <c r="BJ93" s="189"/>
      <c r="BK93" s="189"/>
      <c r="BL93" s="189"/>
      <c r="BM93" s="189"/>
      <c r="BN93" s="189"/>
      <c r="BO93" s="189"/>
      <c r="BP93" s="189"/>
      <c r="BQ93" s="189"/>
      <c r="BR93" s="189"/>
      <c r="BS93" s="190"/>
      <c r="BT93" s="140" t="s">
        <v>204</v>
      </c>
      <c r="BU93" s="153">
        <v>1393.105</v>
      </c>
      <c r="BV93" s="218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7"/>
      <c r="CL93" s="228"/>
    </row>
    <row r="94" spans="1:90" s="152" customFormat="1" ht="15" customHeight="1" x14ac:dyDescent="0.2">
      <c r="A94" s="184" t="s">
        <v>83</v>
      </c>
      <c r="B94" s="185"/>
      <c r="C94" s="185"/>
      <c r="D94" s="185"/>
      <c r="E94" s="185"/>
      <c r="F94" s="185"/>
      <c r="G94" s="185"/>
      <c r="H94" s="185"/>
      <c r="I94" s="186"/>
      <c r="J94" s="140"/>
      <c r="K94" s="187" t="s">
        <v>84</v>
      </c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44"/>
      <c r="BI94" s="188" t="s">
        <v>66</v>
      </c>
      <c r="BJ94" s="189"/>
      <c r="BK94" s="189"/>
      <c r="BL94" s="189"/>
      <c r="BM94" s="189"/>
      <c r="BN94" s="189"/>
      <c r="BO94" s="189"/>
      <c r="BP94" s="189"/>
      <c r="BQ94" s="189"/>
      <c r="BR94" s="189"/>
      <c r="BS94" s="190"/>
      <c r="BT94" s="140" t="s">
        <v>204</v>
      </c>
      <c r="BU94" s="154">
        <v>6.4999999999999997E-3</v>
      </c>
      <c r="BV94" s="218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20"/>
    </row>
    <row r="95" spans="1:90" s="152" customFormat="1" ht="68.25" customHeight="1" x14ac:dyDescent="0.2">
      <c r="A95" s="184" t="s">
        <v>85</v>
      </c>
      <c r="B95" s="185"/>
      <c r="C95" s="185"/>
      <c r="D95" s="185"/>
      <c r="E95" s="185"/>
      <c r="F95" s="185"/>
      <c r="G95" s="185"/>
      <c r="H95" s="185"/>
      <c r="I95" s="186"/>
      <c r="J95" s="140"/>
      <c r="K95" s="187" t="s">
        <v>86</v>
      </c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44"/>
      <c r="BI95" s="188" t="s">
        <v>5</v>
      </c>
      <c r="BJ95" s="189"/>
      <c r="BK95" s="189"/>
      <c r="BL95" s="189"/>
      <c r="BM95" s="189"/>
      <c r="BN95" s="189"/>
      <c r="BO95" s="189"/>
      <c r="BP95" s="189"/>
      <c r="BQ95" s="189"/>
      <c r="BR95" s="189"/>
      <c r="BS95" s="190"/>
      <c r="BT95" s="153">
        <v>389362.64980856236</v>
      </c>
      <c r="BU95" s="153">
        <v>262041.4804</v>
      </c>
      <c r="BV95" s="251" t="s">
        <v>464</v>
      </c>
      <c r="BW95" s="252"/>
      <c r="BX95" s="252"/>
      <c r="BY95" s="252"/>
      <c r="BZ95" s="252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3"/>
    </row>
    <row r="96" spans="1:90" s="152" customFormat="1" ht="50.25" customHeight="1" x14ac:dyDescent="0.2">
      <c r="A96" s="184" t="s">
        <v>87</v>
      </c>
      <c r="B96" s="185"/>
      <c r="C96" s="185"/>
      <c r="D96" s="185"/>
      <c r="E96" s="185"/>
      <c r="F96" s="185"/>
      <c r="G96" s="185"/>
      <c r="H96" s="185"/>
      <c r="I96" s="186"/>
      <c r="J96" s="140"/>
      <c r="K96" s="187" t="s">
        <v>376</v>
      </c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44"/>
      <c r="BI96" s="188" t="s">
        <v>5</v>
      </c>
      <c r="BJ96" s="189"/>
      <c r="BK96" s="189"/>
      <c r="BL96" s="189"/>
      <c r="BM96" s="189"/>
      <c r="BN96" s="189"/>
      <c r="BO96" s="189"/>
      <c r="BP96" s="189"/>
      <c r="BQ96" s="189"/>
      <c r="BR96" s="189"/>
      <c r="BS96" s="190"/>
      <c r="BT96" s="153">
        <v>67455.153602785213</v>
      </c>
      <c r="BU96" s="153">
        <v>35254.190669999996</v>
      </c>
      <c r="BV96" s="251" t="s">
        <v>375</v>
      </c>
      <c r="BW96" s="252"/>
      <c r="BX96" s="252"/>
      <c r="BY96" s="252"/>
      <c r="BZ96" s="252"/>
      <c r="CA96" s="252"/>
      <c r="CB96" s="252"/>
      <c r="CC96" s="252"/>
      <c r="CD96" s="252"/>
      <c r="CE96" s="252"/>
      <c r="CF96" s="252"/>
      <c r="CG96" s="252"/>
      <c r="CH96" s="252"/>
      <c r="CI96" s="252"/>
      <c r="CJ96" s="252"/>
      <c r="CK96" s="252"/>
      <c r="CL96" s="253"/>
    </row>
    <row r="97" spans="1:90" s="152" customFormat="1" ht="45" customHeight="1" x14ac:dyDescent="0.2">
      <c r="A97" s="184" t="s">
        <v>89</v>
      </c>
      <c r="B97" s="185"/>
      <c r="C97" s="185"/>
      <c r="D97" s="185"/>
      <c r="E97" s="185"/>
      <c r="F97" s="185"/>
      <c r="G97" s="185"/>
      <c r="H97" s="185"/>
      <c r="I97" s="186"/>
      <c r="J97" s="140"/>
      <c r="K97" s="187" t="s">
        <v>90</v>
      </c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44"/>
      <c r="BI97" s="188" t="s">
        <v>66</v>
      </c>
      <c r="BJ97" s="189"/>
      <c r="BK97" s="189"/>
      <c r="BL97" s="189"/>
      <c r="BM97" s="189"/>
      <c r="BN97" s="189"/>
      <c r="BO97" s="189"/>
      <c r="BP97" s="189"/>
      <c r="BQ97" s="189"/>
      <c r="BR97" s="189"/>
      <c r="BS97" s="190"/>
      <c r="BT97" s="15">
        <v>0.19705484521776123</v>
      </c>
      <c r="BU97" s="157" t="s">
        <v>38</v>
      </c>
      <c r="BV97" s="203" t="s">
        <v>38</v>
      </c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5"/>
    </row>
    <row r="98" spans="1:90" ht="15" customHeight="1" x14ac:dyDescent="0.25">
      <c r="BU98" s="141"/>
    </row>
    <row r="99" spans="1:90" s="146" customFormat="1" ht="12.75" x14ac:dyDescent="0.2">
      <c r="G99" s="146" t="s">
        <v>18</v>
      </c>
    </row>
    <row r="100" spans="1:90" s="146" customFormat="1" ht="46.5" customHeight="1" x14ac:dyDescent="0.2">
      <c r="A100" s="238" t="s">
        <v>91</v>
      </c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239"/>
      <c r="AY100" s="239"/>
      <c r="AZ100" s="239"/>
      <c r="BA100" s="239"/>
      <c r="BB100" s="239"/>
      <c r="BC100" s="239"/>
      <c r="BD100" s="239"/>
      <c r="BE100" s="239"/>
      <c r="BF100" s="239"/>
      <c r="BG100" s="239"/>
      <c r="BH100" s="239"/>
      <c r="BI100" s="239"/>
      <c r="BJ100" s="239"/>
      <c r="BK100" s="239"/>
      <c r="BL100" s="239"/>
      <c r="BM100" s="239"/>
      <c r="BN100" s="239"/>
      <c r="BO100" s="239"/>
      <c r="BP100" s="239"/>
      <c r="BQ100" s="239"/>
      <c r="BR100" s="239"/>
      <c r="BS100" s="239"/>
      <c r="BT100" s="239"/>
      <c r="BU100" s="239"/>
      <c r="BV100" s="239"/>
      <c r="BW100" s="239"/>
      <c r="BX100" s="239"/>
      <c r="BY100" s="239"/>
      <c r="BZ100" s="239"/>
      <c r="CA100" s="239"/>
      <c r="CB100" s="239"/>
      <c r="CC100" s="239"/>
      <c r="CD100" s="239"/>
      <c r="CE100" s="239"/>
      <c r="CF100" s="239"/>
      <c r="CG100" s="239"/>
      <c r="CH100" s="239"/>
      <c r="CI100" s="239"/>
      <c r="CJ100" s="239"/>
      <c r="CK100" s="239"/>
      <c r="CL100" s="239"/>
    </row>
    <row r="101" spans="1:90" s="146" customFormat="1" ht="15" customHeight="1" x14ac:dyDescent="0.2">
      <c r="A101" s="238" t="s">
        <v>92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39"/>
      <c r="CB101" s="239"/>
      <c r="CC101" s="239"/>
      <c r="CD101" s="239"/>
      <c r="CE101" s="239"/>
      <c r="CF101" s="239"/>
      <c r="CG101" s="239"/>
      <c r="CH101" s="239"/>
      <c r="CI101" s="239"/>
      <c r="CJ101" s="239"/>
      <c r="CK101" s="239"/>
      <c r="CL101" s="239"/>
    </row>
    <row r="102" spans="1:90" s="146" customFormat="1" ht="15" customHeight="1" x14ac:dyDescent="0.2">
      <c r="A102" s="238" t="s">
        <v>116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39"/>
      <c r="BP102" s="239"/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239"/>
      <c r="CG102" s="239"/>
      <c r="CH102" s="239"/>
      <c r="CI102" s="239"/>
      <c r="CJ102" s="239"/>
      <c r="CK102" s="239"/>
      <c r="CL102" s="239"/>
    </row>
    <row r="103" spans="1:90" s="146" customFormat="1" ht="25.5" customHeight="1" x14ac:dyDescent="0.2">
      <c r="A103" s="238" t="s">
        <v>93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239"/>
      <c r="BG103" s="239"/>
      <c r="BH103" s="239"/>
      <c r="BI103" s="239"/>
      <c r="BJ103" s="239"/>
      <c r="BK103" s="239"/>
      <c r="BL103" s="239"/>
      <c r="BM103" s="239"/>
      <c r="BN103" s="239"/>
      <c r="BO103" s="239"/>
      <c r="BP103" s="239"/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</row>
    <row r="104" spans="1:90" s="146" customFormat="1" ht="25.5" customHeight="1" x14ac:dyDescent="0.2">
      <c r="A104" s="238" t="s">
        <v>94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39"/>
      <c r="CI104" s="239"/>
      <c r="CJ104" s="239"/>
      <c r="CK104" s="239"/>
      <c r="CL104" s="239"/>
    </row>
    <row r="105" spans="1:90" ht="3" customHeight="1" x14ac:dyDescent="0.25"/>
    <row r="106" spans="1:90" ht="18" customHeight="1" x14ac:dyDescent="0.25">
      <c r="A106" s="167" t="s">
        <v>377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7"/>
      <c r="CJ106" s="167"/>
      <c r="CK106" s="167"/>
      <c r="CL106" s="167"/>
    </row>
    <row r="107" spans="1:90" ht="15" customHeight="1" x14ac:dyDescent="0.25"/>
    <row r="108" spans="1:90" ht="15" customHeight="1" x14ac:dyDescent="0.25">
      <c r="BT108" s="151"/>
    </row>
  </sheetData>
  <mergeCells count="334">
    <mergeCell ref="A5:CL5"/>
    <mergeCell ref="A6:CL6"/>
    <mergeCell ref="A7:CL7"/>
    <mergeCell ref="A8:CL8"/>
    <mergeCell ref="AG10:BU10"/>
    <mergeCell ref="AQ13:AX13"/>
    <mergeCell ref="AY13:AZ13"/>
    <mergeCell ref="BA13:BH13"/>
    <mergeCell ref="A15:I16"/>
    <mergeCell ref="J15:BH16"/>
    <mergeCell ref="BI15:BS16"/>
    <mergeCell ref="BT15:BU15"/>
    <mergeCell ref="BV15:CL16"/>
    <mergeCell ref="A17:I17"/>
    <mergeCell ref="K17:BG17"/>
    <mergeCell ref="BI17:BS17"/>
    <mergeCell ref="BV17:CL17"/>
    <mergeCell ref="A20:I20"/>
    <mergeCell ref="K20:BG20"/>
    <mergeCell ref="BI20:BS20"/>
    <mergeCell ref="BV20:CL20"/>
    <mergeCell ref="A21:I21"/>
    <mergeCell ref="K21:BG21"/>
    <mergeCell ref="BI21:BS21"/>
    <mergeCell ref="BV21:CL21"/>
    <mergeCell ref="A18:I18"/>
    <mergeCell ref="K18:BG18"/>
    <mergeCell ref="BI18:BS18"/>
    <mergeCell ref="BV18:CL18"/>
    <mergeCell ref="A19:I19"/>
    <mergeCell ref="K19:BG19"/>
    <mergeCell ref="BI19:BS19"/>
    <mergeCell ref="BV19:CL19"/>
    <mergeCell ref="A24:I24"/>
    <mergeCell ref="K24:BG24"/>
    <mergeCell ref="BI24:BS24"/>
    <mergeCell ref="BV24:CL24"/>
    <mergeCell ref="A25:I25"/>
    <mergeCell ref="K25:BG25"/>
    <mergeCell ref="BI25:BS25"/>
    <mergeCell ref="BV25:CL25"/>
    <mergeCell ref="A22:I22"/>
    <mergeCell ref="K22:BG22"/>
    <mergeCell ref="BI22:BS22"/>
    <mergeCell ref="BV22:CL22"/>
    <mergeCell ref="A23:I23"/>
    <mergeCell ref="K23:BG23"/>
    <mergeCell ref="BI23:BS23"/>
    <mergeCell ref="BV23:CL23"/>
    <mergeCell ref="A28:I28"/>
    <mergeCell ref="K28:BG28"/>
    <mergeCell ref="BI28:BS28"/>
    <mergeCell ref="BV28:CL28"/>
    <mergeCell ref="A29:I29"/>
    <mergeCell ref="K29:BG29"/>
    <mergeCell ref="BI29:BS29"/>
    <mergeCell ref="BV29:CL29"/>
    <mergeCell ref="A26:I26"/>
    <mergeCell ref="K26:BG26"/>
    <mergeCell ref="BI26:BS26"/>
    <mergeCell ref="BV26:CL26"/>
    <mergeCell ref="A27:I27"/>
    <mergeCell ref="K27:BG27"/>
    <mergeCell ref="BI27:BS27"/>
    <mergeCell ref="BV27:CL27"/>
    <mergeCell ref="A32:I32"/>
    <mergeCell ref="K32:BG32"/>
    <mergeCell ref="BI32:BS32"/>
    <mergeCell ref="BV32:CL32"/>
    <mergeCell ref="A33:I33"/>
    <mergeCell ref="K33:BG33"/>
    <mergeCell ref="BI33:BS33"/>
    <mergeCell ref="BV33:CL33"/>
    <mergeCell ref="A30:I30"/>
    <mergeCell ref="K30:BG30"/>
    <mergeCell ref="BI30:BS30"/>
    <mergeCell ref="BV30:CL30"/>
    <mergeCell ref="A31:I31"/>
    <mergeCell ref="K31:BG31"/>
    <mergeCell ref="BI31:BS31"/>
    <mergeCell ref="BV31:CL31"/>
    <mergeCell ref="A36:I36"/>
    <mergeCell ref="K36:BG36"/>
    <mergeCell ref="BI36:BS36"/>
    <mergeCell ref="BV36:CL36"/>
    <mergeCell ref="A37:I37"/>
    <mergeCell ref="K37:BG37"/>
    <mergeCell ref="BI37:BS37"/>
    <mergeCell ref="BV37:CL37"/>
    <mergeCell ref="A34:I34"/>
    <mergeCell ref="K34:BG34"/>
    <mergeCell ref="BI34:BS34"/>
    <mergeCell ref="BV34:CL34"/>
    <mergeCell ref="A35:I35"/>
    <mergeCell ref="K35:BG35"/>
    <mergeCell ref="BI35:BS35"/>
    <mergeCell ref="BV35:CL35"/>
    <mergeCell ref="A40:I40"/>
    <mergeCell ref="K40:BG40"/>
    <mergeCell ref="BI40:BS40"/>
    <mergeCell ref="BV40:CL40"/>
    <mergeCell ref="A41:I41"/>
    <mergeCell ref="K41:BG41"/>
    <mergeCell ref="BI41:BS41"/>
    <mergeCell ref="BV41:CL41"/>
    <mergeCell ref="A38:I38"/>
    <mergeCell ref="K38:BG38"/>
    <mergeCell ref="BI38:BS38"/>
    <mergeCell ref="BV38:CL38"/>
    <mergeCell ref="A39:I39"/>
    <mergeCell ref="K39:BG39"/>
    <mergeCell ref="BI39:BS39"/>
    <mergeCell ref="BV39:CL39"/>
    <mergeCell ref="A44:I44"/>
    <mergeCell ref="K44:BG44"/>
    <mergeCell ref="BI44:BS44"/>
    <mergeCell ref="BV44:CL44"/>
    <mergeCell ref="A45:I45"/>
    <mergeCell ref="K45:BG45"/>
    <mergeCell ref="BI45:BS45"/>
    <mergeCell ref="BV45:CL45"/>
    <mergeCell ref="A42:I42"/>
    <mergeCell ref="K42:BG42"/>
    <mergeCell ref="BI42:BS42"/>
    <mergeCell ref="BV42:CL42"/>
    <mergeCell ref="A43:I43"/>
    <mergeCell ref="K43:BG43"/>
    <mergeCell ref="BI43:BS43"/>
    <mergeCell ref="BV43:CL43"/>
    <mergeCell ref="A48:I48"/>
    <mergeCell ref="K48:BG48"/>
    <mergeCell ref="BI48:BS48"/>
    <mergeCell ref="BV48:CL48"/>
    <mergeCell ref="A49:I49"/>
    <mergeCell ref="K49:BG49"/>
    <mergeCell ref="BI49:BS49"/>
    <mergeCell ref="BV49:CL49"/>
    <mergeCell ref="A46:I46"/>
    <mergeCell ref="K46:BG46"/>
    <mergeCell ref="BI46:BS46"/>
    <mergeCell ref="BV46:CL46"/>
    <mergeCell ref="A47:I47"/>
    <mergeCell ref="K47:BG47"/>
    <mergeCell ref="BI47:BS47"/>
    <mergeCell ref="BV47:CL47"/>
    <mergeCell ref="A52:I52"/>
    <mergeCell ref="K52:BG52"/>
    <mergeCell ref="BI52:BS52"/>
    <mergeCell ref="BV52:CL52"/>
    <mergeCell ref="A53:I53"/>
    <mergeCell ref="K53:BG53"/>
    <mergeCell ref="BI53:BS53"/>
    <mergeCell ref="BV53:CL53"/>
    <mergeCell ref="A50:I50"/>
    <mergeCell ref="K50:BG50"/>
    <mergeCell ref="BI50:BS50"/>
    <mergeCell ref="BV50:CL50"/>
    <mergeCell ref="A51:I51"/>
    <mergeCell ref="K51:BG51"/>
    <mergeCell ref="BI51:BS51"/>
    <mergeCell ref="BV51:CL51"/>
    <mergeCell ref="BV56:CL56"/>
    <mergeCell ref="A57:I57"/>
    <mergeCell ref="K57:BG57"/>
    <mergeCell ref="BI57:BS57"/>
    <mergeCell ref="BV57:CL66"/>
    <mergeCell ref="A58:I58"/>
    <mergeCell ref="K58:BG58"/>
    <mergeCell ref="A54:I54"/>
    <mergeCell ref="K54:BG54"/>
    <mergeCell ref="BI54:BS54"/>
    <mergeCell ref="BV54:CL54"/>
    <mergeCell ref="A55:I55"/>
    <mergeCell ref="K55:BG55"/>
    <mergeCell ref="BI55:BS55"/>
    <mergeCell ref="BV55:CL55"/>
    <mergeCell ref="BI58:BS58"/>
    <mergeCell ref="A59:I59"/>
    <mergeCell ref="K59:BG59"/>
    <mergeCell ref="BI59:BS59"/>
    <mergeCell ref="A60:I60"/>
    <mergeCell ref="K60:BG60"/>
    <mergeCell ref="BI60:BS60"/>
    <mergeCell ref="A56:I56"/>
    <mergeCell ref="K56:BG56"/>
    <mergeCell ref="BI56:BS56"/>
    <mergeCell ref="A63:I63"/>
    <mergeCell ref="K63:BG63"/>
    <mergeCell ref="BI63:BS63"/>
    <mergeCell ref="A64:I64"/>
    <mergeCell ref="K64:BG64"/>
    <mergeCell ref="BI64:BS64"/>
    <mergeCell ref="A61:I61"/>
    <mergeCell ref="K61:BG61"/>
    <mergeCell ref="BI61:BS61"/>
    <mergeCell ref="A62:I62"/>
    <mergeCell ref="K62:BG62"/>
    <mergeCell ref="BI62:BS62"/>
    <mergeCell ref="A67:I67"/>
    <mergeCell ref="K67:BG67"/>
    <mergeCell ref="BI67:BS67"/>
    <mergeCell ref="BV67:CL67"/>
    <mergeCell ref="A68:I68"/>
    <mergeCell ref="K68:BG68"/>
    <mergeCell ref="BI68:BS68"/>
    <mergeCell ref="BV68:CL68"/>
    <mergeCell ref="A65:I65"/>
    <mergeCell ref="K65:BG65"/>
    <mergeCell ref="BI65:BS65"/>
    <mergeCell ref="A66:I66"/>
    <mergeCell ref="K66:BG66"/>
    <mergeCell ref="BI66:BS66"/>
    <mergeCell ref="A71:I71"/>
    <mergeCell ref="K71:BG71"/>
    <mergeCell ref="BI71:BS71"/>
    <mergeCell ref="BV71:CL71"/>
    <mergeCell ref="A72:I72"/>
    <mergeCell ref="K72:BG72"/>
    <mergeCell ref="BI72:BS72"/>
    <mergeCell ref="BV72:CL72"/>
    <mergeCell ref="A69:I69"/>
    <mergeCell ref="K69:BG69"/>
    <mergeCell ref="BI69:BS69"/>
    <mergeCell ref="BV69:CL69"/>
    <mergeCell ref="A70:I70"/>
    <mergeCell ref="K70:BG70"/>
    <mergeCell ref="BI70:BS70"/>
    <mergeCell ref="BV70:CL70"/>
    <mergeCell ref="A75:I75"/>
    <mergeCell ref="K75:BG75"/>
    <mergeCell ref="BI75:BS75"/>
    <mergeCell ref="BV75:CL75"/>
    <mergeCell ref="A76:I76"/>
    <mergeCell ref="J76:BH76"/>
    <mergeCell ref="BI76:BS76"/>
    <mergeCell ref="BV76:CL76"/>
    <mergeCell ref="A73:I73"/>
    <mergeCell ref="K73:BG73"/>
    <mergeCell ref="BI73:BS73"/>
    <mergeCell ref="BV73:CL73"/>
    <mergeCell ref="A74:I74"/>
    <mergeCell ref="K74:BG74"/>
    <mergeCell ref="BI74:BS74"/>
    <mergeCell ref="BV74:CL74"/>
    <mergeCell ref="A79:I79"/>
    <mergeCell ref="K79:BG79"/>
    <mergeCell ref="BI79:BS79"/>
    <mergeCell ref="BV79:CL79"/>
    <mergeCell ref="A80:I80"/>
    <mergeCell ref="J80:BH80"/>
    <mergeCell ref="BI80:BS80"/>
    <mergeCell ref="BV80:CL80"/>
    <mergeCell ref="A77:I77"/>
    <mergeCell ref="J77:BH77"/>
    <mergeCell ref="BI77:BS77"/>
    <mergeCell ref="BW77:CL77"/>
    <mergeCell ref="A78:I78"/>
    <mergeCell ref="J78:BH78"/>
    <mergeCell ref="BI78:BS78"/>
    <mergeCell ref="BW78:CL78"/>
    <mergeCell ref="A83:I83"/>
    <mergeCell ref="J83:BH83"/>
    <mergeCell ref="BI83:BS83"/>
    <mergeCell ref="BV83:CL83"/>
    <mergeCell ref="A84:I84"/>
    <mergeCell ref="K84:BG84"/>
    <mergeCell ref="BI84:BS84"/>
    <mergeCell ref="BV84:CL84"/>
    <mergeCell ref="A81:I81"/>
    <mergeCell ref="J81:BH81"/>
    <mergeCell ref="BI81:BS81"/>
    <mergeCell ref="BV81:CL81"/>
    <mergeCell ref="A82:I82"/>
    <mergeCell ref="J82:BH82"/>
    <mergeCell ref="BI82:BS82"/>
    <mergeCell ref="BV82:CL82"/>
    <mergeCell ref="A87:I87"/>
    <mergeCell ref="J87:BH87"/>
    <mergeCell ref="BI87:BS87"/>
    <mergeCell ref="BV87:CL87"/>
    <mergeCell ref="A88:I88"/>
    <mergeCell ref="J88:BH88"/>
    <mergeCell ref="BI88:BS88"/>
    <mergeCell ref="BV88:CL88"/>
    <mergeCell ref="A85:I85"/>
    <mergeCell ref="J85:BH85"/>
    <mergeCell ref="BI85:BS85"/>
    <mergeCell ref="BV85:CL85"/>
    <mergeCell ref="A86:I86"/>
    <mergeCell ref="J86:BH86"/>
    <mergeCell ref="BI86:BS86"/>
    <mergeCell ref="BV86:CL86"/>
    <mergeCell ref="A91:I91"/>
    <mergeCell ref="J91:BH91"/>
    <mergeCell ref="BI91:BS91"/>
    <mergeCell ref="BV91:CL91"/>
    <mergeCell ref="A92:I92"/>
    <mergeCell ref="J92:BH92"/>
    <mergeCell ref="BI92:BS92"/>
    <mergeCell ref="BV92:CL92"/>
    <mergeCell ref="A89:I89"/>
    <mergeCell ref="K89:BG89"/>
    <mergeCell ref="BI89:BS89"/>
    <mergeCell ref="BV89:CL89"/>
    <mergeCell ref="A90:I90"/>
    <mergeCell ref="J90:BH90"/>
    <mergeCell ref="BI90:BS90"/>
    <mergeCell ref="BV90:CL90"/>
    <mergeCell ref="A95:I95"/>
    <mergeCell ref="K95:BG95"/>
    <mergeCell ref="BI95:BS95"/>
    <mergeCell ref="BV95:CL95"/>
    <mergeCell ref="A96:I96"/>
    <mergeCell ref="K96:BG96"/>
    <mergeCell ref="BI96:BS96"/>
    <mergeCell ref="BV96:CL96"/>
    <mergeCell ref="A93:I93"/>
    <mergeCell ref="J93:BH93"/>
    <mergeCell ref="BI93:BS93"/>
    <mergeCell ref="BV93:CL93"/>
    <mergeCell ref="A94:I94"/>
    <mergeCell ref="K94:BG94"/>
    <mergeCell ref="BI94:BS94"/>
    <mergeCell ref="BV94:CL94"/>
    <mergeCell ref="A102:CL102"/>
    <mergeCell ref="A103:CL103"/>
    <mergeCell ref="A104:CL104"/>
    <mergeCell ref="A106:CL106"/>
    <mergeCell ref="A97:I97"/>
    <mergeCell ref="K97:BG97"/>
    <mergeCell ref="BI97:BS97"/>
    <mergeCell ref="BV97:CL97"/>
    <mergeCell ref="A100:CL100"/>
    <mergeCell ref="A101:CL101"/>
  </mergeCells>
  <pageMargins left="0.7" right="0.7" top="0.75" bottom="0.75" header="0.3" footer="0.3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12"/>
  <sheetViews>
    <sheetView view="pageBreakPreview" zoomScale="80" zoomScaleNormal="100" zoomScaleSheetLayoutView="80" workbookViewId="0">
      <selection activeCell="CW70" sqref="CW70"/>
    </sheetView>
  </sheetViews>
  <sheetFormatPr defaultColWidth="1" defaultRowHeight="15" x14ac:dyDescent="0.25"/>
  <cols>
    <col min="1" max="8" width="1" style="147"/>
    <col min="9" max="9" width="1.85546875" style="147" customWidth="1"/>
    <col min="10" max="59" width="1" style="147"/>
    <col min="60" max="60" width="5.5703125" style="147" customWidth="1"/>
    <col min="61" max="70" width="1" style="147"/>
    <col min="71" max="71" width="0.7109375" style="147" customWidth="1"/>
    <col min="72" max="72" width="17" style="147" customWidth="1"/>
    <col min="73" max="73" width="16.28515625" style="147" customWidth="1"/>
    <col min="74" max="89" width="1" style="147"/>
    <col min="90" max="90" width="28.85546875" style="147" customWidth="1"/>
    <col min="91" max="100" width="1" style="147"/>
    <col min="101" max="101" width="38.28515625" style="147" customWidth="1"/>
    <col min="102" max="105" width="1" style="147"/>
    <col min="106" max="106" width="9" style="147" bestFit="1" customWidth="1"/>
    <col min="107" max="109" width="1" style="147"/>
    <col min="110" max="111" width="9" style="147" bestFit="1" customWidth="1"/>
    <col min="112" max="119" width="1" style="147"/>
    <col min="120" max="120" width="7.85546875" style="147" bestFit="1" customWidth="1"/>
    <col min="121" max="16384" width="1" style="147"/>
  </cols>
  <sheetData>
    <row r="1" spans="1:90" s="146" customFormat="1" ht="12" customHeight="1" x14ac:dyDescent="0.2">
      <c r="BO1" s="146" t="s">
        <v>95</v>
      </c>
    </row>
    <row r="2" spans="1:90" s="146" customFormat="1" ht="12" customHeight="1" x14ac:dyDescent="0.2">
      <c r="BO2" s="146" t="s">
        <v>28</v>
      </c>
    </row>
    <row r="3" spans="1:90" s="146" customFormat="1" ht="12" customHeight="1" x14ac:dyDescent="0.2">
      <c r="BO3" s="146" t="s">
        <v>29</v>
      </c>
    </row>
    <row r="4" spans="1:90" ht="21" customHeight="1" x14ac:dyDescent="0.25"/>
    <row r="5" spans="1:90" s="148" customFormat="1" ht="14.25" customHeight="1" x14ac:dyDescent="0.25">
      <c r="A5" s="180" t="s">
        <v>19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</row>
    <row r="6" spans="1:90" s="148" customFormat="1" ht="14.25" customHeight="1" x14ac:dyDescent="0.25">
      <c r="A6" s="180" t="s">
        <v>20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</row>
    <row r="7" spans="1:90" s="148" customFormat="1" ht="14.25" customHeight="1" x14ac:dyDescent="0.25">
      <c r="A7" s="180" t="s">
        <v>96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</row>
    <row r="8" spans="1:90" s="148" customFormat="1" ht="14.25" customHeight="1" x14ac:dyDescent="0.25">
      <c r="A8" s="180" t="s">
        <v>117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</row>
    <row r="9" spans="1:90" ht="21" customHeight="1" x14ac:dyDescent="0.25"/>
    <row r="10" spans="1:90" x14ac:dyDescent="0.25">
      <c r="C10" s="4" t="s">
        <v>30</v>
      </c>
      <c r="D10" s="4"/>
      <c r="AG10" s="181" t="s">
        <v>353</v>
      </c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</row>
    <row r="11" spans="1:90" x14ac:dyDescent="0.25">
      <c r="C11" s="4" t="s">
        <v>31</v>
      </c>
      <c r="D11" s="4"/>
      <c r="J11" s="149" t="s">
        <v>187</v>
      </c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90" x14ac:dyDescent="0.25">
      <c r="C12" s="4" t="s">
        <v>32</v>
      </c>
      <c r="D12" s="4"/>
      <c r="J12" s="150" t="s">
        <v>188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90" x14ac:dyDescent="0.25">
      <c r="C13" s="4" t="s">
        <v>33</v>
      </c>
      <c r="D13" s="4"/>
      <c r="AQ13" s="182" t="s">
        <v>185</v>
      </c>
      <c r="AR13" s="182"/>
      <c r="AS13" s="182"/>
      <c r="AT13" s="182"/>
      <c r="AU13" s="182"/>
      <c r="AV13" s="182"/>
      <c r="AW13" s="182"/>
      <c r="AX13" s="182"/>
      <c r="AY13" s="183" t="s">
        <v>34</v>
      </c>
      <c r="AZ13" s="183"/>
      <c r="BA13" s="182" t="s">
        <v>186</v>
      </c>
      <c r="BB13" s="182"/>
      <c r="BC13" s="182"/>
      <c r="BD13" s="182"/>
      <c r="BE13" s="182"/>
      <c r="BF13" s="182"/>
      <c r="BG13" s="182"/>
      <c r="BH13" s="182"/>
      <c r="BI13" s="147" t="s">
        <v>35</v>
      </c>
      <c r="BT13" s="151"/>
      <c r="BU13" s="151"/>
    </row>
    <row r="14" spans="1:90" ht="15" customHeight="1" x14ac:dyDescent="0.25">
      <c r="BT14" s="151"/>
      <c r="BU14" s="151"/>
    </row>
    <row r="15" spans="1:90" s="152" customFormat="1" ht="13.5" x14ac:dyDescent="0.2">
      <c r="A15" s="191" t="s">
        <v>27</v>
      </c>
      <c r="B15" s="192"/>
      <c r="C15" s="192"/>
      <c r="D15" s="192"/>
      <c r="E15" s="192"/>
      <c r="F15" s="192"/>
      <c r="G15" s="192"/>
      <c r="H15" s="192"/>
      <c r="I15" s="193"/>
      <c r="J15" s="197" t="s">
        <v>0</v>
      </c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3"/>
      <c r="BI15" s="191" t="s">
        <v>36</v>
      </c>
      <c r="BJ15" s="192"/>
      <c r="BK15" s="192"/>
      <c r="BL15" s="192"/>
      <c r="BM15" s="192"/>
      <c r="BN15" s="192"/>
      <c r="BO15" s="192"/>
      <c r="BP15" s="192"/>
      <c r="BQ15" s="192"/>
      <c r="BR15" s="192"/>
      <c r="BS15" s="193"/>
      <c r="BT15" s="188" t="s">
        <v>465</v>
      </c>
      <c r="BU15" s="189"/>
      <c r="BV15" s="191" t="s">
        <v>3</v>
      </c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9"/>
    </row>
    <row r="16" spans="1:90" s="152" customFormat="1" ht="13.5" x14ac:dyDescent="0.2">
      <c r="A16" s="194"/>
      <c r="B16" s="195"/>
      <c r="C16" s="195"/>
      <c r="D16" s="195"/>
      <c r="E16" s="195"/>
      <c r="F16" s="195"/>
      <c r="G16" s="195"/>
      <c r="H16" s="195"/>
      <c r="I16" s="196"/>
      <c r="J16" s="194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6"/>
      <c r="BI16" s="194"/>
      <c r="BJ16" s="195"/>
      <c r="BK16" s="195"/>
      <c r="BL16" s="195"/>
      <c r="BM16" s="195"/>
      <c r="BN16" s="195"/>
      <c r="BO16" s="195"/>
      <c r="BP16" s="195"/>
      <c r="BQ16" s="195"/>
      <c r="BR16" s="195"/>
      <c r="BS16" s="196"/>
      <c r="BT16" s="140" t="s">
        <v>1</v>
      </c>
      <c r="BU16" s="140" t="s">
        <v>2</v>
      </c>
      <c r="BV16" s="200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2"/>
    </row>
    <row r="17" spans="1:90" s="152" customFormat="1" ht="15" customHeight="1" x14ac:dyDescent="0.2">
      <c r="A17" s="184" t="s">
        <v>4</v>
      </c>
      <c r="B17" s="185"/>
      <c r="C17" s="185"/>
      <c r="D17" s="185"/>
      <c r="E17" s="185"/>
      <c r="F17" s="185"/>
      <c r="G17" s="185"/>
      <c r="H17" s="185"/>
      <c r="I17" s="186"/>
      <c r="J17" s="140"/>
      <c r="K17" s="187" t="s">
        <v>37</v>
      </c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44"/>
      <c r="BI17" s="188" t="s">
        <v>38</v>
      </c>
      <c r="BJ17" s="189"/>
      <c r="BK17" s="189"/>
      <c r="BL17" s="189"/>
      <c r="BM17" s="189"/>
      <c r="BN17" s="189"/>
      <c r="BO17" s="189"/>
      <c r="BP17" s="189"/>
      <c r="BQ17" s="189"/>
      <c r="BR17" s="189"/>
      <c r="BS17" s="190"/>
      <c r="BT17" s="140" t="s">
        <v>38</v>
      </c>
      <c r="BU17" s="140" t="s">
        <v>38</v>
      </c>
      <c r="BV17" s="203" t="s">
        <v>38</v>
      </c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5"/>
    </row>
    <row r="18" spans="1:90" s="152" customFormat="1" ht="57.6" customHeight="1" x14ac:dyDescent="0.2">
      <c r="A18" s="184" t="s">
        <v>6</v>
      </c>
      <c r="B18" s="185"/>
      <c r="C18" s="185"/>
      <c r="D18" s="185"/>
      <c r="E18" s="185"/>
      <c r="F18" s="185"/>
      <c r="G18" s="185"/>
      <c r="H18" s="185"/>
      <c r="I18" s="186"/>
      <c r="J18" s="140"/>
      <c r="K18" s="187" t="s">
        <v>97</v>
      </c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44"/>
      <c r="BI18" s="188" t="s">
        <v>5</v>
      </c>
      <c r="BJ18" s="189"/>
      <c r="BK18" s="189"/>
      <c r="BL18" s="189"/>
      <c r="BM18" s="189"/>
      <c r="BN18" s="189"/>
      <c r="BO18" s="189"/>
      <c r="BP18" s="189"/>
      <c r="BQ18" s="189"/>
      <c r="BR18" s="189"/>
      <c r="BS18" s="190"/>
      <c r="BT18" s="11">
        <v>2757493.3</v>
      </c>
      <c r="BU18" s="11">
        <v>3322366.836048428</v>
      </c>
      <c r="BV18" s="206" t="s">
        <v>369</v>
      </c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</row>
    <row r="19" spans="1:90" s="152" customFormat="1" ht="60.6" customHeight="1" x14ac:dyDescent="0.2">
      <c r="A19" s="184" t="s">
        <v>7</v>
      </c>
      <c r="B19" s="185"/>
      <c r="C19" s="185"/>
      <c r="D19" s="185"/>
      <c r="E19" s="185"/>
      <c r="F19" s="185"/>
      <c r="G19" s="185"/>
      <c r="H19" s="185"/>
      <c r="I19" s="186"/>
      <c r="J19" s="140"/>
      <c r="K19" s="187" t="s">
        <v>98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44"/>
      <c r="BI19" s="188" t="s">
        <v>5</v>
      </c>
      <c r="BJ19" s="189"/>
      <c r="BK19" s="189"/>
      <c r="BL19" s="189"/>
      <c r="BM19" s="189"/>
      <c r="BN19" s="189"/>
      <c r="BO19" s="189"/>
      <c r="BP19" s="189"/>
      <c r="BQ19" s="189"/>
      <c r="BR19" s="189"/>
      <c r="BS19" s="190"/>
      <c r="BT19" s="11">
        <v>1283850.53</v>
      </c>
      <c r="BU19" s="11">
        <v>1296504.1292875002</v>
      </c>
      <c r="BV19" s="168" t="s">
        <v>370</v>
      </c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70"/>
    </row>
    <row r="20" spans="1:90" s="152" customFormat="1" ht="13.9" customHeight="1" x14ac:dyDescent="0.2">
      <c r="A20" s="184" t="s">
        <v>8</v>
      </c>
      <c r="B20" s="185"/>
      <c r="C20" s="185"/>
      <c r="D20" s="185"/>
      <c r="E20" s="185"/>
      <c r="F20" s="185"/>
      <c r="G20" s="185"/>
      <c r="H20" s="185"/>
      <c r="I20" s="186"/>
      <c r="J20" s="140"/>
      <c r="K20" s="187" t="s">
        <v>9</v>
      </c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44"/>
      <c r="BI20" s="188" t="s">
        <v>5</v>
      </c>
      <c r="BJ20" s="189"/>
      <c r="BK20" s="189"/>
      <c r="BL20" s="189"/>
      <c r="BM20" s="189"/>
      <c r="BN20" s="189"/>
      <c r="BO20" s="189"/>
      <c r="BP20" s="189"/>
      <c r="BQ20" s="189"/>
      <c r="BR20" s="189"/>
      <c r="BS20" s="190"/>
      <c r="BT20" s="11" t="s">
        <v>371</v>
      </c>
      <c r="BU20" s="11">
        <v>174195.61439999996</v>
      </c>
      <c r="BV20" s="164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6"/>
    </row>
    <row r="21" spans="1:90" s="152" customFormat="1" ht="30" customHeight="1" x14ac:dyDescent="0.2">
      <c r="A21" s="184" t="s">
        <v>11</v>
      </c>
      <c r="B21" s="185"/>
      <c r="C21" s="185"/>
      <c r="D21" s="185"/>
      <c r="E21" s="185"/>
      <c r="F21" s="185"/>
      <c r="G21" s="185"/>
      <c r="H21" s="185"/>
      <c r="I21" s="186"/>
      <c r="J21" s="140"/>
      <c r="K21" s="187" t="s">
        <v>118</v>
      </c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44"/>
      <c r="BI21" s="188" t="s">
        <v>5</v>
      </c>
      <c r="BJ21" s="189"/>
      <c r="BK21" s="189"/>
      <c r="BL21" s="189"/>
      <c r="BM21" s="189"/>
      <c r="BN21" s="189"/>
      <c r="BO21" s="189"/>
      <c r="BP21" s="189"/>
      <c r="BQ21" s="189"/>
      <c r="BR21" s="189"/>
      <c r="BS21" s="190"/>
      <c r="BT21" s="11" t="s">
        <v>371</v>
      </c>
      <c r="BU21" s="11">
        <v>132639.56439999997</v>
      </c>
      <c r="BV21" s="164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6"/>
    </row>
    <row r="22" spans="1:90" s="152" customFormat="1" ht="68.45" customHeight="1" x14ac:dyDescent="0.2">
      <c r="A22" s="184" t="s">
        <v>13</v>
      </c>
      <c r="B22" s="185"/>
      <c r="C22" s="185"/>
      <c r="D22" s="185"/>
      <c r="E22" s="185"/>
      <c r="F22" s="185"/>
      <c r="G22" s="185"/>
      <c r="H22" s="185"/>
      <c r="I22" s="186"/>
      <c r="J22" s="140"/>
      <c r="K22" s="187" t="s">
        <v>12</v>
      </c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44"/>
      <c r="BI22" s="188" t="s">
        <v>5</v>
      </c>
      <c r="BJ22" s="189"/>
      <c r="BK22" s="189"/>
      <c r="BL22" s="189"/>
      <c r="BM22" s="189"/>
      <c r="BN22" s="189"/>
      <c r="BO22" s="189"/>
      <c r="BP22" s="189"/>
      <c r="BQ22" s="189"/>
      <c r="BR22" s="189"/>
      <c r="BS22" s="190"/>
      <c r="BT22" s="11" t="s">
        <v>371</v>
      </c>
      <c r="BU22" s="11">
        <v>71709.057870000004</v>
      </c>
      <c r="BV22" s="164" t="s">
        <v>341</v>
      </c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6"/>
    </row>
    <row r="23" spans="1:90" s="152" customFormat="1" ht="83.45" customHeight="1" x14ac:dyDescent="0.2">
      <c r="A23" s="184" t="s">
        <v>39</v>
      </c>
      <c r="B23" s="185"/>
      <c r="C23" s="185"/>
      <c r="D23" s="185"/>
      <c r="E23" s="185"/>
      <c r="F23" s="185"/>
      <c r="G23" s="185"/>
      <c r="H23" s="185"/>
      <c r="I23" s="186"/>
      <c r="J23" s="140"/>
      <c r="K23" s="187" t="s">
        <v>40</v>
      </c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44"/>
      <c r="BI23" s="188" t="s">
        <v>5</v>
      </c>
      <c r="BJ23" s="189"/>
      <c r="BK23" s="189"/>
      <c r="BL23" s="189"/>
      <c r="BM23" s="189"/>
      <c r="BN23" s="189"/>
      <c r="BO23" s="189"/>
      <c r="BP23" s="189"/>
      <c r="BQ23" s="189"/>
      <c r="BR23" s="189"/>
      <c r="BS23" s="190"/>
      <c r="BT23" s="11" t="s">
        <v>371</v>
      </c>
      <c r="BU23" s="11">
        <v>41556.049999999996</v>
      </c>
      <c r="BV23" s="164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6"/>
    </row>
    <row r="24" spans="1:90" s="152" customFormat="1" ht="52.15" customHeight="1" x14ac:dyDescent="0.2">
      <c r="A24" s="184" t="s">
        <v>41</v>
      </c>
      <c r="B24" s="185"/>
      <c r="C24" s="185"/>
      <c r="D24" s="185"/>
      <c r="E24" s="185"/>
      <c r="F24" s="185"/>
      <c r="G24" s="185"/>
      <c r="H24" s="185"/>
      <c r="I24" s="186"/>
      <c r="J24" s="140"/>
      <c r="K24" s="187" t="s">
        <v>12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44"/>
      <c r="BI24" s="188" t="s">
        <v>5</v>
      </c>
      <c r="BJ24" s="189"/>
      <c r="BK24" s="189"/>
      <c r="BL24" s="189"/>
      <c r="BM24" s="189"/>
      <c r="BN24" s="189"/>
      <c r="BO24" s="189"/>
      <c r="BP24" s="189"/>
      <c r="BQ24" s="189"/>
      <c r="BR24" s="189"/>
      <c r="BS24" s="190"/>
      <c r="BT24" s="11" t="s">
        <v>371</v>
      </c>
      <c r="BU24" s="11">
        <v>28639.23</v>
      </c>
      <c r="BV24" s="164" t="s">
        <v>342</v>
      </c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6"/>
    </row>
    <row r="25" spans="1:90" s="152" customFormat="1" ht="80.45" customHeight="1" x14ac:dyDescent="0.2">
      <c r="A25" s="184" t="s">
        <v>10</v>
      </c>
      <c r="B25" s="185"/>
      <c r="C25" s="185"/>
      <c r="D25" s="185"/>
      <c r="E25" s="185"/>
      <c r="F25" s="185"/>
      <c r="G25" s="185"/>
      <c r="H25" s="185"/>
      <c r="I25" s="186"/>
      <c r="J25" s="140"/>
      <c r="K25" s="187" t="s">
        <v>21</v>
      </c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44"/>
      <c r="BI25" s="188" t="s">
        <v>5</v>
      </c>
      <c r="BJ25" s="189"/>
      <c r="BK25" s="189"/>
      <c r="BL25" s="189"/>
      <c r="BM25" s="189"/>
      <c r="BN25" s="189"/>
      <c r="BO25" s="189"/>
      <c r="BP25" s="189"/>
      <c r="BQ25" s="189"/>
      <c r="BR25" s="189"/>
      <c r="BS25" s="190"/>
      <c r="BT25" s="11" t="s">
        <v>371</v>
      </c>
      <c r="BU25" s="11">
        <v>992062.84000000008</v>
      </c>
      <c r="BV25" s="164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6"/>
    </row>
    <row r="26" spans="1:90" s="152" customFormat="1" ht="25.9" customHeight="1" x14ac:dyDescent="0.2">
      <c r="A26" s="184" t="s">
        <v>42</v>
      </c>
      <c r="B26" s="185"/>
      <c r="C26" s="185"/>
      <c r="D26" s="185"/>
      <c r="E26" s="185"/>
      <c r="F26" s="185"/>
      <c r="G26" s="185"/>
      <c r="H26" s="185"/>
      <c r="I26" s="186"/>
      <c r="J26" s="140"/>
      <c r="K26" s="187" t="s">
        <v>12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44"/>
      <c r="BI26" s="188" t="s">
        <v>5</v>
      </c>
      <c r="BJ26" s="189"/>
      <c r="BK26" s="189"/>
      <c r="BL26" s="189"/>
      <c r="BM26" s="189"/>
      <c r="BN26" s="189"/>
      <c r="BO26" s="189"/>
      <c r="BP26" s="189"/>
      <c r="BQ26" s="189"/>
      <c r="BR26" s="189"/>
      <c r="BS26" s="190"/>
      <c r="BT26" s="11" t="s">
        <v>371</v>
      </c>
      <c r="BU26" s="153">
        <v>101051.296</v>
      </c>
      <c r="BV26" s="164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6"/>
    </row>
    <row r="27" spans="1:90" s="152" customFormat="1" ht="53.25" customHeight="1" x14ac:dyDescent="0.2">
      <c r="A27" s="184" t="s">
        <v>14</v>
      </c>
      <c r="B27" s="185"/>
      <c r="C27" s="185"/>
      <c r="D27" s="185"/>
      <c r="E27" s="185"/>
      <c r="F27" s="185"/>
      <c r="G27" s="185"/>
      <c r="H27" s="185"/>
      <c r="I27" s="186"/>
      <c r="J27" s="140"/>
      <c r="K27" s="187" t="s">
        <v>290</v>
      </c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44"/>
      <c r="BI27" s="188" t="s">
        <v>5</v>
      </c>
      <c r="BJ27" s="189"/>
      <c r="BK27" s="189"/>
      <c r="BL27" s="189"/>
      <c r="BM27" s="189"/>
      <c r="BN27" s="189"/>
      <c r="BO27" s="189"/>
      <c r="BP27" s="189"/>
      <c r="BQ27" s="189"/>
      <c r="BR27" s="189"/>
      <c r="BS27" s="190"/>
      <c r="BT27" s="11" t="s">
        <v>371</v>
      </c>
      <c r="BU27" s="11">
        <v>130036.27</v>
      </c>
      <c r="BV27" s="164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6"/>
    </row>
    <row r="28" spans="1:90" s="152" customFormat="1" ht="30" customHeight="1" x14ac:dyDescent="0.2">
      <c r="A28" s="184" t="s">
        <v>43</v>
      </c>
      <c r="B28" s="185"/>
      <c r="C28" s="185"/>
      <c r="D28" s="185"/>
      <c r="E28" s="185"/>
      <c r="F28" s="185"/>
      <c r="G28" s="185"/>
      <c r="H28" s="185"/>
      <c r="I28" s="186"/>
      <c r="J28" s="140"/>
      <c r="K28" s="187" t="s">
        <v>100</v>
      </c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44"/>
      <c r="BI28" s="188" t="s">
        <v>5</v>
      </c>
      <c r="BJ28" s="189"/>
      <c r="BK28" s="189"/>
      <c r="BL28" s="189"/>
      <c r="BM28" s="189"/>
      <c r="BN28" s="189"/>
      <c r="BO28" s="189"/>
      <c r="BP28" s="189"/>
      <c r="BQ28" s="189"/>
      <c r="BR28" s="189"/>
      <c r="BS28" s="190"/>
      <c r="BT28" s="11" t="s">
        <v>371</v>
      </c>
      <c r="BU28" s="11">
        <v>0</v>
      </c>
      <c r="BV28" s="164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6"/>
    </row>
    <row r="29" spans="1:90" s="152" customFormat="1" ht="27.6" customHeight="1" x14ac:dyDescent="0.2">
      <c r="A29" s="184" t="s">
        <v>45</v>
      </c>
      <c r="B29" s="185"/>
      <c r="C29" s="185"/>
      <c r="D29" s="185"/>
      <c r="E29" s="185"/>
      <c r="F29" s="185"/>
      <c r="G29" s="185"/>
      <c r="H29" s="185"/>
      <c r="I29" s="186"/>
      <c r="J29" s="140"/>
      <c r="K29" s="187" t="s">
        <v>44</v>
      </c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44"/>
      <c r="BI29" s="188" t="s">
        <v>5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90"/>
      <c r="BT29" s="11" t="s">
        <v>371</v>
      </c>
      <c r="BU29" s="11">
        <v>238.02</v>
      </c>
      <c r="BV29" s="164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6"/>
    </row>
    <row r="30" spans="1:90" s="152" customFormat="1" ht="30" customHeight="1" x14ac:dyDescent="0.2">
      <c r="A30" s="184" t="s">
        <v>101</v>
      </c>
      <c r="B30" s="185"/>
      <c r="C30" s="185"/>
      <c r="D30" s="185"/>
      <c r="E30" s="185"/>
      <c r="F30" s="185"/>
      <c r="G30" s="185"/>
      <c r="H30" s="185"/>
      <c r="I30" s="186"/>
      <c r="J30" s="140"/>
      <c r="K30" s="187" t="s">
        <v>291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44"/>
      <c r="BI30" s="188" t="s">
        <v>5</v>
      </c>
      <c r="BJ30" s="189"/>
      <c r="BK30" s="189"/>
      <c r="BL30" s="189"/>
      <c r="BM30" s="189"/>
      <c r="BN30" s="189"/>
      <c r="BO30" s="189"/>
      <c r="BP30" s="189"/>
      <c r="BQ30" s="189"/>
      <c r="BR30" s="189"/>
      <c r="BS30" s="190"/>
      <c r="BT30" s="11" t="s">
        <v>371</v>
      </c>
      <c r="BU30" s="11">
        <v>129798.25</v>
      </c>
      <c r="BV30" s="164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6"/>
    </row>
    <row r="31" spans="1:90" s="152" customFormat="1" ht="58.15" customHeight="1" x14ac:dyDescent="0.2">
      <c r="A31" s="207" t="s">
        <v>119</v>
      </c>
      <c r="B31" s="208"/>
      <c r="C31" s="208"/>
      <c r="D31" s="208"/>
      <c r="E31" s="208"/>
      <c r="F31" s="208"/>
      <c r="G31" s="208"/>
      <c r="H31" s="208"/>
      <c r="I31" s="209"/>
      <c r="J31" s="141"/>
      <c r="K31" s="210" t="s">
        <v>120</v>
      </c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142"/>
      <c r="BI31" s="211" t="s">
        <v>5</v>
      </c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11" t="s">
        <v>371</v>
      </c>
      <c r="BU31" s="11">
        <v>12714.21</v>
      </c>
      <c r="BV31" s="164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6"/>
    </row>
    <row r="32" spans="1:90" s="152" customFormat="1" ht="30" customHeight="1" x14ac:dyDescent="0.2">
      <c r="A32" s="207" t="s">
        <v>121</v>
      </c>
      <c r="B32" s="208"/>
      <c r="C32" s="208"/>
      <c r="D32" s="208"/>
      <c r="E32" s="208"/>
      <c r="F32" s="208"/>
      <c r="G32" s="208"/>
      <c r="H32" s="208"/>
      <c r="I32" s="209"/>
      <c r="J32" s="141"/>
      <c r="K32" s="210" t="s">
        <v>122</v>
      </c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142"/>
      <c r="BI32" s="211" t="s">
        <v>5</v>
      </c>
      <c r="BJ32" s="212"/>
      <c r="BK32" s="212"/>
      <c r="BL32" s="212"/>
      <c r="BM32" s="212"/>
      <c r="BN32" s="212"/>
      <c r="BO32" s="212"/>
      <c r="BP32" s="212"/>
      <c r="BQ32" s="212"/>
      <c r="BR32" s="212"/>
      <c r="BS32" s="213"/>
      <c r="BT32" s="11" t="s">
        <v>371</v>
      </c>
      <c r="BU32" s="11">
        <v>24670.539999999997</v>
      </c>
      <c r="BV32" s="164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6"/>
    </row>
    <row r="33" spans="1:90" s="152" customFormat="1" ht="30" customHeight="1" x14ac:dyDescent="0.2">
      <c r="A33" s="207" t="s">
        <v>123</v>
      </c>
      <c r="B33" s="208"/>
      <c r="C33" s="208"/>
      <c r="D33" s="208"/>
      <c r="E33" s="208"/>
      <c r="F33" s="208"/>
      <c r="G33" s="208"/>
      <c r="H33" s="208"/>
      <c r="I33" s="209"/>
      <c r="J33" s="141"/>
      <c r="K33" s="210" t="s">
        <v>124</v>
      </c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142"/>
      <c r="BI33" s="211" t="s">
        <v>5</v>
      </c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11" t="s">
        <v>371</v>
      </c>
      <c r="BU33" s="11">
        <v>12559.57</v>
      </c>
      <c r="BV33" s="164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6"/>
    </row>
    <row r="34" spans="1:90" s="152" customFormat="1" ht="30" customHeight="1" x14ac:dyDescent="0.2">
      <c r="A34" s="207" t="s">
        <v>125</v>
      </c>
      <c r="B34" s="208"/>
      <c r="C34" s="208"/>
      <c r="D34" s="208"/>
      <c r="E34" s="208"/>
      <c r="F34" s="208"/>
      <c r="G34" s="208"/>
      <c r="H34" s="208"/>
      <c r="I34" s="209"/>
      <c r="J34" s="141"/>
      <c r="K34" s="210" t="s">
        <v>126</v>
      </c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142"/>
      <c r="BI34" s="211" t="s">
        <v>5</v>
      </c>
      <c r="BJ34" s="212"/>
      <c r="BK34" s="212"/>
      <c r="BL34" s="212"/>
      <c r="BM34" s="212"/>
      <c r="BN34" s="212"/>
      <c r="BO34" s="212"/>
      <c r="BP34" s="212"/>
      <c r="BQ34" s="212"/>
      <c r="BR34" s="212"/>
      <c r="BS34" s="213"/>
      <c r="BT34" s="11" t="s">
        <v>371</v>
      </c>
      <c r="BU34" s="11">
        <v>2393.8700000000003</v>
      </c>
      <c r="BV34" s="164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6"/>
    </row>
    <row r="35" spans="1:90" s="152" customFormat="1" ht="54" customHeight="1" x14ac:dyDescent="0.2">
      <c r="A35" s="207" t="s">
        <v>127</v>
      </c>
      <c r="B35" s="208"/>
      <c r="C35" s="208"/>
      <c r="D35" s="208"/>
      <c r="E35" s="208"/>
      <c r="F35" s="208"/>
      <c r="G35" s="208"/>
      <c r="H35" s="208"/>
      <c r="I35" s="209"/>
      <c r="J35" s="141"/>
      <c r="K35" s="210" t="s">
        <v>289</v>
      </c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142"/>
      <c r="BI35" s="211" t="s">
        <v>5</v>
      </c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11" t="s">
        <v>371</v>
      </c>
      <c r="BU35" s="11">
        <v>9655.5</v>
      </c>
      <c r="BV35" s="164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6"/>
    </row>
    <row r="36" spans="1:90" s="152" customFormat="1" ht="84.6" customHeight="1" x14ac:dyDescent="0.2">
      <c r="A36" s="207" t="s">
        <v>129</v>
      </c>
      <c r="B36" s="208"/>
      <c r="C36" s="208"/>
      <c r="D36" s="208"/>
      <c r="E36" s="208"/>
      <c r="F36" s="208"/>
      <c r="G36" s="208"/>
      <c r="H36" s="208"/>
      <c r="I36" s="209"/>
      <c r="J36" s="141"/>
      <c r="K36" s="210" t="s">
        <v>128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142"/>
      <c r="BI36" s="211" t="s">
        <v>5</v>
      </c>
      <c r="BJ36" s="212"/>
      <c r="BK36" s="212"/>
      <c r="BL36" s="212"/>
      <c r="BM36" s="212"/>
      <c r="BN36" s="212"/>
      <c r="BO36" s="212"/>
      <c r="BP36" s="212"/>
      <c r="BQ36" s="212"/>
      <c r="BR36" s="212"/>
      <c r="BS36" s="213"/>
      <c r="BT36" s="11" t="s">
        <v>371</v>
      </c>
      <c r="BU36" s="153">
        <v>9898.3099999999977</v>
      </c>
      <c r="BV36" s="164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6"/>
    </row>
    <row r="37" spans="1:90" s="152" customFormat="1" ht="27.6" customHeight="1" x14ac:dyDescent="0.2">
      <c r="A37" s="207" t="s">
        <v>131</v>
      </c>
      <c r="B37" s="208"/>
      <c r="C37" s="208"/>
      <c r="D37" s="208"/>
      <c r="E37" s="208"/>
      <c r="F37" s="208"/>
      <c r="G37" s="208"/>
      <c r="H37" s="208"/>
      <c r="I37" s="209"/>
      <c r="J37" s="141"/>
      <c r="K37" s="210" t="s">
        <v>130</v>
      </c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142"/>
      <c r="BI37" s="211" t="s">
        <v>5</v>
      </c>
      <c r="BJ37" s="212"/>
      <c r="BK37" s="212"/>
      <c r="BL37" s="212"/>
      <c r="BM37" s="212"/>
      <c r="BN37" s="212"/>
      <c r="BO37" s="212"/>
      <c r="BP37" s="212"/>
      <c r="BQ37" s="212"/>
      <c r="BR37" s="212"/>
      <c r="BS37" s="213"/>
      <c r="BT37" s="11" t="s">
        <v>371</v>
      </c>
      <c r="BU37" s="11">
        <v>7763.36</v>
      </c>
      <c r="BV37" s="164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6"/>
    </row>
    <row r="38" spans="1:90" s="152" customFormat="1" ht="57" customHeight="1" x14ac:dyDescent="0.2">
      <c r="A38" s="207" t="s">
        <v>133</v>
      </c>
      <c r="B38" s="208"/>
      <c r="C38" s="208"/>
      <c r="D38" s="208"/>
      <c r="E38" s="208"/>
      <c r="F38" s="208"/>
      <c r="G38" s="208"/>
      <c r="H38" s="208"/>
      <c r="I38" s="209"/>
      <c r="J38" s="141"/>
      <c r="K38" s="210" t="s">
        <v>132</v>
      </c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142"/>
      <c r="BI38" s="211" t="s">
        <v>5</v>
      </c>
      <c r="BJ38" s="212"/>
      <c r="BK38" s="212"/>
      <c r="BL38" s="212"/>
      <c r="BM38" s="212"/>
      <c r="BN38" s="212"/>
      <c r="BO38" s="212"/>
      <c r="BP38" s="212"/>
      <c r="BQ38" s="212"/>
      <c r="BR38" s="212"/>
      <c r="BS38" s="213"/>
      <c r="BT38" s="11" t="s">
        <v>371</v>
      </c>
      <c r="BU38" s="11">
        <v>7138.34</v>
      </c>
      <c r="BV38" s="164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6"/>
    </row>
    <row r="39" spans="1:90" s="152" customFormat="1" ht="30" customHeight="1" x14ac:dyDescent="0.2">
      <c r="A39" s="207" t="s">
        <v>135</v>
      </c>
      <c r="B39" s="208"/>
      <c r="C39" s="208"/>
      <c r="D39" s="208"/>
      <c r="E39" s="208"/>
      <c r="F39" s="208"/>
      <c r="G39" s="208"/>
      <c r="H39" s="208"/>
      <c r="I39" s="209"/>
      <c r="J39" s="141"/>
      <c r="K39" s="210" t="s">
        <v>134</v>
      </c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142"/>
      <c r="BI39" s="211" t="s">
        <v>5</v>
      </c>
      <c r="BJ39" s="212"/>
      <c r="BK39" s="212"/>
      <c r="BL39" s="212"/>
      <c r="BM39" s="212"/>
      <c r="BN39" s="212"/>
      <c r="BO39" s="212"/>
      <c r="BP39" s="212"/>
      <c r="BQ39" s="212"/>
      <c r="BR39" s="212"/>
      <c r="BS39" s="213"/>
      <c r="BT39" s="11" t="s">
        <v>371</v>
      </c>
      <c r="BU39" s="11">
        <v>6143.74</v>
      </c>
      <c r="BV39" s="164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6"/>
    </row>
    <row r="40" spans="1:90" s="152" customFormat="1" ht="76.150000000000006" customHeight="1" x14ac:dyDescent="0.2">
      <c r="A40" s="207" t="s">
        <v>137</v>
      </c>
      <c r="B40" s="208"/>
      <c r="C40" s="208"/>
      <c r="D40" s="208"/>
      <c r="E40" s="208"/>
      <c r="F40" s="208"/>
      <c r="G40" s="208"/>
      <c r="H40" s="208"/>
      <c r="I40" s="209"/>
      <c r="J40" s="141"/>
      <c r="K40" s="210" t="s">
        <v>136</v>
      </c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142"/>
      <c r="BI40" s="211" t="s">
        <v>5</v>
      </c>
      <c r="BJ40" s="212"/>
      <c r="BK40" s="212"/>
      <c r="BL40" s="212"/>
      <c r="BM40" s="212"/>
      <c r="BN40" s="212"/>
      <c r="BO40" s="212"/>
      <c r="BP40" s="212"/>
      <c r="BQ40" s="212"/>
      <c r="BR40" s="212"/>
      <c r="BS40" s="213"/>
      <c r="BT40" s="11" t="s">
        <v>371</v>
      </c>
      <c r="BU40" s="11">
        <v>10725.490000000002</v>
      </c>
      <c r="BV40" s="164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6"/>
    </row>
    <row r="41" spans="1:90" s="152" customFormat="1" ht="57.6" customHeight="1" x14ac:dyDescent="0.2">
      <c r="A41" s="207" t="s">
        <v>288</v>
      </c>
      <c r="B41" s="208"/>
      <c r="C41" s="208"/>
      <c r="D41" s="208"/>
      <c r="E41" s="208"/>
      <c r="F41" s="208"/>
      <c r="G41" s="208"/>
      <c r="H41" s="208"/>
      <c r="I41" s="209"/>
      <c r="J41" s="141"/>
      <c r="K41" s="210" t="s">
        <v>138</v>
      </c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142"/>
      <c r="BI41" s="211" t="s">
        <v>5</v>
      </c>
      <c r="BJ41" s="212"/>
      <c r="BK41" s="212"/>
      <c r="BL41" s="212"/>
      <c r="BM41" s="212"/>
      <c r="BN41" s="212"/>
      <c r="BO41" s="212"/>
      <c r="BP41" s="212"/>
      <c r="BQ41" s="212"/>
      <c r="BR41" s="212"/>
      <c r="BS41" s="213"/>
      <c r="BT41" s="11" t="s">
        <v>371</v>
      </c>
      <c r="BU41" s="11">
        <v>26135.32</v>
      </c>
      <c r="BV41" s="164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6"/>
    </row>
    <row r="42" spans="1:90" s="152" customFormat="1" ht="58.9" customHeight="1" x14ac:dyDescent="0.2">
      <c r="A42" s="184" t="s">
        <v>102</v>
      </c>
      <c r="B42" s="185"/>
      <c r="C42" s="185"/>
      <c r="D42" s="185"/>
      <c r="E42" s="185"/>
      <c r="F42" s="185"/>
      <c r="G42" s="185"/>
      <c r="H42" s="185"/>
      <c r="I42" s="186"/>
      <c r="J42" s="140"/>
      <c r="K42" s="187" t="s">
        <v>103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44"/>
      <c r="BI42" s="188" t="s">
        <v>5</v>
      </c>
      <c r="BJ42" s="189"/>
      <c r="BK42" s="189"/>
      <c r="BL42" s="189"/>
      <c r="BM42" s="189"/>
      <c r="BN42" s="189"/>
      <c r="BO42" s="189"/>
      <c r="BP42" s="189"/>
      <c r="BQ42" s="189"/>
      <c r="BR42" s="189"/>
      <c r="BS42" s="190"/>
      <c r="BT42" s="11" t="s">
        <v>371</v>
      </c>
      <c r="BU42" s="11">
        <v>0</v>
      </c>
      <c r="BV42" s="164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6"/>
    </row>
    <row r="43" spans="1:90" s="152" customFormat="1" ht="32.450000000000003" customHeight="1" x14ac:dyDescent="0.2">
      <c r="A43" s="184" t="s">
        <v>104</v>
      </c>
      <c r="B43" s="185"/>
      <c r="C43" s="185"/>
      <c r="D43" s="185"/>
      <c r="E43" s="185"/>
      <c r="F43" s="185"/>
      <c r="G43" s="185"/>
      <c r="H43" s="185"/>
      <c r="I43" s="186"/>
      <c r="J43" s="140"/>
      <c r="K43" s="187" t="s">
        <v>105</v>
      </c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44"/>
      <c r="BI43" s="188" t="s">
        <v>5</v>
      </c>
      <c r="BJ43" s="189"/>
      <c r="BK43" s="189"/>
      <c r="BL43" s="189"/>
      <c r="BM43" s="189"/>
      <c r="BN43" s="189"/>
      <c r="BO43" s="189"/>
      <c r="BP43" s="189"/>
      <c r="BQ43" s="189"/>
      <c r="BR43" s="189"/>
      <c r="BS43" s="190"/>
      <c r="BT43" s="11" t="s">
        <v>371</v>
      </c>
      <c r="BU43" s="11">
        <v>209.40488749999997</v>
      </c>
      <c r="BV43" s="164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6"/>
    </row>
    <row r="44" spans="1:90" s="152" customFormat="1" ht="30" customHeight="1" x14ac:dyDescent="0.2">
      <c r="A44" s="184" t="s">
        <v>47</v>
      </c>
      <c r="B44" s="185"/>
      <c r="C44" s="185"/>
      <c r="D44" s="185"/>
      <c r="E44" s="185"/>
      <c r="F44" s="185"/>
      <c r="G44" s="185"/>
      <c r="H44" s="185"/>
      <c r="I44" s="186"/>
      <c r="J44" s="140"/>
      <c r="K44" s="187" t="s">
        <v>48</v>
      </c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44"/>
      <c r="BI44" s="188" t="s">
        <v>5</v>
      </c>
      <c r="BJ44" s="189"/>
      <c r="BK44" s="189"/>
      <c r="BL44" s="189"/>
      <c r="BM44" s="189"/>
      <c r="BN44" s="189"/>
      <c r="BO44" s="189"/>
      <c r="BP44" s="189"/>
      <c r="BQ44" s="189"/>
      <c r="BR44" s="189"/>
      <c r="BS44" s="190"/>
      <c r="BT44" s="11">
        <v>1325912.26</v>
      </c>
      <c r="BU44" s="11">
        <v>1812048.9117703112</v>
      </c>
      <c r="BV44" s="214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6"/>
    </row>
    <row r="45" spans="1:90" s="152" customFormat="1" ht="53.45" customHeight="1" x14ac:dyDescent="0.2">
      <c r="A45" s="184" t="s">
        <v>49</v>
      </c>
      <c r="B45" s="185"/>
      <c r="C45" s="185"/>
      <c r="D45" s="185"/>
      <c r="E45" s="185"/>
      <c r="F45" s="185"/>
      <c r="G45" s="185"/>
      <c r="H45" s="185"/>
      <c r="I45" s="186"/>
      <c r="J45" s="140"/>
      <c r="K45" s="187" t="s">
        <v>139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44"/>
      <c r="BI45" s="188" t="s">
        <v>5</v>
      </c>
      <c r="BJ45" s="189"/>
      <c r="BK45" s="189"/>
      <c r="BL45" s="189"/>
      <c r="BM45" s="189"/>
      <c r="BN45" s="189"/>
      <c r="BO45" s="189"/>
      <c r="BP45" s="189"/>
      <c r="BQ45" s="189"/>
      <c r="BR45" s="189"/>
      <c r="BS45" s="190"/>
      <c r="BT45" s="11">
        <v>310081.7</v>
      </c>
      <c r="BU45" s="11">
        <v>311637.57</v>
      </c>
      <c r="BV45" s="168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70"/>
    </row>
    <row r="46" spans="1:90" s="152" customFormat="1" ht="45" customHeight="1" x14ac:dyDescent="0.2">
      <c r="A46" s="184" t="s">
        <v>50</v>
      </c>
      <c r="B46" s="185"/>
      <c r="C46" s="185"/>
      <c r="D46" s="185"/>
      <c r="E46" s="185"/>
      <c r="F46" s="185"/>
      <c r="G46" s="185"/>
      <c r="H46" s="185"/>
      <c r="I46" s="186"/>
      <c r="J46" s="140"/>
      <c r="K46" s="187" t="s">
        <v>51</v>
      </c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44"/>
      <c r="BI46" s="188" t="s">
        <v>5</v>
      </c>
      <c r="BJ46" s="189"/>
      <c r="BK46" s="189"/>
      <c r="BL46" s="189"/>
      <c r="BM46" s="189"/>
      <c r="BN46" s="189"/>
      <c r="BO46" s="189"/>
      <c r="BP46" s="189"/>
      <c r="BQ46" s="189"/>
      <c r="BR46" s="189"/>
      <c r="BS46" s="190"/>
      <c r="BT46" s="11">
        <v>0</v>
      </c>
      <c r="BU46" s="11">
        <v>0</v>
      </c>
      <c r="BV46" s="217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6"/>
    </row>
    <row r="47" spans="1:90" s="152" customFormat="1" ht="49.5" customHeight="1" x14ac:dyDescent="0.2">
      <c r="A47" s="184" t="s">
        <v>52</v>
      </c>
      <c r="B47" s="185"/>
      <c r="C47" s="185"/>
      <c r="D47" s="185"/>
      <c r="E47" s="185"/>
      <c r="F47" s="185"/>
      <c r="G47" s="185"/>
      <c r="H47" s="185"/>
      <c r="I47" s="186"/>
      <c r="J47" s="140"/>
      <c r="K47" s="187" t="s">
        <v>53</v>
      </c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44"/>
      <c r="BI47" s="188" t="s">
        <v>5</v>
      </c>
      <c r="BJ47" s="189"/>
      <c r="BK47" s="189"/>
      <c r="BL47" s="189"/>
      <c r="BM47" s="189"/>
      <c r="BN47" s="189"/>
      <c r="BO47" s="189"/>
      <c r="BP47" s="189"/>
      <c r="BQ47" s="189"/>
      <c r="BR47" s="189"/>
      <c r="BS47" s="190"/>
      <c r="BT47" s="11">
        <v>124176.71</v>
      </c>
      <c r="BU47" s="11">
        <v>148362.34</v>
      </c>
      <c r="BV47" s="171" t="s">
        <v>378</v>
      </c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3"/>
    </row>
    <row r="48" spans="1:90" s="152" customFormat="1" ht="63" customHeight="1" x14ac:dyDescent="0.2">
      <c r="A48" s="184" t="s">
        <v>54</v>
      </c>
      <c r="B48" s="185"/>
      <c r="C48" s="185"/>
      <c r="D48" s="185"/>
      <c r="E48" s="185"/>
      <c r="F48" s="185"/>
      <c r="G48" s="185"/>
      <c r="H48" s="185"/>
      <c r="I48" s="186"/>
      <c r="J48" s="140"/>
      <c r="K48" s="187" t="s">
        <v>22</v>
      </c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44"/>
      <c r="BI48" s="188" t="s">
        <v>5</v>
      </c>
      <c r="BJ48" s="189"/>
      <c r="BK48" s="189"/>
      <c r="BL48" s="189"/>
      <c r="BM48" s="189"/>
      <c r="BN48" s="189"/>
      <c r="BO48" s="189"/>
      <c r="BP48" s="189"/>
      <c r="BQ48" s="189"/>
      <c r="BR48" s="189"/>
      <c r="BS48" s="190"/>
      <c r="BT48" s="11">
        <v>254111.66</v>
      </c>
      <c r="BU48" s="11">
        <v>296214.79999999993</v>
      </c>
      <c r="BV48" s="168" t="s">
        <v>311</v>
      </c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70"/>
    </row>
    <row r="49" spans="1:90" s="152" customFormat="1" ht="58.15" customHeight="1" x14ac:dyDescent="0.2">
      <c r="A49" s="184" t="s">
        <v>55</v>
      </c>
      <c r="B49" s="185"/>
      <c r="C49" s="185"/>
      <c r="D49" s="185"/>
      <c r="E49" s="185"/>
      <c r="F49" s="185"/>
      <c r="G49" s="185"/>
      <c r="H49" s="185"/>
      <c r="I49" s="186"/>
      <c r="J49" s="140"/>
      <c r="K49" s="187" t="s">
        <v>286</v>
      </c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44"/>
      <c r="BI49" s="188" t="s">
        <v>5</v>
      </c>
      <c r="BJ49" s="189"/>
      <c r="BK49" s="189"/>
      <c r="BL49" s="189"/>
      <c r="BM49" s="189"/>
      <c r="BN49" s="189"/>
      <c r="BO49" s="189"/>
      <c r="BP49" s="189"/>
      <c r="BQ49" s="189"/>
      <c r="BR49" s="189"/>
      <c r="BS49" s="190"/>
      <c r="BT49" s="11">
        <v>0</v>
      </c>
      <c r="BU49" s="11">
        <v>72241.290000000008</v>
      </c>
      <c r="BV49" s="171" t="s">
        <v>307</v>
      </c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3"/>
    </row>
    <row r="50" spans="1:90" s="152" customFormat="1" ht="48.75" customHeight="1" x14ac:dyDescent="0.2">
      <c r="A50" s="184" t="s">
        <v>56</v>
      </c>
      <c r="B50" s="185"/>
      <c r="C50" s="185"/>
      <c r="D50" s="185"/>
      <c r="E50" s="185"/>
      <c r="F50" s="185"/>
      <c r="G50" s="185"/>
      <c r="H50" s="185"/>
      <c r="I50" s="186"/>
      <c r="J50" s="140"/>
      <c r="K50" s="187" t="s">
        <v>106</v>
      </c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44"/>
      <c r="BI50" s="188" t="s">
        <v>5</v>
      </c>
      <c r="BJ50" s="189"/>
      <c r="BK50" s="189"/>
      <c r="BL50" s="189"/>
      <c r="BM50" s="189"/>
      <c r="BN50" s="189"/>
      <c r="BO50" s="189"/>
      <c r="BP50" s="189"/>
      <c r="BQ50" s="189"/>
      <c r="BR50" s="189"/>
      <c r="BS50" s="190"/>
      <c r="BT50" s="11">
        <v>183582.63</v>
      </c>
      <c r="BU50" s="11">
        <v>220695.62</v>
      </c>
      <c r="BV50" s="168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70"/>
    </row>
    <row r="51" spans="1:90" s="152" customFormat="1" ht="15" customHeight="1" x14ac:dyDescent="0.2">
      <c r="A51" s="184" t="s">
        <v>57</v>
      </c>
      <c r="B51" s="185"/>
      <c r="C51" s="185"/>
      <c r="D51" s="185"/>
      <c r="E51" s="185"/>
      <c r="F51" s="185"/>
      <c r="G51" s="185"/>
      <c r="H51" s="185"/>
      <c r="I51" s="186"/>
      <c r="J51" s="140"/>
      <c r="K51" s="187" t="s">
        <v>107</v>
      </c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44"/>
      <c r="BI51" s="188" t="s">
        <v>5</v>
      </c>
      <c r="BJ51" s="189"/>
      <c r="BK51" s="189"/>
      <c r="BL51" s="189"/>
      <c r="BM51" s="189"/>
      <c r="BN51" s="189"/>
      <c r="BO51" s="189"/>
      <c r="BP51" s="189"/>
      <c r="BQ51" s="189"/>
      <c r="BR51" s="189"/>
      <c r="BS51" s="190"/>
      <c r="BT51" s="11">
        <v>0</v>
      </c>
      <c r="BU51" s="11">
        <v>0</v>
      </c>
      <c r="BV51" s="168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70"/>
    </row>
    <row r="52" spans="1:90" s="152" customFormat="1" ht="78.599999999999994" customHeight="1" x14ac:dyDescent="0.2">
      <c r="A52" s="184" t="s">
        <v>61</v>
      </c>
      <c r="B52" s="185"/>
      <c r="C52" s="185"/>
      <c r="D52" s="185"/>
      <c r="E52" s="185"/>
      <c r="F52" s="185"/>
      <c r="G52" s="185"/>
      <c r="H52" s="185"/>
      <c r="I52" s="186"/>
      <c r="J52" s="140"/>
      <c r="K52" s="187" t="s">
        <v>23</v>
      </c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44"/>
      <c r="BI52" s="188" t="s">
        <v>5</v>
      </c>
      <c r="BJ52" s="189"/>
      <c r="BK52" s="189"/>
      <c r="BL52" s="189"/>
      <c r="BM52" s="189"/>
      <c r="BN52" s="189"/>
      <c r="BO52" s="189"/>
      <c r="BP52" s="189"/>
      <c r="BQ52" s="189"/>
      <c r="BR52" s="189"/>
      <c r="BS52" s="190"/>
      <c r="BT52" s="11">
        <v>0</v>
      </c>
      <c r="BU52" s="11">
        <v>-229751.68801302201</v>
      </c>
      <c r="BV52" s="168" t="s">
        <v>343</v>
      </c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70"/>
    </row>
    <row r="53" spans="1:90" s="152" customFormat="1" ht="45.75" customHeight="1" x14ac:dyDescent="0.2">
      <c r="A53" s="184" t="s">
        <v>108</v>
      </c>
      <c r="B53" s="185"/>
      <c r="C53" s="185"/>
      <c r="D53" s="185"/>
      <c r="E53" s="185"/>
      <c r="F53" s="185"/>
      <c r="G53" s="185"/>
      <c r="H53" s="185"/>
      <c r="I53" s="186"/>
      <c r="J53" s="140"/>
      <c r="K53" s="187" t="s">
        <v>24</v>
      </c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44"/>
      <c r="BI53" s="188" t="s">
        <v>5</v>
      </c>
      <c r="BJ53" s="189"/>
      <c r="BK53" s="189"/>
      <c r="BL53" s="189"/>
      <c r="BM53" s="189"/>
      <c r="BN53" s="189"/>
      <c r="BO53" s="189"/>
      <c r="BP53" s="189"/>
      <c r="BQ53" s="189"/>
      <c r="BR53" s="189"/>
      <c r="BS53" s="190"/>
      <c r="BT53" s="11">
        <v>33715.409999999996</v>
      </c>
      <c r="BU53" s="11">
        <v>57570.670000000006</v>
      </c>
      <c r="BV53" s="168" t="s">
        <v>460</v>
      </c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70"/>
    </row>
    <row r="54" spans="1:90" s="152" customFormat="1" ht="103.15" customHeight="1" x14ac:dyDescent="0.2">
      <c r="A54" s="184" t="s">
        <v>109</v>
      </c>
      <c r="B54" s="185"/>
      <c r="C54" s="185"/>
      <c r="D54" s="185"/>
      <c r="E54" s="185"/>
      <c r="F54" s="185"/>
      <c r="G54" s="185"/>
      <c r="H54" s="185"/>
      <c r="I54" s="186"/>
      <c r="J54" s="140"/>
      <c r="K54" s="187" t="s">
        <v>58</v>
      </c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44"/>
      <c r="BI54" s="188" t="s">
        <v>5</v>
      </c>
      <c r="BJ54" s="189"/>
      <c r="BK54" s="189"/>
      <c r="BL54" s="189"/>
      <c r="BM54" s="189"/>
      <c r="BN54" s="189"/>
      <c r="BO54" s="189"/>
      <c r="BP54" s="189"/>
      <c r="BQ54" s="189"/>
      <c r="BR54" s="189"/>
      <c r="BS54" s="190"/>
      <c r="BT54" s="14">
        <v>8612.69</v>
      </c>
      <c r="BU54" s="153">
        <v>11267.583333333334</v>
      </c>
      <c r="BV54" s="168" t="s">
        <v>306</v>
      </c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70"/>
    </row>
    <row r="55" spans="1:90" s="152" customFormat="1" ht="39.6" customHeight="1" x14ac:dyDescent="0.2">
      <c r="A55" s="184" t="s">
        <v>110</v>
      </c>
      <c r="B55" s="185"/>
      <c r="C55" s="185"/>
      <c r="D55" s="185"/>
      <c r="E55" s="185"/>
      <c r="F55" s="185"/>
      <c r="G55" s="185"/>
      <c r="H55" s="185"/>
      <c r="I55" s="186"/>
      <c r="J55" s="140"/>
      <c r="K55" s="187" t="s">
        <v>59</v>
      </c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44"/>
      <c r="BI55" s="188" t="s">
        <v>60</v>
      </c>
      <c r="BJ55" s="189"/>
      <c r="BK55" s="189"/>
      <c r="BL55" s="189"/>
      <c r="BM55" s="189"/>
      <c r="BN55" s="189"/>
      <c r="BO55" s="189"/>
      <c r="BP55" s="189"/>
      <c r="BQ55" s="189"/>
      <c r="BR55" s="189"/>
      <c r="BS55" s="190"/>
      <c r="BT55" s="141" t="s">
        <v>303</v>
      </c>
      <c r="BU55" s="75">
        <v>2102</v>
      </c>
      <c r="BV55" s="203" t="s">
        <v>304</v>
      </c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5"/>
    </row>
    <row r="56" spans="1:90" s="152" customFormat="1" ht="111.75" customHeight="1" x14ac:dyDescent="0.2">
      <c r="A56" s="184" t="s">
        <v>111</v>
      </c>
      <c r="B56" s="185"/>
      <c r="C56" s="185"/>
      <c r="D56" s="185"/>
      <c r="E56" s="185"/>
      <c r="F56" s="185"/>
      <c r="G56" s="185"/>
      <c r="H56" s="185"/>
      <c r="I56" s="186"/>
      <c r="J56" s="140"/>
      <c r="K56" s="187" t="s">
        <v>62</v>
      </c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44"/>
      <c r="BI56" s="188" t="s">
        <v>5</v>
      </c>
      <c r="BJ56" s="189"/>
      <c r="BK56" s="189"/>
      <c r="BL56" s="189"/>
      <c r="BM56" s="189"/>
      <c r="BN56" s="189"/>
      <c r="BO56" s="189"/>
      <c r="BP56" s="189"/>
      <c r="BQ56" s="189"/>
      <c r="BR56" s="189"/>
      <c r="BS56" s="190"/>
      <c r="BT56" s="14">
        <v>0</v>
      </c>
      <c r="BU56" s="14">
        <v>0</v>
      </c>
      <c r="BV56" s="218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20"/>
    </row>
    <row r="57" spans="1:90" s="152" customFormat="1" ht="54.6" customHeight="1" x14ac:dyDescent="0.2">
      <c r="A57" s="184" t="s">
        <v>112</v>
      </c>
      <c r="B57" s="185"/>
      <c r="C57" s="185"/>
      <c r="D57" s="185"/>
      <c r="E57" s="185"/>
      <c r="F57" s="185"/>
      <c r="G57" s="185"/>
      <c r="H57" s="185"/>
      <c r="I57" s="186"/>
      <c r="J57" s="140"/>
      <c r="K57" s="187" t="s">
        <v>113</v>
      </c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44"/>
      <c r="BI57" s="188" t="s">
        <v>5</v>
      </c>
      <c r="BJ57" s="189"/>
      <c r="BK57" s="189"/>
      <c r="BL57" s="189"/>
      <c r="BM57" s="189"/>
      <c r="BN57" s="189"/>
      <c r="BO57" s="189"/>
      <c r="BP57" s="189"/>
      <c r="BQ57" s="189"/>
      <c r="BR57" s="189"/>
      <c r="BS57" s="190"/>
      <c r="BT57" s="14">
        <v>411631.46</v>
      </c>
      <c r="BU57" s="14">
        <v>923810.72644999984</v>
      </c>
      <c r="BV57" s="171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3"/>
    </row>
    <row r="58" spans="1:90" s="152" customFormat="1" ht="43.15" customHeight="1" x14ac:dyDescent="0.2">
      <c r="A58" s="184" t="s">
        <v>140</v>
      </c>
      <c r="B58" s="185"/>
      <c r="C58" s="185"/>
      <c r="D58" s="185"/>
      <c r="E58" s="185"/>
      <c r="F58" s="185"/>
      <c r="G58" s="185"/>
      <c r="H58" s="185"/>
      <c r="I58" s="186"/>
      <c r="J58" s="140"/>
      <c r="K58" s="187" t="s">
        <v>141</v>
      </c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44"/>
      <c r="BI58" s="188" t="s">
        <v>5</v>
      </c>
      <c r="BJ58" s="189"/>
      <c r="BK58" s="189"/>
      <c r="BL58" s="189"/>
      <c r="BM58" s="189"/>
      <c r="BN58" s="189"/>
      <c r="BO58" s="189"/>
      <c r="BP58" s="189"/>
      <c r="BQ58" s="189"/>
      <c r="BR58" s="189"/>
      <c r="BS58" s="190"/>
      <c r="BT58" s="14">
        <v>-32909.800000000003</v>
      </c>
      <c r="BU58" s="14">
        <v>869560.98999999987</v>
      </c>
      <c r="BV58" s="171" t="s">
        <v>415</v>
      </c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3"/>
    </row>
    <row r="59" spans="1:90" s="152" customFormat="1" ht="27" customHeight="1" x14ac:dyDescent="0.2">
      <c r="A59" s="184" t="s">
        <v>142</v>
      </c>
      <c r="B59" s="185"/>
      <c r="C59" s="185"/>
      <c r="D59" s="185"/>
      <c r="E59" s="185"/>
      <c r="F59" s="185"/>
      <c r="G59" s="185"/>
      <c r="H59" s="185"/>
      <c r="I59" s="186"/>
      <c r="J59" s="140"/>
      <c r="K59" s="210" t="s">
        <v>295</v>
      </c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142"/>
      <c r="BI59" s="211" t="s">
        <v>5</v>
      </c>
      <c r="BJ59" s="212"/>
      <c r="BK59" s="212"/>
      <c r="BL59" s="212"/>
      <c r="BM59" s="212"/>
      <c r="BN59" s="212"/>
      <c r="BO59" s="212"/>
      <c r="BP59" s="212"/>
      <c r="BQ59" s="212"/>
      <c r="BR59" s="212"/>
      <c r="BS59" s="213"/>
      <c r="BT59" s="11">
        <v>0</v>
      </c>
      <c r="BU59" s="11">
        <v>1219.3500000000001</v>
      </c>
      <c r="BV59" s="168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70"/>
    </row>
    <row r="60" spans="1:90" s="152" customFormat="1" ht="32.25" customHeight="1" x14ac:dyDescent="0.2">
      <c r="A60" s="184" t="s">
        <v>144</v>
      </c>
      <c r="B60" s="185"/>
      <c r="C60" s="185"/>
      <c r="D60" s="185"/>
      <c r="E60" s="185"/>
      <c r="F60" s="185"/>
      <c r="G60" s="185"/>
      <c r="H60" s="185"/>
      <c r="I60" s="186"/>
      <c r="J60" s="140"/>
      <c r="K60" s="187" t="s">
        <v>195</v>
      </c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44"/>
      <c r="BI60" s="188" t="s">
        <v>5</v>
      </c>
      <c r="BJ60" s="189"/>
      <c r="BK60" s="189"/>
      <c r="BL60" s="189"/>
      <c r="BM60" s="189"/>
      <c r="BN60" s="189"/>
      <c r="BO60" s="189"/>
      <c r="BP60" s="189"/>
      <c r="BQ60" s="189"/>
      <c r="BR60" s="189"/>
      <c r="BS60" s="190"/>
      <c r="BT60" s="14">
        <v>0</v>
      </c>
      <c r="BU60" s="14">
        <v>7234.3</v>
      </c>
      <c r="BV60" s="174" t="s">
        <v>312</v>
      </c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6"/>
    </row>
    <row r="61" spans="1:90" s="152" customFormat="1" ht="25.9" customHeight="1" x14ac:dyDescent="0.2">
      <c r="A61" s="184" t="s">
        <v>145</v>
      </c>
      <c r="B61" s="185"/>
      <c r="C61" s="185"/>
      <c r="D61" s="185"/>
      <c r="E61" s="185"/>
      <c r="F61" s="185"/>
      <c r="G61" s="185"/>
      <c r="H61" s="185"/>
      <c r="I61" s="186"/>
      <c r="J61" s="140"/>
      <c r="K61" s="187" t="s">
        <v>196</v>
      </c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44"/>
      <c r="BI61" s="188" t="s">
        <v>5</v>
      </c>
      <c r="BJ61" s="189"/>
      <c r="BK61" s="189"/>
      <c r="BL61" s="189"/>
      <c r="BM61" s="189"/>
      <c r="BN61" s="189"/>
      <c r="BO61" s="189"/>
      <c r="BP61" s="189"/>
      <c r="BQ61" s="189"/>
      <c r="BR61" s="189"/>
      <c r="BS61" s="190"/>
      <c r="BT61" s="14">
        <v>0</v>
      </c>
      <c r="BU61" s="14">
        <v>5129.2000000000007</v>
      </c>
      <c r="BV61" s="177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9"/>
    </row>
    <row r="62" spans="1:90" s="152" customFormat="1" ht="15" customHeight="1" x14ac:dyDescent="0.2">
      <c r="A62" s="184" t="s">
        <v>147</v>
      </c>
      <c r="B62" s="185"/>
      <c r="C62" s="185"/>
      <c r="D62" s="185"/>
      <c r="E62" s="185"/>
      <c r="F62" s="185"/>
      <c r="G62" s="185"/>
      <c r="H62" s="185"/>
      <c r="I62" s="186"/>
      <c r="J62" s="140"/>
      <c r="K62" s="187" t="s">
        <v>148</v>
      </c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44"/>
      <c r="BI62" s="188" t="s">
        <v>5</v>
      </c>
      <c r="BJ62" s="189"/>
      <c r="BK62" s="189"/>
      <c r="BL62" s="189"/>
      <c r="BM62" s="189"/>
      <c r="BN62" s="189"/>
      <c r="BO62" s="189"/>
      <c r="BP62" s="189"/>
      <c r="BQ62" s="189"/>
      <c r="BR62" s="189"/>
      <c r="BS62" s="190"/>
      <c r="BT62" s="14">
        <v>0</v>
      </c>
      <c r="BU62" s="14">
        <v>3401.42</v>
      </c>
      <c r="BV62" s="177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9"/>
    </row>
    <row r="63" spans="1:90" s="152" customFormat="1" ht="17.45" customHeight="1" x14ac:dyDescent="0.2">
      <c r="A63" s="184" t="s">
        <v>149</v>
      </c>
      <c r="B63" s="185"/>
      <c r="C63" s="185"/>
      <c r="D63" s="185"/>
      <c r="E63" s="185"/>
      <c r="F63" s="185"/>
      <c r="G63" s="185"/>
      <c r="H63" s="185"/>
      <c r="I63" s="186"/>
      <c r="J63" s="140"/>
      <c r="K63" s="187" t="s">
        <v>150</v>
      </c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44"/>
      <c r="BI63" s="188" t="s">
        <v>5</v>
      </c>
      <c r="BJ63" s="189"/>
      <c r="BK63" s="189"/>
      <c r="BL63" s="189"/>
      <c r="BM63" s="189"/>
      <c r="BN63" s="189"/>
      <c r="BO63" s="189"/>
      <c r="BP63" s="189"/>
      <c r="BQ63" s="189"/>
      <c r="BR63" s="189"/>
      <c r="BS63" s="190"/>
      <c r="BT63" s="14">
        <v>0</v>
      </c>
      <c r="BU63" s="14">
        <v>2105.9499999999998</v>
      </c>
      <c r="BV63" s="177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9"/>
    </row>
    <row r="64" spans="1:90" s="152" customFormat="1" ht="17.45" customHeight="1" x14ac:dyDescent="0.2">
      <c r="A64" s="184" t="s">
        <v>152</v>
      </c>
      <c r="B64" s="185"/>
      <c r="C64" s="185"/>
      <c r="D64" s="185"/>
      <c r="E64" s="185"/>
      <c r="F64" s="185"/>
      <c r="G64" s="185"/>
      <c r="H64" s="185"/>
      <c r="I64" s="186"/>
      <c r="J64" s="140"/>
      <c r="K64" s="187" t="s">
        <v>151</v>
      </c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44"/>
      <c r="BI64" s="188" t="s">
        <v>5</v>
      </c>
      <c r="BJ64" s="189"/>
      <c r="BK64" s="189"/>
      <c r="BL64" s="189"/>
      <c r="BM64" s="189"/>
      <c r="BN64" s="189"/>
      <c r="BO64" s="189"/>
      <c r="BP64" s="189"/>
      <c r="BQ64" s="189"/>
      <c r="BR64" s="189"/>
      <c r="BS64" s="190"/>
      <c r="BT64" s="14">
        <v>0</v>
      </c>
      <c r="BU64" s="14">
        <v>3497.37</v>
      </c>
      <c r="BV64" s="177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9"/>
    </row>
    <row r="65" spans="1:90" s="152" customFormat="1" ht="30.6" customHeight="1" x14ac:dyDescent="0.2">
      <c r="A65" s="184" t="s">
        <v>194</v>
      </c>
      <c r="B65" s="185"/>
      <c r="C65" s="185"/>
      <c r="D65" s="185"/>
      <c r="E65" s="185"/>
      <c r="F65" s="185"/>
      <c r="G65" s="185"/>
      <c r="H65" s="185"/>
      <c r="I65" s="186"/>
      <c r="J65" s="140"/>
      <c r="K65" s="187" t="s">
        <v>463</v>
      </c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44"/>
      <c r="BI65" s="188" t="s">
        <v>5</v>
      </c>
      <c r="BJ65" s="189"/>
      <c r="BK65" s="189"/>
      <c r="BL65" s="189"/>
      <c r="BM65" s="189"/>
      <c r="BN65" s="189"/>
      <c r="BO65" s="189"/>
      <c r="BP65" s="189"/>
      <c r="BQ65" s="189"/>
      <c r="BR65" s="189"/>
      <c r="BS65" s="190"/>
      <c r="BT65" s="14">
        <v>0</v>
      </c>
      <c r="BU65" s="14">
        <v>-8883.2391499999794</v>
      </c>
      <c r="BV65" s="168" t="s">
        <v>309</v>
      </c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70"/>
    </row>
    <row r="66" spans="1:90" s="152" customFormat="1" ht="30.6" customHeight="1" x14ac:dyDescent="0.2">
      <c r="A66" s="184" t="s">
        <v>201</v>
      </c>
      <c r="B66" s="185"/>
      <c r="C66" s="185"/>
      <c r="D66" s="185"/>
      <c r="E66" s="185"/>
      <c r="F66" s="185"/>
      <c r="G66" s="185"/>
      <c r="H66" s="185"/>
      <c r="I66" s="186"/>
      <c r="J66" s="140"/>
      <c r="K66" s="187" t="s">
        <v>466</v>
      </c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44"/>
      <c r="BI66" s="188" t="s">
        <v>5</v>
      </c>
      <c r="BJ66" s="189"/>
      <c r="BK66" s="189"/>
      <c r="BL66" s="189"/>
      <c r="BM66" s="189"/>
      <c r="BN66" s="189"/>
      <c r="BO66" s="189"/>
      <c r="BP66" s="189"/>
      <c r="BQ66" s="189"/>
      <c r="BR66" s="189"/>
      <c r="BS66" s="190"/>
      <c r="BT66" s="14">
        <v>397348.75</v>
      </c>
      <c r="BU66" s="14">
        <v>0</v>
      </c>
      <c r="BV66" s="168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70"/>
    </row>
    <row r="67" spans="1:90" s="152" customFormat="1" ht="36" customHeight="1" x14ac:dyDescent="0.2">
      <c r="A67" s="184" t="s">
        <v>202</v>
      </c>
      <c r="B67" s="185"/>
      <c r="C67" s="185"/>
      <c r="D67" s="185"/>
      <c r="E67" s="185"/>
      <c r="F67" s="185"/>
      <c r="G67" s="185"/>
      <c r="H67" s="185"/>
      <c r="I67" s="186"/>
      <c r="J67" s="140"/>
      <c r="K67" s="187" t="s">
        <v>373</v>
      </c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44"/>
      <c r="BI67" s="188" t="s">
        <v>5</v>
      </c>
      <c r="BJ67" s="189"/>
      <c r="BK67" s="189"/>
      <c r="BL67" s="189"/>
      <c r="BM67" s="189"/>
      <c r="BN67" s="189"/>
      <c r="BO67" s="189"/>
      <c r="BP67" s="189"/>
      <c r="BQ67" s="189"/>
      <c r="BR67" s="189"/>
      <c r="BS67" s="190"/>
      <c r="BT67" s="14">
        <v>47192.509999999995</v>
      </c>
      <c r="BU67" s="14">
        <v>40545.385600000001</v>
      </c>
      <c r="BV67" s="168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70"/>
    </row>
    <row r="68" spans="1:90" s="152" customFormat="1" ht="57.75" customHeight="1" x14ac:dyDescent="0.2">
      <c r="A68" s="184" t="s">
        <v>15</v>
      </c>
      <c r="B68" s="185"/>
      <c r="C68" s="185"/>
      <c r="D68" s="185"/>
      <c r="E68" s="185"/>
      <c r="F68" s="185"/>
      <c r="G68" s="185"/>
      <c r="H68" s="185"/>
      <c r="I68" s="186"/>
      <c r="J68" s="140"/>
      <c r="K68" s="187" t="s">
        <v>25</v>
      </c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44"/>
      <c r="BI68" s="188" t="s">
        <v>5</v>
      </c>
      <c r="BJ68" s="189"/>
      <c r="BK68" s="189"/>
      <c r="BL68" s="189"/>
      <c r="BM68" s="189"/>
      <c r="BN68" s="189"/>
      <c r="BO68" s="189"/>
      <c r="BP68" s="189"/>
      <c r="BQ68" s="189"/>
      <c r="BR68" s="189"/>
      <c r="BS68" s="190"/>
      <c r="BT68" s="11">
        <v>147730.50999999998</v>
      </c>
      <c r="BU68" s="153">
        <v>213813.79499061694</v>
      </c>
      <c r="BV68" s="217" t="s">
        <v>374</v>
      </c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6"/>
    </row>
    <row r="69" spans="1:90" s="152" customFormat="1" ht="30" customHeight="1" x14ac:dyDescent="0.2">
      <c r="A69" s="184" t="s">
        <v>16</v>
      </c>
      <c r="B69" s="185"/>
      <c r="C69" s="185"/>
      <c r="D69" s="185"/>
      <c r="E69" s="185"/>
      <c r="F69" s="185"/>
      <c r="G69" s="185"/>
      <c r="H69" s="185"/>
      <c r="I69" s="186"/>
      <c r="J69" s="140"/>
      <c r="K69" s="187" t="s">
        <v>63</v>
      </c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44"/>
      <c r="BI69" s="188" t="s">
        <v>5</v>
      </c>
      <c r="BJ69" s="189"/>
      <c r="BK69" s="189"/>
      <c r="BL69" s="189"/>
      <c r="BM69" s="189"/>
      <c r="BN69" s="189"/>
      <c r="BO69" s="189"/>
      <c r="BP69" s="189"/>
      <c r="BQ69" s="189"/>
      <c r="BR69" s="189"/>
      <c r="BS69" s="190"/>
      <c r="BT69" s="140" t="s">
        <v>204</v>
      </c>
      <c r="BU69" s="14">
        <v>201399.58387</v>
      </c>
      <c r="BV69" s="218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/>
      <c r="CG69" s="219"/>
      <c r="CH69" s="219"/>
      <c r="CI69" s="219"/>
      <c r="CJ69" s="219"/>
      <c r="CK69" s="219"/>
      <c r="CL69" s="220"/>
    </row>
    <row r="70" spans="1:90" s="152" customFormat="1" ht="45" customHeight="1" x14ac:dyDescent="0.2">
      <c r="A70" s="184" t="s">
        <v>17</v>
      </c>
      <c r="B70" s="185"/>
      <c r="C70" s="185"/>
      <c r="D70" s="185"/>
      <c r="E70" s="185"/>
      <c r="F70" s="185"/>
      <c r="G70" s="185"/>
      <c r="H70" s="185"/>
      <c r="I70" s="186"/>
      <c r="J70" s="140"/>
      <c r="K70" s="187" t="s">
        <v>64</v>
      </c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44"/>
      <c r="BI70" s="188" t="s">
        <v>5</v>
      </c>
      <c r="BJ70" s="189"/>
      <c r="BK70" s="189"/>
      <c r="BL70" s="189"/>
      <c r="BM70" s="189"/>
      <c r="BN70" s="189"/>
      <c r="BO70" s="189"/>
      <c r="BP70" s="189"/>
      <c r="BQ70" s="189"/>
      <c r="BR70" s="189"/>
      <c r="BS70" s="190"/>
      <c r="BT70" s="11">
        <v>433877.59</v>
      </c>
      <c r="BU70" s="11">
        <v>755316.43883634021</v>
      </c>
      <c r="BV70" s="221" t="s">
        <v>467</v>
      </c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</row>
    <row r="71" spans="1:90" s="152" customFormat="1" ht="44.45" customHeight="1" x14ac:dyDescent="0.2">
      <c r="A71" s="184" t="s">
        <v>7</v>
      </c>
      <c r="B71" s="185"/>
      <c r="C71" s="185"/>
      <c r="D71" s="185"/>
      <c r="E71" s="185"/>
      <c r="F71" s="185"/>
      <c r="G71" s="185"/>
      <c r="H71" s="185"/>
      <c r="I71" s="186"/>
      <c r="J71" s="140"/>
      <c r="K71" s="187" t="s">
        <v>114</v>
      </c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44"/>
      <c r="BI71" s="188" t="s">
        <v>65</v>
      </c>
      <c r="BJ71" s="189"/>
      <c r="BK71" s="189"/>
      <c r="BL71" s="189"/>
      <c r="BM71" s="189"/>
      <c r="BN71" s="189"/>
      <c r="BO71" s="189"/>
      <c r="BP71" s="189"/>
      <c r="BQ71" s="189"/>
      <c r="BR71" s="189"/>
      <c r="BS71" s="190"/>
      <c r="BT71" s="11">
        <v>210.04</v>
      </c>
      <c r="BU71" s="11">
        <v>356.21877800000027</v>
      </c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</row>
    <row r="72" spans="1:90" s="152" customFormat="1" ht="64.900000000000006" customHeight="1" x14ac:dyDescent="0.2">
      <c r="A72" s="184" t="s">
        <v>47</v>
      </c>
      <c r="B72" s="185"/>
      <c r="C72" s="185"/>
      <c r="D72" s="185"/>
      <c r="E72" s="185"/>
      <c r="F72" s="185"/>
      <c r="G72" s="185"/>
      <c r="H72" s="185"/>
      <c r="I72" s="186"/>
      <c r="J72" s="140"/>
      <c r="K72" s="187" t="s">
        <v>115</v>
      </c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44"/>
      <c r="BI72" s="203" t="s">
        <v>154</v>
      </c>
      <c r="BJ72" s="204"/>
      <c r="BK72" s="204"/>
      <c r="BL72" s="204"/>
      <c r="BM72" s="204"/>
      <c r="BN72" s="204"/>
      <c r="BO72" s="204"/>
      <c r="BP72" s="204"/>
      <c r="BQ72" s="204"/>
      <c r="BR72" s="204"/>
      <c r="BS72" s="205"/>
      <c r="BT72" s="14">
        <v>2065.6902970862693</v>
      </c>
      <c r="BU72" s="14">
        <v>2120.3723258978212</v>
      </c>
      <c r="BV72" s="221"/>
      <c r="BW72" s="221"/>
      <c r="BX72" s="221"/>
      <c r="BY72" s="221"/>
      <c r="BZ72" s="221"/>
      <c r="CA72" s="221"/>
      <c r="CB72" s="221"/>
      <c r="CC72" s="221"/>
      <c r="CD72" s="221"/>
      <c r="CE72" s="221"/>
      <c r="CF72" s="221"/>
      <c r="CG72" s="221"/>
      <c r="CH72" s="221"/>
      <c r="CI72" s="221"/>
      <c r="CJ72" s="221"/>
      <c r="CK72" s="221"/>
      <c r="CL72" s="221"/>
    </row>
    <row r="73" spans="1:90" s="152" customFormat="1" ht="63" customHeight="1" x14ac:dyDescent="0.2">
      <c r="A73" s="184" t="s">
        <v>26</v>
      </c>
      <c r="B73" s="185"/>
      <c r="C73" s="185"/>
      <c r="D73" s="185"/>
      <c r="E73" s="185"/>
      <c r="F73" s="185"/>
      <c r="G73" s="185"/>
      <c r="H73" s="185"/>
      <c r="I73" s="186"/>
      <c r="J73" s="140"/>
      <c r="K73" s="187" t="s">
        <v>67</v>
      </c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44"/>
      <c r="BI73" s="188" t="s">
        <v>38</v>
      </c>
      <c r="BJ73" s="189"/>
      <c r="BK73" s="189"/>
      <c r="BL73" s="189"/>
      <c r="BM73" s="189"/>
      <c r="BN73" s="189"/>
      <c r="BO73" s="189"/>
      <c r="BP73" s="189"/>
      <c r="BQ73" s="189"/>
      <c r="BR73" s="189"/>
      <c r="BS73" s="190"/>
      <c r="BT73" s="140" t="s">
        <v>38</v>
      </c>
      <c r="BU73" s="140" t="s">
        <v>38</v>
      </c>
      <c r="BV73" s="203" t="s">
        <v>38</v>
      </c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5"/>
    </row>
    <row r="74" spans="1:90" s="152" customFormat="1" ht="44.45" customHeight="1" x14ac:dyDescent="0.2">
      <c r="A74" s="184" t="s">
        <v>6</v>
      </c>
      <c r="B74" s="185"/>
      <c r="C74" s="185"/>
      <c r="D74" s="185"/>
      <c r="E74" s="185"/>
      <c r="F74" s="185"/>
      <c r="G74" s="185"/>
      <c r="H74" s="185"/>
      <c r="I74" s="186"/>
      <c r="J74" s="140"/>
      <c r="K74" s="187" t="s">
        <v>68</v>
      </c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44"/>
      <c r="BI74" s="188" t="s">
        <v>69</v>
      </c>
      <c r="BJ74" s="189"/>
      <c r="BK74" s="189"/>
      <c r="BL74" s="189"/>
      <c r="BM74" s="189"/>
      <c r="BN74" s="189"/>
      <c r="BO74" s="189"/>
      <c r="BP74" s="189"/>
      <c r="BQ74" s="189"/>
      <c r="BR74" s="189"/>
      <c r="BS74" s="190"/>
      <c r="BT74" s="141" t="s">
        <v>303</v>
      </c>
      <c r="BU74" s="75">
        <v>153617</v>
      </c>
      <c r="BV74" s="203" t="s">
        <v>305</v>
      </c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5"/>
    </row>
    <row r="75" spans="1:90" s="152" customFormat="1" ht="15" customHeight="1" x14ac:dyDescent="0.2">
      <c r="A75" s="184" t="s">
        <v>70</v>
      </c>
      <c r="B75" s="185"/>
      <c r="C75" s="185"/>
      <c r="D75" s="185"/>
      <c r="E75" s="185"/>
      <c r="F75" s="185"/>
      <c r="G75" s="185"/>
      <c r="H75" s="185"/>
      <c r="I75" s="186"/>
      <c r="J75" s="140"/>
      <c r="K75" s="187" t="s">
        <v>71</v>
      </c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44"/>
      <c r="BI75" s="188" t="s">
        <v>72</v>
      </c>
      <c r="BJ75" s="189"/>
      <c r="BK75" s="189"/>
      <c r="BL75" s="189"/>
      <c r="BM75" s="189"/>
      <c r="BN75" s="189"/>
      <c r="BO75" s="189"/>
      <c r="BP75" s="189"/>
      <c r="BQ75" s="189"/>
      <c r="BR75" s="189"/>
      <c r="BS75" s="190"/>
      <c r="BT75" s="140" t="s">
        <v>303</v>
      </c>
      <c r="BU75" s="153">
        <v>1797.1</v>
      </c>
      <c r="BV75" s="218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20"/>
    </row>
    <row r="76" spans="1:90" s="152" customFormat="1" ht="30" hidden="1" customHeight="1" x14ac:dyDescent="0.2">
      <c r="A76" s="184" t="s">
        <v>73</v>
      </c>
      <c r="B76" s="185"/>
      <c r="C76" s="185"/>
      <c r="D76" s="185"/>
      <c r="E76" s="185"/>
      <c r="F76" s="185"/>
      <c r="G76" s="185"/>
      <c r="H76" s="185"/>
      <c r="I76" s="186"/>
      <c r="J76" s="140"/>
      <c r="K76" s="187" t="s">
        <v>74</v>
      </c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44"/>
      <c r="BI76" s="188" t="s">
        <v>72</v>
      </c>
      <c r="BJ76" s="189"/>
      <c r="BK76" s="189"/>
      <c r="BL76" s="189"/>
      <c r="BM76" s="189"/>
      <c r="BN76" s="189"/>
      <c r="BO76" s="189"/>
      <c r="BP76" s="189"/>
      <c r="BQ76" s="189"/>
      <c r="BR76" s="189"/>
      <c r="BS76" s="190"/>
      <c r="BT76" s="140" t="s">
        <v>303</v>
      </c>
      <c r="BU76" s="153"/>
      <c r="BV76" s="218"/>
      <c r="BW76" s="219"/>
      <c r="BX76" s="219"/>
      <c r="BY76" s="219"/>
      <c r="BZ76" s="219"/>
      <c r="CA76" s="219"/>
      <c r="CB76" s="219"/>
      <c r="CC76" s="219"/>
      <c r="CD76" s="219"/>
      <c r="CE76" s="219"/>
      <c r="CF76" s="219"/>
      <c r="CG76" s="219"/>
      <c r="CH76" s="219"/>
      <c r="CI76" s="219"/>
      <c r="CJ76" s="219"/>
      <c r="CK76" s="219"/>
      <c r="CL76" s="220"/>
    </row>
    <row r="77" spans="1:90" s="152" customFormat="1" ht="30" customHeight="1" x14ac:dyDescent="0.2">
      <c r="A77" s="230" t="s">
        <v>155</v>
      </c>
      <c r="B77" s="231"/>
      <c r="C77" s="231"/>
      <c r="D77" s="231"/>
      <c r="E77" s="231"/>
      <c r="F77" s="231"/>
      <c r="G77" s="231"/>
      <c r="H77" s="231"/>
      <c r="I77" s="232"/>
      <c r="J77" s="224" t="s">
        <v>156</v>
      </c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6"/>
      <c r="BI77" s="188" t="s">
        <v>72</v>
      </c>
      <c r="BJ77" s="189"/>
      <c r="BK77" s="189"/>
      <c r="BL77" s="189"/>
      <c r="BM77" s="189"/>
      <c r="BN77" s="189"/>
      <c r="BO77" s="189"/>
      <c r="BP77" s="189"/>
      <c r="BQ77" s="189"/>
      <c r="BR77" s="189"/>
      <c r="BS77" s="190"/>
      <c r="BT77" s="140" t="s">
        <v>303</v>
      </c>
      <c r="BU77" s="153">
        <v>887.8</v>
      </c>
      <c r="BV77" s="218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8"/>
    </row>
    <row r="78" spans="1:90" s="152" customFormat="1" ht="30" customHeight="1" x14ac:dyDescent="0.2">
      <c r="A78" s="184" t="s">
        <v>157</v>
      </c>
      <c r="B78" s="222"/>
      <c r="C78" s="222"/>
      <c r="D78" s="222"/>
      <c r="E78" s="222"/>
      <c r="F78" s="222"/>
      <c r="G78" s="222"/>
      <c r="H78" s="222"/>
      <c r="I78" s="223"/>
      <c r="J78" s="224" t="s">
        <v>158</v>
      </c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6"/>
      <c r="BI78" s="188" t="s">
        <v>72</v>
      </c>
      <c r="BJ78" s="189"/>
      <c r="BK78" s="189"/>
      <c r="BL78" s="189"/>
      <c r="BM78" s="189"/>
      <c r="BN78" s="189"/>
      <c r="BO78" s="189"/>
      <c r="BP78" s="189"/>
      <c r="BQ78" s="189"/>
      <c r="BR78" s="189"/>
      <c r="BS78" s="190"/>
      <c r="BT78" s="140" t="s">
        <v>303</v>
      </c>
      <c r="BU78" s="153">
        <v>216.5</v>
      </c>
      <c r="BV78" s="143"/>
      <c r="BW78" s="233"/>
      <c r="BX78" s="234"/>
      <c r="BY78" s="234"/>
      <c r="BZ78" s="234"/>
      <c r="CA78" s="234"/>
      <c r="CB78" s="234"/>
      <c r="CC78" s="234"/>
      <c r="CD78" s="234"/>
      <c r="CE78" s="234"/>
      <c r="CF78" s="234"/>
      <c r="CG78" s="234"/>
      <c r="CH78" s="234"/>
      <c r="CI78" s="234"/>
      <c r="CJ78" s="234"/>
      <c r="CK78" s="234"/>
      <c r="CL78" s="235"/>
    </row>
    <row r="79" spans="1:90" s="152" customFormat="1" ht="30" customHeight="1" x14ac:dyDescent="0.2">
      <c r="A79" s="184" t="s">
        <v>159</v>
      </c>
      <c r="B79" s="222"/>
      <c r="C79" s="222"/>
      <c r="D79" s="222"/>
      <c r="E79" s="222"/>
      <c r="F79" s="222"/>
      <c r="G79" s="222"/>
      <c r="H79" s="222"/>
      <c r="I79" s="223"/>
      <c r="J79" s="224" t="s">
        <v>160</v>
      </c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6"/>
      <c r="BI79" s="188" t="s">
        <v>72</v>
      </c>
      <c r="BJ79" s="189"/>
      <c r="BK79" s="189"/>
      <c r="BL79" s="189"/>
      <c r="BM79" s="189"/>
      <c r="BN79" s="189"/>
      <c r="BO79" s="189"/>
      <c r="BP79" s="189"/>
      <c r="BQ79" s="189"/>
      <c r="BR79" s="189"/>
      <c r="BS79" s="190"/>
      <c r="BT79" s="140" t="s">
        <v>303</v>
      </c>
      <c r="BU79" s="153">
        <v>692.8</v>
      </c>
      <c r="BV79" s="143"/>
      <c r="BW79" s="219"/>
      <c r="BX79" s="227"/>
      <c r="BY79" s="227"/>
      <c r="BZ79" s="227"/>
      <c r="CA79" s="227"/>
      <c r="CB79" s="227"/>
      <c r="CC79" s="227"/>
      <c r="CD79" s="227"/>
      <c r="CE79" s="227"/>
      <c r="CF79" s="227"/>
      <c r="CG79" s="227"/>
      <c r="CH79" s="227"/>
      <c r="CI79" s="227"/>
      <c r="CJ79" s="227"/>
      <c r="CK79" s="227"/>
      <c r="CL79" s="228"/>
    </row>
    <row r="80" spans="1:90" s="152" customFormat="1" ht="30" customHeight="1" x14ac:dyDescent="0.2">
      <c r="A80" s="184" t="s">
        <v>75</v>
      </c>
      <c r="B80" s="185"/>
      <c r="C80" s="185"/>
      <c r="D80" s="185"/>
      <c r="E80" s="185"/>
      <c r="F80" s="185"/>
      <c r="G80" s="185"/>
      <c r="H80" s="185"/>
      <c r="I80" s="186"/>
      <c r="J80" s="140"/>
      <c r="K80" s="187" t="s">
        <v>76</v>
      </c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44"/>
      <c r="BI80" s="188" t="s">
        <v>77</v>
      </c>
      <c r="BJ80" s="189"/>
      <c r="BK80" s="189"/>
      <c r="BL80" s="189"/>
      <c r="BM80" s="189"/>
      <c r="BN80" s="189"/>
      <c r="BO80" s="189"/>
      <c r="BP80" s="189"/>
      <c r="BQ80" s="189"/>
      <c r="BR80" s="189"/>
      <c r="BS80" s="190"/>
      <c r="BT80" s="140" t="s">
        <v>204</v>
      </c>
      <c r="BU80" s="153">
        <v>21275.443449999999</v>
      </c>
      <c r="BV80" s="229"/>
      <c r="BW80" s="219"/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20"/>
    </row>
    <row r="81" spans="1:90" s="152" customFormat="1" ht="30" customHeight="1" x14ac:dyDescent="0.2">
      <c r="A81" s="184" t="s">
        <v>161</v>
      </c>
      <c r="B81" s="185"/>
      <c r="C81" s="185"/>
      <c r="D81" s="185"/>
      <c r="E81" s="185"/>
      <c r="F81" s="185"/>
      <c r="G81" s="185"/>
      <c r="H81" s="185"/>
      <c r="I81" s="186"/>
      <c r="J81" s="218" t="s">
        <v>162</v>
      </c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20"/>
      <c r="BI81" s="188" t="s">
        <v>77</v>
      </c>
      <c r="BJ81" s="189"/>
      <c r="BK81" s="189"/>
      <c r="BL81" s="189"/>
      <c r="BM81" s="189"/>
      <c r="BN81" s="189"/>
      <c r="BO81" s="189"/>
      <c r="BP81" s="189"/>
      <c r="BQ81" s="189"/>
      <c r="BR81" s="189"/>
      <c r="BS81" s="190"/>
      <c r="BT81" s="140" t="s">
        <v>204</v>
      </c>
      <c r="BU81" s="153">
        <v>1195.173</v>
      </c>
      <c r="BV81" s="218"/>
      <c r="BW81" s="219"/>
      <c r="BX81" s="219"/>
      <c r="BY81" s="219"/>
      <c r="BZ81" s="219"/>
      <c r="CA81" s="219"/>
      <c r="CB81" s="219"/>
      <c r="CC81" s="219"/>
      <c r="CD81" s="219"/>
      <c r="CE81" s="219"/>
      <c r="CF81" s="219"/>
      <c r="CG81" s="219"/>
      <c r="CH81" s="219"/>
      <c r="CI81" s="219"/>
      <c r="CJ81" s="219"/>
      <c r="CK81" s="219"/>
      <c r="CL81" s="220"/>
    </row>
    <row r="82" spans="1:90" s="152" customFormat="1" ht="30" customHeight="1" x14ac:dyDescent="0.2">
      <c r="A82" s="184" t="s">
        <v>163</v>
      </c>
      <c r="B82" s="222"/>
      <c r="C82" s="222"/>
      <c r="D82" s="222"/>
      <c r="E82" s="222"/>
      <c r="F82" s="222"/>
      <c r="G82" s="222"/>
      <c r="H82" s="222"/>
      <c r="I82" s="223"/>
      <c r="J82" s="229" t="s">
        <v>164</v>
      </c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 s="236"/>
      <c r="BF82" s="236"/>
      <c r="BG82" s="236"/>
      <c r="BH82" s="237"/>
      <c r="BI82" s="188" t="s">
        <v>77</v>
      </c>
      <c r="BJ82" s="189"/>
      <c r="BK82" s="189"/>
      <c r="BL82" s="189"/>
      <c r="BM82" s="189"/>
      <c r="BN82" s="189"/>
      <c r="BO82" s="189"/>
      <c r="BP82" s="189"/>
      <c r="BQ82" s="189"/>
      <c r="BR82" s="189"/>
      <c r="BS82" s="190"/>
      <c r="BT82" s="140" t="s">
        <v>204</v>
      </c>
      <c r="BU82" s="153">
        <v>668.3</v>
      </c>
      <c r="BV82" s="218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8"/>
    </row>
    <row r="83" spans="1:90" s="152" customFormat="1" ht="30" customHeight="1" x14ac:dyDescent="0.2">
      <c r="A83" s="184" t="s">
        <v>165</v>
      </c>
      <c r="B83" s="222"/>
      <c r="C83" s="222"/>
      <c r="D83" s="222"/>
      <c r="E83" s="222"/>
      <c r="F83" s="222"/>
      <c r="G83" s="222"/>
      <c r="H83" s="222"/>
      <c r="I83" s="223"/>
      <c r="J83" s="229" t="s">
        <v>166</v>
      </c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7"/>
      <c r="BI83" s="188" t="s">
        <v>77</v>
      </c>
      <c r="BJ83" s="189"/>
      <c r="BK83" s="189"/>
      <c r="BL83" s="189"/>
      <c r="BM83" s="189"/>
      <c r="BN83" s="189"/>
      <c r="BO83" s="189"/>
      <c r="BP83" s="189"/>
      <c r="BQ83" s="189"/>
      <c r="BR83" s="189"/>
      <c r="BS83" s="190"/>
      <c r="BT83" s="140" t="s">
        <v>204</v>
      </c>
      <c r="BU83" s="153">
        <v>6550.3357500000002</v>
      </c>
      <c r="BV83" s="229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8"/>
    </row>
    <row r="84" spans="1:90" s="152" customFormat="1" ht="30" customHeight="1" x14ac:dyDescent="0.2">
      <c r="A84" s="184" t="s">
        <v>167</v>
      </c>
      <c r="B84" s="222"/>
      <c r="C84" s="222"/>
      <c r="D84" s="222"/>
      <c r="E84" s="222"/>
      <c r="F84" s="222"/>
      <c r="G84" s="222"/>
      <c r="H84" s="222"/>
      <c r="I84" s="223"/>
      <c r="J84" s="229" t="s">
        <v>168</v>
      </c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/>
      <c r="BD84" s="236"/>
      <c r="BE84" s="236"/>
      <c r="BF84" s="236"/>
      <c r="BG84" s="236"/>
      <c r="BH84" s="237"/>
      <c r="BI84" s="188" t="s">
        <v>77</v>
      </c>
      <c r="BJ84" s="189"/>
      <c r="BK84" s="189"/>
      <c r="BL84" s="189"/>
      <c r="BM84" s="189"/>
      <c r="BN84" s="189"/>
      <c r="BO84" s="189"/>
      <c r="BP84" s="189"/>
      <c r="BQ84" s="189"/>
      <c r="BR84" s="189"/>
      <c r="BS84" s="190"/>
      <c r="BT84" s="140" t="s">
        <v>204</v>
      </c>
      <c r="BU84" s="153">
        <v>12861.634700000001</v>
      </c>
      <c r="BV84" s="218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8"/>
    </row>
    <row r="85" spans="1:90" s="152" customFormat="1" ht="30" customHeight="1" x14ac:dyDescent="0.2">
      <c r="A85" s="184" t="s">
        <v>78</v>
      </c>
      <c r="B85" s="185"/>
      <c r="C85" s="185"/>
      <c r="D85" s="185"/>
      <c r="E85" s="185"/>
      <c r="F85" s="185"/>
      <c r="G85" s="185"/>
      <c r="H85" s="185"/>
      <c r="I85" s="186"/>
      <c r="J85" s="140"/>
      <c r="K85" s="187" t="s">
        <v>79</v>
      </c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44"/>
      <c r="BI85" s="188" t="s">
        <v>77</v>
      </c>
      <c r="BJ85" s="189"/>
      <c r="BK85" s="189"/>
      <c r="BL85" s="189"/>
      <c r="BM85" s="189"/>
      <c r="BN85" s="189"/>
      <c r="BO85" s="189"/>
      <c r="BP85" s="189"/>
      <c r="BQ85" s="189"/>
      <c r="BR85" s="189"/>
      <c r="BS85" s="190"/>
      <c r="BT85" s="140" t="s">
        <v>204</v>
      </c>
      <c r="BU85" s="153">
        <v>38197.183999999994</v>
      </c>
      <c r="BV85" s="229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20"/>
    </row>
    <row r="86" spans="1:90" s="152" customFormat="1" ht="29.25" customHeight="1" x14ac:dyDescent="0.2">
      <c r="A86" s="184" t="s">
        <v>169</v>
      </c>
      <c r="B86" s="185"/>
      <c r="C86" s="185"/>
      <c r="D86" s="185"/>
      <c r="E86" s="185"/>
      <c r="F86" s="185"/>
      <c r="G86" s="185"/>
      <c r="H86" s="185"/>
      <c r="I86" s="186"/>
      <c r="J86" s="218" t="s">
        <v>170</v>
      </c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20"/>
      <c r="BI86" s="188" t="s">
        <v>77</v>
      </c>
      <c r="BJ86" s="189"/>
      <c r="BK86" s="189"/>
      <c r="BL86" s="189"/>
      <c r="BM86" s="189"/>
      <c r="BN86" s="189"/>
      <c r="BO86" s="189"/>
      <c r="BP86" s="189"/>
      <c r="BQ86" s="189"/>
      <c r="BR86" s="189"/>
      <c r="BS86" s="190"/>
      <c r="BT86" s="140" t="s">
        <v>204</v>
      </c>
      <c r="BU86" s="153">
        <v>20521.5</v>
      </c>
      <c r="BV86" s="218"/>
      <c r="BW86" s="219"/>
      <c r="BX86" s="219"/>
      <c r="BY86" s="219"/>
      <c r="BZ86" s="219"/>
      <c r="CA86" s="219"/>
      <c r="CB86" s="219"/>
      <c r="CC86" s="219"/>
      <c r="CD86" s="219"/>
      <c r="CE86" s="219"/>
      <c r="CF86" s="219"/>
      <c r="CG86" s="219"/>
      <c r="CH86" s="219"/>
      <c r="CI86" s="219"/>
      <c r="CJ86" s="219"/>
      <c r="CK86" s="219"/>
      <c r="CL86" s="220"/>
    </row>
    <row r="87" spans="1:90" s="152" customFormat="1" ht="30" customHeight="1" x14ac:dyDescent="0.2">
      <c r="A87" s="184" t="s">
        <v>171</v>
      </c>
      <c r="B87" s="222"/>
      <c r="C87" s="222"/>
      <c r="D87" s="222"/>
      <c r="E87" s="222"/>
      <c r="F87" s="222"/>
      <c r="G87" s="222"/>
      <c r="H87" s="222"/>
      <c r="I87" s="223"/>
      <c r="J87" s="218" t="s">
        <v>172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8"/>
      <c r="BI87" s="188" t="s">
        <v>77</v>
      </c>
      <c r="BJ87" s="189"/>
      <c r="BK87" s="189"/>
      <c r="BL87" s="189"/>
      <c r="BM87" s="189"/>
      <c r="BN87" s="189"/>
      <c r="BO87" s="189"/>
      <c r="BP87" s="189"/>
      <c r="BQ87" s="189"/>
      <c r="BR87" s="189"/>
      <c r="BS87" s="190"/>
      <c r="BT87" s="140" t="s">
        <v>204</v>
      </c>
      <c r="BU87" s="153">
        <v>3962.1</v>
      </c>
      <c r="BV87" s="218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8"/>
    </row>
    <row r="88" spans="1:90" s="152" customFormat="1" ht="30" customHeight="1" x14ac:dyDescent="0.2">
      <c r="A88" s="184" t="s">
        <v>173</v>
      </c>
      <c r="B88" s="222"/>
      <c r="C88" s="222"/>
      <c r="D88" s="222"/>
      <c r="E88" s="222"/>
      <c r="F88" s="222"/>
      <c r="G88" s="222"/>
      <c r="H88" s="222"/>
      <c r="I88" s="223"/>
      <c r="J88" s="218" t="s">
        <v>174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8"/>
      <c r="BI88" s="188" t="s">
        <v>77</v>
      </c>
      <c r="BJ88" s="189"/>
      <c r="BK88" s="189"/>
      <c r="BL88" s="189"/>
      <c r="BM88" s="189"/>
      <c r="BN88" s="189"/>
      <c r="BO88" s="189"/>
      <c r="BP88" s="189"/>
      <c r="BQ88" s="189"/>
      <c r="BR88" s="189"/>
      <c r="BS88" s="190"/>
      <c r="BT88" s="140" t="s">
        <v>204</v>
      </c>
      <c r="BU88" s="153">
        <v>13713.583999999999</v>
      </c>
      <c r="BV88" s="218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8"/>
    </row>
    <row r="89" spans="1:90" s="152" customFormat="1" ht="30" customHeight="1" x14ac:dyDescent="0.2">
      <c r="A89" s="184" t="s">
        <v>175</v>
      </c>
      <c r="B89" s="222"/>
      <c r="C89" s="222"/>
      <c r="D89" s="222"/>
      <c r="E89" s="222"/>
      <c r="F89" s="222"/>
      <c r="G89" s="222"/>
      <c r="H89" s="222"/>
      <c r="I89" s="223"/>
      <c r="J89" s="218" t="s">
        <v>176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8"/>
      <c r="BI89" s="188" t="s">
        <v>77</v>
      </c>
      <c r="BJ89" s="189"/>
      <c r="BK89" s="189"/>
      <c r="BL89" s="189"/>
      <c r="BM89" s="189"/>
      <c r="BN89" s="189"/>
      <c r="BO89" s="189"/>
      <c r="BP89" s="189"/>
      <c r="BQ89" s="189"/>
      <c r="BR89" s="189"/>
      <c r="BS89" s="190"/>
      <c r="BT89" s="140" t="s">
        <v>204</v>
      </c>
      <c r="BU89" s="153">
        <v>0</v>
      </c>
      <c r="BV89" s="218"/>
      <c r="BW89" s="227"/>
      <c r="BX89" s="227"/>
      <c r="BY89" s="227"/>
      <c r="BZ89" s="227"/>
      <c r="CA89" s="227"/>
      <c r="CB89" s="227"/>
      <c r="CC89" s="227"/>
      <c r="CD89" s="227"/>
      <c r="CE89" s="227"/>
      <c r="CF89" s="227"/>
      <c r="CG89" s="227"/>
      <c r="CH89" s="227"/>
      <c r="CI89" s="227"/>
      <c r="CJ89" s="227"/>
      <c r="CK89" s="227"/>
      <c r="CL89" s="228"/>
    </row>
    <row r="90" spans="1:90" s="152" customFormat="1" ht="15" customHeight="1" x14ac:dyDescent="0.2">
      <c r="A90" s="184" t="s">
        <v>80</v>
      </c>
      <c r="B90" s="185"/>
      <c r="C90" s="185"/>
      <c r="D90" s="185"/>
      <c r="E90" s="185"/>
      <c r="F90" s="185"/>
      <c r="G90" s="185"/>
      <c r="H90" s="185"/>
      <c r="I90" s="186"/>
      <c r="J90" s="140"/>
      <c r="K90" s="187" t="s">
        <v>81</v>
      </c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44"/>
      <c r="BI90" s="188" t="s">
        <v>82</v>
      </c>
      <c r="BJ90" s="189"/>
      <c r="BK90" s="189"/>
      <c r="BL90" s="189"/>
      <c r="BM90" s="189"/>
      <c r="BN90" s="189"/>
      <c r="BO90" s="189"/>
      <c r="BP90" s="189"/>
      <c r="BQ90" s="189"/>
      <c r="BR90" s="189"/>
      <c r="BS90" s="190"/>
      <c r="BT90" s="140" t="s">
        <v>204</v>
      </c>
      <c r="BU90" s="153">
        <v>13156.583500000001</v>
      </c>
      <c r="BV90" s="218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20"/>
    </row>
    <row r="91" spans="1:90" s="152" customFormat="1" ht="30" customHeight="1" x14ac:dyDescent="0.2">
      <c r="A91" s="184" t="s">
        <v>177</v>
      </c>
      <c r="B91" s="185"/>
      <c r="C91" s="185"/>
      <c r="D91" s="185"/>
      <c r="E91" s="185"/>
      <c r="F91" s="185"/>
      <c r="G91" s="185"/>
      <c r="H91" s="185"/>
      <c r="I91" s="186"/>
      <c r="J91" s="218" t="s">
        <v>178</v>
      </c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20"/>
      <c r="BI91" s="188" t="s">
        <v>82</v>
      </c>
      <c r="BJ91" s="189"/>
      <c r="BK91" s="189"/>
      <c r="BL91" s="189"/>
      <c r="BM91" s="189"/>
      <c r="BN91" s="189"/>
      <c r="BO91" s="189"/>
      <c r="BP91" s="189"/>
      <c r="BQ91" s="189"/>
      <c r="BR91" s="189"/>
      <c r="BS91" s="190"/>
      <c r="BT91" s="140" t="s">
        <v>204</v>
      </c>
      <c r="BU91" s="153">
        <v>819.56999999999994</v>
      </c>
      <c r="BV91" s="218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20"/>
    </row>
    <row r="92" spans="1:90" s="152" customFormat="1" ht="30" customHeight="1" x14ac:dyDescent="0.2">
      <c r="A92" s="184" t="s">
        <v>179</v>
      </c>
      <c r="B92" s="222"/>
      <c r="C92" s="222"/>
      <c r="D92" s="222"/>
      <c r="E92" s="222"/>
      <c r="F92" s="222"/>
      <c r="G92" s="222"/>
      <c r="H92" s="222"/>
      <c r="I92" s="223"/>
      <c r="J92" s="218" t="s">
        <v>180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8"/>
      <c r="BI92" s="188" t="s">
        <v>82</v>
      </c>
      <c r="BJ92" s="189"/>
      <c r="BK92" s="189"/>
      <c r="BL92" s="189"/>
      <c r="BM92" s="189"/>
      <c r="BN92" s="189"/>
      <c r="BO92" s="189"/>
      <c r="BP92" s="189"/>
      <c r="BQ92" s="189"/>
      <c r="BR92" s="189"/>
      <c r="BS92" s="190"/>
      <c r="BT92" s="140" t="s">
        <v>204</v>
      </c>
      <c r="BU92" s="153">
        <v>496.5</v>
      </c>
      <c r="BV92" s="218"/>
      <c r="BW92" s="227"/>
      <c r="BX92" s="227"/>
      <c r="BY92" s="227"/>
      <c r="BZ92" s="227"/>
      <c r="CA92" s="227"/>
      <c r="CB92" s="227"/>
      <c r="CC92" s="227"/>
      <c r="CD92" s="227"/>
      <c r="CE92" s="227"/>
      <c r="CF92" s="227"/>
      <c r="CG92" s="227"/>
      <c r="CH92" s="227"/>
      <c r="CI92" s="227"/>
      <c r="CJ92" s="227"/>
      <c r="CK92" s="227"/>
      <c r="CL92" s="228"/>
    </row>
    <row r="93" spans="1:90" s="152" customFormat="1" ht="30" customHeight="1" x14ac:dyDescent="0.2">
      <c r="A93" s="184" t="s">
        <v>181</v>
      </c>
      <c r="B93" s="222"/>
      <c r="C93" s="222"/>
      <c r="D93" s="222"/>
      <c r="E93" s="222"/>
      <c r="F93" s="222"/>
      <c r="G93" s="222"/>
      <c r="H93" s="222"/>
      <c r="I93" s="223"/>
      <c r="J93" s="218" t="s">
        <v>182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8"/>
      <c r="BI93" s="188" t="s">
        <v>82</v>
      </c>
      <c r="BJ93" s="189"/>
      <c r="BK93" s="189"/>
      <c r="BL93" s="189"/>
      <c r="BM93" s="189"/>
      <c r="BN93" s="189"/>
      <c r="BO93" s="189"/>
      <c r="BP93" s="189"/>
      <c r="BQ93" s="189"/>
      <c r="BR93" s="189"/>
      <c r="BS93" s="190"/>
      <c r="BT93" s="140" t="s">
        <v>204</v>
      </c>
      <c r="BU93" s="153">
        <v>4935.6605</v>
      </c>
      <c r="BV93" s="218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7"/>
      <c r="CL93" s="228"/>
    </row>
    <row r="94" spans="1:90" s="152" customFormat="1" ht="30" customHeight="1" x14ac:dyDescent="0.2">
      <c r="A94" s="184" t="s">
        <v>183</v>
      </c>
      <c r="B94" s="222"/>
      <c r="C94" s="222"/>
      <c r="D94" s="222"/>
      <c r="E94" s="222"/>
      <c r="F94" s="222"/>
      <c r="G94" s="222"/>
      <c r="H94" s="222"/>
      <c r="I94" s="223"/>
      <c r="J94" s="218" t="s">
        <v>184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8"/>
      <c r="BI94" s="188" t="s">
        <v>82</v>
      </c>
      <c r="BJ94" s="189"/>
      <c r="BK94" s="189"/>
      <c r="BL94" s="189"/>
      <c r="BM94" s="189"/>
      <c r="BN94" s="189"/>
      <c r="BO94" s="189"/>
      <c r="BP94" s="189"/>
      <c r="BQ94" s="189"/>
      <c r="BR94" s="189"/>
      <c r="BS94" s="190"/>
      <c r="BT94" s="140" t="s">
        <v>204</v>
      </c>
      <c r="BU94" s="153">
        <v>6904.8530000000001</v>
      </c>
      <c r="BV94" s="218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8"/>
    </row>
    <row r="95" spans="1:90" s="152" customFormat="1" ht="15" customHeight="1" x14ac:dyDescent="0.2">
      <c r="A95" s="184" t="s">
        <v>83</v>
      </c>
      <c r="B95" s="185"/>
      <c r="C95" s="185"/>
      <c r="D95" s="185"/>
      <c r="E95" s="185"/>
      <c r="F95" s="185"/>
      <c r="G95" s="185"/>
      <c r="H95" s="185"/>
      <c r="I95" s="186"/>
      <c r="J95" s="140"/>
      <c r="K95" s="187" t="s">
        <v>84</v>
      </c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44"/>
      <c r="BI95" s="188" t="s">
        <v>66</v>
      </c>
      <c r="BJ95" s="189"/>
      <c r="BK95" s="189"/>
      <c r="BL95" s="189"/>
      <c r="BM95" s="189"/>
      <c r="BN95" s="189"/>
      <c r="BO95" s="189"/>
      <c r="BP95" s="189"/>
      <c r="BQ95" s="189"/>
      <c r="BR95" s="189"/>
      <c r="BS95" s="190"/>
      <c r="BT95" s="140" t="s">
        <v>204</v>
      </c>
      <c r="BU95" s="158">
        <v>0.10681181022413606</v>
      </c>
      <c r="BV95" s="218"/>
      <c r="BW95" s="219"/>
      <c r="BX95" s="219"/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20"/>
    </row>
    <row r="96" spans="1:90" s="152" customFormat="1" ht="44.45" customHeight="1" x14ac:dyDescent="0.2">
      <c r="A96" s="184" t="s">
        <v>85</v>
      </c>
      <c r="B96" s="185"/>
      <c r="C96" s="185"/>
      <c r="D96" s="185"/>
      <c r="E96" s="185"/>
      <c r="F96" s="185"/>
      <c r="G96" s="185"/>
      <c r="H96" s="185"/>
      <c r="I96" s="186"/>
      <c r="J96" s="140"/>
      <c r="K96" s="187" t="s">
        <v>86</v>
      </c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44"/>
      <c r="BI96" s="188" t="s">
        <v>5</v>
      </c>
      <c r="BJ96" s="189"/>
      <c r="BK96" s="189"/>
      <c r="BL96" s="189"/>
      <c r="BM96" s="189"/>
      <c r="BN96" s="189"/>
      <c r="BO96" s="189"/>
      <c r="BP96" s="189"/>
      <c r="BQ96" s="189"/>
      <c r="BR96" s="189"/>
      <c r="BS96" s="190"/>
      <c r="BT96" s="153">
        <v>180235.44727908878</v>
      </c>
      <c r="BU96" s="153">
        <v>190281.84112</v>
      </c>
      <c r="BV96" s="174" t="s">
        <v>468</v>
      </c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6"/>
    </row>
    <row r="97" spans="1:90" s="152" customFormat="1" ht="42" customHeight="1" x14ac:dyDescent="0.2">
      <c r="A97" s="184" t="s">
        <v>87</v>
      </c>
      <c r="B97" s="185"/>
      <c r="C97" s="185"/>
      <c r="D97" s="185"/>
      <c r="E97" s="185"/>
      <c r="F97" s="185"/>
      <c r="G97" s="185"/>
      <c r="H97" s="185"/>
      <c r="I97" s="186"/>
      <c r="J97" s="140"/>
      <c r="K97" s="187" t="s">
        <v>376</v>
      </c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44"/>
      <c r="BI97" s="188" t="s">
        <v>5</v>
      </c>
      <c r="BJ97" s="189"/>
      <c r="BK97" s="189"/>
      <c r="BL97" s="189"/>
      <c r="BM97" s="189"/>
      <c r="BN97" s="189"/>
      <c r="BO97" s="189"/>
      <c r="BP97" s="189"/>
      <c r="BQ97" s="189"/>
      <c r="BR97" s="189"/>
      <c r="BS97" s="190"/>
      <c r="BT97" s="153">
        <v>59527.585703635064</v>
      </c>
      <c r="BU97" s="153">
        <v>115455.56569999999</v>
      </c>
      <c r="BV97" s="259"/>
      <c r="BW97" s="260"/>
      <c r="BX97" s="260"/>
      <c r="BY97" s="260"/>
      <c r="BZ97" s="260"/>
      <c r="CA97" s="260"/>
      <c r="CB97" s="260"/>
      <c r="CC97" s="260"/>
      <c r="CD97" s="260"/>
      <c r="CE97" s="260"/>
      <c r="CF97" s="260"/>
      <c r="CG97" s="260"/>
      <c r="CH97" s="260"/>
      <c r="CI97" s="260"/>
      <c r="CJ97" s="260"/>
      <c r="CK97" s="260"/>
      <c r="CL97" s="261"/>
    </row>
    <row r="98" spans="1:90" s="152" customFormat="1" ht="45" customHeight="1" x14ac:dyDescent="0.2">
      <c r="A98" s="184" t="s">
        <v>89</v>
      </c>
      <c r="B98" s="185"/>
      <c r="C98" s="185"/>
      <c r="D98" s="185"/>
      <c r="E98" s="185"/>
      <c r="F98" s="185"/>
      <c r="G98" s="185"/>
      <c r="H98" s="185"/>
      <c r="I98" s="186"/>
      <c r="J98" s="140"/>
      <c r="K98" s="187" t="s">
        <v>90</v>
      </c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44"/>
      <c r="BI98" s="188" t="s">
        <v>66</v>
      </c>
      <c r="BJ98" s="189"/>
      <c r="BK98" s="189"/>
      <c r="BL98" s="189"/>
      <c r="BM98" s="189"/>
      <c r="BN98" s="189"/>
      <c r="BO98" s="189"/>
      <c r="BP98" s="189"/>
      <c r="BQ98" s="189"/>
      <c r="BR98" s="189"/>
      <c r="BS98" s="190"/>
      <c r="BT98" s="15">
        <v>0.13429753387169993</v>
      </c>
      <c r="BU98" s="141" t="s">
        <v>38</v>
      </c>
      <c r="BV98" s="203" t="s">
        <v>38</v>
      </c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5"/>
    </row>
    <row r="100" spans="1:90" s="146" customFormat="1" ht="12.75" x14ac:dyDescent="0.2">
      <c r="G100" s="146" t="s">
        <v>18</v>
      </c>
    </row>
    <row r="101" spans="1:90" s="146" customFormat="1" ht="68.25" customHeight="1" x14ac:dyDescent="0.2">
      <c r="A101" s="238" t="s">
        <v>91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39"/>
      <c r="CB101" s="239"/>
      <c r="CC101" s="239"/>
      <c r="CD101" s="239"/>
      <c r="CE101" s="239"/>
      <c r="CF101" s="239"/>
      <c r="CG101" s="239"/>
      <c r="CH101" s="239"/>
      <c r="CI101" s="239"/>
      <c r="CJ101" s="239"/>
      <c r="CK101" s="239"/>
      <c r="CL101" s="239"/>
    </row>
    <row r="102" spans="1:90" s="146" customFormat="1" ht="25.5" customHeight="1" x14ac:dyDescent="0.2">
      <c r="A102" s="238" t="s">
        <v>92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39"/>
      <c r="BP102" s="239"/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239"/>
      <c r="CG102" s="239"/>
      <c r="CH102" s="239"/>
      <c r="CI102" s="239"/>
      <c r="CJ102" s="239"/>
      <c r="CK102" s="239"/>
      <c r="CL102" s="239"/>
    </row>
    <row r="103" spans="1:90" s="146" customFormat="1" ht="25.5" customHeight="1" x14ac:dyDescent="0.2">
      <c r="A103" s="238" t="s">
        <v>116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239"/>
      <c r="BG103" s="239"/>
      <c r="BH103" s="239"/>
      <c r="BI103" s="239"/>
      <c r="BJ103" s="239"/>
      <c r="BK103" s="239"/>
      <c r="BL103" s="239"/>
      <c r="BM103" s="239"/>
      <c r="BN103" s="239"/>
      <c r="BO103" s="239"/>
      <c r="BP103" s="239"/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</row>
    <row r="104" spans="1:90" s="146" customFormat="1" ht="25.5" customHeight="1" x14ac:dyDescent="0.2">
      <c r="A104" s="238" t="s">
        <v>93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39"/>
      <c r="CI104" s="239"/>
      <c r="CJ104" s="239"/>
      <c r="CK104" s="239"/>
      <c r="CL104" s="239"/>
    </row>
    <row r="105" spans="1:90" s="146" customFormat="1" ht="25.5" customHeight="1" x14ac:dyDescent="0.2">
      <c r="A105" s="238" t="s">
        <v>94</v>
      </c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  <c r="BG105" s="239"/>
      <c r="BH105" s="239"/>
      <c r="BI105" s="239"/>
      <c r="BJ105" s="239"/>
      <c r="BK105" s="239"/>
      <c r="BL105" s="239"/>
      <c r="BM105" s="239"/>
      <c r="BN105" s="239"/>
      <c r="BO105" s="239"/>
      <c r="BP105" s="239"/>
      <c r="BQ105" s="239"/>
      <c r="BR105" s="239"/>
      <c r="BS105" s="239"/>
      <c r="BT105" s="239"/>
      <c r="BU105" s="239"/>
      <c r="BV105" s="239"/>
      <c r="BW105" s="239"/>
      <c r="BX105" s="239"/>
      <c r="BY105" s="239"/>
      <c r="BZ105" s="239"/>
      <c r="CA105" s="239"/>
      <c r="CB105" s="239"/>
      <c r="CC105" s="239"/>
      <c r="CD105" s="239"/>
      <c r="CE105" s="239"/>
      <c r="CF105" s="239"/>
      <c r="CG105" s="239"/>
      <c r="CH105" s="239"/>
      <c r="CI105" s="239"/>
      <c r="CJ105" s="239"/>
      <c r="CK105" s="239"/>
      <c r="CL105" s="239"/>
    </row>
    <row r="106" spans="1:90" ht="3" customHeight="1" x14ac:dyDescent="0.25"/>
    <row r="107" spans="1:90" ht="14.45" customHeight="1" x14ac:dyDescent="0.25">
      <c r="A107" s="167" t="s">
        <v>197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</row>
    <row r="108" spans="1:90" ht="15" customHeight="1" x14ac:dyDescent="0.25">
      <c r="A108" s="167" t="s">
        <v>377</v>
      </c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</row>
    <row r="110" spans="1:90" ht="15" customHeight="1" x14ac:dyDescent="0.25">
      <c r="BT110" s="151"/>
    </row>
    <row r="111" spans="1:90" ht="15" customHeight="1" x14ac:dyDescent="0.25">
      <c r="BT111" s="151"/>
    </row>
    <row r="112" spans="1:90" ht="15" customHeight="1" x14ac:dyDescent="0.25">
      <c r="BT112" s="151"/>
    </row>
  </sheetData>
  <mergeCells count="343">
    <mergeCell ref="A5:CL5"/>
    <mergeCell ref="A6:CL6"/>
    <mergeCell ref="A7:CL7"/>
    <mergeCell ref="A8:CL8"/>
    <mergeCell ref="AG10:BU10"/>
    <mergeCell ref="AQ13:AX13"/>
    <mergeCell ref="AY13:AZ13"/>
    <mergeCell ref="BA13:BH13"/>
    <mergeCell ref="A18:I18"/>
    <mergeCell ref="K18:BG18"/>
    <mergeCell ref="BI18:BS18"/>
    <mergeCell ref="BV18:CL18"/>
    <mergeCell ref="A19:I19"/>
    <mergeCell ref="K19:BG19"/>
    <mergeCell ref="BI19:BS19"/>
    <mergeCell ref="BV19:CL19"/>
    <mergeCell ref="A15:I16"/>
    <mergeCell ref="J15:BH16"/>
    <mergeCell ref="BI15:BS16"/>
    <mergeCell ref="BT15:BU15"/>
    <mergeCell ref="BV15:CL16"/>
    <mergeCell ref="A17:I17"/>
    <mergeCell ref="K17:BG17"/>
    <mergeCell ref="BI17:BS17"/>
    <mergeCell ref="BV17:CL17"/>
    <mergeCell ref="A22:I22"/>
    <mergeCell ref="K22:BG22"/>
    <mergeCell ref="BI22:BS22"/>
    <mergeCell ref="BV22:CL22"/>
    <mergeCell ref="A23:I23"/>
    <mergeCell ref="K23:BG23"/>
    <mergeCell ref="BI23:BS23"/>
    <mergeCell ref="BV23:CL23"/>
    <mergeCell ref="A20:I20"/>
    <mergeCell ref="K20:BG20"/>
    <mergeCell ref="BI20:BS20"/>
    <mergeCell ref="BV20:CL20"/>
    <mergeCell ref="A21:I21"/>
    <mergeCell ref="K21:BG21"/>
    <mergeCell ref="BI21:BS21"/>
    <mergeCell ref="BV21:CL21"/>
    <mergeCell ref="A26:I26"/>
    <mergeCell ref="K26:BG26"/>
    <mergeCell ref="BI26:BS26"/>
    <mergeCell ref="BV26:CL26"/>
    <mergeCell ref="A27:I27"/>
    <mergeCell ref="K27:BG27"/>
    <mergeCell ref="BI27:BS27"/>
    <mergeCell ref="BV27:CL27"/>
    <mergeCell ref="A24:I24"/>
    <mergeCell ref="K24:BG24"/>
    <mergeCell ref="BI24:BS24"/>
    <mergeCell ref="BV24:CL24"/>
    <mergeCell ref="A25:I25"/>
    <mergeCell ref="K25:BG25"/>
    <mergeCell ref="BI25:BS25"/>
    <mergeCell ref="BV25:CL25"/>
    <mergeCell ref="A30:I30"/>
    <mergeCell ref="K30:BG30"/>
    <mergeCell ref="BI30:BS30"/>
    <mergeCell ref="BV30:CL30"/>
    <mergeCell ref="A31:I31"/>
    <mergeCell ref="K31:BG31"/>
    <mergeCell ref="BI31:BS31"/>
    <mergeCell ref="BV31:CL31"/>
    <mergeCell ref="A28:I28"/>
    <mergeCell ref="K28:BG28"/>
    <mergeCell ref="BI28:BS28"/>
    <mergeCell ref="BV28:CL28"/>
    <mergeCell ref="A29:I29"/>
    <mergeCell ref="K29:BG29"/>
    <mergeCell ref="BI29:BS29"/>
    <mergeCell ref="BV29:CL29"/>
    <mergeCell ref="A34:I34"/>
    <mergeCell ref="K34:BG34"/>
    <mergeCell ref="BI34:BS34"/>
    <mergeCell ref="BV34:CL34"/>
    <mergeCell ref="A35:I35"/>
    <mergeCell ref="K35:BG35"/>
    <mergeCell ref="BI35:BS35"/>
    <mergeCell ref="BV35:CL35"/>
    <mergeCell ref="A32:I32"/>
    <mergeCell ref="K32:BG32"/>
    <mergeCell ref="BI32:BS32"/>
    <mergeCell ref="BV32:CL32"/>
    <mergeCell ref="A33:I33"/>
    <mergeCell ref="K33:BG33"/>
    <mergeCell ref="BI33:BS33"/>
    <mergeCell ref="BV33:CL33"/>
    <mergeCell ref="A38:I38"/>
    <mergeCell ref="K38:BG38"/>
    <mergeCell ref="BI38:BS38"/>
    <mergeCell ref="BV38:CL38"/>
    <mergeCell ref="A39:I39"/>
    <mergeCell ref="K39:BG39"/>
    <mergeCell ref="BI39:BS39"/>
    <mergeCell ref="BV39:CL39"/>
    <mergeCell ref="A36:I36"/>
    <mergeCell ref="K36:BG36"/>
    <mergeCell ref="BI36:BS36"/>
    <mergeCell ref="BV36:CL36"/>
    <mergeCell ref="A37:I37"/>
    <mergeCell ref="K37:BG37"/>
    <mergeCell ref="BI37:BS37"/>
    <mergeCell ref="BV37:CL37"/>
    <mergeCell ref="A42:I42"/>
    <mergeCell ref="K42:BG42"/>
    <mergeCell ref="BI42:BS42"/>
    <mergeCell ref="BV42:CL42"/>
    <mergeCell ref="A43:I43"/>
    <mergeCell ref="K43:BG43"/>
    <mergeCell ref="BI43:BS43"/>
    <mergeCell ref="BV43:CL43"/>
    <mergeCell ref="A40:I40"/>
    <mergeCell ref="K40:BG40"/>
    <mergeCell ref="BI40:BS40"/>
    <mergeCell ref="BV40:CL40"/>
    <mergeCell ref="A41:I41"/>
    <mergeCell ref="K41:BG41"/>
    <mergeCell ref="BI41:BS41"/>
    <mergeCell ref="BV41:CL41"/>
    <mergeCell ref="A46:I46"/>
    <mergeCell ref="K46:BG46"/>
    <mergeCell ref="BI46:BS46"/>
    <mergeCell ref="BV46:CL46"/>
    <mergeCell ref="A47:I47"/>
    <mergeCell ref="K47:BG47"/>
    <mergeCell ref="BI47:BS47"/>
    <mergeCell ref="BV47:CL47"/>
    <mergeCell ref="A44:I44"/>
    <mergeCell ref="K44:BG44"/>
    <mergeCell ref="BI44:BS44"/>
    <mergeCell ref="BV44:CL44"/>
    <mergeCell ref="A45:I45"/>
    <mergeCell ref="K45:BG45"/>
    <mergeCell ref="BI45:BS45"/>
    <mergeCell ref="BV45:CL45"/>
    <mergeCell ref="A50:I50"/>
    <mergeCell ref="K50:BG50"/>
    <mergeCell ref="BI50:BS50"/>
    <mergeCell ref="BV50:CL50"/>
    <mergeCell ref="A51:I51"/>
    <mergeCell ref="K51:BG51"/>
    <mergeCell ref="BI51:BS51"/>
    <mergeCell ref="BV51:CL51"/>
    <mergeCell ref="A48:I48"/>
    <mergeCell ref="K48:BG48"/>
    <mergeCell ref="BI48:BS48"/>
    <mergeCell ref="BV48:CL48"/>
    <mergeCell ref="A49:I49"/>
    <mergeCell ref="K49:BG49"/>
    <mergeCell ref="BI49:BS49"/>
    <mergeCell ref="BV49:CL49"/>
    <mergeCell ref="A54:I54"/>
    <mergeCell ref="K54:BG54"/>
    <mergeCell ref="BI54:BS54"/>
    <mergeCell ref="BV54:CL54"/>
    <mergeCell ref="A55:I55"/>
    <mergeCell ref="K55:BG55"/>
    <mergeCell ref="BI55:BS55"/>
    <mergeCell ref="BV55:CL55"/>
    <mergeCell ref="A52:I52"/>
    <mergeCell ref="K52:BG52"/>
    <mergeCell ref="BI52:BS52"/>
    <mergeCell ref="BV52:CL52"/>
    <mergeCell ref="A53:I53"/>
    <mergeCell ref="K53:BG53"/>
    <mergeCell ref="BI53:BS53"/>
    <mergeCell ref="BV53:CL53"/>
    <mergeCell ref="A58:I58"/>
    <mergeCell ref="K58:BG58"/>
    <mergeCell ref="BI58:BS58"/>
    <mergeCell ref="BV58:CL58"/>
    <mergeCell ref="A59:I59"/>
    <mergeCell ref="K59:BG59"/>
    <mergeCell ref="BI59:BS59"/>
    <mergeCell ref="BV59:CL59"/>
    <mergeCell ref="A56:I56"/>
    <mergeCell ref="K56:BG56"/>
    <mergeCell ref="BI56:BS56"/>
    <mergeCell ref="BV56:CL56"/>
    <mergeCell ref="A57:I57"/>
    <mergeCell ref="K57:BG57"/>
    <mergeCell ref="BI57:BS57"/>
    <mergeCell ref="BV57:CL57"/>
    <mergeCell ref="A60:I60"/>
    <mergeCell ref="K60:BG60"/>
    <mergeCell ref="BI60:BS60"/>
    <mergeCell ref="BV60:CL64"/>
    <mergeCell ref="A61:I61"/>
    <mergeCell ref="K61:BG61"/>
    <mergeCell ref="BI61:BS61"/>
    <mergeCell ref="A62:I62"/>
    <mergeCell ref="K62:BG62"/>
    <mergeCell ref="BI62:BS62"/>
    <mergeCell ref="A65:I65"/>
    <mergeCell ref="K65:BG65"/>
    <mergeCell ref="BI65:BS65"/>
    <mergeCell ref="BV65:CL65"/>
    <mergeCell ref="A66:I66"/>
    <mergeCell ref="K66:BG66"/>
    <mergeCell ref="BI66:BS66"/>
    <mergeCell ref="BV66:CL66"/>
    <mergeCell ref="A63:I63"/>
    <mergeCell ref="K63:BG63"/>
    <mergeCell ref="BI63:BS63"/>
    <mergeCell ref="A64:I64"/>
    <mergeCell ref="K64:BG64"/>
    <mergeCell ref="BI64:BS64"/>
    <mergeCell ref="A69:I69"/>
    <mergeCell ref="K69:BG69"/>
    <mergeCell ref="BI69:BS69"/>
    <mergeCell ref="BV69:CL69"/>
    <mergeCell ref="A70:I70"/>
    <mergeCell ref="K70:BG70"/>
    <mergeCell ref="BI70:BS70"/>
    <mergeCell ref="BV70:CL70"/>
    <mergeCell ref="A67:I67"/>
    <mergeCell ref="K67:BG67"/>
    <mergeCell ref="BI67:BS67"/>
    <mergeCell ref="BV67:CL67"/>
    <mergeCell ref="A68:I68"/>
    <mergeCell ref="K68:BG68"/>
    <mergeCell ref="BI68:BS68"/>
    <mergeCell ref="BV68:CL68"/>
    <mergeCell ref="A73:I73"/>
    <mergeCell ref="K73:BG73"/>
    <mergeCell ref="BI73:BS73"/>
    <mergeCell ref="BV73:CL73"/>
    <mergeCell ref="A74:I74"/>
    <mergeCell ref="K74:BG74"/>
    <mergeCell ref="BI74:BS74"/>
    <mergeCell ref="BV74:CL74"/>
    <mergeCell ref="A71:I71"/>
    <mergeCell ref="K71:BG71"/>
    <mergeCell ref="BI71:BS71"/>
    <mergeCell ref="BV71:CL71"/>
    <mergeCell ref="A72:I72"/>
    <mergeCell ref="K72:BG72"/>
    <mergeCell ref="BI72:BS72"/>
    <mergeCell ref="BV72:CL72"/>
    <mergeCell ref="A77:I77"/>
    <mergeCell ref="J77:BH77"/>
    <mergeCell ref="BI77:BS77"/>
    <mergeCell ref="BV77:CL77"/>
    <mergeCell ref="A78:I78"/>
    <mergeCell ref="J78:BH78"/>
    <mergeCell ref="BI78:BS78"/>
    <mergeCell ref="BW78:CL78"/>
    <mergeCell ref="A75:I75"/>
    <mergeCell ref="K75:BG75"/>
    <mergeCell ref="BI75:BS75"/>
    <mergeCell ref="BV75:CL75"/>
    <mergeCell ref="A76:I76"/>
    <mergeCell ref="K76:BG76"/>
    <mergeCell ref="BI76:BS76"/>
    <mergeCell ref="BV76:CL76"/>
    <mergeCell ref="A81:I81"/>
    <mergeCell ref="J81:BH81"/>
    <mergeCell ref="BI81:BS81"/>
    <mergeCell ref="BV81:CL81"/>
    <mergeCell ref="A82:I82"/>
    <mergeCell ref="J82:BH82"/>
    <mergeCell ref="BI82:BS82"/>
    <mergeCell ref="BV82:CL82"/>
    <mergeCell ref="A79:I79"/>
    <mergeCell ref="J79:BH79"/>
    <mergeCell ref="BI79:BS79"/>
    <mergeCell ref="BW79:CL79"/>
    <mergeCell ref="A80:I80"/>
    <mergeCell ref="K80:BG80"/>
    <mergeCell ref="BI80:BS80"/>
    <mergeCell ref="BV80:CL80"/>
    <mergeCell ref="A85:I85"/>
    <mergeCell ref="K85:BG85"/>
    <mergeCell ref="BI85:BS85"/>
    <mergeCell ref="BV85:CL85"/>
    <mergeCell ref="A86:I86"/>
    <mergeCell ref="J86:BH86"/>
    <mergeCell ref="BI86:BS86"/>
    <mergeCell ref="BV86:CL86"/>
    <mergeCell ref="A83:I83"/>
    <mergeCell ref="J83:BH83"/>
    <mergeCell ref="BI83:BS83"/>
    <mergeCell ref="BV83:CL83"/>
    <mergeCell ref="A84:I84"/>
    <mergeCell ref="J84:BH84"/>
    <mergeCell ref="BI84:BS84"/>
    <mergeCell ref="BV84:CL84"/>
    <mergeCell ref="A89:I89"/>
    <mergeCell ref="J89:BH89"/>
    <mergeCell ref="BI89:BS89"/>
    <mergeCell ref="BV89:CL89"/>
    <mergeCell ref="A90:I90"/>
    <mergeCell ref="K90:BG90"/>
    <mergeCell ref="BI90:BS90"/>
    <mergeCell ref="BV90:CL90"/>
    <mergeCell ref="A87:I87"/>
    <mergeCell ref="J87:BH87"/>
    <mergeCell ref="BI87:BS87"/>
    <mergeCell ref="BV87:CL87"/>
    <mergeCell ref="A88:I88"/>
    <mergeCell ref="J88:BH88"/>
    <mergeCell ref="BI88:BS88"/>
    <mergeCell ref="BV88:CL88"/>
    <mergeCell ref="A93:I93"/>
    <mergeCell ref="J93:BH93"/>
    <mergeCell ref="BI93:BS93"/>
    <mergeCell ref="BV93:CL93"/>
    <mergeCell ref="A94:I94"/>
    <mergeCell ref="J94:BH94"/>
    <mergeCell ref="BI94:BS94"/>
    <mergeCell ref="BV94:CL94"/>
    <mergeCell ref="A91:I91"/>
    <mergeCell ref="J91:BH91"/>
    <mergeCell ref="BI91:BS91"/>
    <mergeCell ref="BV91:CL91"/>
    <mergeCell ref="A92:I92"/>
    <mergeCell ref="J92:BH92"/>
    <mergeCell ref="BI92:BS92"/>
    <mergeCell ref="BV92:CL92"/>
    <mergeCell ref="A95:I95"/>
    <mergeCell ref="K95:BG95"/>
    <mergeCell ref="BI95:BS95"/>
    <mergeCell ref="BV95:CL95"/>
    <mergeCell ref="A96:I96"/>
    <mergeCell ref="K96:BG96"/>
    <mergeCell ref="BI96:BS96"/>
    <mergeCell ref="BV96:CL97"/>
    <mergeCell ref="A97:I97"/>
    <mergeCell ref="K97:BG97"/>
    <mergeCell ref="A102:CL102"/>
    <mergeCell ref="A103:CL103"/>
    <mergeCell ref="A104:CL104"/>
    <mergeCell ref="A105:CL105"/>
    <mergeCell ref="A107:CL107"/>
    <mergeCell ref="A108:CL108"/>
    <mergeCell ref="BI97:BS97"/>
    <mergeCell ref="A98:I98"/>
    <mergeCell ref="K98:BG98"/>
    <mergeCell ref="BI98:BS98"/>
    <mergeCell ref="BV98:CL98"/>
    <mergeCell ref="A101:CL101"/>
  </mergeCells>
  <pageMargins left="0.7" right="0.7" top="0.75" bottom="0.75" header="0.3" footer="0.3"/>
  <pageSetup paperSize="9" scale="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08"/>
  <sheetViews>
    <sheetView view="pageBreakPreview" topLeftCell="A95" zoomScale="90" zoomScaleNormal="100" zoomScaleSheetLayoutView="90" workbookViewId="0">
      <selection activeCell="BT114" sqref="BT114"/>
    </sheetView>
  </sheetViews>
  <sheetFormatPr defaultColWidth="1" defaultRowHeight="15" x14ac:dyDescent="0.25"/>
  <cols>
    <col min="1" max="8" width="1" style="147"/>
    <col min="9" max="9" width="1.7109375" style="147" customWidth="1"/>
    <col min="10" max="10" width="1" style="147" hidden="1" customWidth="1"/>
    <col min="11" max="58" width="1" style="147"/>
    <col min="59" max="59" width="3" style="147" customWidth="1"/>
    <col min="60" max="60" width="0.140625" style="147" customWidth="1"/>
    <col min="61" max="70" width="1" style="147"/>
    <col min="71" max="71" width="0.7109375" style="147" customWidth="1"/>
    <col min="72" max="72" width="18.85546875" style="147" customWidth="1"/>
    <col min="73" max="73" width="17.42578125" style="147" customWidth="1"/>
    <col min="74" max="89" width="1" style="147"/>
    <col min="90" max="90" width="30" style="147" customWidth="1"/>
    <col min="91" max="100" width="1" style="147"/>
    <col min="101" max="101" width="38.28515625" style="147" customWidth="1"/>
    <col min="102" max="105" width="1" style="147"/>
    <col min="106" max="106" width="9" style="147" bestFit="1" customWidth="1"/>
    <col min="107" max="109" width="1" style="147"/>
    <col min="110" max="111" width="9" style="147" bestFit="1" customWidth="1"/>
    <col min="112" max="119" width="1" style="147"/>
    <col min="120" max="120" width="7.85546875" style="147" bestFit="1" customWidth="1"/>
    <col min="121" max="16384" width="1" style="147"/>
  </cols>
  <sheetData>
    <row r="1" spans="1:90" s="146" customFormat="1" ht="12" customHeight="1" x14ac:dyDescent="0.2">
      <c r="BO1" s="146" t="s">
        <v>95</v>
      </c>
    </row>
    <row r="2" spans="1:90" s="146" customFormat="1" ht="12" customHeight="1" x14ac:dyDescent="0.2">
      <c r="BO2" s="146" t="s">
        <v>28</v>
      </c>
    </row>
    <row r="3" spans="1:90" s="146" customFormat="1" ht="12" customHeight="1" x14ac:dyDescent="0.2">
      <c r="BO3" s="146" t="s">
        <v>29</v>
      </c>
    </row>
    <row r="4" spans="1:90" ht="21" customHeight="1" x14ac:dyDescent="0.25"/>
    <row r="5" spans="1:90" s="148" customFormat="1" ht="14.25" customHeight="1" x14ac:dyDescent="0.25">
      <c r="A5" s="180" t="s">
        <v>19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</row>
    <row r="6" spans="1:90" s="148" customFormat="1" ht="14.25" customHeight="1" x14ac:dyDescent="0.25">
      <c r="A6" s="180" t="s">
        <v>20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</row>
    <row r="7" spans="1:90" s="148" customFormat="1" ht="14.25" customHeight="1" x14ac:dyDescent="0.25">
      <c r="A7" s="180" t="s">
        <v>96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</row>
    <row r="8" spans="1:90" s="148" customFormat="1" ht="14.25" customHeight="1" x14ac:dyDescent="0.25">
      <c r="A8" s="180" t="s">
        <v>117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</row>
    <row r="9" spans="1:90" ht="21" customHeight="1" x14ac:dyDescent="0.25"/>
    <row r="10" spans="1:90" x14ac:dyDescent="0.25">
      <c r="C10" s="4" t="s">
        <v>30</v>
      </c>
      <c r="D10" s="4"/>
      <c r="AG10" s="181" t="s">
        <v>469</v>
      </c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</row>
    <row r="11" spans="1:90" x14ac:dyDescent="0.25">
      <c r="C11" s="4" t="s">
        <v>31</v>
      </c>
      <c r="D11" s="4"/>
      <c r="I11" s="149" t="s">
        <v>187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90" x14ac:dyDescent="0.25">
      <c r="C12" s="4" t="s">
        <v>32</v>
      </c>
      <c r="D12" s="4"/>
      <c r="I12" s="150" t="s">
        <v>189</v>
      </c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U12" s="151"/>
    </row>
    <row r="13" spans="1:90" x14ac:dyDescent="0.25">
      <c r="C13" s="4" t="s">
        <v>33</v>
      </c>
      <c r="D13" s="4"/>
      <c r="AQ13" s="182" t="s">
        <v>185</v>
      </c>
      <c r="AR13" s="182"/>
      <c r="AS13" s="182"/>
      <c r="AT13" s="182"/>
      <c r="AU13" s="182"/>
      <c r="AV13" s="182"/>
      <c r="AW13" s="182"/>
      <c r="AX13" s="182"/>
      <c r="AY13" s="183" t="s">
        <v>34</v>
      </c>
      <c r="AZ13" s="183"/>
      <c r="BA13" s="182" t="s">
        <v>186</v>
      </c>
      <c r="BB13" s="182"/>
      <c r="BC13" s="182"/>
      <c r="BD13" s="182"/>
      <c r="BE13" s="182"/>
      <c r="BF13" s="182"/>
      <c r="BG13" s="182"/>
      <c r="BH13" s="182"/>
      <c r="BI13" s="147" t="s">
        <v>35</v>
      </c>
      <c r="BT13" s="151"/>
      <c r="BU13" s="151"/>
      <c r="BV13" s="151" t="e">
        <v>#VALUE!</v>
      </c>
      <c r="BW13" s="151">
        <v>0</v>
      </c>
    </row>
    <row r="14" spans="1:90" ht="15" customHeight="1" x14ac:dyDescent="0.25">
      <c r="BT14" s="151"/>
      <c r="BU14" s="151"/>
    </row>
    <row r="15" spans="1:90" s="152" customFormat="1" ht="13.5" x14ac:dyDescent="0.2">
      <c r="A15" s="191" t="s">
        <v>27</v>
      </c>
      <c r="B15" s="192"/>
      <c r="C15" s="192"/>
      <c r="D15" s="192"/>
      <c r="E15" s="192"/>
      <c r="F15" s="192"/>
      <c r="G15" s="192"/>
      <c r="H15" s="192"/>
      <c r="I15" s="193"/>
      <c r="J15" s="197" t="s">
        <v>0</v>
      </c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3"/>
      <c r="BI15" s="191" t="s">
        <v>36</v>
      </c>
      <c r="BJ15" s="192"/>
      <c r="BK15" s="192"/>
      <c r="BL15" s="192"/>
      <c r="BM15" s="192"/>
      <c r="BN15" s="192"/>
      <c r="BO15" s="192"/>
      <c r="BP15" s="192"/>
      <c r="BQ15" s="192"/>
      <c r="BR15" s="192"/>
      <c r="BS15" s="193"/>
      <c r="BT15" s="188" t="s">
        <v>465</v>
      </c>
      <c r="BU15" s="189"/>
      <c r="BV15" s="191" t="s">
        <v>3</v>
      </c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9"/>
    </row>
    <row r="16" spans="1:90" s="152" customFormat="1" ht="13.5" x14ac:dyDescent="0.2">
      <c r="A16" s="194"/>
      <c r="B16" s="195"/>
      <c r="C16" s="195"/>
      <c r="D16" s="195"/>
      <c r="E16" s="195"/>
      <c r="F16" s="195"/>
      <c r="G16" s="195"/>
      <c r="H16" s="195"/>
      <c r="I16" s="196"/>
      <c r="J16" s="194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6"/>
      <c r="BI16" s="194"/>
      <c r="BJ16" s="195"/>
      <c r="BK16" s="195"/>
      <c r="BL16" s="195"/>
      <c r="BM16" s="195"/>
      <c r="BN16" s="195"/>
      <c r="BO16" s="195"/>
      <c r="BP16" s="195"/>
      <c r="BQ16" s="195"/>
      <c r="BR16" s="195"/>
      <c r="BS16" s="196"/>
      <c r="BT16" s="140" t="s">
        <v>1</v>
      </c>
      <c r="BU16" s="140" t="s">
        <v>2</v>
      </c>
      <c r="BV16" s="200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2"/>
    </row>
    <row r="17" spans="1:90" s="152" customFormat="1" ht="15" customHeight="1" x14ac:dyDescent="0.2">
      <c r="A17" s="184" t="s">
        <v>4</v>
      </c>
      <c r="B17" s="185"/>
      <c r="C17" s="185"/>
      <c r="D17" s="185"/>
      <c r="E17" s="185"/>
      <c r="F17" s="185"/>
      <c r="G17" s="185"/>
      <c r="H17" s="185"/>
      <c r="I17" s="186"/>
      <c r="J17" s="140"/>
      <c r="K17" s="187" t="s">
        <v>37</v>
      </c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44"/>
      <c r="BI17" s="188" t="s">
        <v>38</v>
      </c>
      <c r="BJ17" s="189"/>
      <c r="BK17" s="189"/>
      <c r="BL17" s="189"/>
      <c r="BM17" s="189"/>
      <c r="BN17" s="189"/>
      <c r="BO17" s="189"/>
      <c r="BP17" s="189"/>
      <c r="BQ17" s="189"/>
      <c r="BR17" s="189"/>
      <c r="BS17" s="190"/>
      <c r="BT17" s="140" t="s">
        <v>38</v>
      </c>
      <c r="BU17" s="140" t="s">
        <v>38</v>
      </c>
      <c r="BV17" s="203" t="s">
        <v>38</v>
      </c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5"/>
    </row>
    <row r="18" spans="1:90" s="152" customFormat="1" ht="54.6" customHeight="1" x14ac:dyDescent="0.2">
      <c r="A18" s="184" t="s">
        <v>6</v>
      </c>
      <c r="B18" s="185"/>
      <c r="C18" s="185"/>
      <c r="D18" s="185"/>
      <c r="E18" s="185"/>
      <c r="F18" s="185"/>
      <c r="G18" s="185"/>
      <c r="H18" s="185"/>
      <c r="I18" s="186"/>
      <c r="J18" s="140"/>
      <c r="K18" s="187" t="s">
        <v>97</v>
      </c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44"/>
      <c r="BI18" s="188" t="s">
        <v>5</v>
      </c>
      <c r="BJ18" s="189"/>
      <c r="BK18" s="189"/>
      <c r="BL18" s="189"/>
      <c r="BM18" s="189"/>
      <c r="BN18" s="189"/>
      <c r="BO18" s="189"/>
      <c r="BP18" s="189"/>
      <c r="BQ18" s="189"/>
      <c r="BR18" s="189"/>
      <c r="BS18" s="190"/>
      <c r="BT18" s="11">
        <v>1388072.6673898485</v>
      </c>
      <c r="BU18" s="11">
        <v>1815053.396658954</v>
      </c>
      <c r="BV18" s="206" t="s">
        <v>470</v>
      </c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</row>
    <row r="19" spans="1:90" s="152" customFormat="1" ht="55.9" customHeight="1" x14ac:dyDescent="0.2">
      <c r="A19" s="184" t="s">
        <v>7</v>
      </c>
      <c r="B19" s="185"/>
      <c r="C19" s="185"/>
      <c r="D19" s="185"/>
      <c r="E19" s="185"/>
      <c r="F19" s="185"/>
      <c r="G19" s="185"/>
      <c r="H19" s="185"/>
      <c r="I19" s="186"/>
      <c r="J19" s="140"/>
      <c r="K19" s="187" t="s">
        <v>98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44"/>
      <c r="BI19" s="188" t="s">
        <v>5</v>
      </c>
      <c r="BJ19" s="189"/>
      <c r="BK19" s="189"/>
      <c r="BL19" s="189"/>
      <c r="BM19" s="189"/>
      <c r="BN19" s="189"/>
      <c r="BO19" s="189"/>
      <c r="BP19" s="189"/>
      <c r="BQ19" s="189"/>
      <c r="BR19" s="189"/>
      <c r="BS19" s="190"/>
      <c r="BT19" s="11">
        <v>701113.51689613599</v>
      </c>
      <c r="BU19" s="11">
        <v>813210.97598750005</v>
      </c>
      <c r="BV19" s="168" t="s">
        <v>370</v>
      </c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70"/>
    </row>
    <row r="20" spans="1:90" s="152" customFormat="1" ht="13.9" customHeight="1" x14ac:dyDescent="0.2">
      <c r="A20" s="184" t="s">
        <v>8</v>
      </c>
      <c r="B20" s="185"/>
      <c r="C20" s="185"/>
      <c r="D20" s="185"/>
      <c r="E20" s="185"/>
      <c r="F20" s="185"/>
      <c r="G20" s="185"/>
      <c r="H20" s="185"/>
      <c r="I20" s="186"/>
      <c r="J20" s="140"/>
      <c r="K20" s="187" t="s">
        <v>9</v>
      </c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44"/>
      <c r="BI20" s="188" t="s">
        <v>5</v>
      </c>
      <c r="BJ20" s="189"/>
      <c r="BK20" s="189"/>
      <c r="BL20" s="189"/>
      <c r="BM20" s="189"/>
      <c r="BN20" s="189"/>
      <c r="BO20" s="189"/>
      <c r="BP20" s="189"/>
      <c r="BQ20" s="189"/>
      <c r="BR20" s="189"/>
      <c r="BS20" s="190"/>
      <c r="BT20" s="11" t="s">
        <v>371</v>
      </c>
      <c r="BU20" s="11">
        <v>117871.57918999999</v>
      </c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</row>
    <row r="21" spans="1:90" s="152" customFormat="1" ht="25.5" customHeight="1" x14ac:dyDescent="0.2">
      <c r="A21" s="184" t="s">
        <v>11</v>
      </c>
      <c r="B21" s="185"/>
      <c r="C21" s="185"/>
      <c r="D21" s="185"/>
      <c r="E21" s="185"/>
      <c r="F21" s="185"/>
      <c r="G21" s="185"/>
      <c r="H21" s="185"/>
      <c r="I21" s="186"/>
      <c r="J21" s="140"/>
      <c r="K21" s="187" t="s">
        <v>118</v>
      </c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44"/>
      <c r="BI21" s="188" t="s">
        <v>5</v>
      </c>
      <c r="BJ21" s="189"/>
      <c r="BK21" s="189"/>
      <c r="BL21" s="189"/>
      <c r="BM21" s="189"/>
      <c r="BN21" s="189"/>
      <c r="BO21" s="189"/>
      <c r="BP21" s="189"/>
      <c r="BQ21" s="189"/>
      <c r="BR21" s="189"/>
      <c r="BS21" s="190"/>
      <c r="BT21" s="11" t="s">
        <v>371</v>
      </c>
      <c r="BU21" s="11">
        <v>77326.529190000001</v>
      </c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</row>
    <row r="22" spans="1:90" s="152" customFormat="1" ht="62.45" customHeight="1" x14ac:dyDescent="0.2">
      <c r="A22" s="184" t="s">
        <v>13</v>
      </c>
      <c r="B22" s="185"/>
      <c r="C22" s="185"/>
      <c r="D22" s="185"/>
      <c r="E22" s="185"/>
      <c r="F22" s="185"/>
      <c r="G22" s="185"/>
      <c r="H22" s="185"/>
      <c r="I22" s="186"/>
      <c r="J22" s="140"/>
      <c r="K22" s="187" t="s">
        <v>12</v>
      </c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44"/>
      <c r="BI22" s="188" t="s">
        <v>5</v>
      </c>
      <c r="BJ22" s="189"/>
      <c r="BK22" s="189"/>
      <c r="BL22" s="189"/>
      <c r="BM22" s="189"/>
      <c r="BN22" s="189"/>
      <c r="BO22" s="189"/>
      <c r="BP22" s="189"/>
      <c r="BQ22" s="189"/>
      <c r="BR22" s="189"/>
      <c r="BS22" s="190"/>
      <c r="BT22" s="11" t="s">
        <v>371</v>
      </c>
      <c r="BU22" s="11">
        <v>49362.519189999992</v>
      </c>
      <c r="BV22" s="246" t="s">
        <v>341</v>
      </c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</row>
    <row r="23" spans="1:90" s="152" customFormat="1" ht="61.15" customHeight="1" x14ac:dyDescent="0.2">
      <c r="A23" s="184" t="s">
        <v>39</v>
      </c>
      <c r="B23" s="185"/>
      <c r="C23" s="185"/>
      <c r="D23" s="185"/>
      <c r="E23" s="185"/>
      <c r="F23" s="185"/>
      <c r="G23" s="185"/>
      <c r="H23" s="185"/>
      <c r="I23" s="186"/>
      <c r="J23" s="140"/>
      <c r="K23" s="187" t="s">
        <v>40</v>
      </c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44"/>
      <c r="BI23" s="188" t="s">
        <v>5</v>
      </c>
      <c r="BJ23" s="189"/>
      <c r="BK23" s="189"/>
      <c r="BL23" s="189"/>
      <c r="BM23" s="189"/>
      <c r="BN23" s="189"/>
      <c r="BO23" s="189"/>
      <c r="BP23" s="189"/>
      <c r="BQ23" s="189"/>
      <c r="BR23" s="189"/>
      <c r="BS23" s="190"/>
      <c r="BT23" s="11" t="s">
        <v>371</v>
      </c>
      <c r="BU23" s="11">
        <v>40545.049999999996</v>
      </c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</row>
    <row r="24" spans="1:90" s="152" customFormat="1" ht="57" customHeight="1" x14ac:dyDescent="0.2">
      <c r="A24" s="184" t="s">
        <v>41</v>
      </c>
      <c r="B24" s="185"/>
      <c r="C24" s="185"/>
      <c r="D24" s="185"/>
      <c r="E24" s="185"/>
      <c r="F24" s="185"/>
      <c r="G24" s="185"/>
      <c r="H24" s="185"/>
      <c r="I24" s="186"/>
      <c r="J24" s="140"/>
      <c r="K24" s="187" t="s">
        <v>12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44"/>
      <c r="BI24" s="188" t="s">
        <v>5</v>
      </c>
      <c r="BJ24" s="189"/>
      <c r="BK24" s="189"/>
      <c r="BL24" s="189"/>
      <c r="BM24" s="189"/>
      <c r="BN24" s="189"/>
      <c r="BO24" s="189"/>
      <c r="BP24" s="189"/>
      <c r="BQ24" s="189"/>
      <c r="BR24" s="189"/>
      <c r="BS24" s="190"/>
      <c r="BT24" s="11" t="s">
        <v>371</v>
      </c>
      <c r="BU24" s="11">
        <v>36000.659999999996</v>
      </c>
      <c r="BV24" s="246" t="s">
        <v>344</v>
      </c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</row>
    <row r="25" spans="1:90" s="152" customFormat="1" ht="66.599999999999994" customHeight="1" x14ac:dyDescent="0.2">
      <c r="A25" s="184" t="s">
        <v>10</v>
      </c>
      <c r="B25" s="185"/>
      <c r="C25" s="185"/>
      <c r="D25" s="185"/>
      <c r="E25" s="185"/>
      <c r="F25" s="185"/>
      <c r="G25" s="185"/>
      <c r="H25" s="185"/>
      <c r="I25" s="186"/>
      <c r="J25" s="140"/>
      <c r="K25" s="187" t="s">
        <v>21</v>
      </c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44"/>
      <c r="BI25" s="188" t="s">
        <v>5</v>
      </c>
      <c r="BJ25" s="189"/>
      <c r="BK25" s="189"/>
      <c r="BL25" s="189"/>
      <c r="BM25" s="189"/>
      <c r="BN25" s="189"/>
      <c r="BO25" s="189"/>
      <c r="BP25" s="189"/>
      <c r="BQ25" s="189"/>
      <c r="BR25" s="189"/>
      <c r="BS25" s="190"/>
      <c r="BT25" s="11" t="s">
        <v>371</v>
      </c>
      <c r="BU25" s="11">
        <v>584503.07000000007</v>
      </c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</row>
    <row r="26" spans="1:90" s="152" customFormat="1" ht="27" customHeight="1" x14ac:dyDescent="0.2">
      <c r="A26" s="184" t="s">
        <v>42</v>
      </c>
      <c r="B26" s="185"/>
      <c r="C26" s="185"/>
      <c r="D26" s="185"/>
      <c r="E26" s="185"/>
      <c r="F26" s="185"/>
      <c r="G26" s="185"/>
      <c r="H26" s="185"/>
      <c r="I26" s="186"/>
      <c r="J26" s="140"/>
      <c r="K26" s="187" t="s">
        <v>12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44"/>
      <c r="BI26" s="188" t="s">
        <v>5</v>
      </c>
      <c r="BJ26" s="189"/>
      <c r="BK26" s="189"/>
      <c r="BL26" s="189"/>
      <c r="BM26" s="189"/>
      <c r="BN26" s="189"/>
      <c r="BO26" s="189"/>
      <c r="BP26" s="189"/>
      <c r="BQ26" s="189"/>
      <c r="BR26" s="189"/>
      <c r="BS26" s="190"/>
      <c r="BT26" s="11" t="s">
        <v>371</v>
      </c>
      <c r="BU26" s="153">
        <v>0</v>
      </c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</row>
    <row r="27" spans="1:90" s="152" customFormat="1" ht="24" customHeight="1" x14ac:dyDescent="0.2">
      <c r="A27" s="184" t="s">
        <v>14</v>
      </c>
      <c r="B27" s="185"/>
      <c r="C27" s="185"/>
      <c r="D27" s="185"/>
      <c r="E27" s="185"/>
      <c r="F27" s="185"/>
      <c r="G27" s="185"/>
      <c r="H27" s="185"/>
      <c r="I27" s="186"/>
      <c r="J27" s="140"/>
      <c r="K27" s="187" t="s">
        <v>292</v>
      </c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44"/>
      <c r="BI27" s="188" t="s">
        <v>5</v>
      </c>
      <c r="BJ27" s="189"/>
      <c r="BK27" s="189"/>
      <c r="BL27" s="189"/>
      <c r="BM27" s="189"/>
      <c r="BN27" s="189"/>
      <c r="BO27" s="189"/>
      <c r="BP27" s="189"/>
      <c r="BQ27" s="189"/>
      <c r="BR27" s="189"/>
      <c r="BS27" s="190"/>
      <c r="BT27" s="11" t="s">
        <v>371</v>
      </c>
      <c r="BU27" s="11">
        <v>110836.32679749999</v>
      </c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</row>
    <row r="28" spans="1:90" s="152" customFormat="1" ht="13.5" x14ac:dyDescent="0.2">
      <c r="A28" s="184" t="s">
        <v>43</v>
      </c>
      <c r="B28" s="185"/>
      <c r="C28" s="185"/>
      <c r="D28" s="185"/>
      <c r="E28" s="185"/>
      <c r="F28" s="185"/>
      <c r="G28" s="185"/>
      <c r="H28" s="185"/>
      <c r="I28" s="186"/>
      <c r="J28" s="140"/>
      <c r="K28" s="187" t="s">
        <v>100</v>
      </c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44"/>
      <c r="BI28" s="188" t="s">
        <v>5</v>
      </c>
      <c r="BJ28" s="189"/>
      <c r="BK28" s="189"/>
      <c r="BL28" s="189"/>
      <c r="BM28" s="189"/>
      <c r="BN28" s="189"/>
      <c r="BO28" s="189"/>
      <c r="BP28" s="189"/>
      <c r="BQ28" s="189"/>
      <c r="BR28" s="189"/>
      <c r="BS28" s="190"/>
      <c r="BT28" s="11" t="s">
        <v>371</v>
      </c>
      <c r="BU28" s="11">
        <v>0</v>
      </c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</row>
    <row r="29" spans="1:90" s="152" customFormat="1" ht="25.5" customHeight="1" x14ac:dyDescent="0.2">
      <c r="A29" s="184" t="s">
        <v>45</v>
      </c>
      <c r="B29" s="185"/>
      <c r="C29" s="185"/>
      <c r="D29" s="185"/>
      <c r="E29" s="185"/>
      <c r="F29" s="185"/>
      <c r="G29" s="185"/>
      <c r="H29" s="185"/>
      <c r="I29" s="186"/>
      <c r="J29" s="140"/>
      <c r="K29" s="187" t="s">
        <v>44</v>
      </c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44"/>
      <c r="BI29" s="188" t="s">
        <v>5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90"/>
      <c r="BT29" s="11" t="s">
        <v>371</v>
      </c>
      <c r="BU29" s="11">
        <v>117.4</v>
      </c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</row>
    <row r="30" spans="1:90" s="152" customFormat="1" ht="23.45" customHeight="1" x14ac:dyDescent="0.2">
      <c r="A30" s="184" t="s">
        <v>101</v>
      </c>
      <c r="B30" s="185"/>
      <c r="C30" s="185"/>
      <c r="D30" s="185"/>
      <c r="E30" s="185"/>
      <c r="F30" s="185"/>
      <c r="G30" s="185"/>
      <c r="H30" s="185"/>
      <c r="I30" s="186"/>
      <c r="J30" s="140"/>
      <c r="K30" s="187" t="s">
        <v>293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44"/>
      <c r="BI30" s="188" t="s">
        <v>5</v>
      </c>
      <c r="BJ30" s="189"/>
      <c r="BK30" s="189"/>
      <c r="BL30" s="189"/>
      <c r="BM30" s="189"/>
      <c r="BN30" s="189"/>
      <c r="BO30" s="189"/>
      <c r="BP30" s="189"/>
      <c r="BQ30" s="189"/>
      <c r="BR30" s="189"/>
      <c r="BS30" s="190"/>
      <c r="BT30" s="11" t="s">
        <v>371</v>
      </c>
      <c r="BU30" s="11">
        <v>110718.9267975</v>
      </c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</row>
    <row r="31" spans="1:90" s="152" customFormat="1" ht="13.5" x14ac:dyDescent="0.2">
      <c r="A31" s="207" t="s">
        <v>119</v>
      </c>
      <c r="B31" s="208"/>
      <c r="C31" s="208"/>
      <c r="D31" s="208"/>
      <c r="E31" s="208"/>
      <c r="F31" s="208"/>
      <c r="G31" s="208"/>
      <c r="H31" s="208"/>
      <c r="I31" s="209"/>
      <c r="J31" s="141"/>
      <c r="K31" s="210" t="s">
        <v>120</v>
      </c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142"/>
      <c r="BI31" s="211" t="s">
        <v>5</v>
      </c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11" t="s">
        <v>371</v>
      </c>
      <c r="BU31" s="11">
        <v>10253.039999999999</v>
      </c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</row>
    <row r="32" spans="1:90" s="152" customFormat="1" ht="28.15" customHeight="1" x14ac:dyDescent="0.2">
      <c r="A32" s="207" t="s">
        <v>121</v>
      </c>
      <c r="B32" s="208"/>
      <c r="C32" s="208"/>
      <c r="D32" s="208"/>
      <c r="E32" s="208"/>
      <c r="F32" s="208"/>
      <c r="G32" s="208"/>
      <c r="H32" s="208"/>
      <c r="I32" s="209"/>
      <c r="J32" s="141"/>
      <c r="K32" s="210" t="s">
        <v>122</v>
      </c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142"/>
      <c r="BI32" s="211" t="s">
        <v>5</v>
      </c>
      <c r="BJ32" s="212"/>
      <c r="BK32" s="212"/>
      <c r="BL32" s="212"/>
      <c r="BM32" s="212"/>
      <c r="BN32" s="212"/>
      <c r="BO32" s="212"/>
      <c r="BP32" s="212"/>
      <c r="BQ32" s="212"/>
      <c r="BR32" s="212"/>
      <c r="BS32" s="213"/>
      <c r="BT32" s="11" t="s">
        <v>371</v>
      </c>
      <c r="BU32" s="11">
        <v>14839.739999999998</v>
      </c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</row>
    <row r="33" spans="1:90" s="152" customFormat="1" ht="28.15" customHeight="1" x14ac:dyDescent="0.2">
      <c r="A33" s="207" t="s">
        <v>123</v>
      </c>
      <c r="B33" s="208"/>
      <c r="C33" s="208"/>
      <c r="D33" s="208"/>
      <c r="E33" s="208"/>
      <c r="F33" s="208"/>
      <c r="G33" s="208"/>
      <c r="H33" s="208"/>
      <c r="I33" s="209"/>
      <c r="J33" s="141"/>
      <c r="K33" s="210" t="s">
        <v>124</v>
      </c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142"/>
      <c r="BI33" s="211" t="s">
        <v>5</v>
      </c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11" t="s">
        <v>371</v>
      </c>
      <c r="BU33" s="11">
        <v>8609.6299999999992</v>
      </c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</row>
    <row r="34" spans="1:90" s="152" customFormat="1" ht="28.9" customHeight="1" x14ac:dyDescent="0.2">
      <c r="A34" s="207" t="s">
        <v>125</v>
      </c>
      <c r="B34" s="208"/>
      <c r="C34" s="208"/>
      <c r="D34" s="208"/>
      <c r="E34" s="208"/>
      <c r="F34" s="208"/>
      <c r="G34" s="208"/>
      <c r="H34" s="208"/>
      <c r="I34" s="209"/>
      <c r="J34" s="141"/>
      <c r="K34" s="210" t="s">
        <v>126</v>
      </c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142"/>
      <c r="BI34" s="211" t="s">
        <v>5</v>
      </c>
      <c r="BJ34" s="212"/>
      <c r="BK34" s="212"/>
      <c r="BL34" s="212"/>
      <c r="BM34" s="212"/>
      <c r="BN34" s="212"/>
      <c r="BO34" s="212"/>
      <c r="BP34" s="212"/>
      <c r="BQ34" s="212"/>
      <c r="BR34" s="212"/>
      <c r="BS34" s="213"/>
      <c r="BT34" s="11" t="s">
        <v>371</v>
      </c>
      <c r="BU34" s="11">
        <v>1234.8767975000001</v>
      </c>
      <c r="BV34" s="168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70"/>
    </row>
    <row r="35" spans="1:90" s="152" customFormat="1" ht="51.75" customHeight="1" x14ac:dyDescent="0.2">
      <c r="A35" s="207" t="s">
        <v>127</v>
      </c>
      <c r="B35" s="208"/>
      <c r="C35" s="208"/>
      <c r="D35" s="208"/>
      <c r="E35" s="208"/>
      <c r="F35" s="208"/>
      <c r="G35" s="208"/>
      <c r="H35" s="208"/>
      <c r="I35" s="209"/>
      <c r="J35" s="141"/>
      <c r="K35" s="210" t="s">
        <v>289</v>
      </c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142"/>
      <c r="BI35" s="211" t="s">
        <v>5</v>
      </c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11" t="s">
        <v>371</v>
      </c>
      <c r="BU35" s="11">
        <v>4764.42</v>
      </c>
      <c r="BV35" s="168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70"/>
    </row>
    <row r="36" spans="1:90" s="152" customFormat="1" ht="24" customHeight="1" x14ac:dyDescent="0.2">
      <c r="A36" s="207" t="s">
        <v>129</v>
      </c>
      <c r="B36" s="208"/>
      <c r="C36" s="208"/>
      <c r="D36" s="208"/>
      <c r="E36" s="208"/>
      <c r="F36" s="208"/>
      <c r="G36" s="208"/>
      <c r="H36" s="208"/>
      <c r="I36" s="209"/>
      <c r="J36" s="141"/>
      <c r="K36" s="210" t="s">
        <v>128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142"/>
      <c r="BI36" s="211" t="s">
        <v>5</v>
      </c>
      <c r="BJ36" s="212"/>
      <c r="BK36" s="212"/>
      <c r="BL36" s="212"/>
      <c r="BM36" s="212"/>
      <c r="BN36" s="212"/>
      <c r="BO36" s="212"/>
      <c r="BP36" s="212"/>
      <c r="BQ36" s="212"/>
      <c r="BR36" s="212"/>
      <c r="BS36" s="213"/>
      <c r="BT36" s="11" t="s">
        <v>371</v>
      </c>
      <c r="BU36" s="11">
        <v>9567.9700000000012</v>
      </c>
      <c r="BV36" s="168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70"/>
    </row>
    <row r="37" spans="1:90" s="152" customFormat="1" ht="24" customHeight="1" x14ac:dyDescent="0.2">
      <c r="A37" s="207" t="s">
        <v>131</v>
      </c>
      <c r="B37" s="208"/>
      <c r="C37" s="208"/>
      <c r="D37" s="208"/>
      <c r="E37" s="208"/>
      <c r="F37" s="208"/>
      <c r="G37" s="208"/>
      <c r="H37" s="208"/>
      <c r="I37" s="209"/>
      <c r="J37" s="141"/>
      <c r="K37" s="210" t="s">
        <v>130</v>
      </c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142"/>
      <c r="BI37" s="211" t="s">
        <v>5</v>
      </c>
      <c r="BJ37" s="212"/>
      <c r="BK37" s="212"/>
      <c r="BL37" s="212"/>
      <c r="BM37" s="212"/>
      <c r="BN37" s="212"/>
      <c r="BO37" s="212"/>
      <c r="BP37" s="212"/>
      <c r="BQ37" s="212"/>
      <c r="BR37" s="212"/>
      <c r="BS37" s="213"/>
      <c r="BT37" s="11" t="s">
        <v>371</v>
      </c>
      <c r="BU37" s="11">
        <v>4120.99</v>
      </c>
      <c r="BV37" s="168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70"/>
    </row>
    <row r="38" spans="1:90" s="152" customFormat="1" ht="44.25" customHeight="1" x14ac:dyDescent="0.2">
      <c r="A38" s="207" t="s">
        <v>133</v>
      </c>
      <c r="B38" s="208"/>
      <c r="C38" s="208"/>
      <c r="D38" s="208"/>
      <c r="E38" s="208"/>
      <c r="F38" s="208"/>
      <c r="G38" s="208"/>
      <c r="H38" s="208"/>
      <c r="I38" s="209"/>
      <c r="J38" s="141"/>
      <c r="K38" s="210" t="s">
        <v>132</v>
      </c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142"/>
      <c r="BI38" s="211" t="s">
        <v>5</v>
      </c>
      <c r="BJ38" s="212"/>
      <c r="BK38" s="212"/>
      <c r="BL38" s="212"/>
      <c r="BM38" s="212"/>
      <c r="BN38" s="212"/>
      <c r="BO38" s="212"/>
      <c r="BP38" s="212"/>
      <c r="BQ38" s="212"/>
      <c r="BR38" s="212"/>
      <c r="BS38" s="213"/>
      <c r="BT38" s="11" t="s">
        <v>371</v>
      </c>
      <c r="BU38" s="11">
        <v>6497.62</v>
      </c>
      <c r="BV38" s="168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70"/>
    </row>
    <row r="39" spans="1:90" s="152" customFormat="1" ht="24.6" customHeight="1" x14ac:dyDescent="0.2">
      <c r="A39" s="207" t="s">
        <v>135</v>
      </c>
      <c r="B39" s="208"/>
      <c r="C39" s="208"/>
      <c r="D39" s="208"/>
      <c r="E39" s="208"/>
      <c r="F39" s="208"/>
      <c r="G39" s="208"/>
      <c r="H39" s="208"/>
      <c r="I39" s="209"/>
      <c r="J39" s="141"/>
      <c r="K39" s="210" t="s">
        <v>134</v>
      </c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142"/>
      <c r="BI39" s="211" t="s">
        <v>5</v>
      </c>
      <c r="BJ39" s="212"/>
      <c r="BK39" s="212"/>
      <c r="BL39" s="212"/>
      <c r="BM39" s="212"/>
      <c r="BN39" s="212"/>
      <c r="BO39" s="212"/>
      <c r="BP39" s="212"/>
      <c r="BQ39" s="212"/>
      <c r="BR39" s="212"/>
      <c r="BS39" s="213"/>
      <c r="BT39" s="11" t="s">
        <v>371</v>
      </c>
      <c r="BU39" s="11">
        <v>22157.670000000002</v>
      </c>
      <c r="BV39" s="168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70"/>
    </row>
    <row r="40" spans="1:90" s="152" customFormat="1" ht="52.5" customHeight="1" x14ac:dyDescent="0.2">
      <c r="A40" s="207" t="s">
        <v>137</v>
      </c>
      <c r="B40" s="208"/>
      <c r="C40" s="208"/>
      <c r="D40" s="208"/>
      <c r="E40" s="208"/>
      <c r="F40" s="208"/>
      <c r="G40" s="208"/>
      <c r="H40" s="208"/>
      <c r="I40" s="209"/>
      <c r="J40" s="141"/>
      <c r="K40" s="210" t="s">
        <v>136</v>
      </c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142"/>
      <c r="BI40" s="211" t="s">
        <v>5</v>
      </c>
      <c r="BJ40" s="212"/>
      <c r="BK40" s="212"/>
      <c r="BL40" s="212"/>
      <c r="BM40" s="212"/>
      <c r="BN40" s="212"/>
      <c r="BO40" s="212"/>
      <c r="BP40" s="212"/>
      <c r="BQ40" s="212"/>
      <c r="BR40" s="212"/>
      <c r="BS40" s="213"/>
      <c r="BT40" s="11" t="s">
        <v>371</v>
      </c>
      <c r="BU40" s="11">
        <v>5461.17</v>
      </c>
      <c r="BV40" s="168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70"/>
    </row>
    <row r="41" spans="1:90" s="152" customFormat="1" ht="13.5" x14ac:dyDescent="0.2">
      <c r="A41" s="207" t="s">
        <v>288</v>
      </c>
      <c r="B41" s="208"/>
      <c r="C41" s="208"/>
      <c r="D41" s="208"/>
      <c r="E41" s="208"/>
      <c r="F41" s="208"/>
      <c r="G41" s="208"/>
      <c r="H41" s="208"/>
      <c r="I41" s="209"/>
      <c r="J41" s="141"/>
      <c r="K41" s="210" t="s">
        <v>138</v>
      </c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142"/>
      <c r="BI41" s="211" t="s">
        <v>5</v>
      </c>
      <c r="BJ41" s="212"/>
      <c r="BK41" s="212"/>
      <c r="BL41" s="212"/>
      <c r="BM41" s="212"/>
      <c r="BN41" s="212"/>
      <c r="BO41" s="212"/>
      <c r="BP41" s="212"/>
      <c r="BQ41" s="212"/>
      <c r="BR41" s="212"/>
      <c r="BS41" s="213"/>
      <c r="BT41" s="11" t="s">
        <v>371</v>
      </c>
      <c r="BU41" s="11">
        <v>23211.800000000003</v>
      </c>
      <c r="BV41" s="168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70"/>
    </row>
    <row r="42" spans="1:90" s="152" customFormat="1" ht="29.45" hidden="1" customHeight="1" x14ac:dyDescent="0.2">
      <c r="A42" s="184" t="s">
        <v>102</v>
      </c>
      <c r="B42" s="185"/>
      <c r="C42" s="185"/>
      <c r="D42" s="185"/>
      <c r="E42" s="185"/>
      <c r="F42" s="185"/>
      <c r="G42" s="185"/>
      <c r="H42" s="185"/>
      <c r="I42" s="186"/>
      <c r="J42" s="140"/>
      <c r="K42" s="187" t="s">
        <v>103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44"/>
      <c r="BI42" s="188" t="s">
        <v>5</v>
      </c>
      <c r="BJ42" s="189"/>
      <c r="BK42" s="189"/>
      <c r="BL42" s="189"/>
      <c r="BM42" s="189"/>
      <c r="BN42" s="189"/>
      <c r="BO42" s="189"/>
      <c r="BP42" s="189"/>
      <c r="BQ42" s="189"/>
      <c r="BR42" s="189"/>
      <c r="BS42" s="190"/>
      <c r="BT42" s="11" t="s">
        <v>371</v>
      </c>
      <c r="BU42" s="11">
        <v>0</v>
      </c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</row>
    <row r="43" spans="1:90" s="152" customFormat="1" ht="25.9" customHeight="1" x14ac:dyDescent="0.2">
      <c r="A43" s="184" t="s">
        <v>104</v>
      </c>
      <c r="B43" s="185"/>
      <c r="C43" s="185"/>
      <c r="D43" s="185"/>
      <c r="E43" s="185"/>
      <c r="F43" s="185"/>
      <c r="G43" s="185"/>
      <c r="H43" s="185"/>
      <c r="I43" s="186"/>
      <c r="J43" s="140"/>
      <c r="K43" s="187" t="s">
        <v>105</v>
      </c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44"/>
      <c r="BI43" s="188" t="s">
        <v>5</v>
      </c>
      <c r="BJ43" s="189"/>
      <c r="BK43" s="189"/>
      <c r="BL43" s="189"/>
      <c r="BM43" s="189"/>
      <c r="BN43" s="189"/>
      <c r="BO43" s="189"/>
      <c r="BP43" s="189"/>
      <c r="BQ43" s="189"/>
      <c r="BR43" s="189"/>
      <c r="BS43" s="190"/>
      <c r="BT43" s="11" t="s">
        <v>371</v>
      </c>
      <c r="BU43" s="11">
        <v>0</v>
      </c>
      <c r="BV43" s="168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70"/>
    </row>
    <row r="44" spans="1:90" s="152" customFormat="1" ht="27.6" customHeight="1" x14ac:dyDescent="0.2">
      <c r="A44" s="184" t="s">
        <v>47</v>
      </c>
      <c r="B44" s="185"/>
      <c r="C44" s="185"/>
      <c r="D44" s="185"/>
      <c r="E44" s="185"/>
      <c r="F44" s="185"/>
      <c r="G44" s="185"/>
      <c r="H44" s="185"/>
      <c r="I44" s="186"/>
      <c r="J44" s="140"/>
      <c r="K44" s="187" t="s">
        <v>48</v>
      </c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44"/>
      <c r="BI44" s="188" t="s">
        <v>5</v>
      </c>
      <c r="BJ44" s="189"/>
      <c r="BK44" s="189"/>
      <c r="BL44" s="189"/>
      <c r="BM44" s="189"/>
      <c r="BN44" s="189"/>
      <c r="BO44" s="189"/>
      <c r="BP44" s="189"/>
      <c r="BQ44" s="189"/>
      <c r="BR44" s="189"/>
      <c r="BS44" s="190"/>
      <c r="BT44" s="11">
        <v>597050.50761473039</v>
      </c>
      <c r="BU44" s="11">
        <v>1001842.4206714539</v>
      </c>
      <c r="BV44" s="214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6"/>
    </row>
    <row r="45" spans="1:90" s="152" customFormat="1" ht="27" customHeight="1" x14ac:dyDescent="0.2">
      <c r="A45" s="184" t="s">
        <v>49</v>
      </c>
      <c r="B45" s="185"/>
      <c r="C45" s="185"/>
      <c r="D45" s="185"/>
      <c r="E45" s="185"/>
      <c r="F45" s="185"/>
      <c r="G45" s="185"/>
      <c r="H45" s="185"/>
      <c r="I45" s="186"/>
      <c r="J45" s="140"/>
      <c r="K45" s="187" t="s">
        <v>139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44"/>
      <c r="BI45" s="188" t="s">
        <v>5</v>
      </c>
      <c r="BJ45" s="189"/>
      <c r="BK45" s="189"/>
      <c r="BL45" s="189"/>
      <c r="BM45" s="189"/>
      <c r="BN45" s="189"/>
      <c r="BO45" s="189"/>
      <c r="BP45" s="189"/>
      <c r="BQ45" s="189"/>
      <c r="BR45" s="189"/>
      <c r="BS45" s="190"/>
      <c r="BT45" s="11">
        <v>183524.80240198644</v>
      </c>
      <c r="BU45" s="11">
        <v>145411.26</v>
      </c>
      <c r="BV45" s="168" t="s">
        <v>345</v>
      </c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70"/>
    </row>
    <row r="46" spans="1:90" s="152" customFormat="1" ht="27" customHeight="1" x14ac:dyDescent="0.2">
      <c r="A46" s="184" t="s">
        <v>50</v>
      </c>
      <c r="B46" s="185"/>
      <c r="C46" s="185"/>
      <c r="D46" s="185"/>
      <c r="E46" s="185"/>
      <c r="F46" s="185"/>
      <c r="G46" s="185"/>
      <c r="H46" s="185"/>
      <c r="I46" s="186"/>
      <c r="J46" s="140"/>
      <c r="K46" s="187" t="s">
        <v>51</v>
      </c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44"/>
      <c r="BI46" s="188" t="s">
        <v>5</v>
      </c>
      <c r="BJ46" s="189"/>
      <c r="BK46" s="189"/>
      <c r="BL46" s="189"/>
      <c r="BM46" s="189"/>
      <c r="BN46" s="189"/>
      <c r="BO46" s="189"/>
      <c r="BP46" s="189"/>
      <c r="BQ46" s="189"/>
      <c r="BR46" s="189"/>
      <c r="BS46" s="190"/>
      <c r="BT46" s="11">
        <v>0</v>
      </c>
      <c r="BU46" s="11">
        <v>0</v>
      </c>
      <c r="BV46" s="217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6"/>
    </row>
    <row r="47" spans="1:90" s="152" customFormat="1" ht="67.5" customHeight="1" x14ac:dyDescent="0.2">
      <c r="A47" s="184" t="s">
        <v>52</v>
      </c>
      <c r="B47" s="185"/>
      <c r="C47" s="185"/>
      <c r="D47" s="185"/>
      <c r="E47" s="185"/>
      <c r="F47" s="185"/>
      <c r="G47" s="185"/>
      <c r="H47" s="185"/>
      <c r="I47" s="186"/>
      <c r="J47" s="140"/>
      <c r="K47" s="187" t="s">
        <v>53</v>
      </c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44"/>
      <c r="BI47" s="188" t="s">
        <v>5</v>
      </c>
      <c r="BJ47" s="189"/>
      <c r="BK47" s="189"/>
      <c r="BL47" s="189"/>
      <c r="BM47" s="189"/>
      <c r="BN47" s="189"/>
      <c r="BO47" s="189"/>
      <c r="BP47" s="189"/>
      <c r="BQ47" s="189"/>
      <c r="BR47" s="189"/>
      <c r="BS47" s="190"/>
      <c r="BT47" s="11">
        <v>27624.995911733335</v>
      </c>
      <c r="BU47" s="11">
        <v>44570.700000000004</v>
      </c>
      <c r="BV47" s="171" t="s">
        <v>378</v>
      </c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3"/>
    </row>
    <row r="48" spans="1:90" s="152" customFormat="1" ht="48.75" customHeight="1" x14ac:dyDescent="0.2">
      <c r="A48" s="184" t="s">
        <v>54</v>
      </c>
      <c r="B48" s="185"/>
      <c r="C48" s="185"/>
      <c r="D48" s="185"/>
      <c r="E48" s="185"/>
      <c r="F48" s="185"/>
      <c r="G48" s="185"/>
      <c r="H48" s="185"/>
      <c r="I48" s="186"/>
      <c r="J48" s="140"/>
      <c r="K48" s="187" t="s">
        <v>22</v>
      </c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44"/>
      <c r="BI48" s="188" t="s">
        <v>5</v>
      </c>
      <c r="BJ48" s="189"/>
      <c r="BK48" s="189"/>
      <c r="BL48" s="189"/>
      <c r="BM48" s="189"/>
      <c r="BN48" s="189"/>
      <c r="BO48" s="189"/>
      <c r="BP48" s="189"/>
      <c r="BQ48" s="189"/>
      <c r="BR48" s="189"/>
      <c r="BS48" s="190"/>
      <c r="BT48" s="11">
        <v>149728.4897863919</v>
      </c>
      <c r="BU48" s="11">
        <v>174945.96999999997</v>
      </c>
      <c r="BV48" s="168" t="s">
        <v>311</v>
      </c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70"/>
    </row>
    <row r="49" spans="1:90" s="152" customFormat="1" ht="51" customHeight="1" x14ac:dyDescent="0.2">
      <c r="A49" s="184" t="s">
        <v>55</v>
      </c>
      <c r="B49" s="185"/>
      <c r="C49" s="185"/>
      <c r="D49" s="185"/>
      <c r="E49" s="185"/>
      <c r="F49" s="185"/>
      <c r="G49" s="185"/>
      <c r="H49" s="185"/>
      <c r="I49" s="186"/>
      <c r="J49" s="140"/>
      <c r="K49" s="187" t="s">
        <v>286</v>
      </c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44"/>
      <c r="BI49" s="188" t="s">
        <v>5</v>
      </c>
      <c r="BJ49" s="189"/>
      <c r="BK49" s="189"/>
      <c r="BL49" s="189"/>
      <c r="BM49" s="189"/>
      <c r="BN49" s="189"/>
      <c r="BO49" s="189"/>
      <c r="BP49" s="189"/>
      <c r="BQ49" s="189"/>
      <c r="BR49" s="189"/>
      <c r="BS49" s="190"/>
      <c r="BT49" s="11">
        <v>0</v>
      </c>
      <c r="BU49" s="11">
        <v>23801.24</v>
      </c>
      <c r="BV49" s="168" t="s">
        <v>307</v>
      </c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70"/>
    </row>
    <row r="50" spans="1:90" s="152" customFormat="1" ht="39" customHeight="1" x14ac:dyDescent="0.2">
      <c r="A50" s="184" t="s">
        <v>56</v>
      </c>
      <c r="B50" s="185"/>
      <c r="C50" s="185"/>
      <c r="D50" s="185"/>
      <c r="E50" s="185"/>
      <c r="F50" s="185"/>
      <c r="G50" s="185"/>
      <c r="H50" s="185"/>
      <c r="I50" s="186"/>
      <c r="J50" s="140"/>
      <c r="K50" s="187" t="s">
        <v>106</v>
      </c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44"/>
      <c r="BI50" s="188" t="s">
        <v>5</v>
      </c>
      <c r="BJ50" s="189"/>
      <c r="BK50" s="189"/>
      <c r="BL50" s="189"/>
      <c r="BM50" s="189"/>
      <c r="BN50" s="189"/>
      <c r="BO50" s="189"/>
      <c r="BP50" s="189"/>
      <c r="BQ50" s="189"/>
      <c r="BR50" s="189"/>
      <c r="BS50" s="190"/>
      <c r="BT50" s="11">
        <v>154700.95391000001</v>
      </c>
      <c r="BU50" s="11">
        <v>172391.49000000002</v>
      </c>
      <c r="BV50" s="168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70"/>
    </row>
    <row r="51" spans="1:90" s="152" customFormat="1" ht="13.5" x14ac:dyDescent="0.2">
      <c r="A51" s="184" t="s">
        <v>57</v>
      </c>
      <c r="B51" s="185"/>
      <c r="C51" s="185"/>
      <c r="D51" s="185"/>
      <c r="E51" s="185"/>
      <c r="F51" s="185"/>
      <c r="G51" s="185"/>
      <c r="H51" s="185"/>
      <c r="I51" s="186"/>
      <c r="J51" s="140"/>
      <c r="K51" s="187" t="s">
        <v>107</v>
      </c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44"/>
      <c r="BI51" s="188" t="s">
        <v>5</v>
      </c>
      <c r="BJ51" s="189"/>
      <c r="BK51" s="189"/>
      <c r="BL51" s="189"/>
      <c r="BM51" s="189"/>
      <c r="BN51" s="189"/>
      <c r="BO51" s="189"/>
      <c r="BP51" s="189"/>
      <c r="BQ51" s="189"/>
      <c r="BR51" s="189"/>
      <c r="BS51" s="190"/>
      <c r="BT51" s="11">
        <v>0</v>
      </c>
      <c r="BU51" s="11">
        <v>0</v>
      </c>
      <c r="BV51" s="168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70"/>
    </row>
    <row r="52" spans="1:90" s="152" customFormat="1" ht="72" customHeight="1" x14ac:dyDescent="0.2">
      <c r="A52" s="184" t="s">
        <v>61</v>
      </c>
      <c r="B52" s="185"/>
      <c r="C52" s="185"/>
      <c r="D52" s="185"/>
      <c r="E52" s="185"/>
      <c r="F52" s="185"/>
      <c r="G52" s="185"/>
      <c r="H52" s="185"/>
      <c r="I52" s="186"/>
      <c r="J52" s="140"/>
      <c r="K52" s="187" t="s">
        <v>23</v>
      </c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44"/>
      <c r="BI52" s="188" t="s">
        <v>5</v>
      </c>
      <c r="BJ52" s="189"/>
      <c r="BK52" s="189"/>
      <c r="BL52" s="189"/>
      <c r="BM52" s="189"/>
      <c r="BN52" s="189"/>
      <c r="BO52" s="189"/>
      <c r="BP52" s="189"/>
      <c r="BQ52" s="189"/>
      <c r="BR52" s="189"/>
      <c r="BS52" s="190"/>
      <c r="BT52" s="11">
        <v>0</v>
      </c>
      <c r="BU52" s="11">
        <v>-129258.838658546</v>
      </c>
      <c r="BV52" s="168" t="s">
        <v>343</v>
      </c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70"/>
    </row>
    <row r="53" spans="1:90" s="152" customFormat="1" ht="40.9" customHeight="1" x14ac:dyDescent="0.2">
      <c r="A53" s="184" t="s">
        <v>108</v>
      </c>
      <c r="B53" s="185"/>
      <c r="C53" s="185"/>
      <c r="D53" s="185"/>
      <c r="E53" s="185"/>
      <c r="F53" s="185"/>
      <c r="G53" s="185"/>
      <c r="H53" s="185"/>
      <c r="I53" s="186"/>
      <c r="J53" s="140"/>
      <c r="K53" s="187" t="s">
        <v>24</v>
      </c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44"/>
      <c r="BI53" s="188" t="s">
        <v>5</v>
      </c>
      <c r="BJ53" s="189"/>
      <c r="BK53" s="189"/>
      <c r="BL53" s="189"/>
      <c r="BM53" s="189"/>
      <c r="BN53" s="189"/>
      <c r="BO53" s="189"/>
      <c r="BP53" s="189"/>
      <c r="BQ53" s="189"/>
      <c r="BR53" s="189"/>
      <c r="BS53" s="190"/>
      <c r="BT53" s="11">
        <v>30967.075999999997</v>
      </c>
      <c r="BU53" s="11">
        <v>29360.71</v>
      </c>
      <c r="BV53" s="168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70"/>
    </row>
    <row r="54" spans="1:90" s="152" customFormat="1" ht="76.900000000000006" customHeight="1" x14ac:dyDescent="0.2">
      <c r="A54" s="184" t="s">
        <v>109</v>
      </c>
      <c r="B54" s="185"/>
      <c r="C54" s="185"/>
      <c r="D54" s="185"/>
      <c r="E54" s="185"/>
      <c r="F54" s="185"/>
      <c r="G54" s="185"/>
      <c r="H54" s="185"/>
      <c r="I54" s="186"/>
      <c r="J54" s="140"/>
      <c r="K54" s="187" t="s">
        <v>58</v>
      </c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44"/>
      <c r="BI54" s="188" t="s">
        <v>5</v>
      </c>
      <c r="BJ54" s="189"/>
      <c r="BK54" s="189"/>
      <c r="BL54" s="189"/>
      <c r="BM54" s="189"/>
      <c r="BN54" s="189"/>
      <c r="BO54" s="189"/>
      <c r="BP54" s="189"/>
      <c r="BQ54" s="189"/>
      <c r="BR54" s="189"/>
      <c r="BS54" s="190"/>
      <c r="BT54" s="153">
        <v>21551.554</v>
      </c>
      <c r="BU54" s="153">
        <v>4880.875</v>
      </c>
      <c r="BV54" s="203" t="s">
        <v>306</v>
      </c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5"/>
    </row>
    <row r="55" spans="1:90" s="152" customFormat="1" ht="28.15" customHeight="1" x14ac:dyDescent="0.2">
      <c r="A55" s="184" t="s">
        <v>110</v>
      </c>
      <c r="B55" s="185"/>
      <c r="C55" s="185"/>
      <c r="D55" s="185"/>
      <c r="E55" s="185"/>
      <c r="F55" s="185"/>
      <c r="G55" s="185"/>
      <c r="H55" s="185"/>
      <c r="I55" s="186"/>
      <c r="J55" s="140"/>
      <c r="K55" s="187" t="s">
        <v>59</v>
      </c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44"/>
      <c r="BI55" s="188" t="s">
        <v>60</v>
      </c>
      <c r="BJ55" s="189"/>
      <c r="BK55" s="189"/>
      <c r="BL55" s="189"/>
      <c r="BM55" s="189"/>
      <c r="BN55" s="189"/>
      <c r="BO55" s="189"/>
      <c r="BP55" s="189"/>
      <c r="BQ55" s="189"/>
      <c r="BR55" s="189"/>
      <c r="BS55" s="190"/>
      <c r="BT55" s="140" t="s">
        <v>303</v>
      </c>
      <c r="BU55" s="75">
        <v>1353</v>
      </c>
      <c r="BV55" s="203" t="s">
        <v>304</v>
      </c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5"/>
    </row>
    <row r="56" spans="1:90" s="152" customFormat="1" ht="111.75" customHeight="1" x14ac:dyDescent="0.2">
      <c r="A56" s="184" t="s">
        <v>111</v>
      </c>
      <c r="B56" s="185"/>
      <c r="C56" s="185"/>
      <c r="D56" s="185"/>
      <c r="E56" s="185"/>
      <c r="F56" s="185"/>
      <c r="G56" s="185"/>
      <c r="H56" s="185"/>
      <c r="I56" s="186"/>
      <c r="J56" s="140"/>
      <c r="K56" s="187" t="s">
        <v>62</v>
      </c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44"/>
      <c r="BI56" s="188" t="s">
        <v>5</v>
      </c>
      <c r="BJ56" s="189"/>
      <c r="BK56" s="189"/>
      <c r="BL56" s="189"/>
      <c r="BM56" s="189"/>
      <c r="BN56" s="189"/>
      <c r="BO56" s="189"/>
      <c r="BP56" s="189"/>
      <c r="BQ56" s="189"/>
      <c r="BR56" s="189"/>
      <c r="BS56" s="190"/>
      <c r="BT56" s="14">
        <v>0</v>
      </c>
      <c r="BU56" s="14">
        <v>0</v>
      </c>
      <c r="BV56" s="218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20"/>
    </row>
    <row r="57" spans="1:90" s="152" customFormat="1" ht="26.45" customHeight="1" x14ac:dyDescent="0.2">
      <c r="A57" s="184" t="s">
        <v>112</v>
      </c>
      <c r="B57" s="185"/>
      <c r="C57" s="185"/>
      <c r="D57" s="185"/>
      <c r="E57" s="185"/>
      <c r="F57" s="185"/>
      <c r="G57" s="185"/>
      <c r="H57" s="185"/>
      <c r="I57" s="186"/>
      <c r="J57" s="140"/>
      <c r="K57" s="187" t="s">
        <v>113</v>
      </c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44"/>
      <c r="BI57" s="188" t="s">
        <v>5</v>
      </c>
      <c r="BJ57" s="189"/>
      <c r="BK57" s="189"/>
      <c r="BL57" s="189"/>
      <c r="BM57" s="189"/>
      <c r="BN57" s="189"/>
      <c r="BO57" s="189"/>
      <c r="BP57" s="189"/>
      <c r="BQ57" s="189"/>
      <c r="BR57" s="189"/>
      <c r="BS57" s="190"/>
      <c r="BT57" s="14">
        <v>28952.635604618725</v>
      </c>
      <c r="BU57" s="14">
        <v>535739.01432999992</v>
      </c>
      <c r="BV57" s="240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2"/>
    </row>
    <row r="58" spans="1:90" s="152" customFormat="1" ht="48.6" customHeight="1" x14ac:dyDescent="0.2">
      <c r="A58" s="184" t="s">
        <v>140</v>
      </c>
      <c r="B58" s="185"/>
      <c r="C58" s="185"/>
      <c r="D58" s="185"/>
      <c r="E58" s="185"/>
      <c r="F58" s="185"/>
      <c r="G58" s="185"/>
      <c r="H58" s="185"/>
      <c r="I58" s="186"/>
      <c r="J58" s="140"/>
      <c r="K58" s="187" t="s">
        <v>141</v>
      </c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44"/>
      <c r="BI58" s="188" t="s">
        <v>5</v>
      </c>
      <c r="BJ58" s="189"/>
      <c r="BK58" s="189"/>
      <c r="BL58" s="189"/>
      <c r="BM58" s="189"/>
      <c r="BN58" s="189"/>
      <c r="BO58" s="189"/>
      <c r="BP58" s="189"/>
      <c r="BQ58" s="189"/>
      <c r="BR58" s="189"/>
      <c r="BS58" s="190"/>
      <c r="BT58" s="14">
        <v>2056.6752265000005</v>
      </c>
      <c r="BU58" s="14">
        <v>484552.68999999994</v>
      </c>
      <c r="BV58" s="240" t="s">
        <v>415</v>
      </c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241"/>
      <c r="CI58" s="241"/>
      <c r="CJ58" s="241"/>
      <c r="CK58" s="241"/>
      <c r="CL58" s="242"/>
    </row>
    <row r="59" spans="1:90" s="152" customFormat="1" ht="27" customHeight="1" x14ac:dyDescent="0.2">
      <c r="A59" s="184" t="s">
        <v>142</v>
      </c>
      <c r="B59" s="185"/>
      <c r="C59" s="185"/>
      <c r="D59" s="185"/>
      <c r="E59" s="185"/>
      <c r="F59" s="185"/>
      <c r="G59" s="185"/>
      <c r="H59" s="185"/>
      <c r="I59" s="186"/>
      <c r="J59" s="140"/>
      <c r="K59" s="210" t="s">
        <v>471</v>
      </c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142"/>
      <c r="BI59" s="211" t="s">
        <v>5</v>
      </c>
      <c r="BJ59" s="212"/>
      <c r="BK59" s="212"/>
      <c r="BL59" s="212"/>
      <c r="BM59" s="212"/>
      <c r="BN59" s="212"/>
      <c r="BO59" s="212"/>
      <c r="BP59" s="212"/>
      <c r="BQ59" s="212"/>
      <c r="BR59" s="212"/>
      <c r="BS59" s="213"/>
      <c r="BT59" s="11">
        <v>1178.0576378551407</v>
      </c>
      <c r="BU59" s="11">
        <v>1342.9199999999996</v>
      </c>
      <c r="BV59" s="240" t="s">
        <v>309</v>
      </c>
      <c r="BW59" s="241"/>
      <c r="BX59" s="241"/>
      <c r="BY59" s="241"/>
      <c r="BZ59" s="241"/>
      <c r="CA59" s="241"/>
      <c r="CB59" s="241"/>
      <c r="CC59" s="241"/>
      <c r="CD59" s="241"/>
      <c r="CE59" s="241"/>
      <c r="CF59" s="241"/>
      <c r="CG59" s="241"/>
      <c r="CH59" s="241"/>
      <c r="CI59" s="241"/>
      <c r="CJ59" s="241"/>
      <c r="CK59" s="241"/>
      <c r="CL59" s="242"/>
    </row>
    <row r="60" spans="1:90" s="152" customFormat="1" ht="17.45" customHeight="1" x14ac:dyDescent="0.2">
      <c r="A60" s="184" t="s">
        <v>144</v>
      </c>
      <c r="B60" s="185"/>
      <c r="C60" s="185"/>
      <c r="D60" s="185"/>
      <c r="E60" s="185"/>
      <c r="F60" s="185"/>
      <c r="G60" s="185"/>
      <c r="H60" s="185"/>
      <c r="I60" s="186"/>
      <c r="J60" s="140"/>
      <c r="K60" s="187" t="s">
        <v>195</v>
      </c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44"/>
      <c r="BI60" s="188" t="s">
        <v>5</v>
      </c>
      <c r="BJ60" s="189"/>
      <c r="BK60" s="189"/>
      <c r="BL60" s="189"/>
      <c r="BM60" s="189"/>
      <c r="BN60" s="189"/>
      <c r="BO60" s="189"/>
      <c r="BP60" s="189"/>
      <c r="BQ60" s="189"/>
      <c r="BR60" s="189"/>
      <c r="BS60" s="190"/>
      <c r="BT60" s="14">
        <v>1820.1705982076996</v>
      </c>
      <c r="BU60" s="14">
        <v>4285.4299999999994</v>
      </c>
      <c r="BV60" s="240" t="s">
        <v>321</v>
      </c>
      <c r="BW60" s="241"/>
      <c r="BX60" s="241"/>
      <c r="BY60" s="241"/>
      <c r="BZ60" s="241"/>
      <c r="CA60" s="241"/>
      <c r="CB60" s="241"/>
      <c r="CC60" s="241"/>
      <c r="CD60" s="241"/>
      <c r="CE60" s="241"/>
      <c r="CF60" s="241"/>
      <c r="CG60" s="241"/>
      <c r="CH60" s="241"/>
      <c r="CI60" s="241"/>
      <c r="CJ60" s="241"/>
      <c r="CK60" s="241"/>
      <c r="CL60" s="242"/>
    </row>
    <row r="61" spans="1:90" s="152" customFormat="1" ht="18" customHeight="1" x14ac:dyDescent="0.2">
      <c r="A61" s="184" t="s">
        <v>145</v>
      </c>
      <c r="B61" s="185"/>
      <c r="C61" s="185"/>
      <c r="D61" s="185"/>
      <c r="E61" s="185"/>
      <c r="F61" s="185"/>
      <c r="G61" s="185"/>
      <c r="H61" s="185"/>
      <c r="I61" s="186"/>
      <c r="J61" s="140"/>
      <c r="K61" s="187" t="s">
        <v>196</v>
      </c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44"/>
      <c r="BI61" s="188" t="s">
        <v>5</v>
      </c>
      <c r="BJ61" s="189"/>
      <c r="BK61" s="189"/>
      <c r="BL61" s="189"/>
      <c r="BM61" s="189"/>
      <c r="BN61" s="189"/>
      <c r="BO61" s="189"/>
      <c r="BP61" s="189"/>
      <c r="BQ61" s="189"/>
      <c r="BR61" s="189"/>
      <c r="BS61" s="190"/>
      <c r="BT61" s="14">
        <v>2055.0190000000002</v>
      </c>
      <c r="BU61" s="14">
        <v>5013.04</v>
      </c>
      <c r="BV61" s="243"/>
      <c r="BW61" s="244"/>
      <c r="BX61" s="244"/>
      <c r="BY61" s="244"/>
      <c r="BZ61" s="244"/>
      <c r="CA61" s="244"/>
      <c r="CB61" s="244"/>
      <c r="CC61" s="244"/>
      <c r="CD61" s="244"/>
      <c r="CE61" s="244"/>
      <c r="CF61" s="244"/>
      <c r="CG61" s="244"/>
      <c r="CH61" s="244"/>
      <c r="CI61" s="244"/>
      <c r="CJ61" s="244"/>
      <c r="CK61" s="244"/>
      <c r="CL61" s="245"/>
    </row>
    <row r="62" spans="1:90" s="152" customFormat="1" ht="17.45" customHeight="1" x14ac:dyDescent="0.2">
      <c r="A62" s="184" t="s">
        <v>147</v>
      </c>
      <c r="B62" s="185"/>
      <c r="C62" s="185"/>
      <c r="D62" s="185"/>
      <c r="E62" s="185"/>
      <c r="F62" s="185"/>
      <c r="G62" s="185"/>
      <c r="H62" s="185"/>
      <c r="I62" s="186"/>
      <c r="J62" s="140"/>
      <c r="K62" s="187" t="s">
        <v>148</v>
      </c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44"/>
      <c r="BI62" s="188" t="s">
        <v>5</v>
      </c>
      <c r="BJ62" s="189"/>
      <c r="BK62" s="189"/>
      <c r="BL62" s="189"/>
      <c r="BM62" s="189"/>
      <c r="BN62" s="189"/>
      <c r="BO62" s="189"/>
      <c r="BP62" s="189"/>
      <c r="BQ62" s="189"/>
      <c r="BR62" s="189"/>
      <c r="BS62" s="190"/>
      <c r="BT62" s="14">
        <v>1477.4411706351566</v>
      </c>
      <c r="BU62" s="14">
        <v>2039.27</v>
      </c>
      <c r="BV62" s="240"/>
      <c r="BW62" s="241"/>
      <c r="BX62" s="241"/>
      <c r="BY62" s="241"/>
      <c r="BZ62" s="241"/>
      <c r="CA62" s="241"/>
      <c r="CB62" s="241"/>
      <c r="CC62" s="241"/>
      <c r="CD62" s="241"/>
      <c r="CE62" s="241"/>
      <c r="CF62" s="241"/>
      <c r="CG62" s="241"/>
      <c r="CH62" s="241"/>
      <c r="CI62" s="241"/>
      <c r="CJ62" s="241"/>
      <c r="CK62" s="241"/>
      <c r="CL62" s="242"/>
    </row>
    <row r="63" spans="1:90" s="152" customFormat="1" ht="17.45" customHeight="1" x14ac:dyDescent="0.2">
      <c r="A63" s="184" t="s">
        <v>149</v>
      </c>
      <c r="B63" s="185"/>
      <c r="C63" s="185"/>
      <c r="D63" s="185"/>
      <c r="E63" s="185"/>
      <c r="F63" s="185"/>
      <c r="G63" s="185"/>
      <c r="H63" s="185"/>
      <c r="I63" s="186"/>
      <c r="J63" s="140"/>
      <c r="K63" s="187" t="s">
        <v>150</v>
      </c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44"/>
      <c r="BI63" s="188" t="s">
        <v>5</v>
      </c>
      <c r="BJ63" s="189"/>
      <c r="BK63" s="189"/>
      <c r="BL63" s="189"/>
      <c r="BM63" s="189"/>
      <c r="BN63" s="189"/>
      <c r="BO63" s="189"/>
      <c r="BP63" s="189"/>
      <c r="BQ63" s="189"/>
      <c r="BR63" s="189"/>
      <c r="BS63" s="190"/>
      <c r="BT63" s="14">
        <v>241.8</v>
      </c>
      <c r="BU63" s="14">
        <v>1324.73</v>
      </c>
      <c r="BV63" s="240"/>
      <c r="BW63" s="241"/>
      <c r="BX63" s="241"/>
      <c r="BY63" s="241"/>
      <c r="BZ63" s="241"/>
      <c r="CA63" s="241"/>
      <c r="CB63" s="241"/>
      <c r="CC63" s="241"/>
      <c r="CD63" s="241"/>
      <c r="CE63" s="241"/>
      <c r="CF63" s="241"/>
      <c r="CG63" s="241"/>
      <c r="CH63" s="241"/>
      <c r="CI63" s="241"/>
      <c r="CJ63" s="241"/>
      <c r="CK63" s="241"/>
      <c r="CL63" s="242"/>
    </row>
    <row r="64" spans="1:90" s="152" customFormat="1" ht="24" customHeight="1" x14ac:dyDescent="0.2">
      <c r="A64" s="184" t="s">
        <v>152</v>
      </c>
      <c r="B64" s="185"/>
      <c r="C64" s="185"/>
      <c r="D64" s="185"/>
      <c r="E64" s="185"/>
      <c r="F64" s="185"/>
      <c r="G64" s="185"/>
      <c r="H64" s="185"/>
      <c r="I64" s="186"/>
      <c r="J64" s="140"/>
      <c r="K64" s="187" t="s">
        <v>151</v>
      </c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44"/>
      <c r="BI64" s="188" t="s">
        <v>5</v>
      </c>
      <c r="BJ64" s="189"/>
      <c r="BK64" s="189"/>
      <c r="BL64" s="189"/>
      <c r="BM64" s="189"/>
      <c r="BN64" s="189"/>
      <c r="BO64" s="189"/>
      <c r="BP64" s="189"/>
      <c r="BQ64" s="189"/>
      <c r="BR64" s="189"/>
      <c r="BS64" s="190"/>
      <c r="BT64" s="14">
        <v>0</v>
      </c>
      <c r="BU64" s="14">
        <v>5232.7700000000004</v>
      </c>
      <c r="BV64" s="240"/>
      <c r="BW64" s="241"/>
      <c r="BX64" s="241"/>
      <c r="BY64" s="241"/>
      <c r="BZ64" s="241"/>
      <c r="CA64" s="241"/>
      <c r="CB64" s="241"/>
      <c r="CC64" s="241"/>
      <c r="CD64" s="241"/>
      <c r="CE64" s="241"/>
      <c r="CF64" s="241"/>
      <c r="CG64" s="241"/>
      <c r="CH64" s="241"/>
      <c r="CI64" s="241"/>
      <c r="CJ64" s="241"/>
      <c r="CK64" s="241"/>
      <c r="CL64" s="242"/>
    </row>
    <row r="65" spans="1:90" s="152" customFormat="1" ht="25.9" customHeight="1" x14ac:dyDescent="0.2">
      <c r="A65" s="184" t="s">
        <v>194</v>
      </c>
      <c r="B65" s="185"/>
      <c r="C65" s="185"/>
      <c r="D65" s="185"/>
      <c r="E65" s="185"/>
      <c r="F65" s="185"/>
      <c r="G65" s="185"/>
      <c r="H65" s="185"/>
      <c r="I65" s="186"/>
      <c r="J65" s="140"/>
      <c r="K65" s="187" t="s">
        <v>203</v>
      </c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44"/>
      <c r="BI65" s="188" t="s">
        <v>5</v>
      </c>
      <c r="BJ65" s="189"/>
      <c r="BK65" s="189"/>
      <c r="BL65" s="189"/>
      <c r="BM65" s="189"/>
      <c r="BN65" s="189"/>
      <c r="BO65" s="189"/>
      <c r="BP65" s="189"/>
      <c r="BQ65" s="189"/>
      <c r="BR65" s="189"/>
      <c r="BS65" s="190"/>
      <c r="BT65" s="14">
        <v>85.91</v>
      </c>
      <c r="BU65" s="14">
        <v>12988.894430000073</v>
      </c>
      <c r="BV65" s="246" t="s">
        <v>309</v>
      </c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</row>
    <row r="66" spans="1:90" s="152" customFormat="1" ht="48.6" customHeight="1" x14ac:dyDescent="0.2">
      <c r="A66" s="184" t="s">
        <v>201</v>
      </c>
      <c r="B66" s="185"/>
      <c r="C66" s="185"/>
      <c r="D66" s="185"/>
      <c r="E66" s="185"/>
      <c r="F66" s="185"/>
      <c r="G66" s="185"/>
      <c r="H66" s="185"/>
      <c r="I66" s="186"/>
      <c r="J66" s="140"/>
      <c r="K66" s="187" t="s">
        <v>472</v>
      </c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44"/>
      <c r="BI66" s="188" t="s">
        <v>5</v>
      </c>
      <c r="BJ66" s="189"/>
      <c r="BK66" s="189"/>
      <c r="BL66" s="189"/>
      <c r="BM66" s="189"/>
      <c r="BN66" s="189"/>
      <c r="BO66" s="189"/>
      <c r="BP66" s="189"/>
      <c r="BQ66" s="189"/>
      <c r="BR66" s="189"/>
      <c r="BS66" s="190"/>
      <c r="BT66" s="14">
        <v>20037.561971420728</v>
      </c>
      <c r="BU66" s="14">
        <v>18959.269899999999</v>
      </c>
      <c r="BV66" s="243"/>
      <c r="BW66" s="244"/>
      <c r="BX66" s="244"/>
      <c r="BY66" s="244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245"/>
    </row>
    <row r="67" spans="1:90" s="152" customFormat="1" ht="45" customHeight="1" x14ac:dyDescent="0.2">
      <c r="A67" s="184" t="s">
        <v>15</v>
      </c>
      <c r="B67" s="185"/>
      <c r="C67" s="185"/>
      <c r="D67" s="185"/>
      <c r="E67" s="185"/>
      <c r="F67" s="185"/>
      <c r="G67" s="185"/>
      <c r="H67" s="185"/>
      <c r="I67" s="186"/>
      <c r="J67" s="140"/>
      <c r="K67" s="187" t="s">
        <v>25</v>
      </c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44"/>
      <c r="BI67" s="188" t="s">
        <v>5</v>
      </c>
      <c r="BJ67" s="189"/>
      <c r="BK67" s="189"/>
      <c r="BL67" s="189"/>
      <c r="BM67" s="189"/>
      <c r="BN67" s="189"/>
      <c r="BO67" s="189"/>
      <c r="BP67" s="189"/>
      <c r="BQ67" s="189"/>
      <c r="BR67" s="189"/>
      <c r="BS67" s="190"/>
      <c r="BT67" s="14">
        <v>89908.642878982006</v>
      </c>
      <c r="BU67" s="153">
        <v>0</v>
      </c>
      <c r="BV67" s="203" t="s">
        <v>374</v>
      </c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5"/>
    </row>
    <row r="68" spans="1:90" s="152" customFormat="1" ht="30" customHeight="1" x14ac:dyDescent="0.2">
      <c r="A68" s="184" t="s">
        <v>16</v>
      </c>
      <c r="B68" s="185"/>
      <c r="C68" s="185"/>
      <c r="D68" s="185"/>
      <c r="E68" s="185"/>
      <c r="F68" s="185"/>
      <c r="G68" s="185"/>
      <c r="H68" s="185"/>
      <c r="I68" s="186"/>
      <c r="J68" s="140"/>
      <c r="K68" s="187" t="s">
        <v>63</v>
      </c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44"/>
      <c r="BI68" s="188" t="s">
        <v>5</v>
      </c>
      <c r="BJ68" s="189"/>
      <c r="BK68" s="189"/>
      <c r="BL68" s="189"/>
      <c r="BM68" s="189"/>
      <c r="BN68" s="189"/>
      <c r="BO68" s="189"/>
      <c r="BP68" s="189"/>
      <c r="BQ68" s="189"/>
      <c r="BR68" s="189"/>
      <c r="BS68" s="190"/>
      <c r="BT68" s="140" t="s">
        <v>204</v>
      </c>
      <c r="BU68" s="14">
        <v>85363.179189999995</v>
      </c>
      <c r="BV68" s="218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20"/>
    </row>
    <row r="69" spans="1:90" s="152" customFormat="1" ht="45" customHeight="1" x14ac:dyDescent="0.2">
      <c r="A69" s="184" t="s">
        <v>17</v>
      </c>
      <c r="B69" s="185"/>
      <c r="C69" s="185"/>
      <c r="D69" s="185"/>
      <c r="E69" s="185"/>
      <c r="F69" s="185"/>
      <c r="G69" s="185"/>
      <c r="H69" s="185"/>
      <c r="I69" s="186"/>
      <c r="J69" s="140"/>
      <c r="K69" s="187" t="s">
        <v>64</v>
      </c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44"/>
      <c r="BI69" s="188" t="s">
        <v>5</v>
      </c>
      <c r="BJ69" s="189"/>
      <c r="BK69" s="189"/>
      <c r="BL69" s="189"/>
      <c r="BM69" s="189"/>
      <c r="BN69" s="189"/>
      <c r="BO69" s="189"/>
      <c r="BP69" s="189"/>
      <c r="BQ69" s="189"/>
      <c r="BR69" s="189"/>
      <c r="BS69" s="190"/>
      <c r="BT69" s="11">
        <v>333799.33000000007</v>
      </c>
      <c r="BU69" s="11">
        <v>364947.68209999998</v>
      </c>
      <c r="BV69" s="221"/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1"/>
      <c r="CH69" s="221"/>
      <c r="CI69" s="221"/>
      <c r="CJ69" s="221"/>
      <c r="CK69" s="221"/>
      <c r="CL69" s="221"/>
    </row>
    <row r="70" spans="1:90" s="152" customFormat="1" ht="31.9" customHeight="1" x14ac:dyDescent="0.2">
      <c r="A70" s="184" t="s">
        <v>7</v>
      </c>
      <c r="B70" s="185"/>
      <c r="C70" s="185"/>
      <c r="D70" s="185"/>
      <c r="E70" s="185"/>
      <c r="F70" s="185"/>
      <c r="G70" s="185"/>
      <c r="H70" s="185"/>
      <c r="I70" s="186"/>
      <c r="J70" s="140"/>
      <c r="K70" s="187" t="s">
        <v>114</v>
      </c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44"/>
      <c r="BI70" s="188" t="s">
        <v>65</v>
      </c>
      <c r="BJ70" s="189"/>
      <c r="BK70" s="189"/>
      <c r="BL70" s="189"/>
      <c r="BM70" s="189"/>
      <c r="BN70" s="189"/>
      <c r="BO70" s="189"/>
      <c r="BP70" s="189"/>
      <c r="BQ70" s="189"/>
      <c r="BR70" s="189"/>
      <c r="BS70" s="190"/>
      <c r="BT70" s="11">
        <v>139.39279999999999</v>
      </c>
      <c r="BU70" s="11">
        <v>177.64611272000002</v>
      </c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</row>
    <row r="71" spans="1:90" s="152" customFormat="1" ht="69" customHeight="1" x14ac:dyDescent="0.2">
      <c r="A71" s="184" t="s">
        <v>47</v>
      </c>
      <c r="B71" s="185"/>
      <c r="C71" s="185"/>
      <c r="D71" s="185"/>
      <c r="E71" s="185"/>
      <c r="F71" s="185"/>
      <c r="G71" s="185"/>
      <c r="H71" s="185"/>
      <c r="I71" s="186"/>
      <c r="J71" s="140"/>
      <c r="K71" s="187" t="s">
        <v>115</v>
      </c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44"/>
      <c r="BI71" s="203" t="s">
        <v>154</v>
      </c>
      <c r="BJ71" s="204"/>
      <c r="BK71" s="204"/>
      <c r="BL71" s="204"/>
      <c r="BM71" s="204"/>
      <c r="BN71" s="204"/>
      <c r="BO71" s="204"/>
      <c r="BP71" s="204"/>
      <c r="BQ71" s="204"/>
      <c r="BR71" s="204"/>
      <c r="BS71" s="205"/>
      <c r="BT71" s="14">
        <v>2394.6669411906505</v>
      </c>
      <c r="BU71" s="14">
        <v>2054.3521978171207</v>
      </c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</row>
    <row r="72" spans="1:90" s="152" customFormat="1" ht="57" customHeight="1" x14ac:dyDescent="0.2">
      <c r="A72" s="184" t="s">
        <v>26</v>
      </c>
      <c r="B72" s="185"/>
      <c r="C72" s="185"/>
      <c r="D72" s="185"/>
      <c r="E72" s="185"/>
      <c r="F72" s="185"/>
      <c r="G72" s="185"/>
      <c r="H72" s="185"/>
      <c r="I72" s="186"/>
      <c r="J72" s="140"/>
      <c r="K72" s="187" t="s">
        <v>67</v>
      </c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44"/>
      <c r="BI72" s="188" t="s">
        <v>38</v>
      </c>
      <c r="BJ72" s="189"/>
      <c r="BK72" s="189"/>
      <c r="BL72" s="189"/>
      <c r="BM72" s="189"/>
      <c r="BN72" s="189"/>
      <c r="BO72" s="189"/>
      <c r="BP72" s="189"/>
      <c r="BQ72" s="189"/>
      <c r="BR72" s="189"/>
      <c r="BS72" s="190"/>
      <c r="BT72" s="140" t="s">
        <v>38</v>
      </c>
      <c r="BU72" s="140" t="s">
        <v>38</v>
      </c>
      <c r="BV72" s="203" t="s">
        <v>38</v>
      </c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5"/>
    </row>
    <row r="73" spans="1:90" s="152" customFormat="1" ht="39.6" customHeight="1" x14ac:dyDescent="0.2">
      <c r="A73" s="184" t="s">
        <v>6</v>
      </c>
      <c r="B73" s="185"/>
      <c r="C73" s="185"/>
      <c r="D73" s="185"/>
      <c r="E73" s="185"/>
      <c r="F73" s="185"/>
      <c r="G73" s="185"/>
      <c r="H73" s="185"/>
      <c r="I73" s="186"/>
      <c r="J73" s="140"/>
      <c r="K73" s="187" t="s">
        <v>68</v>
      </c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44"/>
      <c r="BI73" s="188" t="s">
        <v>69</v>
      </c>
      <c r="BJ73" s="189"/>
      <c r="BK73" s="189"/>
      <c r="BL73" s="189"/>
      <c r="BM73" s="189"/>
      <c r="BN73" s="189"/>
      <c r="BO73" s="189"/>
      <c r="BP73" s="189"/>
      <c r="BQ73" s="189"/>
      <c r="BR73" s="189"/>
      <c r="BS73" s="190"/>
      <c r="BT73" s="140" t="s">
        <v>303</v>
      </c>
      <c r="BU73" s="75">
        <v>86502</v>
      </c>
      <c r="BV73" s="203" t="s">
        <v>305</v>
      </c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5"/>
    </row>
    <row r="74" spans="1:90" s="152" customFormat="1" ht="15" customHeight="1" x14ac:dyDescent="0.2">
      <c r="A74" s="184" t="s">
        <v>70</v>
      </c>
      <c r="B74" s="185"/>
      <c r="C74" s="185"/>
      <c r="D74" s="185"/>
      <c r="E74" s="185"/>
      <c r="F74" s="185"/>
      <c r="G74" s="185"/>
      <c r="H74" s="185"/>
      <c r="I74" s="186"/>
      <c r="J74" s="140"/>
      <c r="K74" s="187" t="s">
        <v>71</v>
      </c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44"/>
      <c r="BI74" s="188" t="s">
        <v>72</v>
      </c>
      <c r="BJ74" s="189"/>
      <c r="BK74" s="189"/>
      <c r="BL74" s="189"/>
      <c r="BM74" s="189"/>
      <c r="BN74" s="189"/>
      <c r="BO74" s="189"/>
      <c r="BP74" s="189"/>
      <c r="BQ74" s="189"/>
      <c r="BR74" s="189"/>
      <c r="BS74" s="190"/>
      <c r="BT74" s="140" t="s">
        <v>303</v>
      </c>
      <c r="BU74" s="153">
        <v>1493.8000000000002</v>
      </c>
      <c r="BV74" s="218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20"/>
    </row>
    <row r="75" spans="1:90" s="152" customFormat="1" ht="30" hidden="1" customHeight="1" x14ac:dyDescent="0.2">
      <c r="A75" s="184" t="s">
        <v>73</v>
      </c>
      <c r="B75" s="185"/>
      <c r="C75" s="185"/>
      <c r="D75" s="185"/>
      <c r="E75" s="185"/>
      <c r="F75" s="185"/>
      <c r="G75" s="185"/>
      <c r="H75" s="185"/>
      <c r="I75" s="186"/>
      <c r="J75" s="140"/>
      <c r="K75" s="187" t="s">
        <v>74</v>
      </c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44"/>
      <c r="BI75" s="188" t="s">
        <v>72</v>
      </c>
      <c r="BJ75" s="189"/>
      <c r="BK75" s="189"/>
      <c r="BL75" s="189"/>
      <c r="BM75" s="189"/>
      <c r="BN75" s="189"/>
      <c r="BO75" s="189"/>
      <c r="BP75" s="189"/>
      <c r="BQ75" s="189"/>
      <c r="BR75" s="189"/>
      <c r="BS75" s="190"/>
      <c r="BT75" s="140" t="s">
        <v>303</v>
      </c>
      <c r="BU75" s="153"/>
      <c r="BV75" s="218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20"/>
    </row>
    <row r="76" spans="1:90" s="152" customFormat="1" ht="30" customHeight="1" x14ac:dyDescent="0.2">
      <c r="A76" s="230" t="s">
        <v>155</v>
      </c>
      <c r="B76" s="231"/>
      <c r="C76" s="231"/>
      <c r="D76" s="231"/>
      <c r="E76" s="231"/>
      <c r="F76" s="231"/>
      <c r="G76" s="231"/>
      <c r="H76" s="231"/>
      <c r="I76" s="232"/>
      <c r="J76" s="224" t="s">
        <v>156</v>
      </c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6"/>
      <c r="BI76" s="188" t="s">
        <v>72</v>
      </c>
      <c r="BJ76" s="189"/>
      <c r="BK76" s="189"/>
      <c r="BL76" s="189"/>
      <c r="BM76" s="189"/>
      <c r="BN76" s="189"/>
      <c r="BO76" s="189"/>
      <c r="BP76" s="189"/>
      <c r="BQ76" s="189"/>
      <c r="BR76" s="189"/>
      <c r="BS76" s="190"/>
      <c r="BT76" s="140" t="s">
        <v>303</v>
      </c>
      <c r="BU76" s="153">
        <v>1016.5</v>
      </c>
      <c r="BV76" s="218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8"/>
    </row>
    <row r="77" spans="1:90" s="152" customFormat="1" ht="30" customHeight="1" x14ac:dyDescent="0.2">
      <c r="A77" s="184" t="s">
        <v>157</v>
      </c>
      <c r="B77" s="222"/>
      <c r="C77" s="222"/>
      <c r="D77" s="222"/>
      <c r="E77" s="222"/>
      <c r="F77" s="222"/>
      <c r="G77" s="222"/>
      <c r="H77" s="222"/>
      <c r="I77" s="223"/>
      <c r="J77" s="224" t="s">
        <v>158</v>
      </c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6"/>
      <c r="BI77" s="188" t="s">
        <v>72</v>
      </c>
      <c r="BJ77" s="189"/>
      <c r="BK77" s="189"/>
      <c r="BL77" s="189"/>
      <c r="BM77" s="189"/>
      <c r="BN77" s="189"/>
      <c r="BO77" s="189"/>
      <c r="BP77" s="189"/>
      <c r="BQ77" s="189"/>
      <c r="BR77" s="189"/>
      <c r="BS77" s="190"/>
      <c r="BT77" s="140" t="s">
        <v>303</v>
      </c>
      <c r="BU77" s="153">
        <v>159.9</v>
      </c>
      <c r="BV77" s="143"/>
      <c r="BW77" s="233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4"/>
      <c r="CL77" s="235"/>
    </row>
    <row r="78" spans="1:90" s="152" customFormat="1" ht="30" customHeight="1" x14ac:dyDescent="0.2">
      <c r="A78" s="184" t="s">
        <v>159</v>
      </c>
      <c r="B78" s="222"/>
      <c r="C78" s="222"/>
      <c r="D78" s="222"/>
      <c r="E78" s="222"/>
      <c r="F78" s="222"/>
      <c r="G78" s="222"/>
      <c r="H78" s="222"/>
      <c r="I78" s="223"/>
      <c r="J78" s="224" t="s">
        <v>160</v>
      </c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6"/>
      <c r="BI78" s="188" t="s">
        <v>72</v>
      </c>
      <c r="BJ78" s="189"/>
      <c r="BK78" s="189"/>
      <c r="BL78" s="189"/>
      <c r="BM78" s="189"/>
      <c r="BN78" s="189"/>
      <c r="BO78" s="189"/>
      <c r="BP78" s="189"/>
      <c r="BQ78" s="189"/>
      <c r="BR78" s="189"/>
      <c r="BS78" s="190"/>
      <c r="BT78" s="140" t="s">
        <v>303</v>
      </c>
      <c r="BU78" s="153">
        <v>317.39999999999998</v>
      </c>
      <c r="BV78" s="143"/>
      <c r="BW78" s="219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8"/>
    </row>
    <row r="79" spans="1:90" s="152" customFormat="1" ht="30" customHeight="1" x14ac:dyDescent="0.2">
      <c r="A79" s="184" t="s">
        <v>75</v>
      </c>
      <c r="B79" s="185"/>
      <c r="C79" s="185"/>
      <c r="D79" s="185"/>
      <c r="E79" s="185"/>
      <c r="F79" s="185"/>
      <c r="G79" s="185"/>
      <c r="H79" s="185"/>
      <c r="I79" s="186"/>
      <c r="J79" s="140"/>
      <c r="K79" s="187" t="s">
        <v>76</v>
      </c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44"/>
      <c r="BI79" s="188" t="s">
        <v>77</v>
      </c>
      <c r="BJ79" s="189"/>
      <c r="BK79" s="189"/>
      <c r="BL79" s="189"/>
      <c r="BM79" s="189"/>
      <c r="BN79" s="189"/>
      <c r="BO79" s="189"/>
      <c r="BP79" s="189"/>
      <c r="BQ79" s="189"/>
      <c r="BR79" s="189"/>
      <c r="BS79" s="190"/>
      <c r="BT79" s="140" t="s">
        <v>204</v>
      </c>
      <c r="BU79" s="153">
        <v>10743.637900000002</v>
      </c>
      <c r="BV79" s="229"/>
      <c r="BW79" s="219"/>
      <c r="BX79" s="219"/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19"/>
      <c r="CJ79" s="219"/>
      <c r="CK79" s="219"/>
      <c r="CL79" s="220"/>
    </row>
    <row r="80" spans="1:90" s="152" customFormat="1" ht="30" customHeight="1" x14ac:dyDescent="0.2">
      <c r="A80" s="184" t="s">
        <v>161</v>
      </c>
      <c r="B80" s="185"/>
      <c r="C80" s="185"/>
      <c r="D80" s="185"/>
      <c r="E80" s="185"/>
      <c r="F80" s="185"/>
      <c r="G80" s="185"/>
      <c r="H80" s="185"/>
      <c r="I80" s="186"/>
      <c r="J80" s="218" t="s">
        <v>162</v>
      </c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20"/>
      <c r="BI80" s="188" t="s">
        <v>77</v>
      </c>
      <c r="BJ80" s="189"/>
      <c r="BK80" s="189"/>
      <c r="BL80" s="189"/>
      <c r="BM80" s="189"/>
      <c r="BN80" s="189"/>
      <c r="BO80" s="189"/>
      <c r="BP80" s="189"/>
      <c r="BQ80" s="189"/>
      <c r="BR80" s="189"/>
      <c r="BS80" s="190"/>
      <c r="BT80" s="140" t="s">
        <v>204</v>
      </c>
      <c r="BU80" s="153">
        <v>1445.3300000000002</v>
      </c>
      <c r="BV80" s="218"/>
      <c r="BW80" s="219"/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20"/>
    </row>
    <row r="81" spans="1:90" s="152" customFormat="1" ht="30" customHeight="1" x14ac:dyDescent="0.2">
      <c r="A81" s="184" t="s">
        <v>163</v>
      </c>
      <c r="B81" s="222"/>
      <c r="C81" s="222"/>
      <c r="D81" s="222"/>
      <c r="E81" s="222"/>
      <c r="F81" s="222"/>
      <c r="G81" s="222"/>
      <c r="H81" s="222"/>
      <c r="I81" s="223"/>
      <c r="J81" s="229" t="s">
        <v>164</v>
      </c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6"/>
      <c r="BG81" s="236"/>
      <c r="BH81" s="237"/>
      <c r="BI81" s="188" t="s">
        <v>77</v>
      </c>
      <c r="BJ81" s="189"/>
      <c r="BK81" s="189"/>
      <c r="BL81" s="189"/>
      <c r="BM81" s="189"/>
      <c r="BN81" s="189"/>
      <c r="BO81" s="189"/>
      <c r="BP81" s="189"/>
      <c r="BQ81" s="189"/>
      <c r="BR81" s="189"/>
      <c r="BS81" s="190"/>
      <c r="BT81" s="140" t="s">
        <v>204</v>
      </c>
      <c r="BU81" s="153">
        <v>490.65000000000003</v>
      </c>
      <c r="BV81" s="218"/>
      <c r="BW81" s="227"/>
      <c r="BX81" s="227"/>
      <c r="BY81" s="227"/>
      <c r="BZ81" s="227"/>
      <c r="CA81" s="227"/>
      <c r="CB81" s="227"/>
      <c r="CC81" s="227"/>
      <c r="CD81" s="227"/>
      <c r="CE81" s="227"/>
      <c r="CF81" s="227"/>
      <c r="CG81" s="227"/>
      <c r="CH81" s="227"/>
      <c r="CI81" s="227"/>
      <c r="CJ81" s="227"/>
      <c r="CK81" s="227"/>
      <c r="CL81" s="228"/>
    </row>
    <row r="82" spans="1:90" s="152" customFormat="1" ht="30" customHeight="1" x14ac:dyDescent="0.2">
      <c r="A82" s="184" t="s">
        <v>165</v>
      </c>
      <c r="B82" s="222"/>
      <c r="C82" s="222"/>
      <c r="D82" s="222"/>
      <c r="E82" s="222"/>
      <c r="F82" s="222"/>
      <c r="G82" s="222"/>
      <c r="H82" s="222"/>
      <c r="I82" s="223"/>
      <c r="J82" s="229" t="s">
        <v>166</v>
      </c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 s="236"/>
      <c r="BF82" s="236"/>
      <c r="BG82" s="236"/>
      <c r="BH82" s="237"/>
      <c r="BI82" s="188" t="s">
        <v>77</v>
      </c>
      <c r="BJ82" s="189"/>
      <c r="BK82" s="189"/>
      <c r="BL82" s="189"/>
      <c r="BM82" s="189"/>
      <c r="BN82" s="189"/>
      <c r="BO82" s="189"/>
      <c r="BP82" s="189"/>
      <c r="BQ82" s="189"/>
      <c r="BR82" s="189"/>
      <c r="BS82" s="190"/>
      <c r="BT82" s="140" t="s">
        <v>204</v>
      </c>
      <c r="BU82" s="153">
        <v>2912.3779</v>
      </c>
      <c r="BV82" s="229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8"/>
    </row>
    <row r="83" spans="1:90" s="152" customFormat="1" ht="30" customHeight="1" x14ac:dyDescent="0.2">
      <c r="A83" s="184" t="s">
        <v>167</v>
      </c>
      <c r="B83" s="222"/>
      <c r="C83" s="222"/>
      <c r="D83" s="222"/>
      <c r="E83" s="222"/>
      <c r="F83" s="222"/>
      <c r="G83" s="222"/>
      <c r="H83" s="222"/>
      <c r="I83" s="223"/>
      <c r="J83" s="229" t="s">
        <v>168</v>
      </c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7"/>
      <c r="BI83" s="188" t="s">
        <v>77</v>
      </c>
      <c r="BJ83" s="189"/>
      <c r="BK83" s="189"/>
      <c r="BL83" s="189"/>
      <c r="BM83" s="189"/>
      <c r="BN83" s="189"/>
      <c r="BO83" s="189"/>
      <c r="BP83" s="189"/>
      <c r="BQ83" s="189"/>
      <c r="BR83" s="189"/>
      <c r="BS83" s="190"/>
      <c r="BT83" s="140" t="s">
        <v>204</v>
      </c>
      <c r="BU83" s="153">
        <v>5895.2800000000007</v>
      </c>
      <c r="BV83" s="218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8"/>
    </row>
    <row r="84" spans="1:90" s="152" customFormat="1" ht="30" customHeight="1" x14ac:dyDescent="0.2">
      <c r="A84" s="184" t="s">
        <v>78</v>
      </c>
      <c r="B84" s="185"/>
      <c r="C84" s="185"/>
      <c r="D84" s="185"/>
      <c r="E84" s="185"/>
      <c r="F84" s="185"/>
      <c r="G84" s="185"/>
      <c r="H84" s="185"/>
      <c r="I84" s="186"/>
      <c r="J84" s="140"/>
      <c r="K84" s="187" t="s">
        <v>79</v>
      </c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44"/>
      <c r="BI84" s="188" t="s">
        <v>77</v>
      </c>
      <c r="BJ84" s="189"/>
      <c r="BK84" s="189"/>
      <c r="BL84" s="189"/>
      <c r="BM84" s="189"/>
      <c r="BN84" s="189"/>
      <c r="BO84" s="189"/>
      <c r="BP84" s="189"/>
      <c r="BQ84" s="189"/>
      <c r="BR84" s="189"/>
      <c r="BS84" s="190"/>
      <c r="BT84" s="140" t="s">
        <v>204</v>
      </c>
      <c r="BU84" s="153">
        <v>21327.699999999997</v>
      </c>
      <c r="BV84" s="218"/>
      <c r="BW84" s="219"/>
      <c r="BX84" s="219"/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20"/>
    </row>
    <row r="85" spans="1:90" s="152" customFormat="1" ht="29.25" customHeight="1" x14ac:dyDescent="0.2">
      <c r="A85" s="184" t="s">
        <v>169</v>
      </c>
      <c r="B85" s="185"/>
      <c r="C85" s="185"/>
      <c r="D85" s="185"/>
      <c r="E85" s="185"/>
      <c r="F85" s="185"/>
      <c r="G85" s="185"/>
      <c r="H85" s="185"/>
      <c r="I85" s="186"/>
      <c r="J85" s="218" t="s">
        <v>170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20"/>
      <c r="BI85" s="188" t="s">
        <v>77</v>
      </c>
      <c r="BJ85" s="189"/>
      <c r="BK85" s="189"/>
      <c r="BL85" s="189"/>
      <c r="BM85" s="189"/>
      <c r="BN85" s="189"/>
      <c r="BO85" s="189"/>
      <c r="BP85" s="189"/>
      <c r="BQ85" s="189"/>
      <c r="BR85" s="189"/>
      <c r="BS85" s="190"/>
      <c r="BT85" s="140" t="s">
        <v>204</v>
      </c>
      <c r="BU85" s="153">
        <v>11584.3</v>
      </c>
      <c r="BV85" s="218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20"/>
    </row>
    <row r="86" spans="1:90" s="152" customFormat="1" ht="30" customHeight="1" x14ac:dyDescent="0.2">
      <c r="A86" s="184" t="s">
        <v>171</v>
      </c>
      <c r="B86" s="222"/>
      <c r="C86" s="222"/>
      <c r="D86" s="222"/>
      <c r="E86" s="222"/>
      <c r="F86" s="222"/>
      <c r="G86" s="222"/>
      <c r="H86" s="222"/>
      <c r="I86" s="223"/>
      <c r="J86" s="218" t="s">
        <v>172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8"/>
      <c r="BI86" s="188" t="s">
        <v>77</v>
      </c>
      <c r="BJ86" s="189"/>
      <c r="BK86" s="189"/>
      <c r="BL86" s="189"/>
      <c r="BM86" s="189"/>
      <c r="BN86" s="189"/>
      <c r="BO86" s="189"/>
      <c r="BP86" s="189"/>
      <c r="BQ86" s="189"/>
      <c r="BR86" s="189"/>
      <c r="BS86" s="190"/>
      <c r="BT86" s="140" t="s">
        <v>204</v>
      </c>
      <c r="BU86" s="153">
        <v>3382.5</v>
      </c>
      <c r="BV86" s="218"/>
      <c r="BW86" s="227"/>
      <c r="BX86" s="227"/>
      <c r="BY86" s="227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8"/>
    </row>
    <row r="87" spans="1:90" s="152" customFormat="1" ht="30" customHeight="1" x14ac:dyDescent="0.2">
      <c r="A87" s="184" t="s">
        <v>173</v>
      </c>
      <c r="B87" s="222"/>
      <c r="C87" s="222"/>
      <c r="D87" s="222"/>
      <c r="E87" s="222"/>
      <c r="F87" s="222"/>
      <c r="G87" s="222"/>
      <c r="H87" s="222"/>
      <c r="I87" s="223"/>
      <c r="J87" s="218" t="s">
        <v>174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8"/>
      <c r="BI87" s="188" t="s">
        <v>77</v>
      </c>
      <c r="BJ87" s="189"/>
      <c r="BK87" s="189"/>
      <c r="BL87" s="189"/>
      <c r="BM87" s="189"/>
      <c r="BN87" s="189"/>
      <c r="BO87" s="189"/>
      <c r="BP87" s="189"/>
      <c r="BQ87" s="189"/>
      <c r="BR87" s="189"/>
      <c r="BS87" s="190"/>
      <c r="BT87" s="140" t="s">
        <v>204</v>
      </c>
      <c r="BU87" s="153">
        <v>6360.9</v>
      </c>
      <c r="BV87" s="218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8"/>
    </row>
    <row r="88" spans="1:90" s="152" customFormat="1" ht="30" hidden="1" customHeight="1" x14ac:dyDescent="0.2">
      <c r="A88" s="184" t="s">
        <v>175</v>
      </c>
      <c r="B88" s="222"/>
      <c r="C88" s="222"/>
      <c r="D88" s="222"/>
      <c r="E88" s="222"/>
      <c r="F88" s="222"/>
      <c r="G88" s="222"/>
      <c r="H88" s="222"/>
      <c r="I88" s="223"/>
      <c r="J88" s="218" t="s">
        <v>176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8"/>
      <c r="BI88" s="188" t="s">
        <v>77</v>
      </c>
      <c r="BJ88" s="189"/>
      <c r="BK88" s="189"/>
      <c r="BL88" s="189"/>
      <c r="BM88" s="189"/>
      <c r="BN88" s="189"/>
      <c r="BO88" s="189"/>
      <c r="BP88" s="189"/>
      <c r="BQ88" s="189"/>
      <c r="BR88" s="189"/>
      <c r="BS88" s="190"/>
      <c r="BT88" s="140" t="s">
        <v>204</v>
      </c>
      <c r="BU88" s="153"/>
      <c r="BV88" s="218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8"/>
    </row>
    <row r="89" spans="1:90" s="152" customFormat="1" ht="15" customHeight="1" x14ac:dyDescent="0.2">
      <c r="A89" s="184" t="s">
        <v>80</v>
      </c>
      <c r="B89" s="185"/>
      <c r="C89" s="185"/>
      <c r="D89" s="185"/>
      <c r="E89" s="185"/>
      <c r="F89" s="185"/>
      <c r="G89" s="185"/>
      <c r="H89" s="185"/>
      <c r="I89" s="186"/>
      <c r="J89" s="140"/>
      <c r="K89" s="187" t="s">
        <v>81</v>
      </c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44"/>
      <c r="BI89" s="188" t="s">
        <v>82</v>
      </c>
      <c r="BJ89" s="189"/>
      <c r="BK89" s="189"/>
      <c r="BL89" s="189"/>
      <c r="BM89" s="189"/>
      <c r="BN89" s="189"/>
      <c r="BO89" s="189"/>
      <c r="BP89" s="189"/>
      <c r="BQ89" s="189"/>
      <c r="BR89" s="189"/>
      <c r="BS89" s="190"/>
      <c r="BT89" s="140" t="s">
        <v>204</v>
      </c>
      <c r="BU89" s="153">
        <v>7065.8029999999999</v>
      </c>
      <c r="BV89" s="218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20"/>
    </row>
    <row r="90" spans="1:90" s="152" customFormat="1" ht="30" customHeight="1" x14ac:dyDescent="0.2">
      <c r="A90" s="184" t="s">
        <v>177</v>
      </c>
      <c r="B90" s="185"/>
      <c r="C90" s="185"/>
      <c r="D90" s="185"/>
      <c r="E90" s="185"/>
      <c r="F90" s="185"/>
      <c r="G90" s="185"/>
      <c r="H90" s="185"/>
      <c r="I90" s="186"/>
      <c r="J90" s="218" t="s">
        <v>178</v>
      </c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20"/>
      <c r="BI90" s="188" t="s">
        <v>82</v>
      </c>
      <c r="BJ90" s="189"/>
      <c r="BK90" s="189"/>
      <c r="BL90" s="189"/>
      <c r="BM90" s="189"/>
      <c r="BN90" s="189"/>
      <c r="BO90" s="189"/>
      <c r="BP90" s="189"/>
      <c r="BQ90" s="189"/>
      <c r="BR90" s="189"/>
      <c r="BS90" s="190"/>
      <c r="BT90" s="140" t="s">
        <v>204</v>
      </c>
      <c r="BU90" s="153">
        <v>1000.9999999999999</v>
      </c>
      <c r="BV90" s="218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20"/>
    </row>
    <row r="91" spans="1:90" s="152" customFormat="1" ht="30" customHeight="1" x14ac:dyDescent="0.2">
      <c r="A91" s="184" t="s">
        <v>179</v>
      </c>
      <c r="B91" s="222"/>
      <c r="C91" s="222"/>
      <c r="D91" s="222"/>
      <c r="E91" s="222"/>
      <c r="F91" s="222"/>
      <c r="G91" s="222"/>
      <c r="H91" s="222"/>
      <c r="I91" s="223"/>
      <c r="J91" s="218" t="s">
        <v>180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8"/>
      <c r="BI91" s="188" t="s">
        <v>82</v>
      </c>
      <c r="BJ91" s="189"/>
      <c r="BK91" s="189"/>
      <c r="BL91" s="189"/>
      <c r="BM91" s="189"/>
      <c r="BN91" s="189"/>
      <c r="BO91" s="189"/>
      <c r="BP91" s="189"/>
      <c r="BQ91" s="189"/>
      <c r="BR91" s="189"/>
      <c r="BS91" s="190"/>
      <c r="BT91" s="140" t="s">
        <v>204</v>
      </c>
      <c r="BU91" s="153">
        <v>345.49999999999994</v>
      </c>
      <c r="BV91" s="218"/>
      <c r="BW91" s="227"/>
      <c r="BX91" s="227"/>
      <c r="BY91" s="227"/>
      <c r="BZ91" s="227"/>
      <c r="CA91" s="227"/>
      <c r="CB91" s="227"/>
      <c r="CC91" s="227"/>
      <c r="CD91" s="227"/>
      <c r="CE91" s="227"/>
      <c r="CF91" s="227"/>
      <c r="CG91" s="227"/>
      <c r="CH91" s="227"/>
      <c r="CI91" s="227"/>
      <c r="CJ91" s="227"/>
      <c r="CK91" s="227"/>
      <c r="CL91" s="228"/>
    </row>
    <row r="92" spans="1:90" s="152" customFormat="1" ht="30" customHeight="1" x14ac:dyDescent="0.2">
      <c r="A92" s="184" t="s">
        <v>181</v>
      </c>
      <c r="B92" s="222"/>
      <c r="C92" s="222"/>
      <c r="D92" s="222"/>
      <c r="E92" s="222"/>
      <c r="F92" s="222"/>
      <c r="G92" s="222"/>
      <c r="H92" s="222"/>
      <c r="I92" s="223"/>
      <c r="J92" s="218" t="s">
        <v>182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8"/>
      <c r="BI92" s="188" t="s">
        <v>82</v>
      </c>
      <c r="BJ92" s="189"/>
      <c r="BK92" s="189"/>
      <c r="BL92" s="189"/>
      <c r="BM92" s="189"/>
      <c r="BN92" s="189"/>
      <c r="BO92" s="189"/>
      <c r="BP92" s="189"/>
      <c r="BQ92" s="189"/>
      <c r="BR92" s="189"/>
      <c r="BS92" s="190"/>
      <c r="BT92" s="140" t="s">
        <v>204</v>
      </c>
      <c r="BU92" s="153">
        <v>2344.0070000000001</v>
      </c>
      <c r="BV92" s="218"/>
      <c r="BW92" s="227"/>
      <c r="BX92" s="227"/>
      <c r="BY92" s="227"/>
      <c r="BZ92" s="227"/>
      <c r="CA92" s="227"/>
      <c r="CB92" s="227"/>
      <c r="CC92" s="227"/>
      <c r="CD92" s="227"/>
      <c r="CE92" s="227"/>
      <c r="CF92" s="227"/>
      <c r="CG92" s="227"/>
      <c r="CH92" s="227"/>
      <c r="CI92" s="227"/>
      <c r="CJ92" s="227"/>
      <c r="CK92" s="227"/>
      <c r="CL92" s="228"/>
    </row>
    <row r="93" spans="1:90" s="152" customFormat="1" ht="30" customHeight="1" x14ac:dyDescent="0.2">
      <c r="A93" s="184" t="s">
        <v>183</v>
      </c>
      <c r="B93" s="222"/>
      <c r="C93" s="222"/>
      <c r="D93" s="222"/>
      <c r="E93" s="222"/>
      <c r="F93" s="222"/>
      <c r="G93" s="222"/>
      <c r="H93" s="222"/>
      <c r="I93" s="223"/>
      <c r="J93" s="218" t="s">
        <v>184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8"/>
      <c r="BI93" s="188" t="s">
        <v>82</v>
      </c>
      <c r="BJ93" s="189"/>
      <c r="BK93" s="189"/>
      <c r="BL93" s="189"/>
      <c r="BM93" s="189"/>
      <c r="BN93" s="189"/>
      <c r="BO93" s="189"/>
      <c r="BP93" s="189"/>
      <c r="BQ93" s="189"/>
      <c r="BR93" s="189"/>
      <c r="BS93" s="190"/>
      <c r="BT93" s="140" t="s">
        <v>204</v>
      </c>
      <c r="BU93" s="153">
        <v>3375.2959999999998</v>
      </c>
      <c r="BV93" s="218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7"/>
      <c r="CL93" s="228"/>
    </row>
    <row r="94" spans="1:90" s="152" customFormat="1" ht="15" customHeight="1" x14ac:dyDescent="0.2">
      <c r="A94" s="184" t="s">
        <v>83</v>
      </c>
      <c r="B94" s="185"/>
      <c r="C94" s="185"/>
      <c r="D94" s="185"/>
      <c r="E94" s="185"/>
      <c r="F94" s="185"/>
      <c r="G94" s="185"/>
      <c r="H94" s="185"/>
      <c r="I94" s="186"/>
      <c r="J94" s="140"/>
      <c r="K94" s="187" t="s">
        <v>84</v>
      </c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44"/>
      <c r="BI94" s="188" t="s">
        <v>66</v>
      </c>
      <c r="BJ94" s="189"/>
      <c r="BK94" s="189"/>
      <c r="BL94" s="189"/>
      <c r="BM94" s="189"/>
      <c r="BN94" s="189"/>
      <c r="BO94" s="189"/>
      <c r="BP94" s="189"/>
      <c r="BQ94" s="189"/>
      <c r="BR94" s="189"/>
      <c r="BS94" s="190"/>
      <c r="BT94" s="140" t="s">
        <v>204</v>
      </c>
      <c r="BU94" s="158">
        <v>2.4584325376747693E-2</v>
      </c>
      <c r="BV94" s="218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20"/>
    </row>
    <row r="95" spans="1:90" s="152" customFormat="1" ht="42" customHeight="1" x14ac:dyDescent="0.2">
      <c r="A95" s="184" t="s">
        <v>85</v>
      </c>
      <c r="B95" s="185"/>
      <c r="C95" s="185"/>
      <c r="D95" s="185"/>
      <c r="E95" s="185"/>
      <c r="F95" s="185"/>
      <c r="G95" s="185"/>
      <c r="H95" s="185"/>
      <c r="I95" s="186"/>
      <c r="J95" s="140"/>
      <c r="K95" s="187" t="s">
        <v>86</v>
      </c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44"/>
      <c r="BI95" s="188" t="s">
        <v>5</v>
      </c>
      <c r="BJ95" s="189"/>
      <c r="BK95" s="189"/>
      <c r="BL95" s="189"/>
      <c r="BM95" s="189"/>
      <c r="BN95" s="189"/>
      <c r="BO95" s="189"/>
      <c r="BP95" s="189"/>
      <c r="BQ95" s="189"/>
      <c r="BR95" s="189"/>
      <c r="BS95" s="190"/>
      <c r="BT95" s="153">
        <v>192543.34471217656</v>
      </c>
      <c r="BU95" s="153">
        <v>173254.48163000002</v>
      </c>
      <c r="BV95" s="251" t="s">
        <v>473</v>
      </c>
      <c r="BW95" s="252"/>
      <c r="BX95" s="252"/>
      <c r="BY95" s="252"/>
      <c r="BZ95" s="252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3"/>
    </row>
    <row r="96" spans="1:90" s="152" customFormat="1" ht="40.5" customHeight="1" x14ac:dyDescent="0.2">
      <c r="A96" s="184" t="s">
        <v>87</v>
      </c>
      <c r="B96" s="185"/>
      <c r="C96" s="185"/>
      <c r="D96" s="185"/>
      <c r="E96" s="185"/>
      <c r="F96" s="185"/>
      <c r="G96" s="185"/>
      <c r="H96" s="185"/>
      <c r="I96" s="186"/>
      <c r="J96" s="140"/>
      <c r="K96" s="187" t="s">
        <v>376</v>
      </c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44"/>
      <c r="BI96" s="188" t="s">
        <v>5</v>
      </c>
      <c r="BJ96" s="189"/>
      <c r="BK96" s="189"/>
      <c r="BL96" s="189"/>
      <c r="BM96" s="189"/>
      <c r="BN96" s="189"/>
      <c r="BO96" s="189"/>
      <c r="BP96" s="189"/>
      <c r="BQ96" s="189"/>
      <c r="BR96" s="189"/>
      <c r="BS96" s="190"/>
      <c r="BT96" s="153">
        <v>63018.705343680158</v>
      </c>
      <c r="BU96" s="153">
        <v>59131.377460000003</v>
      </c>
      <c r="BV96" s="251" t="s">
        <v>375</v>
      </c>
      <c r="BW96" s="252"/>
      <c r="BX96" s="252"/>
      <c r="BY96" s="252"/>
      <c r="BZ96" s="252"/>
      <c r="CA96" s="252"/>
      <c r="CB96" s="252"/>
      <c r="CC96" s="252"/>
      <c r="CD96" s="252"/>
      <c r="CE96" s="252"/>
      <c r="CF96" s="252"/>
      <c r="CG96" s="252"/>
      <c r="CH96" s="252"/>
      <c r="CI96" s="252"/>
      <c r="CJ96" s="252"/>
      <c r="CK96" s="252"/>
      <c r="CL96" s="253"/>
    </row>
    <row r="97" spans="1:90" s="152" customFormat="1" ht="45" customHeight="1" x14ac:dyDescent="0.2">
      <c r="A97" s="184" t="s">
        <v>89</v>
      </c>
      <c r="B97" s="185"/>
      <c r="C97" s="185"/>
      <c r="D97" s="185"/>
      <c r="E97" s="185"/>
      <c r="F97" s="185"/>
      <c r="G97" s="185"/>
      <c r="H97" s="185"/>
      <c r="I97" s="186"/>
      <c r="J97" s="140"/>
      <c r="K97" s="187" t="s">
        <v>90</v>
      </c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44"/>
      <c r="BI97" s="188" t="s">
        <v>66</v>
      </c>
      <c r="BJ97" s="189"/>
      <c r="BK97" s="189"/>
      <c r="BL97" s="189"/>
      <c r="BM97" s="189"/>
      <c r="BN97" s="189"/>
      <c r="BO97" s="189"/>
      <c r="BP97" s="189"/>
      <c r="BQ97" s="189"/>
      <c r="BR97" s="189"/>
      <c r="BS97" s="190"/>
      <c r="BT97" s="15">
        <v>0.12439910078186285</v>
      </c>
      <c r="BU97" s="141" t="s">
        <v>38</v>
      </c>
      <c r="BV97" s="203" t="s">
        <v>38</v>
      </c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5"/>
    </row>
    <row r="99" spans="1:90" s="146" customFormat="1" ht="12.75" x14ac:dyDescent="0.2">
      <c r="G99" s="146" t="s">
        <v>18</v>
      </c>
    </row>
    <row r="100" spans="1:90" s="146" customFormat="1" ht="68.25" customHeight="1" x14ac:dyDescent="0.2">
      <c r="A100" s="238" t="s">
        <v>91</v>
      </c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239"/>
      <c r="AY100" s="239"/>
      <c r="AZ100" s="239"/>
      <c r="BA100" s="239"/>
      <c r="BB100" s="239"/>
      <c r="BC100" s="239"/>
      <c r="BD100" s="239"/>
      <c r="BE100" s="239"/>
      <c r="BF100" s="239"/>
      <c r="BG100" s="239"/>
      <c r="BH100" s="239"/>
      <c r="BI100" s="239"/>
      <c r="BJ100" s="239"/>
      <c r="BK100" s="239"/>
      <c r="BL100" s="239"/>
      <c r="BM100" s="239"/>
      <c r="BN100" s="239"/>
      <c r="BO100" s="239"/>
      <c r="BP100" s="239"/>
      <c r="BQ100" s="239"/>
      <c r="BR100" s="239"/>
      <c r="BS100" s="239"/>
      <c r="BT100" s="239"/>
      <c r="BU100" s="239"/>
      <c r="BV100" s="239"/>
      <c r="BW100" s="239"/>
      <c r="BX100" s="239"/>
      <c r="BY100" s="239"/>
      <c r="BZ100" s="239"/>
      <c r="CA100" s="239"/>
      <c r="CB100" s="239"/>
      <c r="CC100" s="239"/>
      <c r="CD100" s="239"/>
      <c r="CE100" s="239"/>
      <c r="CF100" s="239"/>
      <c r="CG100" s="239"/>
      <c r="CH100" s="239"/>
      <c r="CI100" s="239"/>
      <c r="CJ100" s="239"/>
      <c r="CK100" s="239"/>
      <c r="CL100" s="239"/>
    </row>
    <row r="101" spans="1:90" s="146" customFormat="1" ht="25.5" customHeight="1" x14ac:dyDescent="0.2">
      <c r="A101" s="238" t="s">
        <v>92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39"/>
      <c r="CB101" s="239"/>
      <c r="CC101" s="239"/>
      <c r="CD101" s="239"/>
      <c r="CE101" s="239"/>
      <c r="CF101" s="239"/>
      <c r="CG101" s="239"/>
      <c r="CH101" s="239"/>
      <c r="CI101" s="239"/>
      <c r="CJ101" s="239"/>
      <c r="CK101" s="239"/>
      <c r="CL101" s="239"/>
    </row>
    <row r="102" spans="1:90" s="146" customFormat="1" ht="25.5" customHeight="1" x14ac:dyDescent="0.2">
      <c r="A102" s="238" t="s">
        <v>116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39"/>
      <c r="BP102" s="239"/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239"/>
      <c r="CG102" s="239"/>
      <c r="CH102" s="239"/>
      <c r="CI102" s="239"/>
      <c r="CJ102" s="239"/>
      <c r="CK102" s="239"/>
      <c r="CL102" s="239"/>
    </row>
    <row r="103" spans="1:90" s="146" customFormat="1" ht="25.5" customHeight="1" x14ac:dyDescent="0.2">
      <c r="A103" s="238" t="s">
        <v>93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239"/>
      <c r="BG103" s="239"/>
      <c r="BH103" s="239"/>
      <c r="BI103" s="239"/>
      <c r="BJ103" s="239"/>
      <c r="BK103" s="239"/>
      <c r="BL103" s="239"/>
      <c r="BM103" s="239"/>
      <c r="BN103" s="239"/>
      <c r="BO103" s="239"/>
      <c r="BP103" s="239"/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</row>
    <row r="104" spans="1:90" s="146" customFormat="1" ht="25.5" customHeight="1" x14ac:dyDescent="0.2">
      <c r="A104" s="238" t="s">
        <v>94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39"/>
      <c r="CI104" s="239"/>
      <c r="CJ104" s="239"/>
      <c r="CK104" s="239"/>
      <c r="CL104" s="239"/>
    </row>
    <row r="105" spans="1:90" ht="3" customHeight="1" x14ac:dyDescent="0.25"/>
    <row r="106" spans="1:90" ht="15" customHeight="1" x14ac:dyDescent="0.25">
      <c r="A106" s="167" t="s">
        <v>377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7"/>
      <c r="CJ106" s="167"/>
      <c r="CK106" s="167"/>
      <c r="CL106" s="167"/>
    </row>
    <row r="107" spans="1:90" ht="15" customHeight="1" x14ac:dyDescent="0.25"/>
    <row r="108" spans="1:90" ht="15" customHeight="1" x14ac:dyDescent="0.25">
      <c r="BT108" s="151"/>
    </row>
  </sheetData>
  <mergeCells count="341">
    <mergeCell ref="A5:CL5"/>
    <mergeCell ref="A6:CL6"/>
    <mergeCell ref="A7:CL7"/>
    <mergeCell ref="A8:CL8"/>
    <mergeCell ref="AG10:BU10"/>
    <mergeCell ref="AQ13:AX13"/>
    <mergeCell ref="AY13:AZ13"/>
    <mergeCell ref="BA13:BH13"/>
    <mergeCell ref="A15:I16"/>
    <mergeCell ref="J15:BH16"/>
    <mergeCell ref="BI15:BS16"/>
    <mergeCell ref="BT15:BU15"/>
    <mergeCell ref="BV15:CL16"/>
    <mergeCell ref="A17:I17"/>
    <mergeCell ref="K17:BG17"/>
    <mergeCell ref="BI17:BS17"/>
    <mergeCell ref="BV17:CL17"/>
    <mergeCell ref="A20:I20"/>
    <mergeCell ref="K20:BG20"/>
    <mergeCell ref="BI20:BS20"/>
    <mergeCell ref="BV20:CL20"/>
    <mergeCell ref="A21:I21"/>
    <mergeCell ref="K21:BG21"/>
    <mergeCell ref="BI21:BS21"/>
    <mergeCell ref="BV21:CL21"/>
    <mergeCell ref="A18:I18"/>
    <mergeCell ref="K18:BG18"/>
    <mergeCell ref="BI18:BS18"/>
    <mergeCell ref="BV18:CL18"/>
    <mergeCell ref="A19:I19"/>
    <mergeCell ref="K19:BG19"/>
    <mergeCell ref="BI19:BS19"/>
    <mergeCell ref="BV19:CL19"/>
    <mergeCell ref="A24:I24"/>
    <mergeCell ref="K24:BG24"/>
    <mergeCell ref="BI24:BS24"/>
    <mergeCell ref="BV24:CL24"/>
    <mergeCell ref="A25:I25"/>
    <mergeCell ref="K25:BG25"/>
    <mergeCell ref="BI25:BS25"/>
    <mergeCell ref="BV25:CL25"/>
    <mergeCell ref="A22:I22"/>
    <mergeCell ref="K22:BG22"/>
    <mergeCell ref="BI22:BS22"/>
    <mergeCell ref="BV22:CL22"/>
    <mergeCell ref="A23:I23"/>
    <mergeCell ref="K23:BG23"/>
    <mergeCell ref="BI23:BS23"/>
    <mergeCell ref="BV23:CL23"/>
    <mergeCell ref="A28:I28"/>
    <mergeCell ref="K28:BG28"/>
    <mergeCell ref="BI28:BS28"/>
    <mergeCell ref="BV28:CL28"/>
    <mergeCell ref="A29:I29"/>
    <mergeCell ref="K29:BG29"/>
    <mergeCell ref="BI29:BS29"/>
    <mergeCell ref="BV29:CL29"/>
    <mergeCell ref="A26:I26"/>
    <mergeCell ref="K26:BG26"/>
    <mergeCell ref="BI26:BS26"/>
    <mergeCell ref="BV26:CL26"/>
    <mergeCell ref="A27:I27"/>
    <mergeCell ref="K27:BG27"/>
    <mergeCell ref="BI27:BS27"/>
    <mergeCell ref="BV27:CL27"/>
    <mergeCell ref="A32:I32"/>
    <mergeCell ref="K32:BG32"/>
    <mergeCell ref="BI32:BS32"/>
    <mergeCell ref="BV32:CL32"/>
    <mergeCell ref="A33:I33"/>
    <mergeCell ref="K33:BG33"/>
    <mergeCell ref="BI33:BS33"/>
    <mergeCell ref="BV33:CL33"/>
    <mergeCell ref="A30:I30"/>
    <mergeCell ref="K30:BG30"/>
    <mergeCell ref="BI30:BS30"/>
    <mergeCell ref="BV30:CL30"/>
    <mergeCell ref="A31:I31"/>
    <mergeCell ref="K31:BG31"/>
    <mergeCell ref="BI31:BS31"/>
    <mergeCell ref="BV31:CL31"/>
    <mergeCell ref="A36:I36"/>
    <mergeCell ref="K36:BG36"/>
    <mergeCell ref="BI36:BS36"/>
    <mergeCell ref="BV36:CL36"/>
    <mergeCell ref="A37:I37"/>
    <mergeCell ref="K37:BG37"/>
    <mergeCell ref="BI37:BS37"/>
    <mergeCell ref="BV37:CL37"/>
    <mergeCell ref="A34:I34"/>
    <mergeCell ref="K34:BG34"/>
    <mergeCell ref="BI34:BS34"/>
    <mergeCell ref="BV34:CL34"/>
    <mergeCell ref="A35:I35"/>
    <mergeCell ref="K35:BG35"/>
    <mergeCell ref="BI35:BS35"/>
    <mergeCell ref="BV35:CL35"/>
    <mergeCell ref="BV40:CL40"/>
    <mergeCell ref="A41:I41"/>
    <mergeCell ref="K41:BG41"/>
    <mergeCell ref="BI41:BS41"/>
    <mergeCell ref="BV41:CL41"/>
    <mergeCell ref="A38:I38"/>
    <mergeCell ref="K38:BG38"/>
    <mergeCell ref="BI38:BS38"/>
    <mergeCell ref="BV38:CL38"/>
    <mergeCell ref="A39:I39"/>
    <mergeCell ref="K39:BG39"/>
    <mergeCell ref="BI39:BS39"/>
    <mergeCell ref="BV39:CL39"/>
    <mergeCell ref="A42:I42"/>
    <mergeCell ref="K42:BG42"/>
    <mergeCell ref="BI42:BS42"/>
    <mergeCell ref="A43:I43"/>
    <mergeCell ref="K43:BG43"/>
    <mergeCell ref="BI43:BS43"/>
    <mergeCell ref="A40:I40"/>
    <mergeCell ref="K40:BG40"/>
    <mergeCell ref="BI40:BS40"/>
    <mergeCell ref="A46:I46"/>
    <mergeCell ref="K46:BG46"/>
    <mergeCell ref="BI46:BS46"/>
    <mergeCell ref="BV46:CL46"/>
    <mergeCell ref="A47:I47"/>
    <mergeCell ref="K47:BG47"/>
    <mergeCell ref="BI47:BS47"/>
    <mergeCell ref="BV47:CL47"/>
    <mergeCell ref="BV43:CL43"/>
    <mergeCell ref="A44:I44"/>
    <mergeCell ref="K44:BG44"/>
    <mergeCell ref="BI44:BS44"/>
    <mergeCell ref="BV44:CL44"/>
    <mergeCell ref="A45:I45"/>
    <mergeCell ref="K45:BG45"/>
    <mergeCell ref="BI45:BS45"/>
    <mergeCell ref="BV45:CL45"/>
    <mergeCell ref="A50:I50"/>
    <mergeCell ref="K50:BG50"/>
    <mergeCell ref="BI50:BS50"/>
    <mergeCell ref="BV50:CL50"/>
    <mergeCell ref="A51:I51"/>
    <mergeCell ref="K51:BG51"/>
    <mergeCell ref="BI51:BS51"/>
    <mergeCell ref="BV51:CL51"/>
    <mergeCell ref="A48:I48"/>
    <mergeCell ref="K48:BG48"/>
    <mergeCell ref="BI48:BS48"/>
    <mergeCell ref="BV48:CL48"/>
    <mergeCell ref="A49:I49"/>
    <mergeCell ref="K49:BG49"/>
    <mergeCell ref="BI49:BS49"/>
    <mergeCell ref="BV49:CL49"/>
    <mergeCell ref="A54:I54"/>
    <mergeCell ref="K54:BG54"/>
    <mergeCell ref="BI54:BS54"/>
    <mergeCell ref="BV54:CL54"/>
    <mergeCell ref="A55:I55"/>
    <mergeCell ref="K55:BG55"/>
    <mergeCell ref="BI55:BS55"/>
    <mergeCell ref="BV55:CL55"/>
    <mergeCell ref="A52:I52"/>
    <mergeCell ref="K52:BG52"/>
    <mergeCell ref="BI52:BS52"/>
    <mergeCell ref="BV52:CL52"/>
    <mergeCell ref="A53:I53"/>
    <mergeCell ref="K53:BG53"/>
    <mergeCell ref="BI53:BS53"/>
    <mergeCell ref="BV53:CL53"/>
    <mergeCell ref="A58:I58"/>
    <mergeCell ref="K58:BG58"/>
    <mergeCell ref="BI58:BS58"/>
    <mergeCell ref="BV58:CL58"/>
    <mergeCell ref="A59:I59"/>
    <mergeCell ref="K59:BG59"/>
    <mergeCell ref="BI59:BS59"/>
    <mergeCell ref="BV59:CL59"/>
    <mergeCell ref="A56:I56"/>
    <mergeCell ref="K56:BG56"/>
    <mergeCell ref="BI56:BS56"/>
    <mergeCell ref="BV56:CL56"/>
    <mergeCell ref="A57:I57"/>
    <mergeCell ref="K57:BG57"/>
    <mergeCell ref="BI57:BS57"/>
    <mergeCell ref="BV57:CL57"/>
    <mergeCell ref="A62:I62"/>
    <mergeCell ref="K62:BG62"/>
    <mergeCell ref="BI62:BS62"/>
    <mergeCell ref="BV62:CL62"/>
    <mergeCell ref="A63:I63"/>
    <mergeCell ref="K63:BG63"/>
    <mergeCell ref="BI63:BS63"/>
    <mergeCell ref="BV63:CL63"/>
    <mergeCell ref="A60:I60"/>
    <mergeCell ref="K60:BG60"/>
    <mergeCell ref="BI60:BS60"/>
    <mergeCell ref="BV60:CL61"/>
    <mergeCell ref="A61:I61"/>
    <mergeCell ref="K61:BG61"/>
    <mergeCell ref="BI61:BS61"/>
    <mergeCell ref="A66:I66"/>
    <mergeCell ref="K66:BG66"/>
    <mergeCell ref="BI66:BS66"/>
    <mergeCell ref="BV66:CL66"/>
    <mergeCell ref="A67:I67"/>
    <mergeCell ref="K67:BG67"/>
    <mergeCell ref="BI67:BS67"/>
    <mergeCell ref="BV67:CL67"/>
    <mergeCell ref="A64:I64"/>
    <mergeCell ref="K64:BG64"/>
    <mergeCell ref="BI64:BS64"/>
    <mergeCell ref="BV64:CL64"/>
    <mergeCell ref="A65:I65"/>
    <mergeCell ref="K65:BG65"/>
    <mergeCell ref="BI65:BS65"/>
    <mergeCell ref="BV65:CL65"/>
    <mergeCell ref="A70:I70"/>
    <mergeCell ref="K70:BG70"/>
    <mergeCell ref="BI70:BS70"/>
    <mergeCell ref="BV70:CL70"/>
    <mergeCell ref="A71:I71"/>
    <mergeCell ref="K71:BG71"/>
    <mergeCell ref="BI71:BS71"/>
    <mergeCell ref="BV71:CL71"/>
    <mergeCell ref="A68:I68"/>
    <mergeCell ref="K68:BG68"/>
    <mergeCell ref="BI68:BS68"/>
    <mergeCell ref="BV68:CL68"/>
    <mergeCell ref="A69:I69"/>
    <mergeCell ref="K69:BG69"/>
    <mergeCell ref="BI69:BS69"/>
    <mergeCell ref="BV69:CL69"/>
    <mergeCell ref="A74:I74"/>
    <mergeCell ref="K74:BG74"/>
    <mergeCell ref="BI74:BS74"/>
    <mergeCell ref="BV74:CL74"/>
    <mergeCell ref="A75:I75"/>
    <mergeCell ref="K75:BG75"/>
    <mergeCell ref="BI75:BS75"/>
    <mergeCell ref="BV75:CL75"/>
    <mergeCell ref="A72:I72"/>
    <mergeCell ref="K72:BG72"/>
    <mergeCell ref="BI72:BS72"/>
    <mergeCell ref="BV72:CL72"/>
    <mergeCell ref="A73:I73"/>
    <mergeCell ref="K73:BG73"/>
    <mergeCell ref="BI73:BS73"/>
    <mergeCell ref="BV73:CL73"/>
    <mergeCell ref="A78:I78"/>
    <mergeCell ref="J78:BH78"/>
    <mergeCell ref="BI78:BS78"/>
    <mergeCell ref="BW78:CL78"/>
    <mergeCell ref="A79:I79"/>
    <mergeCell ref="K79:BG79"/>
    <mergeCell ref="BI79:BS79"/>
    <mergeCell ref="BV79:CL79"/>
    <mergeCell ref="A76:I76"/>
    <mergeCell ref="J76:BH76"/>
    <mergeCell ref="BI76:BS76"/>
    <mergeCell ref="BV76:CL76"/>
    <mergeCell ref="A77:I77"/>
    <mergeCell ref="J77:BH77"/>
    <mergeCell ref="BI77:BS77"/>
    <mergeCell ref="BW77:CL77"/>
    <mergeCell ref="A82:I82"/>
    <mergeCell ref="J82:BH82"/>
    <mergeCell ref="BI82:BS82"/>
    <mergeCell ref="BV82:CL82"/>
    <mergeCell ref="A83:I83"/>
    <mergeCell ref="J83:BH83"/>
    <mergeCell ref="BI83:BS83"/>
    <mergeCell ref="BV83:CL83"/>
    <mergeCell ref="A80:I80"/>
    <mergeCell ref="J80:BH80"/>
    <mergeCell ref="BI80:BS80"/>
    <mergeCell ref="BV80:CL80"/>
    <mergeCell ref="A81:I81"/>
    <mergeCell ref="J81:BH81"/>
    <mergeCell ref="BI81:BS81"/>
    <mergeCell ref="BV81:CL81"/>
    <mergeCell ref="A86:I86"/>
    <mergeCell ref="J86:BH86"/>
    <mergeCell ref="BI86:BS86"/>
    <mergeCell ref="BV86:CL86"/>
    <mergeCell ref="A87:I87"/>
    <mergeCell ref="J87:BH87"/>
    <mergeCell ref="BI87:BS87"/>
    <mergeCell ref="BV87:CL87"/>
    <mergeCell ref="A84:I84"/>
    <mergeCell ref="K84:BG84"/>
    <mergeCell ref="BI84:BS84"/>
    <mergeCell ref="BV84:CL84"/>
    <mergeCell ref="A85:I85"/>
    <mergeCell ref="J85:BH85"/>
    <mergeCell ref="BI85:BS85"/>
    <mergeCell ref="BV85:CL85"/>
    <mergeCell ref="A90:I90"/>
    <mergeCell ref="J90:BH90"/>
    <mergeCell ref="BI90:BS90"/>
    <mergeCell ref="BV90:CL90"/>
    <mergeCell ref="A91:I91"/>
    <mergeCell ref="J91:BH91"/>
    <mergeCell ref="BI91:BS91"/>
    <mergeCell ref="BV91:CL91"/>
    <mergeCell ref="A88:I88"/>
    <mergeCell ref="J88:BH88"/>
    <mergeCell ref="BI88:BS88"/>
    <mergeCell ref="BV88:CL88"/>
    <mergeCell ref="A89:I89"/>
    <mergeCell ref="K89:BG89"/>
    <mergeCell ref="BI89:BS89"/>
    <mergeCell ref="BV89:CL89"/>
    <mergeCell ref="A94:I94"/>
    <mergeCell ref="K94:BG94"/>
    <mergeCell ref="BI94:BS94"/>
    <mergeCell ref="BV94:CL94"/>
    <mergeCell ref="A95:I95"/>
    <mergeCell ref="K95:BG95"/>
    <mergeCell ref="BI95:BS95"/>
    <mergeCell ref="BV95:CL95"/>
    <mergeCell ref="A92:I92"/>
    <mergeCell ref="J92:BH92"/>
    <mergeCell ref="BI92:BS92"/>
    <mergeCell ref="BV92:CL92"/>
    <mergeCell ref="A93:I93"/>
    <mergeCell ref="J93:BH93"/>
    <mergeCell ref="BI93:BS93"/>
    <mergeCell ref="BV93:CL93"/>
    <mergeCell ref="A100:CL100"/>
    <mergeCell ref="A101:CL101"/>
    <mergeCell ref="A102:CL102"/>
    <mergeCell ref="A103:CL103"/>
    <mergeCell ref="A104:CL104"/>
    <mergeCell ref="A106:CL106"/>
    <mergeCell ref="A96:I96"/>
    <mergeCell ref="K96:BG96"/>
    <mergeCell ref="BI96:BS96"/>
    <mergeCell ref="BV96:CL96"/>
    <mergeCell ref="A97:I97"/>
    <mergeCell ref="K97:BG97"/>
    <mergeCell ref="BI97:BS97"/>
    <mergeCell ref="BV97:CL97"/>
  </mergeCells>
  <pageMargins left="0.7" right="0.7" top="0.75" bottom="0.75" header="0.3" footer="0.3"/>
  <pageSetup paperSize="9" scale="23" orientation="portrait" r:id="rId1"/>
  <rowBreaks count="1" manualBreakCount="1">
    <brk id="10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13"/>
  <sheetViews>
    <sheetView view="pageBreakPreview" topLeftCell="A87" zoomScale="80" zoomScaleNormal="100" zoomScaleSheetLayoutView="80" workbookViewId="0">
      <selection activeCell="Z111" sqref="Z111"/>
    </sheetView>
  </sheetViews>
  <sheetFormatPr defaultColWidth="1" defaultRowHeight="15" x14ac:dyDescent="0.25"/>
  <cols>
    <col min="1" max="8" width="1" style="147"/>
    <col min="9" max="9" width="1.85546875" style="147" customWidth="1"/>
    <col min="10" max="59" width="1" style="147"/>
    <col min="60" max="60" width="5.5703125" style="147" hidden="1" customWidth="1"/>
    <col min="61" max="70" width="1" style="147"/>
    <col min="71" max="71" width="0.7109375" style="147" customWidth="1"/>
    <col min="72" max="73" width="19.85546875" style="147" customWidth="1"/>
    <col min="74" max="89" width="1" style="147"/>
    <col min="90" max="90" width="40.28515625" style="147" customWidth="1"/>
    <col min="91" max="100" width="1" style="147"/>
    <col min="101" max="101" width="38.28515625" style="147" customWidth="1"/>
    <col min="102" max="105" width="1" style="147"/>
    <col min="106" max="106" width="9" style="147" bestFit="1" customWidth="1"/>
    <col min="107" max="109" width="1" style="147"/>
    <col min="110" max="111" width="9" style="147" bestFit="1" customWidth="1"/>
    <col min="112" max="119" width="1" style="147"/>
    <col min="120" max="120" width="7.85546875" style="147" bestFit="1" customWidth="1"/>
    <col min="121" max="16384" width="1" style="147"/>
  </cols>
  <sheetData>
    <row r="1" spans="1:90" s="146" customFormat="1" ht="12" customHeight="1" x14ac:dyDescent="0.2">
      <c r="BO1" s="146" t="s">
        <v>95</v>
      </c>
    </row>
    <row r="2" spans="1:90" s="146" customFormat="1" ht="12" customHeight="1" x14ac:dyDescent="0.2">
      <c r="BO2" s="146" t="s">
        <v>28</v>
      </c>
    </row>
    <row r="3" spans="1:90" s="146" customFormat="1" ht="12" customHeight="1" x14ac:dyDescent="0.2">
      <c r="BO3" s="146" t="s">
        <v>29</v>
      </c>
    </row>
    <row r="4" spans="1:90" ht="21" customHeight="1" x14ac:dyDescent="0.25"/>
    <row r="5" spans="1:90" s="148" customFormat="1" ht="14.25" customHeight="1" x14ac:dyDescent="0.25">
      <c r="A5" s="180" t="s">
        <v>19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</row>
    <row r="6" spans="1:90" s="148" customFormat="1" ht="14.25" customHeight="1" x14ac:dyDescent="0.25">
      <c r="A6" s="180" t="s">
        <v>20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</row>
    <row r="7" spans="1:90" s="148" customFormat="1" ht="14.25" customHeight="1" x14ac:dyDescent="0.25">
      <c r="A7" s="180" t="s">
        <v>96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</row>
    <row r="8" spans="1:90" s="148" customFormat="1" ht="14.25" customHeight="1" x14ac:dyDescent="0.25">
      <c r="A8" s="180" t="s">
        <v>117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</row>
    <row r="9" spans="1:90" ht="21" customHeight="1" x14ac:dyDescent="0.25"/>
    <row r="10" spans="1:90" x14ac:dyDescent="0.25">
      <c r="C10" s="4" t="s">
        <v>30</v>
      </c>
      <c r="D10" s="4"/>
      <c r="AG10" s="181" t="s">
        <v>355</v>
      </c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</row>
    <row r="11" spans="1:90" x14ac:dyDescent="0.25">
      <c r="C11" s="4" t="s">
        <v>31</v>
      </c>
      <c r="D11" s="4"/>
      <c r="J11" s="149" t="s">
        <v>187</v>
      </c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90" x14ac:dyDescent="0.25">
      <c r="C12" s="4" t="s">
        <v>32</v>
      </c>
      <c r="D12" s="4"/>
      <c r="J12" s="150" t="s">
        <v>190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90" x14ac:dyDescent="0.25">
      <c r="C13" s="4" t="s">
        <v>33</v>
      </c>
      <c r="D13" s="4"/>
      <c r="AQ13" s="182" t="s">
        <v>185</v>
      </c>
      <c r="AR13" s="182"/>
      <c r="AS13" s="182"/>
      <c r="AT13" s="182"/>
      <c r="AU13" s="182"/>
      <c r="AV13" s="182"/>
      <c r="AW13" s="182"/>
      <c r="AX13" s="182"/>
      <c r="AY13" s="183" t="s">
        <v>34</v>
      </c>
      <c r="AZ13" s="183"/>
      <c r="BA13" s="182" t="s">
        <v>186</v>
      </c>
      <c r="BB13" s="182"/>
      <c r="BC13" s="182"/>
      <c r="BD13" s="182"/>
      <c r="BE13" s="182"/>
      <c r="BF13" s="182"/>
      <c r="BG13" s="182"/>
      <c r="BH13" s="182"/>
      <c r="BI13" s="147" t="s">
        <v>35</v>
      </c>
      <c r="BT13" s="151"/>
      <c r="BU13" s="151"/>
    </row>
    <row r="14" spans="1:90" ht="15" customHeight="1" x14ac:dyDescent="0.25">
      <c r="BT14" s="151"/>
      <c r="BU14" s="151"/>
    </row>
    <row r="15" spans="1:90" s="152" customFormat="1" ht="13.5" x14ac:dyDescent="0.2">
      <c r="A15" s="191" t="s">
        <v>27</v>
      </c>
      <c r="B15" s="192"/>
      <c r="C15" s="192"/>
      <c r="D15" s="192"/>
      <c r="E15" s="192"/>
      <c r="F15" s="192"/>
      <c r="G15" s="192"/>
      <c r="H15" s="192"/>
      <c r="I15" s="193"/>
      <c r="J15" s="197" t="s">
        <v>0</v>
      </c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3"/>
      <c r="BI15" s="191" t="s">
        <v>36</v>
      </c>
      <c r="BJ15" s="192"/>
      <c r="BK15" s="192"/>
      <c r="BL15" s="192"/>
      <c r="BM15" s="192"/>
      <c r="BN15" s="192"/>
      <c r="BO15" s="192"/>
      <c r="BP15" s="192"/>
      <c r="BQ15" s="192"/>
      <c r="BR15" s="192"/>
      <c r="BS15" s="193"/>
      <c r="BT15" s="188" t="s">
        <v>368</v>
      </c>
      <c r="BU15" s="189"/>
      <c r="BV15" s="191" t="s">
        <v>3</v>
      </c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9"/>
    </row>
    <row r="16" spans="1:90" s="152" customFormat="1" ht="28.9" customHeight="1" x14ac:dyDescent="0.2">
      <c r="A16" s="194"/>
      <c r="B16" s="195"/>
      <c r="C16" s="195"/>
      <c r="D16" s="195"/>
      <c r="E16" s="195"/>
      <c r="F16" s="195"/>
      <c r="G16" s="195"/>
      <c r="H16" s="195"/>
      <c r="I16" s="196"/>
      <c r="J16" s="194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6"/>
      <c r="BI16" s="194"/>
      <c r="BJ16" s="195"/>
      <c r="BK16" s="195"/>
      <c r="BL16" s="195"/>
      <c r="BM16" s="195"/>
      <c r="BN16" s="195"/>
      <c r="BO16" s="195"/>
      <c r="BP16" s="195"/>
      <c r="BQ16" s="195"/>
      <c r="BR16" s="195"/>
      <c r="BS16" s="196"/>
      <c r="BT16" s="140" t="s">
        <v>1</v>
      </c>
      <c r="BU16" s="140" t="s">
        <v>2</v>
      </c>
      <c r="BV16" s="200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2"/>
    </row>
    <row r="17" spans="1:90" s="152" customFormat="1" ht="24" customHeight="1" x14ac:dyDescent="0.2">
      <c r="A17" s="184" t="s">
        <v>4</v>
      </c>
      <c r="B17" s="185"/>
      <c r="C17" s="185"/>
      <c r="D17" s="185"/>
      <c r="E17" s="185"/>
      <c r="F17" s="185"/>
      <c r="G17" s="185"/>
      <c r="H17" s="185"/>
      <c r="I17" s="186"/>
      <c r="J17" s="140"/>
      <c r="K17" s="187" t="s">
        <v>37</v>
      </c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44"/>
      <c r="BI17" s="188" t="s">
        <v>38</v>
      </c>
      <c r="BJ17" s="189"/>
      <c r="BK17" s="189"/>
      <c r="BL17" s="189"/>
      <c r="BM17" s="189"/>
      <c r="BN17" s="189"/>
      <c r="BO17" s="189"/>
      <c r="BP17" s="189"/>
      <c r="BQ17" s="189"/>
      <c r="BR17" s="189"/>
      <c r="BS17" s="190"/>
      <c r="BT17" s="140" t="s">
        <v>38</v>
      </c>
      <c r="BU17" s="140" t="s">
        <v>38</v>
      </c>
      <c r="BV17" s="203" t="s">
        <v>38</v>
      </c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5"/>
    </row>
    <row r="18" spans="1:90" s="152" customFormat="1" ht="54" customHeight="1" x14ac:dyDescent="0.2">
      <c r="A18" s="184" t="s">
        <v>6</v>
      </c>
      <c r="B18" s="185"/>
      <c r="C18" s="185"/>
      <c r="D18" s="185"/>
      <c r="E18" s="185"/>
      <c r="F18" s="185"/>
      <c r="G18" s="185"/>
      <c r="H18" s="185"/>
      <c r="I18" s="186"/>
      <c r="J18" s="140"/>
      <c r="K18" s="187" t="s">
        <v>97</v>
      </c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44"/>
      <c r="BI18" s="188" t="s">
        <v>5</v>
      </c>
      <c r="BJ18" s="189"/>
      <c r="BK18" s="189"/>
      <c r="BL18" s="189"/>
      <c r="BM18" s="189"/>
      <c r="BN18" s="189"/>
      <c r="BO18" s="189"/>
      <c r="BP18" s="189"/>
      <c r="BQ18" s="189"/>
      <c r="BR18" s="189"/>
      <c r="BS18" s="190"/>
      <c r="BT18" s="11">
        <v>2432581.3574857339</v>
      </c>
      <c r="BU18" s="11">
        <v>3994008.3685062742</v>
      </c>
      <c r="BV18" s="217" t="s">
        <v>369</v>
      </c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6"/>
    </row>
    <row r="19" spans="1:90" s="152" customFormat="1" ht="43.15" customHeight="1" x14ac:dyDescent="0.2">
      <c r="A19" s="184" t="s">
        <v>7</v>
      </c>
      <c r="B19" s="185"/>
      <c r="C19" s="185"/>
      <c r="D19" s="185"/>
      <c r="E19" s="185"/>
      <c r="F19" s="185"/>
      <c r="G19" s="185"/>
      <c r="H19" s="185"/>
      <c r="I19" s="186"/>
      <c r="J19" s="140"/>
      <c r="K19" s="187" t="s">
        <v>98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44"/>
      <c r="BI19" s="188" t="s">
        <v>5</v>
      </c>
      <c r="BJ19" s="189"/>
      <c r="BK19" s="189"/>
      <c r="BL19" s="189"/>
      <c r="BM19" s="189"/>
      <c r="BN19" s="189"/>
      <c r="BO19" s="189"/>
      <c r="BP19" s="189"/>
      <c r="BQ19" s="189"/>
      <c r="BR19" s="189"/>
      <c r="BS19" s="190"/>
      <c r="BT19" s="11">
        <v>815993.68748573388</v>
      </c>
      <c r="BU19" s="11">
        <v>992423.87639000011</v>
      </c>
      <c r="BV19" s="168" t="s">
        <v>370</v>
      </c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70"/>
    </row>
    <row r="20" spans="1:90" s="152" customFormat="1" ht="13.9" customHeight="1" x14ac:dyDescent="0.2">
      <c r="A20" s="184" t="s">
        <v>8</v>
      </c>
      <c r="B20" s="185"/>
      <c r="C20" s="185"/>
      <c r="D20" s="185"/>
      <c r="E20" s="185"/>
      <c r="F20" s="185"/>
      <c r="G20" s="185"/>
      <c r="H20" s="185"/>
      <c r="I20" s="186"/>
      <c r="J20" s="140"/>
      <c r="K20" s="187" t="s">
        <v>9</v>
      </c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44"/>
      <c r="BI20" s="188" t="s">
        <v>5</v>
      </c>
      <c r="BJ20" s="189"/>
      <c r="BK20" s="189"/>
      <c r="BL20" s="189"/>
      <c r="BM20" s="189"/>
      <c r="BN20" s="189"/>
      <c r="BO20" s="189"/>
      <c r="BP20" s="189"/>
      <c r="BQ20" s="189"/>
      <c r="BR20" s="189"/>
      <c r="BS20" s="190"/>
      <c r="BT20" s="11" t="s">
        <v>371</v>
      </c>
      <c r="BU20" s="11">
        <v>124670.33639000001</v>
      </c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</row>
    <row r="21" spans="1:90" s="152" customFormat="1" ht="33.75" customHeight="1" x14ac:dyDescent="0.2">
      <c r="A21" s="184" t="s">
        <v>11</v>
      </c>
      <c r="B21" s="185"/>
      <c r="C21" s="185"/>
      <c r="D21" s="185"/>
      <c r="E21" s="185"/>
      <c r="F21" s="185"/>
      <c r="G21" s="185"/>
      <c r="H21" s="185"/>
      <c r="I21" s="186"/>
      <c r="J21" s="140"/>
      <c r="K21" s="187" t="s">
        <v>118</v>
      </c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44"/>
      <c r="BI21" s="188" t="s">
        <v>5</v>
      </c>
      <c r="BJ21" s="189"/>
      <c r="BK21" s="189"/>
      <c r="BL21" s="189"/>
      <c r="BM21" s="189"/>
      <c r="BN21" s="189"/>
      <c r="BO21" s="189"/>
      <c r="BP21" s="189"/>
      <c r="BQ21" s="189"/>
      <c r="BR21" s="189"/>
      <c r="BS21" s="190"/>
      <c r="BT21" s="11" t="s">
        <v>371</v>
      </c>
      <c r="BU21" s="11">
        <v>112161.39639000001</v>
      </c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</row>
    <row r="22" spans="1:90" s="152" customFormat="1" ht="45" customHeight="1" x14ac:dyDescent="0.2">
      <c r="A22" s="184" t="s">
        <v>13</v>
      </c>
      <c r="B22" s="185"/>
      <c r="C22" s="185"/>
      <c r="D22" s="185"/>
      <c r="E22" s="185"/>
      <c r="F22" s="185"/>
      <c r="G22" s="185"/>
      <c r="H22" s="185"/>
      <c r="I22" s="186"/>
      <c r="J22" s="140"/>
      <c r="K22" s="187" t="s">
        <v>12</v>
      </c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44"/>
      <c r="BI22" s="188" t="s">
        <v>5</v>
      </c>
      <c r="BJ22" s="189"/>
      <c r="BK22" s="189"/>
      <c r="BL22" s="189"/>
      <c r="BM22" s="189"/>
      <c r="BN22" s="189"/>
      <c r="BO22" s="189"/>
      <c r="BP22" s="189"/>
      <c r="BQ22" s="189"/>
      <c r="BR22" s="189"/>
      <c r="BS22" s="190"/>
      <c r="BT22" s="11" t="s">
        <v>371</v>
      </c>
      <c r="BU22" s="11">
        <v>52833.68639000001</v>
      </c>
      <c r="BV22" s="246" t="s">
        <v>341</v>
      </c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</row>
    <row r="23" spans="1:90" s="152" customFormat="1" ht="49.15" customHeight="1" x14ac:dyDescent="0.2">
      <c r="A23" s="184" t="s">
        <v>39</v>
      </c>
      <c r="B23" s="185"/>
      <c r="C23" s="185"/>
      <c r="D23" s="185"/>
      <c r="E23" s="185"/>
      <c r="F23" s="185"/>
      <c r="G23" s="185"/>
      <c r="H23" s="185"/>
      <c r="I23" s="186"/>
      <c r="J23" s="140"/>
      <c r="K23" s="187" t="s">
        <v>40</v>
      </c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44"/>
      <c r="BI23" s="188" t="s">
        <v>5</v>
      </c>
      <c r="BJ23" s="189"/>
      <c r="BK23" s="189"/>
      <c r="BL23" s="189"/>
      <c r="BM23" s="189"/>
      <c r="BN23" s="189"/>
      <c r="BO23" s="189"/>
      <c r="BP23" s="189"/>
      <c r="BQ23" s="189"/>
      <c r="BR23" s="189"/>
      <c r="BS23" s="190"/>
      <c r="BT23" s="11" t="s">
        <v>371</v>
      </c>
      <c r="BU23" s="11">
        <v>12508.94</v>
      </c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</row>
    <row r="24" spans="1:90" s="152" customFormat="1" ht="35.25" customHeight="1" x14ac:dyDescent="0.2">
      <c r="A24" s="184" t="s">
        <v>41</v>
      </c>
      <c r="B24" s="185"/>
      <c r="C24" s="185"/>
      <c r="D24" s="185"/>
      <c r="E24" s="185"/>
      <c r="F24" s="185"/>
      <c r="G24" s="185"/>
      <c r="H24" s="185"/>
      <c r="I24" s="186"/>
      <c r="J24" s="140"/>
      <c r="K24" s="187" t="s">
        <v>12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44"/>
      <c r="BI24" s="188" t="s">
        <v>5</v>
      </c>
      <c r="BJ24" s="189"/>
      <c r="BK24" s="189"/>
      <c r="BL24" s="189"/>
      <c r="BM24" s="189"/>
      <c r="BN24" s="189"/>
      <c r="BO24" s="189"/>
      <c r="BP24" s="189"/>
      <c r="BQ24" s="189"/>
      <c r="BR24" s="189"/>
      <c r="BS24" s="190"/>
      <c r="BT24" s="11" t="s">
        <v>371</v>
      </c>
      <c r="BU24" s="11">
        <v>10478.26</v>
      </c>
      <c r="BV24" s="246" t="s">
        <v>344</v>
      </c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</row>
    <row r="25" spans="1:90" s="152" customFormat="1" ht="16.5" customHeight="1" x14ac:dyDescent="0.2">
      <c r="A25" s="184" t="s">
        <v>10</v>
      </c>
      <c r="B25" s="185"/>
      <c r="C25" s="185"/>
      <c r="D25" s="185"/>
      <c r="E25" s="185"/>
      <c r="F25" s="185"/>
      <c r="G25" s="185"/>
      <c r="H25" s="185"/>
      <c r="I25" s="186"/>
      <c r="J25" s="140"/>
      <c r="K25" s="187" t="s">
        <v>21</v>
      </c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44"/>
      <c r="BI25" s="188" t="s">
        <v>5</v>
      </c>
      <c r="BJ25" s="189"/>
      <c r="BK25" s="189"/>
      <c r="BL25" s="189"/>
      <c r="BM25" s="189"/>
      <c r="BN25" s="189"/>
      <c r="BO25" s="189"/>
      <c r="BP25" s="189"/>
      <c r="BQ25" s="189"/>
      <c r="BR25" s="189"/>
      <c r="BS25" s="190"/>
      <c r="BT25" s="11" t="s">
        <v>371</v>
      </c>
      <c r="BU25" s="11">
        <v>744827.02</v>
      </c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</row>
    <row r="26" spans="1:90" s="152" customFormat="1" ht="16.5" customHeight="1" x14ac:dyDescent="0.2">
      <c r="A26" s="184" t="s">
        <v>42</v>
      </c>
      <c r="B26" s="185"/>
      <c r="C26" s="185"/>
      <c r="D26" s="185"/>
      <c r="E26" s="185"/>
      <c r="F26" s="185"/>
      <c r="G26" s="185"/>
      <c r="H26" s="185"/>
      <c r="I26" s="186"/>
      <c r="J26" s="140"/>
      <c r="K26" s="187" t="s">
        <v>12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44"/>
      <c r="BI26" s="188" t="s">
        <v>5</v>
      </c>
      <c r="BJ26" s="189"/>
      <c r="BK26" s="189"/>
      <c r="BL26" s="189"/>
      <c r="BM26" s="189"/>
      <c r="BN26" s="189"/>
      <c r="BO26" s="189"/>
      <c r="BP26" s="189"/>
      <c r="BQ26" s="189"/>
      <c r="BR26" s="189"/>
      <c r="BS26" s="190"/>
      <c r="BT26" s="11" t="s">
        <v>371</v>
      </c>
      <c r="BU26" s="153">
        <v>80305.873999999996</v>
      </c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</row>
    <row r="27" spans="1:90" s="152" customFormat="1" ht="13.5" x14ac:dyDescent="0.2">
      <c r="A27" s="184" t="s">
        <v>14</v>
      </c>
      <c r="B27" s="185"/>
      <c r="C27" s="185"/>
      <c r="D27" s="185"/>
      <c r="E27" s="185"/>
      <c r="F27" s="185"/>
      <c r="G27" s="185"/>
      <c r="H27" s="185"/>
      <c r="I27" s="186"/>
      <c r="J27" s="140"/>
      <c r="K27" s="187" t="s">
        <v>290</v>
      </c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44"/>
      <c r="BI27" s="188" t="s">
        <v>5</v>
      </c>
      <c r="BJ27" s="189"/>
      <c r="BK27" s="189"/>
      <c r="BL27" s="189"/>
      <c r="BM27" s="189"/>
      <c r="BN27" s="189"/>
      <c r="BO27" s="189"/>
      <c r="BP27" s="189"/>
      <c r="BQ27" s="189"/>
      <c r="BR27" s="189"/>
      <c r="BS27" s="190"/>
      <c r="BT27" s="11" t="s">
        <v>371</v>
      </c>
      <c r="BU27" s="11">
        <v>122926.52</v>
      </c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</row>
    <row r="28" spans="1:90" s="152" customFormat="1" ht="30" customHeight="1" x14ac:dyDescent="0.2">
      <c r="A28" s="184" t="s">
        <v>43</v>
      </c>
      <c r="B28" s="185"/>
      <c r="C28" s="185"/>
      <c r="D28" s="185"/>
      <c r="E28" s="185"/>
      <c r="F28" s="185"/>
      <c r="G28" s="185"/>
      <c r="H28" s="185"/>
      <c r="I28" s="186"/>
      <c r="J28" s="140"/>
      <c r="K28" s="187" t="s">
        <v>100</v>
      </c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44"/>
      <c r="BI28" s="188" t="s">
        <v>5</v>
      </c>
      <c r="BJ28" s="189"/>
      <c r="BK28" s="189"/>
      <c r="BL28" s="189"/>
      <c r="BM28" s="189"/>
      <c r="BN28" s="189"/>
      <c r="BO28" s="189"/>
      <c r="BP28" s="189"/>
      <c r="BQ28" s="189"/>
      <c r="BR28" s="189"/>
      <c r="BS28" s="190"/>
      <c r="BT28" s="11" t="s">
        <v>371</v>
      </c>
      <c r="BU28" s="11">
        <v>0</v>
      </c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</row>
    <row r="29" spans="1:90" s="152" customFormat="1" ht="25.9" customHeight="1" x14ac:dyDescent="0.2">
      <c r="A29" s="184" t="s">
        <v>45</v>
      </c>
      <c r="B29" s="185"/>
      <c r="C29" s="185"/>
      <c r="D29" s="185"/>
      <c r="E29" s="185"/>
      <c r="F29" s="185"/>
      <c r="G29" s="185"/>
      <c r="H29" s="185"/>
      <c r="I29" s="186"/>
      <c r="J29" s="140"/>
      <c r="K29" s="187" t="s">
        <v>44</v>
      </c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44"/>
      <c r="BI29" s="188" t="s">
        <v>5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90"/>
      <c r="BT29" s="11" t="s">
        <v>371</v>
      </c>
      <c r="BU29" s="11">
        <v>211.42</v>
      </c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</row>
    <row r="30" spans="1:90" s="152" customFormat="1" ht="30" customHeight="1" x14ac:dyDescent="0.2">
      <c r="A30" s="184" t="s">
        <v>101</v>
      </c>
      <c r="B30" s="185"/>
      <c r="C30" s="185"/>
      <c r="D30" s="185"/>
      <c r="E30" s="185"/>
      <c r="F30" s="185"/>
      <c r="G30" s="185"/>
      <c r="H30" s="185"/>
      <c r="I30" s="186"/>
      <c r="J30" s="140"/>
      <c r="K30" s="187" t="s">
        <v>293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44"/>
      <c r="BI30" s="188" t="s">
        <v>5</v>
      </c>
      <c r="BJ30" s="189"/>
      <c r="BK30" s="189"/>
      <c r="BL30" s="189"/>
      <c r="BM30" s="189"/>
      <c r="BN30" s="189"/>
      <c r="BO30" s="189"/>
      <c r="BP30" s="189"/>
      <c r="BQ30" s="189"/>
      <c r="BR30" s="189"/>
      <c r="BS30" s="190"/>
      <c r="BT30" s="11" t="s">
        <v>371</v>
      </c>
      <c r="BU30" s="11">
        <v>122715.1</v>
      </c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</row>
    <row r="31" spans="1:90" s="152" customFormat="1" ht="17.45" customHeight="1" x14ac:dyDescent="0.2">
      <c r="A31" s="207" t="s">
        <v>119</v>
      </c>
      <c r="B31" s="208"/>
      <c r="C31" s="208"/>
      <c r="D31" s="208"/>
      <c r="E31" s="208"/>
      <c r="F31" s="208"/>
      <c r="G31" s="208"/>
      <c r="H31" s="208"/>
      <c r="I31" s="209"/>
      <c r="J31" s="141"/>
      <c r="K31" s="210" t="s">
        <v>120</v>
      </c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142"/>
      <c r="BI31" s="211" t="s">
        <v>5</v>
      </c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11" t="s">
        <v>371</v>
      </c>
      <c r="BU31" s="11">
        <v>16525.259999999998</v>
      </c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</row>
    <row r="32" spans="1:90" s="152" customFormat="1" ht="32.25" customHeight="1" x14ac:dyDescent="0.2">
      <c r="A32" s="207" t="s">
        <v>121</v>
      </c>
      <c r="B32" s="208"/>
      <c r="C32" s="208"/>
      <c r="D32" s="208"/>
      <c r="E32" s="208"/>
      <c r="F32" s="208"/>
      <c r="G32" s="208"/>
      <c r="H32" s="208"/>
      <c r="I32" s="209"/>
      <c r="J32" s="141"/>
      <c r="K32" s="210" t="s">
        <v>122</v>
      </c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142"/>
      <c r="BI32" s="211" t="s">
        <v>5</v>
      </c>
      <c r="BJ32" s="212"/>
      <c r="BK32" s="212"/>
      <c r="BL32" s="212"/>
      <c r="BM32" s="212"/>
      <c r="BN32" s="212"/>
      <c r="BO32" s="212"/>
      <c r="BP32" s="212"/>
      <c r="BQ32" s="212"/>
      <c r="BR32" s="212"/>
      <c r="BS32" s="213"/>
      <c r="BT32" s="11" t="s">
        <v>371</v>
      </c>
      <c r="BU32" s="11">
        <v>9301.6099999999988</v>
      </c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</row>
    <row r="33" spans="1:90" s="152" customFormat="1" ht="30" customHeight="1" x14ac:dyDescent="0.2">
      <c r="A33" s="207" t="s">
        <v>123</v>
      </c>
      <c r="B33" s="208"/>
      <c r="C33" s="208"/>
      <c r="D33" s="208"/>
      <c r="E33" s="208"/>
      <c r="F33" s="208"/>
      <c r="G33" s="208"/>
      <c r="H33" s="208"/>
      <c r="I33" s="209"/>
      <c r="J33" s="141"/>
      <c r="K33" s="210" t="s">
        <v>124</v>
      </c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142"/>
      <c r="BI33" s="211" t="s">
        <v>5</v>
      </c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11" t="s">
        <v>371</v>
      </c>
      <c r="BU33" s="11">
        <v>19.170000000000002</v>
      </c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</row>
    <row r="34" spans="1:90" s="152" customFormat="1" ht="30" customHeight="1" x14ac:dyDescent="0.2">
      <c r="A34" s="207" t="s">
        <v>125</v>
      </c>
      <c r="B34" s="208"/>
      <c r="C34" s="208"/>
      <c r="D34" s="208"/>
      <c r="E34" s="208"/>
      <c r="F34" s="208"/>
      <c r="G34" s="208"/>
      <c r="H34" s="208"/>
      <c r="I34" s="209"/>
      <c r="J34" s="141"/>
      <c r="K34" s="210" t="s">
        <v>126</v>
      </c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142"/>
      <c r="BI34" s="211" t="s">
        <v>5</v>
      </c>
      <c r="BJ34" s="212"/>
      <c r="BK34" s="212"/>
      <c r="BL34" s="212"/>
      <c r="BM34" s="212"/>
      <c r="BN34" s="212"/>
      <c r="BO34" s="212"/>
      <c r="BP34" s="212"/>
      <c r="BQ34" s="212"/>
      <c r="BR34" s="212"/>
      <c r="BS34" s="213"/>
      <c r="BT34" s="11" t="s">
        <v>371</v>
      </c>
      <c r="BU34" s="11">
        <v>1835.61</v>
      </c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</row>
    <row r="35" spans="1:90" s="152" customFormat="1" ht="23.25" customHeight="1" x14ac:dyDescent="0.2">
      <c r="A35" s="207" t="s">
        <v>127</v>
      </c>
      <c r="B35" s="208"/>
      <c r="C35" s="208"/>
      <c r="D35" s="208"/>
      <c r="E35" s="208"/>
      <c r="F35" s="208"/>
      <c r="G35" s="208"/>
      <c r="H35" s="208"/>
      <c r="I35" s="209"/>
      <c r="J35" s="141"/>
      <c r="K35" s="210" t="s">
        <v>289</v>
      </c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142"/>
      <c r="BI35" s="211" t="s">
        <v>5</v>
      </c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11" t="s">
        <v>371</v>
      </c>
      <c r="BU35" s="11">
        <v>8639.3799999999992</v>
      </c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</row>
    <row r="36" spans="1:90" s="152" customFormat="1" ht="13.5" x14ac:dyDescent="0.2">
      <c r="A36" s="207" t="s">
        <v>129</v>
      </c>
      <c r="B36" s="208"/>
      <c r="C36" s="208"/>
      <c r="D36" s="208"/>
      <c r="E36" s="208"/>
      <c r="F36" s="208"/>
      <c r="G36" s="208"/>
      <c r="H36" s="208"/>
      <c r="I36" s="209"/>
      <c r="J36" s="141"/>
      <c r="K36" s="210" t="s">
        <v>128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142"/>
      <c r="BI36" s="211" t="s">
        <v>5</v>
      </c>
      <c r="BJ36" s="212"/>
      <c r="BK36" s="212"/>
      <c r="BL36" s="212"/>
      <c r="BM36" s="212"/>
      <c r="BN36" s="212"/>
      <c r="BO36" s="212"/>
      <c r="BP36" s="212"/>
      <c r="BQ36" s="212"/>
      <c r="BR36" s="212"/>
      <c r="BS36" s="213"/>
      <c r="BT36" s="11" t="s">
        <v>371</v>
      </c>
      <c r="BU36" s="11">
        <v>22024.61</v>
      </c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</row>
    <row r="37" spans="1:90" s="152" customFormat="1" ht="28.9" customHeight="1" x14ac:dyDescent="0.2">
      <c r="A37" s="207" t="s">
        <v>131</v>
      </c>
      <c r="B37" s="208"/>
      <c r="C37" s="208"/>
      <c r="D37" s="208"/>
      <c r="E37" s="208"/>
      <c r="F37" s="208"/>
      <c r="G37" s="208"/>
      <c r="H37" s="208"/>
      <c r="I37" s="209"/>
      <c r="J37" s="141"/>
      <c r="K37" s="210" t="s">
        <v>130</v>
      </c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142"/>
      <c r="BI37" s="211" t="s">
        <v>5</v>
      </c>
      <c r="BJ37" s="212"/>
      <c r="BK37" s="212"/>
      <c r="BL37" s="212"/>
      <c r="BM37" s="212"/>
      <c r="BN37" s="212"/>
      <c r="BO37" s="212"/>
      <c r="BP37" s="212"/>
      <c r="BQ37" s="212"/>
      <c r="BR37" s="212"/>
      <c r="BS37" s="213"/>
      <c r="BT37" s="11" t="s">
        <v>371</v>
      </c>
      <c r="BU37" s="11">
        <v>5955.86</v>
      </c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</row>
    <row r="38" spans="1:90" s="152" customFormat="1" ht="28.15" customHeight="1" x14ac:dyDescent="0.2">
      <c r="A38" s="207" t="s">
        <v>133</v>
      </c>
      <c r="B38" s="208"/>
      <c r="C38" s="208"/>
      <c r="D38" s="208"/>
      <c r="E38" s="208"/>
      <c r="F38" s="208"/>
      <c r="G38" s="208"/>
      <c r="H38" s="208"/>
      <c r="I38" s="209"/>
      <c r="J38" s="141"/>
      <c r="K38" s="210" t="s">
        <v>132</v>
      </c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142"/>
      <c r="BI38" s="211" t="s">
        <v>5</v>
      </c>
      <c r="BJ38" s="212"/>
      <c r="BK38" s="212"/>
      <c r="BL38" s="212"/>
      <c r="BM38" s="212"/>
      <c r="BN38" s="212"/>
      <c r="BO38" s="212"/>
      <c r="BP38" s="212"/>
      <c r="BQ38" s="212"/>
      <c r="BR38" s="212"/>
      <c r="BS38" s="213"/>
      <c r="BT38" s="11" t="s">
        <v>371</v>
      </c>
      <c r="BU38" s="11">
        <v>7485.62</v>
      </c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</row>
    <row r="39" spans="1:90" s="152" customFormat="1" ht="30" customHeight="1" x14ac:dyDescent="0.2">
      <c r="A39" s="207" t="s">
        <v>135</v>
      </c>
      <c r="B39" s="208"/>
      <c r="C39" s="208"/>
      <c r="D39" s="208"/>
      <c r="E39" s="208"/>
      <c r="F39" s="208"/>
      <c r="G39" s="208"/>
      <c r="H39" s="208"/>
      <c r="I39" s="209"/>
      <c r="J39" s="141"/>
      <c r="K39" s="210" t="s">
        <v>134</v>
      </c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142"/>
      <c r="BI39" s="211" t="s">
        <v>5</v>
      </c>
      <c r="BJ39" s="212"/>
      <c r="BK39" s="212"/>
      <c r="BL39" s="212"/>
      <c r="BM39" s="212"/>
      <c r="BN39" s="212"/>
      <c r="BO39" s="212"/>
      <c r="BP39" s="212"/>
      <c r="BQ39" s="212"/>
      <c r="BR39" s="212"/>
      <c r="BS39" s="213"/>
      <c r="BT39" s="11" t="s">
        <v>371</v>
      </c>
      <c r="BU39" s="11">
        <v>0</v>
      </c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</row>
    <row r="40" spans="1:90" s="152" customFormat="1" ht="25.9" customHeight="1" x14ac:dyDescent="0.2">
      <c r="A40" s="207" t="s">
        <v>137</v>
      </c>
      <c r="B40" s="208"/>
      <c r="C40" s="208"/>
      <c r="D40" s="208"/>
      <c r="E40" s="208"/>
      <c r="F40" s="208"/>
      <c r="G40" s="208"/>
      <c r="H40" s="208"/>
      <c r="I40" s="209"/>
      <c r="J40" s="141"/>
      <c r="K40" s="210" t="s">
        <v>136</v>
      </c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142"/>
      <c r="BI40" s="211" t="s">
        <v>5</v>
      </c>
      <c r="BJ40" s="212"/>
      <c r="BK40" s="212"/>
      <c r="BL40" s="212"/>
      <c r="BM40" s="212"/>
      <c r="BN40" s="212"/>
      <c r="BO40" s="212"/>
      <c r="BP40" s="212"/>
      <c r="BQ40" s="212"/>
      <c r="BR40" s="212"/>
      <c r="BS40" s="213"/>
      <c r="BT40" s="11" t="s">
        <v>371</v>
      </c>
      <c r="BU40" s="11">
        <v>9586.35</v>
      </c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</row>
    <row r="41" spans="1:90" s="152" customFormat="1" ht="16.899999999999999" customHeight="1" x14ac:dyDescent="0.2">
      <c r="A41" s="207" t="s">
        <v>288</v>
      </c>
      <c r="B41" s="208"/>
      <c r="C41" s="208"/>
      <c r="D41" s="208"/>
      <c r="E41" s="208"/>
      <c r="F41" s="208"/>
      <c r="G41" s="208"/>
      <c r="H41" s="208"/>
      <c r="I41" s="209"/>
      <c r="J41" s="141"/>
      <c r="K41" s="210" t="s">
        <v>138</v>
      </c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142"/>
      <c r="BI41" s="211" t="s">
        <v>5</v>
      </c>
      <c r="BJ41" s="212"/>
      <c r="BK41" s="212"/>
      <c r="BL41" s="212"/>
      <c r="BM41" s="212"/>
      <c r="BN41" s="212"/>
      <c r="BO41" s="212"/>
      <c r="BP41" s="212"/>
      <c r="BQ41" s="212"/>
      <c r="BR41" s="212"/>
      <c r="BS41" s="213"/>
      <c r="BT41" s="11" t="s">
        <v>371</v>
      </c>
      <c r="BU41" s="11">
        <v>41341.629999999997</v>
      </c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</row>
    <row r="42" spans="1:90" s="152" customFormat="1" ht="45" customHeight="1" x14ac:dyDescent="0.2">
      <c r="A42" s="184" t="s">
        <v>102</v>
      </c>
      <c r="B42" s="185"/>
      <c r="C42" s="185"/>
      <c r="D42" s="185"/>
      <c r="E42" s="185"/>
      <c r="F42" s="185"/>
      <c r="G42" s="185"/>
      <c r="H42" s="185"/>
      <c r="I42" s="186"/>
      <c r="J42" s="140"/>
      <c r="K42" s="187" t="s">
        <v>103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44"/>
      <c r="BI42" s="188" t="s">
        <v>5</v>
      </c>
      <c r="BJ42" s="189"/>
      <c r="BK42" s="189"/>
      <c r="BL42" s="189"/>
      <c r="BM42" s="189"/>
      <c r="BN42" s="189"/>
      <c r="BO42" s="189"/>
      <c r="BP42" s="189"/>
      <c r="BQ42" s="189"/>
      <c r="BR42" s="189"/>
      <c r="BS42" s="190"/>
      <c r="BT42" s="11" t="s">
        <v>371</v>
      </c>
      <c r="BU42" s="11">
        <v>0</v>
      </c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</row>
    <row r="43" spans="1:90" s="152" customFormat="1" ht="30" customHeight="1" x14ac:dyDescent="0.2">
      <c r="A43" s="184" t="s">
        <v>104</v>
      </c>
      <c r="B43" s="185"/>
      <c r="C43" s="185"/>
      <c r="D43" s="185"/>
      <c r="E43" s="185"/>
      <c r="F43" s="185"/>
      <c r="G43" s="185"/>
      <c r="H43" s="185"/>
      <c r="I43" s="186"/>
      <c r="J43" s="140"/>
      <c r="K43" s="187" t="s">
        <v>105</v>
      </c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44"/>
      <c r="BI43" s="188" t="s">
        <v>5</v>
      </c>
      <c r="BJ43" s="189"/>
      <c r="BK43" s="189"/>
      <c r="BL43" s="189"/>
      <c r="BM43" s="189"/>
      <c r="BN43" s="189"/>
      <c r="BO43" s="189"/>
      <c r="BP43" s="189"/>
      <c r="BQ43" s="189"/>
      <c r="BR43" s="189"/>
      <c r="BS43" s="190"/>
      <c r="BT43" s="11" t="s">
        <v>371</v>
      </c>
      <c r="BU43" s="11">
        <v>0</v>
      </c>
      <c r="BV43" s="243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5"/>
    </row>
    <row r="44" spans="1:90" s="152" customFormat="1" ht="30" customHeight="1" x14ac:dyDescent="0.2">
      <c r="A44" s="184" t="s">
        <v>47</v>
      </c>
      <c r="B44" s="185"/>
      <c r="C44" s="185"/>
      <c r="D44" s="185"/>
      <c r="E44" s="185"/>
      <c r="F44" s="185"/>
      <c r="G44" s="185"/>
      <c r="H44" s="185"/>
      <c r="I44" s="186"/>
      <c r="J44" s="140"/>
      <c r="K44" s="187" t="s">
        <v>48</v>
      </c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44"/>
      <c r="BI44" s="188" t="s">
        <v>5</v>
      </c>
      <c r="BJ44" s="189"/>
      <c r="BK44" s="189"/>
      <c r="BL44" s="189"/>
      <c r="BM44" s="189"/>
      <c r="BN44" s="189"/>
      <c r="BO44" s="189"/>
      <c r="BP44" s="189"/>
      <c r="BQ44" s="189"/>
      <c r="BR44" s="189"/>
      <c r="BS44" s="190"/>
      <c r="BT44" s="11">
        <v>769036.3600000001</v>
      </c>
      <c r="BU44" s="11">
        <v>1359676.1356295962</v>
      </c>
      <c r="BV44" s="214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6"/>
    </row>
    <row r="45" spans="1:90" s="152" customFormat="1" ht="29.25" customHeight="1" x14ac:dyDescent="0.2">
      <c r="A45" s="184" t="s">
        <v>49</v>
      </c>
      <c r="B45" s="185"/>
      <c r="C45" s="185"/>
      <c r="D45" s="185"/>
      <c r="E45" s="185"/>
      <c r="F45" s="185"/>
      <c r="G45" s="185"/>
      <c r="H45" s="185"/>
      <c r="I45" s="186"/>
      <c r="J45" s="140"/>
      <c r="K45" s="187" t="s">
        <v>139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44"/>
      <c r="BI45" s="188" t="s">
        <v>5</v>
      </c>
      <c r="BJ45" s="189"/>
      <c r="BK45" s="189"/>
      <c r="BL45" s="189"/>
      <c r="BM45" s="189"/>
      <c r="BN45" s="189"/>
      <c r="BO45" s="189"/>
      <c r="BP45" s="189"/>
      <c r="BQ45" s="189"/>
      <c r="BR45" s="189"/>
      <c r="BS45" s="190"/>
      <c r="BT45" s="11">
        <v>277822.45</v>
      </c>
      <c r="BU45" s="11">
        <v>324880.03473000001</v>
      </c>
      <c r="BV45" s="168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70"/>
    </row>
    <row r="46" spans="1:90" s="152" customFormat="1" ht="33" customHeight="1" x14ac:dyDescent="0.2">
      <c r="A46" s="184" t="s">
        <v>50</v>
      </c>
      <c r="B46" s="185"/>
      <c r="C46" s="185"/>
      <c r="D46" s="185"/>
      <c r="E46" s="185"/>
      <c r="F46" s="185"/>
      <c r="G46" s="185"/>
      <c r="H46" s="185"/>
      <c r="I46" s="186"/>
      <c r="J46" s="140"/>
      <c r="K46" s="187" t="s">
        <v>51</v>
      </c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44"/>
      <c r="BI46" s="188" t="s">
        <v>5</v>
      </c>
      <c r="BJ46" s="189"/>
      <c r="BK46" s="189"/>
      <c r="BL46" s="189"/>
      <c r="BM46" s="189"/>
      <c r="BN46" s="189"/>
      <c r="BO46" s="189"/>
      <c r="BP46" s="189"/>
      <c r="BQ46" s="189"/>
      <c r="BR46" s="189"/>
      <c r="BS46" s="190"/>
      <c r="BT46" s="11">
        <v>0</v>
      </c>
      <c r="BU46" s="11">
        <v>0</v>
      </c>
      <c r="BV46" s="217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6"/>
    </row>
    <row r="47" spans="1:90" s="152" customFormat="1" ht="50.25" customHeight="1" x14ac:dyDescent="0.2">
      <c r="A47" s="184" t="s">
        <v>52</v>
      </c>
      <c r="B47" s="185"/>
      <c r="C47" s="185"/>
      <c r="D47" s="185"/>
      <c r="E47" s="185"/>
      <c r="F47" s="185"/>
      <c r="G47" s="185"/>
      <c r="H47" s="185"/>
      <c r="I47" s="186"/>
      <c r="J47" s="140"/>
      <c r="K47" s="187" t="s">
        <v>53</v>
      </c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44"/>
      <c r="BI47" s="188" t="s">
        <v>5</v>
      </c>
      <c r="BJ47" s="189"/>
      <c r="BK47" s="189"/>
      <c r="BL47" s="189"/>
      <c r="BM47" s="189"/>
      <c r="BN47" s="189"/>
      <c r="BO47" s="189"/>
      <c r="BP47" s="189"/>
      <c r="BQ47" s="189"/>
      <c r="BR47" s="189"/>
      <c r="BS47" s="190"/>
      <c r="BT47" s="11">
        <v>59415.549999999996</v>
      </c>
      <c r="BU47" s="11">
        <v>124114.34</v>
      </c>
      <c r="BV47" s="168" t="s">
        <v>378</v>
      </c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0"/>
    </row>
    <row r="48" spans="1:90" s="152" customFormat="1" ht="29.25" customHeight="1" x14ac:dyDescent="0.2">
      <c r="A48" s="184" t="s">
        <v>54</v>
      </c>
      <c r="B48" s="185"/>
      <c r="C48" s="185"/>
      <c r="D48" s="185"/>
      <c r="E48" s="185"/>
      <c r="F48" s="185"/>
      <c r="G48" s="185"/>
      <c r="H48" s="185"/>
      <c r="I48" s="186"/>
      <c r="J48" s="140"/>
      <c r="K48" s="187" t="s">
        <v>22</v>
      </c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44"/>
      <c r="BI48" s="188" t="s">
        <v>5</v>
      </c>
      <c r="BJ48" s="189"/>
      <c r="BK48" s="189"/>
      <c r="BL48" s="189"/>
      <c r="BM48" s="189"/>
      <c r="BN48" s="189"/>
      <c r="BO48" s="189"/>
      <c r="BP48" s="189"/>
      <c r="BQ48" s="189"/>
      <c r="BR48" s="189"/>
      <c r="BS48" s="190"/>
      <c r="BT48" s="11">
        <v>183709.27</v>
      </c>
      <c r="BU48" s="11">
        <v>221125.03000000003</v>
      </c>
      <c r="BV48" s="168" t="s">
        <v>311</v>
      </c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70"/>
    </row>
    <row r="49" spans="1:90" s="152" customFormat="1" ht="45" customHeight="1" x14ac:dyDescent="0.2">
      <c r="A49" s="184" t="s">
        <v>55</v>
      </c>
      <c r="B49" s="185"/>
      <c r="C49" s="185"/>
      <c r="D49" s="185"/>
      <c r="E49" s="185"/>
      <c r="F49" s="185"/>
      <c r="G49" s="185"/>
      <c r="H49" s="185"/>
      <c r="I49" s="186"/>
      <c r="J49" s="140"/>
      <c r="K49" s="187" t="s">
        <v>286</v>
      </c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44"/>
      <c r="BI49" s="188" t="s">
        <v>5</v>
      </c>
      <c r="BJ49" s="189"/>
      <c r="BK49" s="189"/>
      <c r="BL49" s="189"/>
      <c r="BM49" s="189"/>
      <c r="BN49" s="189"/>
      <c r="BO49" s="189"/>
      <c r="BP49" s="189"/>
      <c r="BQ49" s="189"/>
      <c r="BR49" s="189"/>
      <c r="BS49" s="190"/>
      <c r="BT49" s="11">
        <v>0</v>
      </c>
      <c r="BU49" s="11">
        <v>51186.535859999996</v>
      </c>
      <c r="BV49" s="168" t="s">
        <v>307</v>
      </c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70"/>
    </row>
    <row r="50" spans="1:90" s="152" customFormat="1" ht="25.5" customHeight="1" x14ac:dyDescent="0.2">
      <c r="A50" s="184" t="s">
        <v>56</v>
      </c>
      <c r="B50" s="185"/>
      <c r="C50" s="185"/>
      <c r="D50" s="185"/>
      <c r="E50" s="185"/>
      <c r="F50" s="185"/>
      <c r="G50" s="185"/>
      <c r="H50" s="185"/>
      <c r="I50" s="186"/>
      <c r="J50" s="140"/>
      <c r="K50" s="187" t="s">
        <v>106</v>
      </c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44"/>
      <c r="BI50" s="188" t="s">
        <v>5</v>
      </c>
      <c r="BJ50" s="189"/>
      <c r="BK50" s="189"/>
      <c r="BL50" s="189"/>
      <c r="BM50" s="189"/>
      <c r="BN50" s="189"/>
      <c r="BO50" s="189"/>
      <c r="BP50" s="189"/>
      <c r="BQ50" s="189"/>
      <c r="BR50" s="189"/>
      <c r="BS50" s="190"/>
      <c r="BT50" s="11">
        <v>231325.64</v>
      </c>
      <c r="BU50" s="11">
        <v>267899.90999999997</v>
      </c>
      <c r="BV50" s="168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70"/>
    </row>
    <row r="51" spans="1:90" s="152" customFormat="1" ht="15" customHeight="1" x14ac:dyDescent="0.2">
      <c r="A51" s="184" t="s">
        <v>57</v>
      </c>
      <c r="B51" s="185"/>
      <c r="C51" s="185"/>
      <c r="D51" s="185"/>
      <c r="E51" s="185"/>
      <c r="F51" s="185"/>
      <c r="G51" s="185"/>
      <c r="H51" s="185"/>
      <c r="I51" s="186"/>
      <c r="J51" s="140"/>
      <c r="K51" s="187" t="s">
        <v>107</v>
      </c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44"/>
      <c r="BI51" s="188" t="s">
        <v>5</v>
      </c>
      <c r="BJ51" s="189"/>
      <c r="BK51" s="189"/>
      <c r="BL51" s="189"/>
      <c r="BM51" s="189"/>
      <c r="BN51" s="189"/>
      <c r="BO51" s="189"/>
      <c r="BP51" s="189"/>
      <c r="BQ51" s="189"/>
      <c r="BR51" s="189"/>
      <c r="BS51" s="190"/>
      <c r="BT51" s="11">
        <v>0</v>
      </c>
      <c r="BU51" s="11">
        <v>0</v>
      </c>
      <c r="BV51" s="168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70"/>
    </row>
    <row r="52" spans="1:90" s="152" customFormat="1" ht="68.45" customHeight="1" x14ac:dyDescent="0.2">
      <c r="A52" s="184" t="s">
        <v>61</v>
      </c>
      <c r="B52" s="185"/>
      <c r="C52" s="185"/>
      <c r="D52" s="185"/>
      <c r="E52" s="185"/>
      <c r="F52" s="185"/>
      <c r="G52" s="185"/>
      <c r="H52" s="185"/>
      <c r="I52" s="186"/>
      <c r="J52" s="140"/>
      <c r="K52" s="187" t="s">
        <v>23</v>
      </c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44"/>
      <c r="BI52" s="188" t="s">
        <v>5</v>
      </c>
      <c r="BJ52" s="189"/>
      <c r="BK52" s="189"/>
      <c r="BL52" s="189"/>
      <c r="BM52" s="189"/>
      <c r="BN52" s="189"/>
      <c r="BO52" s="189"/>
      <c r="BP52" s="189"/>
      <c r="BQ52" s="189"/>
      <c r="BR52" s="189"/>
      <c r="BS52" s="190"/>
      <c r="BT52" s="11">
        <v>0</v>
      </c>
      <c r="BU52" s="11">
        <v>-27911.164557904001</v>
      </c>
      <c r="BV52" s="168" t="s">
        <v>343</v>
      </c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70"/>
    </row>
    <row r="53" spans="1:90" s="152" customFormat="1" ht="19.5" customHeight="1" x14ac:dyDescent="0.2">
      <c r="A53" s="184" t="s">
        <v>108</v>
      </c>
      <c r="B53" s="185"/>
      <c r="C53" s="185"/>
      <c r="D53" s="185"/>
      <c r="E53" s="185"/>
      <c r="F53" s="185"/>
      <c r="G53" s="185"/>
      <c r="H53" s="185"/>
      <c r="I53" s="186"/>
      <c r="J53" s="140"/>
      <c r="K53" s="187" t="s">
        <v>24</v>
      </c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44"/>
      <c r="BI53" s="188" t="s">
        <v>5</v>
      </c>
      <c r="BJ53" s="189"/>
      <c r="BK53" s="189"/>
      <c r="BL53" s="189"/>
      <c r="BM53" s="189"/>
      <c r="BN53" s="189"/>
      <c r="BO53" s="189"/>
      <c r="BP53" s="189"/>
      <c r="BQ53" s="189"/>
      <c r="BR53" s="189"/>
      <c r="BS53" s="190"/>
      <c r="BT53" s="11">
        <v>16732.420000000002</v>
      </c>
      <c r="BU53" s="11">
        <v>15417.519999999999</v>
      </c>
      <c r="BV53" s="168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70"/>
    </row>
    <row r="54" spans="1:90" s="152" customFormat="1" ht="60.75" customHeight="1" x14ac:dyDescent="0.2">
      <c r="A54" s="184" t="s">
        <v>109</v>
      </c>
      <c r="B54" s="185"/>
      <c r="C54" s="185"/>
      <c r="D54" s="185"/>
      <c r="E54" s="185"/>
      <c r="F54" s="185"/>
      <c r="G54" s="185"/>
      <c r="H54" s="185"/>
      <c r="I54" s="186"/>
      <c r="J54" s="140"/>
      <c r="K54" s="187" t="s">
        <v>58</v>
      </c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44"/>
      <c r="BI54" s="188" t="s">
        <v>5</v>
      </c>
      <c r="BJ54" s="189"/>
      <c r="BK54" s="189"/>
      <c r="BL54" s="189"/>
      <c r="BM54" s="189"/>
      <c r="BN54" s="189"/>
      <c r="BO54" s="189"/>
      <c r="BP54" s="189"/>
      <c r="BQ54" s="189"/>
      <c r="BR54" s="189"/>
      <c r="BS54" s="190"/>
      <c r="BT54" s="14">
        <v>0</v>
      </c>
      <c r="BU54" s="153">
        <v>7362.25</v>
      </c>
      <c r="BV54" s="203" t="s">
        <v>306</v>
      </c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5"/>
    </row>
    <row r="55" spans="1:90" s="152" customFormat="1" ht="39" customHeight="1" x14ac:dyDescent="0.2">
      <c r="A55" s="184" t="s">
        <v>110</v>
      </c>
      <c r="B55" s="185"/>
      <c r="C55" s="185"/>
      <c r="D55" s="185"/>
      <c r="E55" s="185"/>
      <c r="F55" s="185"/>
      <c r="G55" s="185"/>
      <c r="H55" s="185"/>
      <c r="I55" s="186"/>
      <c r="J55" s="140"/>
      <c r="K55" s="187" t="s">
        <v>59</v>
      </c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44"/>
      <c r="BI55" s="188" t="s">
        <v>60</v>
      </c>
      <c r="BJ55" s="189"/>
      <c r="BK55" s="189"/>
      <c r="BL55" s="189"/>
      <c r="BM55" s="189"/>
      <c r="BN55" s="189"/>
      <c r="BO55" s="189"/>
      <c r="BP55" s="189"/>
      <c r="BQ55" s="189"/>
      <c r="BR55" s="189"/>
      <c r="BS55" s="190"/>
      <c r="BT55" s="140" t="s">
        <v>303</v>
      </c>
      <c r="BU55" s="75">
        <v>966</v>
      </c>
      <c r="BV55" s="203" t="s">
        <v>304</v>
      </c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5"/>
    </row>
    <row r="56" spans="1:90" s="152" customFormat="1" ht="102" customHeight="1" x14ac:dyDescent="0.2">
      <c r="A56" s="184" t="s">
        <v>111</v>
      </c>
      <c r="B56" s="185"/>
      <c r="C56" s="185"/>
      <c r="D56" s="185"/>
      <c r="E56" s="185"/>
      <c r="F56" s="185"/>
      <c r="G56" s="185"/>
      <c r="H56" s="185"/>
      <c r="I56" s="186"/>
      <c r="J56" s="140"/>
      <c r="K56" s="187" t="s">
        <v>62</v>
      </c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44"/>
      <c r="BI56" s="188" t="s">
        <v>5</v>
      </c>
      <c r="BJ56" s="189"/>
      <c r="BK56" s="189"/>
      <c r="BL56" s="189"/>
      <c r="BM56" s="189"/>
      <c r="BN56" s="189"/>
      <c r="BO56" s="189"/>
      <c r="BP56" s="189"/>
      <c r="BQ56" s="189"/>
      <c r="BR56" s="189"/>
      <c r="BS56" s="190"/>
      <c r="BT56" s="14">
        <v>0</v>
      </c>
      <c r="BU56" s="14">
        <v>0</v>
      </c>
      <c r="BV56" s="218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20"/>
    </row>
    <row r="57" spans="1:90" s="152" customFormat="1" ht="27" customHeight="1" x14ac:dyDescent="0.2">
      <c r="A57" s="184" t="s">
        <v>112</v>
      </c>
      <c r="B57" s="185"/>
      <c r="C57" s="185"/>
      <c r="D57" s="185"/>
      <c r="E57" s="185"/>
      <c r="F57" s="185"/>
      <c r="G57" s="185"/>
      <c r="H57" s="185"/>
      <c r="I57" s="186"/>
      <c r="J57" s="140"/>
      <c r="K57" s="187" t="s">
        <v>113</v>
      </c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44"/>
      <c r="BI57" s="188" t="s">
        <v>5</v>
      </c>
      <c r="BJ57" s="189"/>
      <c r="BK57" s="189"/>
      <c r="BL57" s="189"/>
      <c r="BM57" s="189"/>
      <c r="BN57" s="189"/>
      <c r="BO57" s="189"/>
      <c r="BP57" s="189"/>
      <c r="BQ57" s="189"/>
      <c r="BR57" s="189"/>
      <c r="BS57" s="190"/>
      <c r="BT57" s="14">
        <v>31.03</v>
      </c>
      <c r="BU57" s="14">
        <v>375601.67959750036</v>
      </c>
      <c r="BV57" s="168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70"/>
    </row>
    <row r="58" spans="1:90" s="152" customFormat="1" ht="42" customHeight="1" x14ac:dyDescent="0.2">
      <c r="A58" s="184" t="s">
        <v>298</v>
      </c>
      <c r="B58" s="185"/>
      <c r="C58" s="185"/>
      <c r="D58" s="185"/>
      <c r="E58" s="185"/>
      <c r="F58" s="185"/>
      <c r="G58" s="185"/>
      <c r="H58" s="185"/>
      <c r="I58" s="186"/>
      <c r="J58" s="140"/>
      <c r="K58" s="187" t="s">
        <v>141</v>
      </c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44"/>
      <c r="BI58" s="188" t="s">
        <v>5</v>
      </c>
      <c r="BJ58" s="189"/>
      <c r="BK58" s="189"/>
      <c r="BL58" s="189"/>
      <c r="BM58" s="189"/>
      <c r="BN58" s="189"/>
      <c r="BO58" s="189"/>
      <c r="BP58" s="189"/>
      <c r="BQ58" s="189"/>
      <c r="BR58" s="189"/>
      <c r="BS58" s="190"/>
      <c r="BT58" s="14">
        <v>0</v>
      </c>
      <c r="BU58" s="14">
        <v>104328.98999999999</v>
      </c>
      <c r="BV58" s="168" t="s">
        <v>372</v>
      </c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70"/>
    </row>
    <row r="59" spans="1:90" s="152" customFormat="1" ht="35.25" customHeight="1" x14ac:dyDescent="0.2">
      <c r="A59" s="184" t="s">
        <v>299</v>
      </c>
      <c r="B59" s="185"/>
      <c r="C59" s="185"/>
      <c r="D59" s="185"/>
      <c r="E59" s="185"/>
      <c r="F59" s="185"/>
      <c r="G59" s="185"/>
      <c r="H59" s="185"/>
      <c r="I59" s="186"/>
      <c r="J59" s="140"/>
      <c r="K59" s="210" t="s">
        <v>296</v>
      </c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142"/>
      <c r="BI59" s="211" t="s">
        <v>5</v>
      </c>
      <c r="BJ59" s="212"/>
      <c r="BK59" s="212"/>
      <c r="BL59" s="212"/>
      <c r="BM59" s="212"/>
      <c r="BN59" s="212"/>
      <c r="BO59" s="212"/>
      <c r="BP59" s="212"/>
      <c r="BQ59" s="212"/>
      <c r="BR59" s="212"/>
      <c r="BS59" s="213"/>
      <c r="BT59" s="11">
        <v>0</v>
      </c>
      <c r="BU59" s="11">
        <v>1274.2200000000003</v>
      </c>
      <c r="BV59" s="168" t="s">
        <v>309</v>
      </c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70"/>
    </row>
    <row r="60" spans="1:90" s="152" customFormat="1" ht="30.6" customHeight="1" x14ac:dyDescent="0.2">
      <c r="A60" s="184" t="s">
        <v>297</v>
      </c>
      <c r="B60" s="185"/>
      <c r="C60" s="185"/>
      <c r="D60" s="185"/>
      <c r="E60" s="185"/>
      <c r="F60" s="185"/>
      <c r="G60" s="185"/>
      <c r="H60" s="185"/>
      <c r="I60" s="186"/>
      <c r="J60" s="140"/>
      <c r="K60" s="187" t="s">
        <v>198</v>
      </c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44"/>
      <c r="BI60" s="188" t="s">
        <v>5</v>
      </c>
      <c r="BJ60" s="189"/>
      <c r="BK60" s="189"/>
      <c r="BL60" s="189"/>
      <c r="BM60" s="189"/>
      <c r="BN60" s="189"/>
      <c r="BO60" s="189"/>
      <c r="BP60" s="189"/>
      <c r="BQ60" s="189"/>
      <c r="BR60" s="189"/>
      <c r="BS60" s="190"/>
      <c r="BT60" s="14">
        <v>0</v>
      </c>
      <c r="BU60" s="14">
        <v>8089.88</v>
      </c>
      <c r="BV60" s="168" t="s">
        <v>320</v>
      </c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70"/>
    </row>
    <row r="61" spans="1:90" s="152" customFormat="1" ht="30" customHeight="1" x14ac:dyDescent="0.2">
      <c r="A61" s="184" t="s">
        <v>300</v>
      </c>
      <c r="B61" s="185"/>
      <c r="C61" s="185"/>
      <c r="D61" s="185"/>
      <c r="E61" s="185"/>
      <c r="F61" s="185"/>
      <c r="G61" s="185"/>
      <c r="H61" s="185"/>
      <c r="I61" s="186"/>
      <c r="J61" s="140"/>
      <c r="K61" s="187" t="s">
        <v>199</v>
      </c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44"/>
      <c r="BI61" s="188" t="s">
        <v>5</v>
      </c>
      <c r="BJ61" s="189"/>
      <c r="BK61" s="189"/>
      <c r="BL61" s="189"/>
      <c r="BM61" s="189"/>
      <c r="BN61" s="189"/>
      <c r="BO61" s="189"/>
      <c r="BP61" s="189"/>
      <c r="BQ61" s="189"/>
      <c r="BR61" s="189"/>
      <c r="BS61" s="190"/>
      <c r="BT61" s="14">
        <v>0</v>
      </c>
      <c r="BU61" s="14">
        <v>4963.4400000000005</v>
      </c>
      <c r="BV61" s="240" t="s">
        <v>321</v>
      </c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1"/>
      <c r="CK61" s="241"/>
      <c r="CL61" s="242"/>
    </row>
    <row r="62" spans="1:90" s="152" customFormat="1" ht="31.9" customHeight="1" x14ac:dyDescent="0.2">
      <c r="A62" s="184" t="s">
        <v>301</v>
      </c>
      <c r="B62" s="185"/>
      <c r="C62" s="185"/>
      <c r="D62" s="185"/>
      <c r="E62" s="185"/>
      <c r="F62" s="185"/>
      <c r="G62" s="185"/>
      <c r="H62" s="185"/>
      <c r="I62" s="186"/>
      <c r="J62" s="140"/>
      <c r="K62" s="187" t="s">
        <v>146</v>
      </c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44"/>
      <c r="BI62" s="188" t="s">
        <v>5</v>
      </c>
      <c r="BJ62" s="189"/>
      <c r="BK62" s="189"/>
      <c r="BL62" s="189"/>
      <c r="BM62" s="189"/>
      <c r="BN62" s="189"/>
      <c r="BO62" s="189"/>
      <c r="BP62" s="189"/>
      <c r="BQ62" s="189"/>
      <c r="BR62" s="189"/>
      <c r="BS62" s="190"/>
      <c r="BT62" s="14">
        <v>31.03</v>
      </c>
      <c r="BU62" s="14">
        <v>34.306267500000004</v>
      </c>
      <c r="BV62" s="243"/>
      <c r="BW62" s="244"/>
      <c r="BX62" s="244"/>
      <c r="BY62" s="244"/>
      <c r="BZ62" s="244"/>
      <c r="CA62" s="244"/>
      <c r="CB62" s="244"/>
      <c r="CC62" s="244"/>
      <c r="CD62" s="244"/>
      <c r="CE62" s="244"/>
      <c r="CF62" s="244"/>
      <c r="CG62" s="244"/>
      <c r="CH62" s="244"/>
      <c r="CI62" s="244"/>
      <c r="CJ62" s="244"/>
      <c r="CK62" s="244"/>
      <c r="CL62" s="245"/>
    </row>
    <row r="63" spans="1:90" s="152" customFormat="1" ht="30" customHeight="1" x14ac:dyDescent="0.2">
      <c r="A63" s="184" t="s">
        <v>302</v>
      </c>
      <c r="B63" s="185"/>
      <c r="C63" s="185"/>
      <c r="D63" s="185"/>
      <c r="E63" s="185"/>
      <c r="F63" s="185"/>
      <c r="G63" s="185"/>
      <c r="H63" s="185"/>
      <c r="I63" s="186"/>
      <c r="J63" s="140"/>
      <c r="K63" s="187" t="s">
        <v>148</v>
      </c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44"/>
      <c r="BI63" s="188" t="s">
        <v>5</v>
      </c>
      <c r="BJ63" s="189"/>
      <c r="BK63" s="189"/>
      <c r="BL63" s="189"/>
      <c r="BM63" s="189"/>
      <c r="BN63" s="189"/>
      <c r="BO63" s="189"/>
      <c r="BP63" s="189"/>
      <c r="BQ63" s="189"/>
      <c r="BR63" s="189"/>
      <c r="BS63" s="190"/>
      <c r="BT63" s="14">
        <v>0</v>
      </c>
      <c r="BU63" s="14">
        <v>3266.14</v>
      </c>
      <c r="BV63" s="203" t="s">
        <v>309</v>
      </c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5"/>
    </row>
    <row r="64" spans="1:90" s="152" customFormat="1" ht="42" customHeight="1" x14ac:dyDescent="0.2">
      <c r="A64" s="184" t="s">
        <v>152</v>
      </c>
      <c r="B64" s="185"/>
      <c r="C64" s="185"/>
      <c r="D64" s="185"/>
      <c r="E64" s="185"/>
      <c r="F64" s="185"/>
      <c r="G64" s="185"/>
      <c r="H64" s="185"/>
      <c r="I64" s="186"/>
      <c r="J64" s="140"/>
      <c r="K64" s="187" t="s">
        <v>150</v>
      </c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44"/>
      <c r="BI64" s="188" t="s">
        <v>5</v>
      </c>
      <c r="BJ64" s="189"/>
      <c r="BK64" s="189"/>
      <c r="BL64" s="189"/>
      <c r="BM64" s="189"/>
      <c r="BN64" s="189"/>
      <c r="BO64" s="189"/>
      <c r="BP64" s="189"/>
      <c r="BQ64" s="189"/>
      <c r="BR64" s="189"/>
      <c r="BS64" s="190"/>
      <c r="BT64" s="14">
        <v>0</v>
      </c>
      <c r="BU64" s="14">
        <v>1835.5</v>
      </c>
      <c r="BV64" s="240" t="s">
        <v>321</v>
      </c>
      <c r="BW64" s="241"/>
      <c r="BX64" s="241"/>
      <c r="BY64" s="241"/>
      <c r="BZ64" s="241"/>
      <c r="CA64" s="241"/>
      <c r="CB64" s="241"/>
      <c r="CC64" s="241"/>
      <c r="CD64" s="241"/>
      <c r="CE64" s="241"/>
      <c r="CF64" s="241"/>
      <c r="CG64" s="241"/>
      <c r="CH64" s="241"/>
      <c r="CI64" s="241"/>
      <c r="CJ64" s="241"/>
      <c r="CK64" s="241"/>
      <c r="CL64" s="242"/>
    </row>
    <row r="65" spans="1:90" s="152" customFormat="1" ht="32.25" customHeight="1" x14ac:dyDescent="0.2">
      <c r="A65" s="184" t="s">
        <v>194</v>
      </c>
      <c r="B65" s="185"/>
      <c r="C65" s="185"/>
      <c r="D65" s="185"/>
      <c r="E65" s="185"/>
      <c r="F65" s="185"/>
      <c r="G65" s="185"/>
      <c r="H65" s="185"/>
      <c r="I65" s="186"/>
      <c r="J65" s="140"/>
      <c r="K65" s="187" t="s">
        <v>151</v>
      </c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44"/>
      <c r="BI65" s="188" t="s">
        <v>5</v>
      </c>
      <c r="BJ65" s="189"/>
      <c r="BK65" s="189"/>
      <c r="BL65" s="189"/>
      <c r="BM65" s="189"/>
      <c r="BN65" s="189"/>
      <c r="BO65" s="189"/>
      <c r="BP65" s="189"/>
      <c r="BQ65" s="189"/>
      <c r="BR65" s="189"/>
      <c r="BS65" s="190"/>
      <c r="BT65" s="14">
        <v>0</v>
      </c>
      <c r="BU65" s="14">
        <v>15532.88</v>
      </c>
      <c r="BV65" s="221" t="s">
        <v>309</v>
      </c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</row>
    <row r="66" spans="1:90" s="152" customFormat="1" ht="17.45" customHeight="1" x14ac:dyDescent="0.2">
      <c r="A66" s="184" t="s">
        <v>201</v>
      </c>
      <c r="B66" s="185"/>
      <c r="C66" s="185"/>
      <c r="D66" s="185"/>
      <c r="E66" s="185"/>
      <c r="F66" s="185"/>
      <c r="G66" s="185"/>
      <c r="H66" s="185"/>
      <c r="I66" s="186"/>
      <c r="J66" s="140"/>
      <c r="K66" s="187" t="s">
        <v>153</v>
      </c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44"/>
      <c r="BI66" s="188" t="s">
        <v>5</v>
      </c>
      <c r="BJ66" s="189"/>
      <c r="BK66" s="189"/>
      <c r="BL66" s="189"/>
      <c r="BM66" s="189"/>
      <c r="BN66" s="189"/>
      <c r="BO66" s="189"/>
      <c r="BP66" s="189"/>
      <c r="BQ66" s="189"/>
      <c r="BR66" s="189"/>
      <c r="BS66" s="190"/>
      <c r="BT66" s="14">
        <v>0</v>
      </c>
      <c r="BU66" s="14">
        <v>191135.98018000042</v>
      </c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</row>
    <row r="67" spans="1:90" s="152" customFormat="1" ht="30.75" customHeight="1" x14ac:dyDescent="0.2">
      <c r="A67" s="184" t="s">
        <v>202</v>
      </c>
      <c r="B67" s="185"/>
      <c r="C67" s="185"/>
      <c r="D67" s="185"/>
      <c r="E67" s="185"/>
      <c r="F67" s="185"/>
      <c r="G67" s="185"/>
      <c r="H67" s="185"/>
      <c r="I67" s="186"/>
      <c r="J67" s="140"/>
      <c r="K67" s="187" t="s">
        <v>373</v>
      </c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44"/>
      <c r="BI67" s="188" t="s">
        <v>5</v>
      </c>
      <c r="BJ67" s="189"/>
      <c r="BK67" s="189"/>
      <c r="BL67" s="189"/>
      <c r="BM67" s="189"/>
      <c r="BN67" s="189"/>
      <c r="BO67" s="189"/>
      <c r="BP67" s="189"/>
      <c r="BQ67" s="189"/>
      <c r="BR67" s="189"/>
      <c r="BS67" s="190"/>
      <c r="BT67" s="14">
        <v>0</v>
      </c>
      <c r="BU67" s="14">
        <v>45140.343149999993</v>
      </c>
      <c r="BV67" s="221"/>
      <c r="BW67" s="221"/>
      <c r="BX67" s="221"/>
      <c r="BY67" s="221"/>
      <c r="BZ67" s="221"/>
      <c r="CA67" s="221"/>
      <c r="CB67" s="221"/>
      <c r="CC67" s="221"/>
      <c r="CD67" s="221"/>
      <c r="CE67" s="221"/>
      <c r="CF67" s="221"/>
      <c r="CG67" s="221"/>
      <c r="CH67" s="221"/>
      <c r="CI67" s="221"/>
      <c r="CJ67" s="221"/>
      <c r="CK67" s="221"/>
      <c r="CL67" s="221"/>
    </row>
    <row r="68" spans="1:90" s="152" customFormat="1" ht="57.75" customHeight="1" x14ac:dyDescent="0.2">
      <c r="A68" s="184" t="s">
        <v>15</v>
      </c>
      <c r="B68" s="185"/>
      <c r="C68" s="185"/>
      <c r="D68" s="185"/>
      <c r="E68" s="185"/>
      <c r="F68" s="185"/>
      <c r="G68" s="185"/>
      <c r="H68" s="185"/>
      <c r="I68" s="186"/>
      <c r="J68" s="140"/>
      <c r="K68" s="187" t="s">
        <v>25</v>
      </c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44"/>
      <c r="BI68" s="188" t="s">
        <v>5</v>
      </c>
      <c r="BJ68" s="189"/>
      <c r="BK68" s="189"/>
      <c r="BL68" s="189"/>
      <c r="BM68" s="189"/>
      <c r="BN68" s="189"/>
      <c r="BO68" s="189"/>
      <c r="BP68" s="189"/>
      <c r="BQ68" s="189"/>
      <c r="BR68" s="189"/>
      <c r="BS68" s="190"/>
      <c r="BT68" s="14">
        <v>847551.31000000017</v>
      </c>
      <c r="BU68" s="153">
        <v>1641908.3564866781</v>
      </c>
      <c r="BV68" s="203" t="s">
        <v>374</v>
      </c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5"/>
    </row>
    <row r="69" spans="1:90" s="152" customFormat="1" ht="30" customHeight="1" x14ac:dyDescent="0.2">
      <c r="A69" s="184" t="s">
        <v>16</v>
      </c>
      <c r="B69" s="185"/>
      <c r="C69" s="185"/>
      <c r="D69" s="185"/>
      <c r="E69" s="185"/>
      <c r="F69" s="185"/>
      <c r="G69" s="185"/>
      <c r="H69" s="185"/>
      <c r="I69" s="186"/>
      <c r="J69" s="140"/>
      <c r="K69" s="187" t="s">
        <v>63</v>
      </c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44"/>
      <c r="BI69" s="188" t="s">
        <v>5</v>
      </c>
      <c r="BJ69" s="189"/>
      <c r="BK69" s="189"/>
      <c r="BL69" s="189"/>
      <c r="BM69" s="189"/>
      <c r="BN69" s="189"/>
      <c r="BO69" s="189"/>
      <c r="BP69" s="189"/>
      <c r="BQ69" s="189"/>
      <c r="BR69" s="189"/>
      <c r="BS69" s="190"/>
      <c r="BT69" s="140" t="s">
        <v>204</v>
      </c>
      <c r="BU69" s="11">
        <v>143617.82039000001</v>
      </c>
      <c r="BV69" s="218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/>
      <c r="CG69" s="219"/>
      <c r="CH69" s="219"/>
      <c r="CI69" s="219"/>
      <c r="CJ69" s="219"/>
      <c r="CK69" s="219"/>
      <c r="CL69" s="220"/>
    </row>
    <row r="70" spans="1:90" s="152" customFormat="1" ht="45" customHeight="1" x14ac:dyDescent="0.2">
      <c r="A70" s="184" t="s">
        <v>17</v>
      </c>
      <c r="B70" s="185"/>
      <c r="C70" s="185"/>
      <c r="D70" s="185"/>
      <c r="E70" s="185"/>
      <c r="F70" s="185"/>
      <c r="G70" s="185"/>
      <c r="H70" s="185"/>
      <c r="I70" s="186"/>
      <c r="J70" s="140"/>
      <c r="K70" s="187" t="s">
        <v>64</v>
      </c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44"/>
      <c r="BI70" s="188" t="s">
        <v>5</v>
      </c>
      <c r="BJ70" s="189"/>
      <c r="BK70" s="189"/>
      <c r="BL70" s="189"/>
      <c r="BM70" s="189"/>
      <c r="BN70" s="189"/>
      <c r="BO70" s="189"/>
      <c r="BP70" s="189"/>
      <c r="BQ70" s="189"/>
      <c r="BR70" s="189"/>
      <c r="BS70" s="190"/>
      <c r="BT70" s="11">
        <v>514702.68</v>
      </c>
      <c r="BU70" s="11">
        <v>645939.70377000002</v>
      </c>
      <c r="BV70" s="168" t="s">
        <v>309</v>
      </c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70"/>
    </row>
    <row r="71" spans="1:90" s="152" customFormat="1" ht="29.25" customHeight="1" x14ac:dyDescent="0.2">
      <c r="A71" s="184" t="s">
        <v>7</v>
      </c>
      <c r="B71" s="185"/>
      <c r="C71" s="185"/>
      <c r="D71" s="185"/>
      <c r="E71" s="185"/>
      <c r="F71" s="185"/>
      <c r="G71" s="185"/>
      <c r="H71" s="185"/>
      <c r="I71" s="186"/>
      <c r="J71" s="140"/>
      <c r="K71" s="187" t="s">
        <v>114</v>
      </c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44"/>
      <c r="BI71" s="188" t="s">
        <v>65</v>
      </c>
      <c r="BJ71" s="189"/>
      <c r="BK71" s="189"/>
      <c r="BL71" s="189"/>
      <c r="BM71" s="189"/>
      <c r="BN71" s="189"/>
      <c r="BO71" s="189"/>
      <c r="BP71" s="189"/>
      <c r="BQ71" s="189"/>
      <c r="BR71" s="189"/>
      <c r="BS71" s="190"/>
      <c r="BT71" s="11">
        <v>268.96000000000004</v>
      </c>
      <c r="BU71" s="11">
        <v>316.90039755546167</v>
      </c>
      <c r="BV71" s="168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70"/>
    </row>
    <row r="72" spans="1:90" s="152" customFormat="1" ht="55.5" customHeight="1" x14ac:dyDescent="0.2">
      <c r="A72" s="184" t="s">
        <v>47</v>
      </c>
      <c r="B72" s="185"/>
      <c r="C72" s="185"/>
      <c r="D72" s="185"/>
      <c r="E72" s="185"/>
      <c r="F72" s="185"/>
      <c r="G72" s="185"/>
      <c r="H72" s="185"/>
      <c r="I72" s="186"/>
      <c r="J72" s="140"/>
      <c r="K72" s="187" t="s">
        <v>115</v>
      </c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44"/>
      <c r="BI72" s="203" t="s">
        <v>154</v>
      </c>
      <c r="BJ72" s="204"/>
      <c r="BK72" s="204"/>
      <c r="BL72" s="204"/>
      <c r="BM72" s="204"/>
      <c r="BN72" s="204"/>
      <c r="BO72" s="204"/>
      <c r="BP72" s="204"/>
      <c r="BQ72" s="204"/>
      <c r="BR72" s="204"/>
      <c r="BS72" s="205"/>
      <c r="BT72" s="14">
        <v>1913.6774241522901</v>
      </c>
      <c r="BU72" s="14">
        <v>2038.3051228484251</v>
      </c>
      <c r="BV72" s="168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70"/>
    </row>
    <row r="73" spans="1:90" s="152" customFormat="1" ht="63" customHeight="1" x14ac:dyDescent="0.2">
      <c r="A73" s="184" t="s">
        <v>26</v>
      </c>
      <c r="B73" s="185"/>
      <c r="C73" s="185"/>
      <c r="D73" s="185"/>
      <c r="E73" s="185"/>
      <c r="F73" s="185"/>
      <c r="G73" s="185"/>
      <c r="H73" s="185"/>
      <c r="I73" s="186"/>
      <c r="J73" s="140"/>
      <c r="K73" s="187" t="s">
        <v>67</v>
      </c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44"/>
      <c r="BI73" s="188" t="s">
        <v>38</v>
      </c>
      <c r="BJ73" s="189"/>
      <c r="BK73" s="189"/>
      <c r="BL73" s="189"/>
      <c r="BM73" s="189"/>
      <c r="BN73" s="189"/>
      <c r="BO73" s="189"/>
      <c r="BP73" s="189"/>
      <c r="BQ73" s="189"/>
      <c r="BR73" s="189"/>
      <c r="BS73" s="190"/>
      <c r="BT73" s="140" t="s">
        <v>38</v>
      </c>
      <c r="BU73" s="140" t="s">
        <v>38</v>
      </c>
      <c r="BV73" s="203" t="s">
        <v>38</v>
      </c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5"/>
    </row>
    <row r="74" spans="1:90" s="152" customFormat="1" ht="30" customHeight="1" x14ac:dyDescent="0.2">
      <c r="A74" s="184" t="s">
        <v>6</v>
      </c>
      <c r="B74" s="185"/>
      <c r="C74" s="185"/>
      <c r="D74" s="185"/>
      <c r="E74" s="185"/>
      <c r="F74" s="185"/>
      <c r="G74" s="185"/>
      <c r="H74" s="185"/>
      <c r="I74" s="186"/>
      <c r="J74" s="140"/>
      <c r="K74" s="187" t="s">
        <v>68</v>
      </c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44"/>
      <c r="BI74" s="188" t="s">
        <v>69</v>
      </c>
      <c r="BJ74" s="189"/>
      <c r="BK74" s="189"/>
      <c r="BL74" s="189"/>
      <c r="BM74" s="189"/>
      <c r="BN74" s="189"/>
      <c r="BO74" s="189"/>
      <c r="BP74" s="189"/>
      <c r="BQ74" s="189"/>
      <c r="BR74" s="189"/>
      <c r="BS74" s="190"/>
      <c r="BT74" s="140" t="s">
        <v>303</v>
      </c>
      <c r="BU74" s="153">
        <v>120992</v>
      </c>
      <c r="BV74" s="203" t="s">
        <v>305</v>
      </c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5"/>
    </row>
    <row r="75" spans="1:90" s="152" customFormat="1" ht="15" customHeight="1" x14ac:dyDescent="0.2">
      <c r="A75" s="184" t="s">
        <v>70</v>
      </c>
      <c r="B75" s="185"/>
      <c r="C75" s="185"/>
      <c r="D75" s="185"/>
      <c r="E75" s="185"/>
      <c r="F75" s="185"/>
      <c r="G75" s="185"/>
      <c r="H75" s="185"/>
      <c r="I75" s="186"/>
      <c r="J75" s="140"/>
      <c r="K75" s="187" t="s">
        <v>71</v>
      </c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44"/>
      <c r="BI75" s="188" t="s">
        <v>72</v>
      </c>
      <c r="BJ75" s="189"/>
      <c r="BK75" s="189"/>
      <c r="BL75" s="189"/>
      <c r="BM75" s="189"/>
      <c r="BN75" s="189"/>
      <c r="BO75" s="189"/>
      <c r="BP75" s="189"/>
      <c r="BQ75" s="189"/>
      <c r="BR75" s="189"/>
      <c r="BS75" s="190"/>
      <c r="BT75" s="140" t="s">
        <v>303</v>
      </c>
      <c r="BU75" s="153">
        <v>1920.5</v>
      </c>
      <c r="BV75" s="218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20"/>
    </row>
    <row r="76" spans="1:90" s="152" customFormat="1" ht="30" hidden="1" customHeight="1" x14ac:dyDescent="0.2">
      <c r="A76" s="184" t="s">
        <v>73</v>
      </c>
      <c r="B76" s="185"/>
      <c r="C76" s="185"/>
      <c r="D76" s="185"/>
      <c r="E76" s="185"/>
      <c r="F76" s="185"/>
      <c r="G76" s="185"/>
      <c r="H76" s="185"/>
      <c r="I76" s="186"/>
      <c r="J76" s="140"/>
      <c r="K76" s="187" t="s">
        <v>74</v>
      </c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44"/>
      <c r="BI76" s="188" t="s">
        <v>72</v>
      </c>
      <c r="BJ76" s="189"/>
      <c r="BK76" s="189"/>
      <c r="BL76" s="189"/>
      <c r="BM76" s="189"/>
      <c r="BN76" s="189"/>
      <c r="BO76" s="189"/>
      <c r="BP76" s="189"/>
      <c r="BQ76" s="189"/>
      <c r="BR76" s="189"/>
      <c r="BS76" s="190"/>
      <c r="BT76" s="140" t="s">
        <v>303</v>
      </c>
      <c r="BU76" s="153"/>
      <c r="BV76" s="218"/>
      <c r="BW76" s="219"/>
      <c r="BX76" s="219"/>
      <c r="BY76" s="219"/>
      <c r="BZ76" s="219"/>
      <c r="CA76" s="219"/>
      <c r="CB76" s="219"/>
      <c r="CC76" s="219"/>
      <c r="CD76" s="219"/>
      <c r="CE76" s="219"/>
      <c r="CF76" s="219"/>
      <c r="CG76" s="219"/>
      <c r="CH76" s="219"/>
      <c r="CI76" s="219"/>
      <c r="CJ76" s="219"/>
      <c r="CK76" s="219"/>
      <c r="CL76" s="220"/>
    </row>
    <row r="77" spans="1:90" s="152" customFormat="1" ht="30" customHeight="1" x14ac:dyDescent="0.2">
      <c r="A77" s="230" t="s">
        <v>155</v>
      </c>
      <c r="B77" s="231"/>
      <c r="C77" s="231"/>
      <c r="D77" s="231"/>
      <c r="E77" s="231"/>
      <c r="F77" s="231"/>
      <c r="G77" s="231"/>
      <c r="H77" s="231"/>
      <c r="I77" s="232"/>
      <c r="J77" s="224" t="s">
        <v>156</v>
      </c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6"/>
      <c r="BI77" s="188" t="s">
        <v>72</v>
      </c>
      <c r="BJ77" s="189"/>
      <c r="BK77" s="189"/>
      <c r="BL77" s="189"/>
      <c r="BM77" s="189"/>
      <c r="BN77" s="189"/>
      <c r="BO77" s="189"/>
      <c r="BP77" s="189"/>
      <c r="BQ77" s="189"/>
      <c r="BR77" s="189"/>
      <c r="BS77" s="190"/>
      <c r="BT77" s="140" t="s">
        <v>303</v>
      </c>
      <c r="BU77" s="153">
        <v>1214.4000000000001</v>
      </c>
      <c r="BV77" s="218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8"/>
    </row>
    <row r="78" spans="1:90" s="152" customFormat="1" ht="30" customHeight="1" x14ac:dyDescent="0.2">
      <c r="A78" s="184" t="s">
        <v>157</v>
      </c>
      <c r="B78" s="222"/>
      <c r="C78" s="222"/>
      <c r="D78" s="222"/>
      <c r="E78" s="222"/>
      <c r="F78" s="222"/>
      <c r="G78" s="222"/>
      <c r="H78" s="222"/>
      <c r="I78" s="223"/>
      <c r="J78" s="224" t="s">
        <v>158</v>
      </c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6"/>
      <c r="BI78" s="188" t="s">
        <v>72</v>
      </c>
      <c r="BJ78" s="189"/>
      <c r="BK78" s="189"/>
      <c r="BL78" s="189"/>
      <c r="BM78" s="189"/>
      <c r="BN78" s="189"/>
      <c r="BO78" s="189"/>
      <c r="BP78" s="189"/>
      <c r="BQ78" s="189"/>
      <c r="BR78" s="189"/>
      <c r="BS78" s="190"/>
      <c r="BT78" s="140" t="s">
        <v>303</v>
      </c>
      <c r="BU78" s="153">
        <v>207.2</v>
      </c>
      <c r="BV78" s="143"/>
      <c r="BW78" s="233"/>
      <c r="BX78" s="234"/>
      <c r="BY78" s="234"/>
      <c r="BZ78" s="234"/>
      <c r="CA78" s="234"/>
      <c r="CB78" s="234"/>
      <c r="CC78" s="234"/>
      <c r="CD78" s="234"/>
      <c r="CE78" s="234"/>
      <c r="CF78" s="234"/>
      <c r="CG78" s="234"/>
      <c r="CH78" s="234"/>
      <c r="CI78" s="234"/>
      <c r="CJ78" s="234"/>
      <c r="CK78" s="234"/>
      <c r="CL78" s="235"/>
    </row>
    <row r="79" spans="1:90" s="152" customFormat="1" ht="30" customHeight="1" x14ac:dyDescent="0.2">
      <c r="A79" s="184" t="s">
        <v>159</v>
      </c>
      <c r="B79" s="222"/>
      <c r="C79" s="222"/>
      <c r="D79" s="222"/>
      <c r="E79" s="222"/>
      <c r="F79" s="222"/>
      <c r="G79" s="222"/>
      <c r="H79" s="222"/>
      <c r="I79" s="223"/>
      <c r="J79" s="224" t="s">
        <v>160</v>
      </c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6"/>
      <c r="BI79" s="188" t="s">
        <v>72</v>
      </c>
      <c r="BJ79" s="189"/>
      <c r="BK79" s="189"/>
      <c r="BL79" s="189"/>
      <c r="BM79" s="189"/>
      <c r="BN79" s="189"/>
      <c r="BO79" s="189"/>
      <c r="BP79" s="189"/>
      <c r="BQ79" s="189"/>
      <c r="BR79" s="189"/>
      <c r="BS79" s="190"/>
      <c r="BT79" s="140" t="s">
        <v>303</v>
      </c>
      <c r="BU79" s="153">
        <v>498.9</v>
      </c>
      <c r="BV79" s="143"/>
      <c r="BW79" s="219"/>
      <c r="BX79" s="227"/>
      <c r="BY79" s="227"/>
      <c r="BZ79" s="227"/>
      <c r="CA79" s="227"/>
      <c r="CB79" s="227"/>
      <c r="CC79" s="227"/>
      <c r="CD79" s="227"/>
      <c r="CE79" s="227"/>
      <c r="CF79" s="227"/>
      <c r="CG79" s="227"/>
      <c r="CH79" s="227"/>
      <c r="CI79" s="227"/>
      <c r="CJ79" s="227"/>
      <c r="CK79" s="227"/>
      <c r="CL79" s="228"/>
    </row>
    <row r="80" spans="1:90" s="152" customFormat="1" ht="30" customHeight="1" x14ac:dyDescent="0.2">
      <c r="A80" s="184" t="s">
        <v>75</v>
      </c>
      <c r="B80" s="185"/>
      <c r="C80" s="185"/>
      <c r="D80" s="185"/>
      <c r="E80" s="185"/>
      <c r="F80" s="185"/>
      <c r="G80" s="185"/>
      <c r="H80" s="185"/>
      <c r="I80" s="186"/>
      <c r="J80" s="140"/>
      <c r="K80" s="187" t="s">
        <v>76</v>
      </c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44"/>
      <c r="BI80" s="188" t="s">
        <v>77</v>
      </c>
      <c r="BJ80" s="189"/>
      <c r="BK80" s="189"/>
      <c r="BL80" s="189"/>
      <c r="BM80" s="189"/>
      <c r="BN80" s="189"/>
      <c r="BO80" s="189"/>
      <c r="BP80" s="189"/>
      <c r="BQ80" s="189"/>
      <c r="BR80" s="189"/>
      <c r="BS80" s="190"/>
      <c r="BT80" s="140" t="s">
        <v>204</v>
      </c>
      <c r="BU80" s="153">
        <v>14686.685489999998</v>
      </c>
      <c r="BV80" s="229"/>
      <c r="BW80" s="219"/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20"/>
    </row>
    <row r="81" spans="1:90" s="152" customFormat="1" ht="30" customHeight="1" x14ac:dyDescent="0.2">
      <c r="A81" s="184" t="s">
        <v>161</v>
      </c>
      <c r="B81" s="185"/>
      <c r="C81" s="185"/>
      <c r="D81" s="185"/>
      <c r="E81" s="185"/>
      <c r="F81" s="185"/>
      <c r="G81" s="185"/>
      <c r="H81" s="185"/>
      <c r="I81" s="186"/>
      <c r="J81" s="218" t="s">
        <v>162</v>
      </c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20"/>
      <c r="BI81" s="188" t="s">
        <v>77</v>
      </c>
      <c r="BJ81" s="189"/>
      <c r="BK81" s="189"/>
      <c r="BL81" s="189"/>
      <c r="BM81" s="189"/>
      <c r="BN81" s="189"/>
      <c r="BO81" s="189"/>
      <c r="BP81" s="189"/>
      <c r="BQ81" s="189"/>
      <c r="BR81" s="189"/>
      <c r="BS81" s="190"/>
      <c r="BT81" s="140" t="s">
        <v>204</v>
      </c>
      <c r="BU81" s="153">
        <v>1023.826369</v>
      </c>
      <c r="BV81" s="218"/>
      <c r="BW81" s="219"/>
      <c r="BX81" s="219"/>
      <c r="BY81" s="219"/>
      <c r="BZ81" s="219"/>
      <c r="CA81" s="219"/>
      <c r="CB81" s="219"/>
      <c r="CC81" s="219"/>
      <c r="CD81" s="219"/>
      <c r="CE81" s="219"/>
      <c r="CF81" s="219"/>
      <c r="CG81" s="219"/>
      <c r="CH81" s="219"/>
      <c r="CI81" s="219"/>
      <c r="CJ81" s="219"/>
      <c r="CK81" s="219"/>
      <c r="CL81" s="220"/>
    </row>
    <row r="82" spans="1:90" s="152" customFormat="1" ht="30" customHeight="1" x14ac:dyDescent="0.2">
      <c r="A82" s="184" t="s">
        <v>163</v>
      </c>
      <c r="B82" s="222"/>
      <c r="C82" s="222"/>
      <c r="D82" s="222"/>
      <c r="E82" s="222"/>
      <c r="F82" s="222"/>
      <c r="G82" s="222"/>
      <c r="H82" s="222"/>
      <c r="I82" s="223"/>
      <c r="J82" s="229" t="s">
        <v>164</v>
      </c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 s="236"/>
      <c r="BF82" s="236"/>
      <c r="BG82" s="236"/>
      <c r="BH82" s="237"/>
      <c r="BI82" s="188" t="s">
        <v>77</v>
      </c>
      <c r="BJ82" s="189"/>
      <c r="BK82" s="189"/>
      <c r="BL82" s="189"/>
      <c r="BM82" s="189"/>
      <c r="BN82" s="189"/>
      <c r="BO82" s="189"/>
      <c r="BP82" s="189"/>
      <c r="BQ82" s="189"/>
      <c r="BR82" s="189"/>
      <c r="BS82" s="190"/>
      <c r="BT82" s="140" t="s">
        <v>204</v>
      </c>
      <c r="BU82" s="153">
        <v>562.69297600000004</v>
      </c>
      <c r="BV82" s="218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8"/>
    </row>
    <row r="83" spans="1:90" s="152" customFormat="1" ht="30" customHeight="1" x14ac:dyDescent="0.2">
      <c r="A83" s="184" t="s">
        <v>165</v>
      </c>
      <c r="B83" s="222"/>
      <c r="C83" s="222"/>
      <c r="D83" s="222"/>
      <c r="E83" s="222"/>
      <c r="F83" s="222"/>
      <c r="G83" s="222"/>
      <c r="H83" s="222"/>
      <c r="I83" s="223"/>
      <c r="J83" s="229" t="s">
        <v>166</v>
      </c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7"/>
      <c r="BI83" s="188" t="s">
        <v>77</v>
      </c>
      <c r="BJ83" s="189"/>
      <c r="BK83" s="189"/>
      <c r="BL83" s="189"/>
      <c r="BM83" s="189"/>
      <c r="BN83" s="189"/>
      <c r="BO83" s="189"/>
      <c r="BP83" s="189"/>
      <c r="BQ83" s="189"/>
      <c r="BR83" s="189"/>
      <c r="BS83" s="190"/>
      <c r="BT83" s="140" t="s">
        <v>204</v>
      </c>
      <c r="BU83" s="153">
        <v>4241.8188689999997</v>
      </c>
      <c r="BV83" s="229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8"/>
    </row>
    <row r="84" spans="1:90" s="152" customFormat="1" ht="30" customHeight="1" x14ac:dyDescent="0.2">
      <c r="A84" s="184" t="s">
        <v>167</v>
      </c>
      <c r="B84" s="222"/>
      <c r="C84" s="222"/>
      <c r="D84" s="222"/>
      <c r="E84" s="222"/>
      <c r="F84" s="222"/>
      <c r="G84" s="222"/>
      <c r="H84" s="222"/>
      <c r="I84" s="223"/>
      <c r="J84" s="229" t="s">
        <v>168</v>
      </c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/>
      <c r="BD84" s="236"/>
      <c r="BE84" s="236"/>
      <c r="BF84" s="236"/>
      <c r="BG84" s="236"/>
      <c r="BH84" s="237"/>
      <c r="BI84" s="188" t="s">
        <v>77</v>
      </c>
      <c r="BJ84" s="189"/>
      <c r="BK84" s="189"/>
      <c r="BL84" s="189"/>
      <c r="BM84" s="189"/>
      <c r="BN84" s="189"/>
      <c r="BO84" s="189"/>
      <c r="BP84" s="189"/>
      <c r="BQ84" s="189"/>
      <c r="BR84" s="189"/>
      <c r="BS84" s="190"/>
      <c r="BT84" s="140" t="s">
        <v>204</v>
      </c>
      <c r="BU84" s="153">
        <v>8858.3472759999986</v>
      </c>
      <c r="BV84" s="218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8"/>
    </row>
    <row r="85" spans="1:90" s="152" customFormat="1" ht="30" customHeight="1" x14ac:dyDescent="0.2">
      <c r="A85" s="184" t="s">
        <v>78</v>
      </c>
      <c r="B85" s="185"/>
      <c r="C85" s="185"/>
      <c r="D85" s="185"/>
      <c r="E85" s="185"/>
      <c r="F85" s="185"/>
      <c r="G85" s="185"/>
      <c r="H85" s="185"/>
      <c r="I85" s="186"/>
      <c r="J85" s="140"/>
      <c r="K85" s="187" t="s">
        <v>79</v>
      </c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44"/>
      <c r="BI85" s="188" t="s">
        <v>77</v>
      </c>
      <c r="BJ85" s="189"/>
      <c r="BK85" s="189"/>
      <c r="BL85" s="189"/>
      <c r="BM85" s="189"/>
      <c r="BN85" s="189"/>
      <c r="BO85" s="189"/>
      <c r="BP85" s="189"/>
      <c r="BQ85" s="189"/>
      <c r="BR85" s="189"/>
      <c r="BS85" s="190"/>
      <c r="BT85" s="140" t="s">
        <v>204</v>
      </c>
      <c r="BU85" s="153">
        <v>23224.3</v>
      </c>
      <c r="BV85" s="218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20"/>
    </row>
    <row r="86" spans="1:90" s="152" customFormat="1" ht="29.25" customHeight="1" x14ac:dyDescent="0.2">
      <c r="A86" s="184" t="s">
        <v>169</v>
      </c>
      <c r="B86" s="185"/>
      <c r="C86" s="185"/>
      <c r="D86" s="185"/>
      <c r="E86" s="185"/>
      <c r="F86" s="185"/>
      <c r="G86" s="185"/>
      <c r="H86" s="185"/>
      <c r="I86" s="186"/>
      <c r="J86" s="218" t="s">
        <v>170</v>
      </c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20"/>
      <c r="BI86" s="188" t="s">
        <v>77</v>
      </c>
      <c r="BJ86" s="189"/>
      <c r="BK86" s="189"/>
      <c r="BL86" s="189"/>
      <c r="BM86" s="189"/>
      <c r="BN86" s="189"/>
      <c r="BO86" s="189"/>
      <c r="BP86" s="189"/>
      <c r="BQ86" s="189"/>
      <c r="BR86" s="189"/>
      <c r="BS86" s="190"/>
      <c r="BT86" s="140" t="s">
        <v>204</v>
      </c>
      <c r="BU86" s="153">
        <v>6959.1</v>
      </c>
      <c r="BV86" s="218"/>
      <c r="BW86" s="219"/>
      <c r="BX86" s="219"/>
      <c r="BY86" s="219"/>
      <c r="BZ86" s="219"/>
      <c r="CA86" s="219"/>
      <c r="CB86" s="219"/>
      <c r="CC86" s="219"/>
      <c r="CD86" s="219"/>
      <c r="CE86" s="219"/>
      <c r="CF86" s="219"/>
      <c r="CG86" s="219"/>
      <c r="CH86" s="219"/>
      <c r="CI86" s="219"/>
      <c r="CJ86" s="219"/>
      <c r="CK86" s="219"/>
      <c r="CL86" s="220"/>
    </row>
    <row r="87" spans="1:90" s="152" customFormat="1" ht="30" customHeight="1" x14ac:dyDescent="0.2">
      <c r="A87" s="184" t="s">
        <v>171</v>
      </c>
      <c r="B87" s="222"/>
      <c r="C87" s="222"/>
      <c r="D87" s="222"/>
      <c r="E87" s="222"/>
      <c r="F87" s="222"/>
      <c r="G87" s="222"/>
      <c r="H87" s="222"/>
      <c r="I87" s="223"/>
      <c r="J87" s="218" t="s">
        <v>172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8"/>
      <c r="BI87" s="188" t="s">
        <v>77</v>
      </c>
      <c r="BJ87" s="189"/>
      <c r="BK87" s="189"/>
      <c r="BL87" s="189"/>
      <c r="BM87" s="189"/>
      <c r="BN87" s="189"/>
      <c r="BO87" s="189"/>
      <c r="BP87" s="189"/>
      <c r="BQ87" s="189"/>
      <c r="BR87" s="189"/>
      <c r="BS87" s="190"/>
      <c r="BT87" s="140" t="s">
        <v>204</v>
      </c>
      <c r="BU87" s="153">
        <v>4162.5</v>
      </c>
      <c r="BV87" s="218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8"/>
    </row>
    <row r="88" spans="1:90" s="152" customFormat="1" ht="30" customHeight="1" x14ac:dyDescent="0.2">
      <c r="A88" s="184" t="s">
        <v>173</v>
      </c>
      <c r="B88" s="222"/>
      <c r="C88" s="222"/>
      <c r="D88" s="222"/>
      <c r="E88" s="222"/>
      <c r="F88" s="222"/>
      <c r="G88" s="222"/>
      <c r="H88" s="222"/>
      <c r="I88" s="223"/>
      <c r="J88" s="218" t="s">
        <v>174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8"/>
      <c r="BI88" s="188" t="s">
        <v>77</v>
      </c>
      <c r="BJ88" s="189"/>
      <c r="BK88" s="189"/>
      <c r="BL88" s="189"/>
      <c r="BM88" s="189"/>
      <c r="BN88" s="189"/>
      <c r="BO88" s="189"/>
      <c r="BP88" s="189"/>
      <c r="BQ88" s="189"/>
      <c r="BR88" s="189"/>
      <c r="BS88" s="190"/>
      <c r="BT88" s="140" t="s">
        <v>204</v>
      </c>
      <c r="BU88" s="153">
        <v>12102.699999999999</v>
      </c>
      <c r="BV88" s="218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8"/>
    </row>
    <row r="89" spans="1:90" s="152" customFormat="1" ht="30" hidden="1" customHeight="1" x14ac:dyDescent="0.2">
      <c r="A89" s="184" t="s">
        <v>175</v>
      </c>
      <c r="B89" s="222"/>
      <c r="C89" s="222"/>
      <c r="D89" s="222"/>
      <c r="E89" s="222"/>
      <c r="F89" s="222"/>
      <c r="G89" s="222"/>
      <c r="H89" s="222"/>
      <c r="I89" s="223"/>
      <c r="J89" s="218" t="s">
        <v>176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8"/>
      <c r="BI89" s="188" t="s">
        <v>77</v>
      </c>
      <c r="BJ89" s="189"/>
      <c r="BK89" s="189"/>
      <c r="BL89" s="189"/>
      <c r="BM89" s="189"/>
      <c r="BN89" s="189"/>
      <c r="BO89" s="189"/>
      <c r="BP89" s="189"/>
      <c r="BQ89" s="189"/>
      <c r="BR89" s="189"/>
      <c r="BS89" s="190"/>
      <c r="BT89" s="140" t="s">
        <v>204</v>
      </c>
      <c r="BU89" s="153">
        <v>0</v>
      </c>
      <c r="BV89" s="218"/>
      <c r="BW89" s="227"/>
      <c r="BX89" s="227"/>
      <c r="BY89" s="227"/>
      <c r="BZ89" s="227"/>
      <c r="CA89" s="227"/>
      <c r="CB89" s="227"/>
      <c r="CC89" s="227"/>
      <c r="CD89" s="227"/>
      <c r="CE89" s="227"/>
      <c r="CF89" s="227"/>
      <c r="CG89" s="227"/>
      <c r="CH89" s="227"/>
      <c r="CI89" s="227"/>
      <c r="CJ89" s="227"/>
      <c r="CK89" s="227"/>
      <c r="CL89" s="228"/>
    </row>
    <row r="90" spans="1:90" s="152" customFormat="1" ht="15" customHeight="1" x14ac:dyDescent="0.2">
      <c r="A90" s="184" t="s">
        <v>80</v>
      </c>
      <c r="B90" s="185"/>
      <c r="C90" s="185"/>
      <c r="D90" s="185"/>
      <c r="E90" s="185"/>
      <c r="F90" s="185"/>
      <c r="G90" s="185"/>
      <c r="H90" s="185"/>
      <c r="I90" s="186"/>
      <c r="J90" s="140"/>
      <c r="K90" s="187" t="s">
        <v>81</v>
      </c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44"/>
      <c r="BI90" s="188" t="s">
        <v>82</v>
      </c>
      <c r="BJ90" s="189"/>
      <c r="BK90" s="189"/>
      <c r="BL90" s="189"/>
      <c r="BM90" s="189"/>
      <c r="BN90" s="189"/>
      <c r="BO90" s="189"/>
      <c r="BP90" s="189"/>
      <c r="BQ90" s="189"/>
      <c r="BR90" s="189"/>
      <c r="BS90" s="190"/>
      <c r="BT90" s="140" t="s">
        <v>204</v>
      </c>
      <c r="BU90" s="153">
        <v>8997.8801299999996</v>
      </c>
      <c r="BV90" s="218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20"/>
    </row>
    <row r="91" spans="1:90" s="152" customFormat="1" ht="30" customHeight="1" x14ac:dyDescent="0.2">
      <c r="A91" s="184" t="s">
        <v>177</v>
      </c>
      <c r="B91" s="185"/>
      <c r="C91" s="185"/>
      <c r="D91" s="185"/>
      <c r="E91" s="185"/>
      <c r="F91" s="185"/>
      <c r="G91" s="185"/>
      <c r="H91" s="185"/>
      <c r="I91" s="186"/>
      <c r="J91" s="218" t="s">
        <v>178</v>
      </c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20"/>
      <c r="BI91" s="188" t="s">
        <v>82</v>
      </c>
      <c r="BJ91" s="189"/>
      <c r="BK91" s="189"/>
      <c r="BL91" s="189"/>
      <c r="BM91" s="189"/>
      <c r="BN91" s="189"/>
      <c r="BO91" s="189"/>
      <c r="BP91" s="189"/>
      <c r="BQ91" s="189"/>
      <c r="BR91" s="189"/>
      <c r="BS91" s="190"/>
      <c r="BT91" s="140" t="s">
        <v>204</v>
      </c>
      <c r="BU91" s="153">
        <v>666.46281999999997</v>
      </c>
      <c r="BV91" s="218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20"/>
    </row>
    <row r="92" spans="1:90" s="152" customFormat="1" ht="30" customHeight="1" x14ac:dyDescent="0.2">
      <c r="A92" s="184" t="s">
        <v>179</v>
      </c>
      <c r="B92" s="222"/>
      <c r="C92" s="222"/>
      <c r="D92" s="222"/>
      <c r="E92" s="222"/>
      <c r="F92" s="222"/>
      <c r="G92" s="222"/>
      <c r="H92" s="222"/>
      <c r="I92" s="223"/>
      <c r="J92" s="218" t="s">
        <v>180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8"/>
      <c r="BI92" s="188" t="s">
        <v>82</v>
      </c>
      <c r="BJ92" s="189"/>
      <c r="BK92" s="189"/>
      <c r="BL92" s="189"/>
      <c r="BM92" s="189"/>
      <c r="BN92" s="189"/>
      <c r="BO92" s="189"/>
      <c r="BP92" s="189"/>
      <c r="BQ92" s="189"/>
      <c r="BR92" s="189"/>
      <c r="BS92" s="190"/>
      <c r="BT92" s="140" t="s">
        <v>204</v>
      </c>
      <c r="BU92" s="153">
        <v>446.44322</v>
      </c>
      <c r="BV92" s="218"/>
      <c r="BW92" s="227"/>
      <c r="BX92" s="227"/>
      <c r="BY92" s="227"/>
      <c r="BZ92" s="227"/>
      <c r="CA92" s="227"/>
      <c r="CB92" s="227"/>
      <c r="CC92" s="227"/>
      <c r="CD92" s="227"/>
      <c r="CE92" s="227"/>
      <c r="CF92" s="227"/>
      <c r="CG92" s="227"/>
      <c r="CH92" s="227"/>
      <c r="CI92" s="227"/>
      <c r="CJ92" s="227"/>
      <c r="CK92" s="227"/>
      <c r="CL92" s="228"/>
    </row>
    <row r="93" spans="1:90" s="152" customFormat="1" ht="30" customHeight="1" x14ac:dyDescent="0.2">
      <c r="A93" s="184" t="s">
        <v>181</v>
      </c>
      <c r="B93" s="222"/>
      <c r="C93" s="222"/>
      <c r="D93" s="222"/>
      <c r="E93" s="222"/>
      <c r="F93" s="222"/>
      <c r="G93" s="222"/>
      <c r="H93" s="222"/>
      <c r="I93" s="223"/>
      <c r="J93" s="218" t="s">
        <v>182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8"/>
      <c r="BI93" s="188" t="s">
        <v>82</v>
      </c>
      <c r="BJ93" s="189"/>
      <c r="BK93" s="189"/>
      <c r="BL93" s="189"/>
      <c r="BM93" s="189"/>
      <c r="BN93" s="189"/>
      <c r="BO93" s="189"/>
      <c r="BP93" s="189"/>
      <c r="BQ93" s="189"/>
      <c r="BR93" s="189"/>
      <c r="BS93" s="190"/>
      <c r="BT93" s="140" t="s">
        <v>204</v>
      </c>
      <c r="BU93" s="153">
        <v>2636.9328399999999</v>
      </c>
      <c r="BV93" s="218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7"/>
      <c r="CL93" s="228"/>
    </row>
    <row r="94" spans="1:90" s="152" customFormat="1" ht="30" customHeight="1" x14ac:dyDescent="0.2">
      <c r="A94" s="184" t="s">
        <v>183</v>
      </c>
      <c r="B94" s="222"/>
      <c r="C94" s="222"/>
      <c r="D94" s="222"/>
      <c r="E94" s="222"/>
      <c r="F94" s="222"/>
      <c r="G94" s="222"/>
      <c r="H94" s="222"/>
      <c r="I94" s="223"/>
      <c r="J94" s="218" t="s">
        <v>184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8"/>
      <c r="BI94" s="188" t="s">
        <v>82</v>
      </c>
      <c r="BJ94" s="189"/>
      <c r="BK94" s="189"/>
      <c r="BL94" s="189"/>
      <c r="BM94" s="189"/>
      <c r="BN94" s="189"/>
      <c r="BO94" s="189"/>
      <c r="BP94" s="189"/>
      <c r="BQ94" s="189"/>
      <c r="BR94" s="189"/>
      <c r="BS94" s="190"/>
      <c r="BT94" s="140" t="s">
        <v>204</v>
      </c>
      <c r="BU94" s="153">
        <v>5248.0412500000002</v>
      </c>
      <c r="BV94" s="218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8"/>
    </row>
    <row r="95" spans="1:90" s="152" customFormat="1" ht="15" customHeight="1" x14ac:dyDescent="0.2">
      <c r="A95" s="184" t="s">
        <v>83</v>
      </c>
      <c r="B95" s="185"/>
      <c r="C95" s="185"/>
      <c r="D95" s="185"/>
      <c r="E95" s="185"/>
      <c r="F95" s="185"/>
      <c r="G95" s="185"/>
      <c r="H95" s="185"/>
      <c r="I95" s="186"/>
      <c r="J95" s="140"/>
      <c r="K95" s="187" t="s">
        <v>84</v>
      </c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44"/>
      <c r="BI95" s="188" t="s">
        <v>66</v>
      </c>
      <c r="BJ95" s="189"/>
      <c r="BK95" s="189"/>
      <c r="BL95" s="189"/>
      <c r="BM95" s="189"/>
      <c r="BN95" s="189"/>
      <c r="BO95" s="189"/>
      <c r="BP95" s="189"/>
      <c r="BQ95" s="189"/>
      <c r="BR95" s="189"/>
      <c r="BS95" s="190"/>
      <c r="BT95" s="140" t="s">
        <v>204</v>
      </c>
      <c r="BU95" s="154">
        <v>0.14587758239006457</v>
      </c>
      <c r="BV95" s="218"/>
      <c r="BW95" s="219"/>
      <c r="BX95" s="219"/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20"/>
    </row>
    <row r="96" spans="1:90" s="152" customFormat="1" ht="41.45" customHeight="1" x14ac:dyDescent="0.2">
      <c r="A96" s="184" t="s">
        <v>85</v>
      </c>
      <c r="B96" s="185"/>
      <c r="C96" s="185"/>
      <c r="D96" s="185"/>
      <c r="E96" s="185"/>
      <c r="F96" s="185"/>
      <c r="G96" s="185"/>
      <c r="H96" s="185"/>
      <c r="I96" s="186"/>
      <c r="J96" s="140"/>
      <c r="K96" s="187" t="s">
        <v>86</v>
      </c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44"/>
      <c r="BI96" s="188" t="s">
        <v>5</v>
      </c>
      <c r="BJ96" s="189"/>
      <c r="BK96" s="189"/>
      <c r="BL96" s="189"/>
      <c r="BM96" s="189"/>
      <c r="BN96" s="189"/>
      <c r="BO96" s="189"/>
      <c r="BP96" s="189"/>
      <c r="BQ96" s="189"/>
      <c r="BR96" s="189"/>
      <c r="BS96" s="190"/>
      <c r="BT96" s="153">
        <v>328519.47481482656</v>
      </c>
      <c r="BU96" s="153">
        <v>272418.87412999995</v>
      </c>
      <c r="BV96" s="174" t="s">
        <v>375</v>
      </c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6"/>
    </row>
    <row r="97" spans="1:90" s="152" customFormat="1" ht="30" customHeight="1" x14ac:dyDescent="0.2">
      <c r="A97" s="184" t="s">
        <v>87</v>
      </c>
      <c r="B97" s="185"/>
      <c r="C97" s="185"/>
      <c r="D97" s="185"/>
      <c r="E97" s="185"/>
      <c r="F97" s="185"/>
      <c r="G97" s="185"/>
      <c r="H97" s="185"/>
      <c r="I97" s="186"/>
      <c r="J97" s="140"/>
      <c r="K97" s="187" t="s">
        <v>376</v>
      </c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44"/>
      <c r="BI97" s="188" t="s">
        <v>5</v>
      </c>
      <c r="BJ97" s="189"/>
      <c r="BK97" s="189"/>
      <c r="BL97" s="189"/>
      <c r="BM97" s="189"/>
      <c r="BN97" s="189"/>
      <c r="BO97" s="189"/>
      <c r="BP97" s="189"/>
      <c r="BQ97" s="189"/>
      <c r="BR97" s="189"/>
      <c r="BS97" s="190"/>
      <c r="BT97" s="153">
        <v>282570.38298482652</v>
      </c>
      <c r="BU97" s="153">
        <v>223709.31395999997</v>
      </c>
      <c r="BV97" s="259"/>
      <c r="BW97" s="260"/>
      <c r="BX97" s="260"/>
      <c r="BY97" s="260"/>
      <c r="BZ97" s="260"/>
      <c r="CA97" s="260"/>
      <c r="CB97" s="260"/>
      <c r="CC97" s="260"/>
      <c r="CD97" s="260"/>
      <c r="CE97" s="260"/>
      <c r="CF97" s="260"/>
      <c r="CG97" s="260"/>
      <c r="CH97" s="260"/>
      <c r="CI97" s="260"/>
      <c r="CJ97" s="260"/>
      <c r="CK97" s="260"/>
      <c r="CL97" s="261"/>
    </row>
    <row r="98" spans="1:90" s="152" customFormat="1" ht="45" customHeight="1" x14ac:dyDescent="0.2">
      <c r="A98" s="184" t="s">
        <v>89</v>
      </c>
      <c r="B98" s="185"/>
      <c r="C98" s="185"/>
      <c r="D98" s="185"/>
      <c r="E98" s="185"/>
      <c r="F98" s="185"/>
      <c r="G98" s="185"/>
      <c r="H98" s="185"/>
      <c r="I98" s="186"/>
      <c r="J98" s="140"/>
      <c r="K98" s="187" t="s">
        <v>90</v>
      </c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44"/>
      <c r="BI98" s="188" t="s">
        <v>66</v>
      </c>
      <c r="BJ98" s="189"/>
      <c r="BK98" s="189"/>
      <c r="BL98" s="189"/>
      <c r="BM98" s="189"/>
      <c r="BN98" s="189"/>
      <c r="BO98" s="189"/>
      <c r="BP98" s="189"/>
      <c r="BQ98" s="189"/>
      <c r="BR98" s="189"/>
      <c r="BS98" s="190"/>
      <c r="BT98" s="15">
        <v>0.17301692472966107</v>
      </c>
      <c r="BU98" s="141" t="s">
        <v>38</v>
      </c>
      <c r="BV98" s="203" t="s">
        <v>38</v>
      </c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5"/>
    </row>
    <row r="100" spans="1:90" s="146" customFormat="1" ht="12.75" x14ac:dyDescent="0.2">
      <c r="G100" s="146" t="s">
        <v>18</v>
      </c>
    </row>
    <row r="101" spans="1:90" s="146" customFormat="1" ht="48" customHeight="1" x14ac:dyDescent="0.2">
      <c r="A101" s="238" t="s">
        <v>91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39"/>
      <c r="CB101" s="239"/>
      <c r="CC101" s="239"/>
      <c r="CD101" s="239"/>
      <c r="CE101" s="239"/>
      <c r="CF101" s="239"/>
      <c r="CG101" s="239"/>
      <c r="CH101" s="239"/>
      <c r="CI101" s="239"/>
      <c r="CJ101" s="239"/>
      <c r="CK101" s="239"/>
      <c r="CL101" s="239"/>
    </row>
    <row r="102" spans="1:90" s="146" customFormat="1" ht="20.25" customHeight="1" x14ac:dyDescent="0.2">
      <c r="A102" s="238" t="s">
        <v>92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39"/>
      <c r="BP102" s="239"/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239"/>
      <c r="CG102" s="239"/>
      <c r="CH102" s="239"/>
      <c r="CI102" s="239"/>
      <c r="CJ102" s="239"/>
      <c r="CK102" s="239"/>
      <c r="CL102" s="239"/>
    </row>
    <row r="103" spans="1:90" s="146" customFormat="1" ht="18" customHeight="1" x14ac:dyDescent="0.2">
      <c r="A103" s="238" t="s">
        <v>116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239"/>
      <c r="BG103" s="239"/>
      <c r="BH103" s="239"/>
      <c r="BI103" s="239"/>
      <c r="BJ103" s="239"/>
      <c r="BK103" s="239"/>
      <c r="BL103" s="239"/>
      <c r="BM103" s="239"/>
      <c r="BN103" s="239"/>
      <c r="BO103" s="239"/>
      <c r="BP103" s="239"/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</row>
    <row r="104" spans="1:90" s="146" customFormat="1" ht="25.5" customHeight="1" x14ac:dyDescent="0.2">
      <c r="A104" s="238" t="s">
        <v>93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39"/>
      <c r="CI104" s="239"/>
      <c r="CJ104" s="239"/>
      <c r="CK104" s="239"/>
      <c r="CL104" s="239"/>
    </row>
    <row r="105" spans="1:90" s="146" customFormat="1" ht="33" customHeight="1" x14ac:dyDescent="0.2">
      <c r="A105" s="238" t="s">
        <v>94</v>
      </c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  <c r="BG105" s="239"/>
      <c r="BH105" s="239"/>
      <c r="BI105" s="239"/>
      <c r="BJ105" s="239"/>
      <c r="BK105" s="239"/>
      <c r="BL105" s="239"/>
      <c r="BM105" s="239"/>
      <c r="BN105" s="239"/>
      <c r="BO105" s="239"/>
      <c r="BP105" s="239"/>
      <c r="BQ105" s="239"/>
      <c r="BR105" s="239"/>
      <c r="BS105" s="239"/>
      <c r="BT105" s="239"/>
      <c r="BU105" s="239"/>
      <c r="BV105" s="239"/>
      <c r="BW105" s="239"/>
      <c r="BX105" s="239"/>
      <c r="BY105" s="239"/>
      <c r="BZ105" s="239"/>
      <c r="CA105" s="239"/>
      <c r="CB105" s="239"/>
      <c r="CC105" s="239"/>
      <c r="CD105" s="239"/>
      <c r="CE105" s="239"/>
      <c r="CF105" s="239"/>
      <c r="CG105" s="239"/>
      <c r="CH105" s="239"/>
      <c r="CI105" s="239"/>
      <c r="CJ105" s="239"/>
      <c r="CK105" s="239"/>
      <c r="CL105" s="239"/>
    </row>
    <row r="106" spans="1:90" ht="0.75" hidden="1" customHeight="1" x14ac:dyDescent="0.25"/>
    <row r="107" spans="1:90" ht="15" customHeight="1" x14ac:dyDescent="0.25">
      <c r="A107" s="167" t="s">
        <v>377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</row>
    <row r="109" spans="1:90" ht="15" customHeight="1" x14ac:dyDescent="0.25">
      <c r="BT109" s="151"/>
    </row>
    <row r="110" spans="1:90" ht="15" customHeight="1" x14ac:dyDescent="0.25">
      <c r="BT110" s="151"/>
    </row>
    <row r="111" spans="1:90" ht="15" customHeight="1" x14ac:dyDescent="0.25"/>
    <row r="113" spans="72:72" ht="15" customHeight="1" x14ac:dyDescent="0.25">
      <c r="BT113" s="151"/>
    </row>
  </sheetData>
  <mergeCells count="343">
    <mergeCell ref="A5:CL5"/>
    <mergeCell ref="A6:CL6"/>
    <mergeCell ref="A7:CL7"/>
    <mergeCell ref="A8:CL8"/>
    <mergeCell ref="AG10:BU10"/>
    <mergeCell ref="AQ13:AX13"/>
    <mergeCell ref="AY13:AZ13"/>
    <mergeCell ref="BA13:BH13"/>
    <mergeCell ref="A18:I18"/>
    <mergeCell ref="K18:BG18"/>
    <mergeCell ref="BI18:BS18"/>
    <mergeCell ref="BV18:CL18"/>
    <mergeCell ref="A19:I19"/>
    <mergeCell ref="K19:BG19"/>
    <mergeCell ref="BI19:BS19"/>
    <mergeCell ref="BV19:CL19"/>
    <mergeCell ref="A15:I16"/>
    <mergeCell ref="J15:BH16"/>
    <mergeCell ref="BI15:BS16"/>
    <mergeCell ref="BT15:BU15"/>
    <mergeCell ref="BV15:CL16"/>
    <mergeCell ref="A17:I17"/>
    <mergeCell ref="K17:BG17"/>
    <mergeCell ref="BI17:BS17"/>
    <mergeCell ref="BV17:CL17"/>
    <mergeCell ref="A22:I22"/>
    <mergeCell ref="K22:BG22"/>
    <mergeCell ref="BI22:BS22"/>
    <mergeCell ref="BV22:CL22"/>
    <mergeCell ref="A23:I23"/>
    <mergeCell ref="K23:BG23"/>
    <mergeCell ref="BI23:BS23"/>
    <mergeCell ref="BV23:CL23"/>
    <mergeCell ref="A20:I20"/>
    <mergeCell ref="K20:BG20"/>
    <mergeCell ref="BI20:BS20"/>
    <mergeCell ref="BV20:CL20"/>
    <mergeCell ref="A21:I21"/>
    <mergeCell ref="K21:BG21"/>
    <mergeCell ref="BI21:BS21"/>
    <mergeCell ref="BV21:CL21"/>
    <mergeCell ref="A26:I26"/>
    <mergeCell ref="K26:BG26"/>
    <mergeCell ref="BI26:BS26"/>
    <mergeCell ref="BV26:CL26"/>
    <mergeCell ref="A27:I27"/>
    <mergeCell ref="K27:BG27"/>
    <mergeCell ref="BI27:BS27"/>
    <mergeCell ref="BV27:CL27"/>
    <mergeCell ref="A24:I24"/>
    <mergeCell ref="K24:BG24"/>
    <mergeCell ref="BI24:BS24"/>
    <mergeCell ref="BV24:CL24"/>
    <mergeCell ref="A25:I25"/>
    <mergeCell ref="K25:BG25"/>
    <mergeCell ref="BI25:BS25"/>
    <mergeCell ref="BV25:CL25"/>
    <mergeCell ref="A30:I30"/>
    <mergeCell ref="K30:BG30"/>
    <mergeCell ref="BI30:BS30"/>
    <mergeCell ref="BV30:CL30"/>
    <mergeCell ref="A31:I31"/>
    <mergeCell ref="K31:BG31"/>
    <mergeCell ref="BI31:BS31"/>
    <mergeCell ref="BV31:CL31"/>
    <mergeCell ref="A28:I28"/>
    <mergeCell ref="K28:BG28"/>
    <mergeCell ref="BI28:BS28"/>
    <mergeCell ref="BV28:CL28"/>
    <mergeCell ref="A29:I29"/>
    <mergeCell ref="K29:BG29"/>
    <mergeCell ref="BI29:BS29"/>
    <mergeCell ref="BV29:CL29"/>
    <mergeCell ref="A34:I34"/>
    <mergeCell ref="K34:BG34"/>
    <mergeCell ref="BI34:BS34"/>
    <mergeCell ref="BV34:CL34"/>
    <mergeCell ref="A35:I35"/>
    <mergeCell ref="K35:BG35"/>
    <mergeCell ref="BI35:BS35"/>
    <mergeCell ref="BV35:CL35"/>
    <mergeCell ref="A32:I32"/>
    <mergeCell ref="K32:BG32"/>
    <mergeCell ref="BI32:BS32"/>
    <mergeCell ref="BV32:CL32"/>
    <mergeCell ref="A33:I33"/>
    <mergeCell ref="K33:BG33"/>
    <mergeCell ref="BI33:BS33"/>
    <mergeCell ref="BV33:CL33"/>
    <mergeCell ref="A38:I38"/>
    <mergeCell ref="K38:BG38"/>
    <mergeCell ref="BI38:BS38"/>
    <mergeCell ref="BV38:CL38"/>
    <mergeCell ref="A39:I39"/>
    <mergeCell ref="K39:BG39"/>
    <mergeCell ref="BI39:BS39"/>
    <mergeCell ref="BV39:CL39"/>
    <mergeCell ref="A36:I36"/>
    <mergeCell ref="K36:BG36"/>
    <mergeCell ref="BI36:BS36"/>
    <mergeCell ref="BV36:CL36"/>
    <mergeCell ref="A37:I37"/>
    <mergeCell ref="K37:BG37"/>
    <mergeCell ref="BI37:BS37"/>
    <mergeCell ref="BV37:CL37"/>
    <mergeCell ref="A42:I42"/>
    <mergeCell ref="K42:BG42"/>
    <mergeCell ref="BI42:BS42"/>
    <mergeCell ref="BV42:CL42"/>
    <mergeCell ref="A43:I43"/>
    <mergeCell ref="K43:BG43"/>
    <mergeCell ref="BI43:BS43"/>
    <mergeCell ref="BV43:CL43"/>
    <mergeCell ref="A40:I40"/>
    <mergeCell ref="K40:BG40"/>
    <mergeCell ref="BI40:BS40"/>
    <mergeCell ref="BV40:CL40"/>
    <mergeCell ref="A41:I41"/>
    <mergeCell ref="K41:BG41"/>
    <mergeCell ref="BI41:BS41"/>
    <mergeCell ref="BV41:CL41"/>
    <mergeCell ref="A46:I46"/>
    <mergeCell ref="K46:BG46"/>
    <mergeCell ref="BI46:BS46"/>
    <mergeCell ref="BV46:CL46"/>
    <mergeCell ref="A47:I47"/>
    <mergeCell ref="K47:BG47"/>
    <mergeCell ref="BI47:BS47"/>
    <mergeCell ref="BV47:CL47"/>
    <mergeCell ref="A44:I44"/>
    <mergeCell ref="K44:BG44"/>
    <mergeCell ref="BI44:BS44"/>
    <mergeCell ref="BV44:CL44"/>
    <mergeCell ref="A45:I45"/>
    <mergeCell ref="K45:BG45"/>
    <mergeCell ref="BI45:BS45"/>
    <mergeCell ref="BV45:CL45"/>
    <mergeCell ref="A50:I50"/>
    <mergeCell ref="K50:BG50"/>
    <mergeCell ref="BI50:BS50"/>
    <mergeCell ref="BV50:CL50"/>
    <mergeCell ref="A51:I51"/>
    <mergeCell ref="K51:BG51"/>
    <mergeCell ref="BI51:BS51"/>
    <mergeCell ref="BV51:CL51"/>
    <mergeCell ref="A48:I48"/>
    <mergeCell ref="K48:BG48"/>
    <mergeCell ref="BI48:BS48"/>
    <mergeCell ref="BV48:CL48"/>
    <mergeCell ref="A49:I49"/>
    <mergeCell ref="K49:BG49"/>
    <mergeCell ref="BI49:BS49"/>
    <mergeCell ref="BV49:CL49"/>
    <mergeCell ref="A54:I54"/>
    <mergeCell ref="K54:BG54"/>
    <mergeCell ref="BI54:BS54"/>
    <mergeCell ref="BV54:CL54"/>
    <mergeCell ref="A55:I55"/>
    <mergeCell ref="K55:BG55"/>
    <mergeCell ref="BI55:BS55"/>
    <mergeCell ref="BV55:CL55"/>
    <mergeCell ref="A52:I52"/>
    <mergeCell ref="K52:BG52"/>
    <mergeCell ref="BI52:BS52"/>
    <mergeCell ref="BV52:CL52"/>
    <mergeCell ref="A53:I53"/>
    <mergeCell ref="K53:BG53"/>
    <mergeCell ref="BI53:BS53"/>
    <mergeCell ref="BV53:CL53"/>
    <mergeCell ref="A58:I58"/>
    <mergeCell ref="K58:BG58"/>
    <mergeCell ref="BI58:BS58"/>
    <mergeCell ref="BV58:CL58"/>
    <mergeCell ref="A59:I59"/>
    <mergeCell ref="K59:BG59"/>
    <mergeCell ref="BI59:BS59"/>
    <mergeCell ref="BV59:CL59"/>
    <mergeCell ref="A56:I56"/>
    <mergeCell ref="K56:BG56"/>
    <mergeCell ref="BI56:BS56"/>
    <mergeCell ref="BV56:CL56"/>
    <mergeCell ref="A57:I57"/>
    <mergeCell ref="K57:BG57"/>
    <mergeCell ref="BI57:BS57"/>
    <mergeCell ref="BV57:CL57"/>
    <mergeCell ref="A60:I60"/>
    <mergeCell ref="K60:BG60"/>
    <mergeCell ref="BI60:BS60"/>
    <mergeCell ref="BV60:CL60"/>
    <mergeCell ref="A61:I61"/>
    <mergeCell ref="K61:BG61"/>
    <mergeCell ref="BI61:BS61"/>
    <mergeCell ref="BV61:CL62"/>
    <mergeCell ref="A62:I62"/>
    <mergeCell ref="K62:BG62"/>
    <mergeCell ref="BI62:BS62"/>
    <mergeCell ref="A63:I63"/>
    <mergeCell ref="K63:BG63"/>
    <mergeCell ref="BI63:BS63"/>
    <mergeCell ref="BV63:CL63"/>
    <mergeCell ref="A64:I64"/>
    <mergeCell ref="K64:BG64"/>
    <mergeCell ref="BI64:BS64"/>
    <mergeCell ref="BV64:CL64"/>
    <mergeCell ref="A68:I68"/>
    <mergeCell ref="K68:BG68"/>
    <mergeCell ref="BI68:BS68"/>
    <mergeCell ref="BV68:CL68"/>
    <mergeCell ref="A69:I69"/>
    <mergeCell ref="K69:BG69"/>
    <mergeCell ref="BI69:BS69"/>
    <mergeCell ref="BV69:CL69"/>
    <mergeCell ref="A65:I65"/>
    <mergeCell ref="K65:BG65"/>
    <mergeCell ref="BI65:BS65"/>
    <mergeCell ref="BV65:CL67"/>
    <mergeCell ref="A66:I66"/>
    <mergeCell ref="K66:BG66"/>
    <mergeCell ref="BI66:BS66"/>
    <mergeCell ref="A67:I67"/>
    <mergeCell ref="K67:BG67"/>
    <mergeCell ref="BI67:BS67"/>
    <mergeCell ref="A72:I72"/>
    <mergeCell ref="K72:BG72"/>
    <mergeCell ref="BI72:BS72"/>
    <mergeCell ref="BV72:CL72"/>
    <mergeCell ref="A73:I73"/>
    <mergeCell ref="K73:BG73"/>
    <mergeCell ref="BI73:BS73"/>
    <mergeCell ref="BV73:CL73"/>
    <mergeCell ref="A70:I70"/>
    <mergeCell ref="K70:BG70"/>
    <mergeCell ref="BI70:BS70"/>
    <mergeCell ref="BV70:CL70"/>
    <mergeCell ref="A71:I71"/>
    <mergeCell ref="K71:BG71"/>
    <mergeCell ref="BI71:BS71"/>
    <mergeCell ref="BV71:CL71"/>
    <mergeCell ref="A76:I76"/>
    <mergeCell ref="K76:BG76"/>
    <mergeCell ref="BI76:BS76"/>
    <mergeCell ref="BV76:CL76"/>
    <mergeCell ref="A77:I77"/>
    <mergeCell ref="J77:BH77"/>
    <mergeCell ref="BI77:BS77"/>
    <mergeCell ref="BV77:CL77"/>
    <mergeCell ref="A74:I74"/>
    <mergeCell ref="K74:BG74"/>
    <mergeCell ref="BI74:BS74"/>
    <mergeCell ref="BV74:CL74"/>
    <mergeCell ref="A75:I75"/>
    <mergeCell ref="K75:BG75"/>
    <mergeCell ref="BI75:BS75"/>
    <mergeCell ref="BV75:CL75"/>
    <mergeCell ref="A80:I80"/>
    <mergeCell ref="K80:BG80"/>
    <mergeCell ref="BI80:BS80"/>
    <mergeCell ref="BV80:CL80"/>
    <mergeCell ref="A81:I81"/>
    <mergeCell ref="J81:BH81"/>
    <mergeCell ref="BI81:BS81"/>
    <mergeCell ref="BV81:CL81"/>
    <mergeCell ref="A78:I78"/>
    <mergeCell ref="J78:BH78"/>
    <mergeCell ref="BI78:BS78"/>
    <mergeCell ref="BW78:CL78"/>
    <mergeCell ref="A79:I79"/>
    <mergeCell ref="J79:BH79"/>
    <mergeCell ref="BI79:BS79"/>
    <mergeCell ref="BW79:CL79"/>
    <mergeCell ref="A84:I84"/>
    <mergeCell ref="J84:BH84"/>
    <mergeCell ref="BI84:BS84"/>
    <mergeCell ref="BV84:CL84"/>
    <mergeCell ref="A85:I85"/>
    <mergeCell ref="K85:BG85"/>
    <mergeCell ref="BI85:BS85"/>
    <mergeCell ref="BV85:CL85"/>
    <mergeCell ref="A82:I82"/>
    <mergeCell ref="J82:BH82"/>
    <mergeCell ref="BI82:BS82"/>
    <mergeCell ref="BV82:CL82"/>
    <mergeCell ref="A83:I83"/>
    <mergeCell ref="J83:BH83"/>
    <mergeCell ref="BI83:BS83"/>
    <mergeCell ref="BV83:CL83"/>
    <mergeCell ref="A88:I88"/>
    <mergeCell ref="J88:BH88"/>
    <mergeCell ref="BI88:BS88"/>
    <mergeCell ref="BV88:CL88"/>
    <mergeCell ref="A89:I89"/>
    <mergeCell ref="J89:BH89"/>
    <mergeCell ref="BI89:BS89"/>
    <mergeCell ref="BV89:CL89"/>
    <mergeCell ref="A86:I86"/>
    <mergeCell ref="J86:BH86"/>
    <mergeCell ref="BI86:BS86"/>
    <mergeCell ref="BV86:CL86"/>
    <mergeCell ref="A87:I87"/>
    <mergeCell ref="J87:BH87"/>
    <mergeCell ref="BI87:BS87"/>
    <mergeCell ref="BV87:CL87"/>
    <mergeCell ref="A92:I92"/>
    <mergeCell ref="J92:BH92"/>
    <mergeCell ref="BI92:BS92"/>
    <mergeCell ref="BV92:CL92"/>
    <mergeCell ref="A93:I93"/>
    <mergeCell ref="J93:BH93"/>
    <mergeCell ref="BI93:BS93"/>
    <mergeCell ref="BV93:CL93"/>
    <mergeCell ref="A90:I90"/>
    <mergeCell ref="K90:BG90"/>
    <mergeCell ref="BI90:BS90"/>
    <mergeCell ref="BV90:CL90"/>
    <mergeCell ref="A91:I91"/>
    <mergeCell ref="J91:BH91"/>
    <mergeCell ref="BI91:BS91"/>
    <mergeCell ref="BV91:CL91"/>
    <mergeCell ref="A96:I96"/>
    <mergeCell ref="K96:BG96"/>
    <mergeCell ref="BI96:BS96"/>
    <mergeCell ref="BV96:CL97"/>
    <mergeCell ref="A97:I97"/>
    <mergeCell ref="K97:BG97"/>
    <mergeCell ref="BI97:BS97"/>
    <mergeCell ref="A94:I94"/>
    <mergeCell ref="J94:BH94"/>
    <mergeCell ref="BI94:BS94"/>
    <mergeCell ref="BV94:CL94"/>
    <mergeCell ref="A95:I95"/>
    <mergeCell ref="K95:BG95"/>
    <mergeCell ref="BI95:BS95"/>
    <mergeCell ref="BV95:CL95"/>
    <mergeCell ref="A103:CL103"/>
    <mergeCell ref="A104:CL104"/>
    <mergeCell ref="A105:CL105"/>
    <mergeCell ref="A107:CL107"/>
    <mergeCell ref="A98:I98"/>
    <mergeCell ref="K98:BG98"/>
    <mergeCell ref="BI98:BS98"/>
    <mergeCell ref="BV98:CL98"/>
    <mergeCell ref="A101:CL101"/>
    <mergeCell ref="A102:CL102"/>
  </mergeCells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КБЭ</vt:lpstr>
      <vt:lpstr>КЧЭ</vt:lpstr>
      <vt:lpstr>СКЭ</vt:lpstr>
      <vt:lpstr>ИЭ</vt:lpstr>
      <vt:lpstr>Дагэнерго</vt:lpstr>
      <vt:lpstr>Ингушэнерго</vt:lpstr>
      <vt:lpstr>Каббалэнерго</vt:lpstr>
      <vt:lpstr>КЧэнерго</vt:lpstr>
      <vt:lpstr>Севкавказэнерго</vt:lpstr>
      <vt:lpstr>О структуре затрат СтЭнерго</vt:lpstr>
      <vt:lpstr>О движении активов СтЭ</vt:lpstr>
      <vt:lpstr>ИЭ!Заголовки_для_печати</vt:lpstr>
      <vt:lpstr>КБЭ!Заголовки_для_печати</vt:lpstr>
      <vt:lpstr>КЧЭ!Заголовки_для_печати</vt:lpstr>
      <vt:lpstr>СКЭ!Заголовки_для_печати</vt:lpstr>
      <vt:lpstr>Дагэнерго!Область_печати</vt:lpstr>
      <vt:lpstr>ИЭ!Область_печати</vt:lpstr>
      <vt:lpstr>КБЭ!Область_печати</vt:lpstr>
      <vt:lpstr>КЧЭ!Область_печати</vt:lpstr>
      <vt:lpstr>'О движении активов СтЭ'!Область_печати</vt:lpstr>
      <vt:lpstr>'О структуре затрат СтЭнерго'!Область_печати</vt:lpstr>
      <vt:lpstr>СКЭ!Область_печати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Темирбулатов Борис Ильясович</cp:lastModifiedBy>
  <cp:lastPrinted>2020-04-17T12:08:12Z</cp:lastPrinted>
  <dcterms:created xsi:type="dcterms:W3CDTF">2010-05-19T10:50:44Z</dcterms:created>
  <dcterms:modified xsi:type="dcterms:W3CDTF">2022-04-17T08:25:36Z</dcterms:modified>
</cp:coreProperties>
</file>