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-1305" yWindow="-135" windowWidth="15480" windowHeight="11505" firstSheet="2" activeTab="2"/>
  </bookViews>
  <sheets>
    <sheet name="Лист1" sheetId="5" state="hidden" r:id="rId1"/>
    <sheet name="Ноябрь 2013г" sheetId="2" state="hidden" r:id="rId2"/>
    <sheet name="ноябрь 2014г" sheetId="1" r:id="rId3"/>
    <sheet name="ноябрь 2014г. по 6-10" sheetId="3" r:id="rId4"/>
    <sheet name="ноябрь 2014г. по 0,4" sheetId="4" r:id="rId5"/>
    <sheet name="Лист2" sheetId="6" state="hidden" r:id="rId6"/>
    <sheet name="Лист3" sheetId="7" state="hidden" r:id="rId7"/>
    <sheet name="Лист4" sheetId="8" state="hidden" r:id="rId8"/>
  </sheets>
  <definedNames>
    <definedName name="_xlnm._FilterDatabase" localSheetId="1" hidden="1">'Ноябрь 2013г'!$C$21:$C$131</definedName>
    <definedName name="_xlnm._FilterDatabase" localSheetId="2" hidden="1">'ноябрь 2014г'!$C$21:$C$246</definedName>
    <definedName name="_xlnm._FilterDatabase" localSheetId="4" hidden="1">'ноябрь 2014г. по 0,4'!$C$18:$C$127</definedName>
    <definedName name="_xlnm._FilterDatabase" localSheetId="3" hidden="1">'ноябрь 2014г. по 6-10'!$C$21:$C$130</definedName>
    <definedName name="Z_265F4F9D_BD93_4F5B_BE29_0879A787D53F_.wvu.FilterData" localSheetId="1" hidden="1">'Ноябрь 2013г'!$C$21:$C$131</definedName>
    <definedName name="Z_265F4F9D_BD93_4F5B_BE29_0879A787D53F_.wvu.FilterData" localSheetId="2" hidden="1">'ноябрь 2014г'!$C$21:$C$246</definedName>
    <definedName name="Z_265F4F9D_BD93_4F5B_BE29_0879A787D53F_.wvu.FilterData" localSheetId="4" hidden="1">'ноябрь 2014г. по 0,4'!$C$18:$C$127</definedName>
    <definedName name="Z_265F4F9D_BD93_4F5B_BE29_0879A787D53F_.wvu.FilterData" localSheetId="3" hidden="1">'ноябрь 2014г. по 6-10'!$C$21:$C$130</definedName>
    <definedName name="Z_265F4F9D_BD93_4F5B_BE29_0879A787D53F_.wvu.Rows" localSheetId="4" hidden="1">'ноябрь 2014г. по 0,4'!$2:$12</definedName>
    <definedName name="Z_265F4F9D_BD93_4F5B_BE29_0879A787D53F_.wvu.Rows" localSheetId="3" hidden="1">'ноябрь 2014г. по 6-10'!$2:$12</definedName>
    <definedName name="Z_A743F9C7_8B89_4E8F_B91F_1FFB859064F2_.wvu.FilterData" localSheetId="1" hidden="1">'Ноябрь 2013г'!$C$21:$C$131</definedName>
    <definedName name="Z_A743F9C7_8B89_4E8F_B91F_1FFB859064F2_.wvu.FilterData" localSheetId="2" hidden="1">'ноябрь 2014г'!$C$21:$C$246</definedName>
    <definedName name="Z_A743F9C7_8B89_4E8F_B91F_1FFB859064F2_.wvu.FilterData" localSheetId="4" hidden="1">'ноябрь 2014г. по 0,4'!$C$18:$C$127</definedName>
    <definedName name="Z_A743F9C7_8B89_4E8F_B91F_1FFB859064F2_.wvu.FilterData" localSheetId="3" hidden="1">'ноябрь 2014г. по 6-10'!$C$21:$C$130</definedName>
    <definedName name="Z_A743F9C7_8B89_4E8F_B91F_1FFB859064F2_.wvu.Rows" localSheetId="4" hidden="1">'ноябрь 2014г. по 0,4'!$2:$12</definedName>
    <definedName name="Z_A743F9C7_8B89_4E8F_B91F_1FFB859064F2_.wvu.Rows" localSheetId="3" hidden="1">'ноябрь 2014г. по 6-10'!$2:$12</definedName>
  </definedNames>
  <calcPr calcId="145621"/>
  <customWorkbookViews>
    <customWorkbookView name="Данченко Игорь Васильевич - Личное представление" guid="{265F4F9D-BD93-4F5B-BE29-0879A787D53F}" mergeInterval="0" personalView="1" maximized="1" windowWidth="1916" windowHeight="855" activeSheetId="1"/>
    <customWorkbookView name="Мамедова Фарида - Личное представление" guid="{A743F9C7-8B89-4E8F-B91F-1FFB859064F2}" mergeInterval="0" personalView="1" maximized="1" xWindow="1" yWindow="1" windowWidth="1020" windowHeight="547" activeSheetId="1"/>
  </customWorkbookViews>
</workbook>
</file>

<file path=xl/calcChain.xml><?xml version="1.0" encoding="utf-8"?>
<calcChain xmlns="http://schemas.openxmlformats.org/spreadsheetml/2006/main">
  <c r="G248" i="4" l="1"/>
  <c r="F248" i="4"/>
  <c r="Q241" i="4"/>
  <c r="P241" i="4"/>
  <c r="O241" i="4"/>
  <c r="N241" i="4"/>
  <c r="M241" i="4"/>
  <c r="L241" i="4"/>
  <c r="K241" i="4"/>
  <c r="J241" i="4"/>
  <c r="I241" i="4"/>
  <c r="H241" i="4"/>
  <c r="F241" i="4"/>
  <c r="D241" i="4"/>
  <c r="E240" i="4"/>
  <c r="E238" i="4"/>
  <c r="E223" i="4"/>
  <c r="E222" i="4"/>
  <c r="E218" i="4"/>
  <c r="E211" i="4"/>
  <c r="E209" i="4"/>
  <c r="E208" i="4"/>
  <c r="G207" i="4"/>
  <c r="G241" i="4" s="1"/>
  <c r="E207" i="4"/>
  <c r="E206" i="4"/>
  <c r="J199" i="4"/>
  <c r="I199" i="4"/>
  <c r="F199" i="4"/>
  <c r="D199" i="4"/>
  <c r="G198" i="4"/>
  <c r="G199" i="4" s="1"/>
  <c r="E198" i="4"/>
  <c r="E194" i="4"/>
  <c r="E199" i="4" s="1"/>
  <c r="K192" i="4"/>
  <c r="J192" i="4"/>
  <c r="I192" i="4"/>
  <c r="G192" i="4"/>
  <c r="F192" i="4"/>
  <c r="E192" i="4"/>
  <c r="D19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D182" i="4"/>
  <c r="E181" i="4"/>
  <c r="E179" i="4"/>
  <c r="E176" i="4"/>
  <c r="E175" i="4"/>
  <c r="E171" i="4"/>
  <c r="E169" i="4"/>
  <c r="E167" i="4"/>
  <c r="E166" i="4"/>
  <c r="E152" i="4"/>
  <c r="Q150" i="4"/>
  <c r="P150" i="4"/>
  <c r="O150" i="4"/>
  <c r="N150" i="4"/>
  <c r="M150" i="4"/>
  <c r="L150" i="4"/>
  <c r="J150" i="4"/>
  <c r="I150" i="4"/>
  <c r="H150" i="4"/>
  <c r="F150" i="4"/>
  <c r="D150" i="4"/>
  <c r="E147" i="4"/>
  <c r="E146" i="4"/>
  <c r="E145" i="4"/>
  <c r="E144" i="4"/>
  <c r="G142" i="4"/>
  <c r="E142" i="4"/>
  <c r="E140" i="4"/>
  <c r="E139" i="4"/>
  <c r="E133" i="4"/>
  <c r="G132" i="4"/>
  <c r="E132" i="4"/>
  <c r="G128" i="4"/>
  <c r="E128" i="4"/>
  <c r="E127" i="4"/>
  <c r="E126" i="4"/>
  <c r="E123" i="4"/>
  <c r="K122" i="4"/>
  <c r="E122" i="4"/>
  <c r="E121" i="4"/>
  <c r="G120" i="4"/>
  <c r="E120" i="4"/>
  <c r="G119" i="4"/>
  <c r="E119" i="4"/>
  <c r="G116" i="4"/>
  <c r="G150" i="4" s="1"/>
  <c r="E116" i="4"/>
  <c r="E115" i="4"/>
  <c r="E114" i="4"/>
  <c r="E111" i="4"/>
  <c r="E110" i="4"/>
  <c r="K109" i="4"/>
  <c r="E109" i="4"/>
  <c r="K108" i="4"/>
  <c r="K150" i="4" s="1"/>
  <c r="E107" i="4"/>
  <c r="E106" i="4"/>
  <c r="E105" i="4"/>
  <c r="Q99" i="4"/>
  <c r="P99" i="4"/>
  <c r="O99" i="4"/>
  <c r="N99" i="4"/>
  <c r="M99" i="4"/>
  <c r="L99" i="4"/>
  <c r="J99" i="4"/>
  <c r="I99" i="4"/>
  <c r="H99" i="4"/>
  <c r="F99" i="4"/>
  <c r="D99" i="4"/>
  <c r="E96" i="4"/>
  <c r="E94" i="4"/>
  <c r="E90" i="4"/>
  <c r="E83" i="4"/>
  <c r="G82" i="4"/>
  <c r="E82" i="4"/>
  <c r="E81" i="4"/>
  <c r="E80" i="4"/>
  <c r="E78" i="4"/>
  <c r="G75" i="4"/>
  <c r="E74" i="4"/>
  <c r="G72" i="4"/>
  <c r="E72" i="4"/>
  <c r="E71" i="4"/>
  <c r="E67" i="4"/>
  <c r="K65" i="4"/>
  <c r="K99" i="4" s="1"/>
  <c r="G65" i="4"/>
  <c r="E64" i="4"/>
  <c r="E63" i="4"/>
  <c r="Q61" i="4"/>
  <c r="P61" i="4"/>
  <c r="O61" i="4"/>
  <c r="N61" i="4"/>
  <c r="M61" i="4"/>
  <c r="L61" i="4"/>
  <c r="J61" i="4"/>
  <c r="I61" i="4"/>
  <c r="H61" i="4"/>
  <c r="F61" i="4"/>
  <c r="D61" i="4"/>
  <c r="G56" i="4"/>
  <c r="G61" i="4" s="1"/>
  <c r="K55" i="4"/>
  <c r="K61" i="4" s="1"/>
  <c r="E52" i="4"/>
  <c r="E51" i="4"/>
  <c r="E42" i="4"/>
  <c r="E40" i="4"/>
  <c r="E38" i="4"/>
  <c r="G251" i="3"/>
  <c r="F251" i="3"/>
  <c r="Q244" i="3"/>
  <c r="P244" i="3"/>
  <c r="O244" i="3"/>
  <c r="N244" i="3"/>
  <c r="M244" i="3"/>
  <c r="L244" i="3"/>
  <c r="K244" i="3"/>
  <c r="J244" i="3"/>
  <c r="I244" i="3"/>
  <c r="H244" i="3"/>
  <c r="F244" i="3"/>
  <c r="D244" i="3"/>
  <c r="E233" i="3"/>
  <c r="G232" i="3"/>
  <c r="E232" i="3"/>
  <c r="G216" i="3"/>
  <c r="E216" i="3"/>
  <c r="E214" i="3"/>
  <c r="G209" i="3"/>
  <c r="G244" i="3" s="1"/>
  <c r="E209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D185" i="3"/>
  <c r="E184" i="3"/>
  <c r="E178" i="3"/>
  <c r="E167" i="3"/>
  <c r="E156" i="3"/>
  <c r="Q153" i="3"/>
  <c r="P153" i="3"/>
  <c r="O153" i="3"/>
  <c r="N153" i="3"/>
  <c r="M153" i="3"/>
  <c r="L153" i="3"/>
  <c r="K153" i="3"/>
  <c r="J153" i="3"/>
  <c r="I153" i="3"/>
  <c r="H153" i="3"/>
  <c r="F153" i="3"/>
  <c r="D153" i="3"/>
  <c r="G147" i="3"/>
  <c r="G139" i="3"/>
  <c r="G127" i="3"/>
  <c r="E127" i="3"/>
  <c r="E126" i="3"/>
  <c r="E123" i="3"/>
  <c r="E122" i="3"/>
  <c r="E119" i="3"/>
  <c r="E118" i="3"/>
  <c r="E117" i="3"/>
  <c r="E114" i="3"/>
  <c r="G112" i="3"/>
  <c r="E112" i="3"/>
  <c r="E110" i="3"/>
  <c r="E109" i="3"/>
  <c r="E108" i="3"/>
  <c r="E107" i="3"/>
  <c r="E104" i="3"/>
  <c r="E153" i="3" s="1"/>
  <c r="Q102" i="3"/>
  <c r="P102" i="3"/>
  <c r="O102" i="3"/>
  <c r="N102" i="3"/>
  <c r="M102" i="3"/>
  <c r="L102" i="3"/>
  <c r="K102" i="3"/>
  <c r="J102" i="3"/>
  <c r="I102" i="3"/>
  <c r="H102" i="3"/>
  <c r="G102" i="3"/>
  <c r="F102" i="3"/>
  <c r="D102" i="3"/>
  <c r="E101" i="3"/>
  <c r="E99" i="3"/>
  <c r="E98" i="3"/>
  <c r="E97" i="3"/>
  <c r="E68" i="3"/>
  <c r="E67" i="3"/>
  <c r="E66" i="3"/>
  <c r="E102" i="3" s="1"/>
  <c r="Q64" i="3"/>
  <c r="P64" i="3"/>
  <c r="O64" i="3"/>
  <c r="N64" i="3"/>
  <c r="M64" i="3"/>
  <c r="L64" i="3"/>
  <c r="K64" i="3"/>
  <c r="J64" i="3"/>
  <c r="I64" i="3"/>
  <c r="H64" i="3"/>
  <c r="F64" i="3"/>
  <c r="D64" i="3"/>
  <c r="E63" i="3"/>
  <c r="E62" i="3"/>
  <c r="E60" i="3"/>
  <c r="E58" i="3"/>
  <c r="E57" i="3"/>
  <c r="E56" i="3"/>
  <c r="E54" i="3"/>
  <c r="E51" i="3"/>
  <c r="G50" i="3"/>
  <c r="E50" i="3"/>
  <c r="E49" i="3"/>
  <c r="E43" i="3"/>
  <c r="E42" i="3"/>
  <c r="E36" i="3"/>
  <c r="E35" i="3"/>
  <c r="E34" i="3"/>
  <c r="E33" i="3"/>
  <c r="E32" i="3"/>
  <c r="G26" i="3"/>
  <c r="G64" i="3" s="1"/>
  <c r="E26" i="3"/>
  <c r="E64" i="3" s="1"/>
  <c r="L242" i="4" l="1"/>
  <c r="L243" i="4" s="1"/>
  <c r="P242" i="4"/>
  <c r="P243" i="4" s="1"/>
  <c r="F245" i="3"/>
  <c r="F246" i="3" s="1"/>
  <c r="F252" i="3" s="1"/>
  <c r="O245" i="3"/>
  <c r="O246" i="3" s="1"/>
  <c r="H242" i="4"/>
  <c r="H243" i="4" s="1"/>
  <c r="H245" i="3"/>
  <c r="H246" i="3" s="1"/>
  <c r="E61" i="4"/>
  <c r="I242" i="4"/>
  <c r="I243" i="4" s="1"/>
  <c r="M242" i="4"/>
  <c r="M243" i="4" s="1"/>
  <c r="Q242" i="4"/>
  <c r="Q243" i="4" s="1"/>
  <c r="G153" i="3"/>
  <c r="G245" i="3" s="1"/>
  <c r="G246" i="3" s="1"/>
  <c r="G252" i="3" s="1"/>
  <c r="E185" i="3"/>
  <c r="I245" i="3"/>
  <c r="I246" i="3" s="1"/>
  <c r="M245" i="3"/>
  <c r="M246" i="3" s="1"/>
  <c r="Q245" i="3"/>
  <c r="Q246" i="3" s="1"/>
  <c r="D242" i="4"/>
  <c r="D243" i="4" s="1"/>
  <c r="D248" i="4" s="1"/>
  <c r="J242" i="4"/>
  <c r="J243" i="4" s="1"/>
  <c r="N242" i="4"/>
  <c r="N243" i="4" s="1"/>
  <c r="K245" i="3"/>
  <c r="K246" i="3" s="1"/>
  <c r="L245" i="3"/>
  <c r="L246" i="3" s="1"/>
  <c r="P245" i="3"/>
  <c r="P246" i="3" s="1"/>
  <c r="G99" i="4"/>
  <c r="E150" i="4"/>
  <c r="E244" i="3"/>
  <c r="D245" i="3"/>
  <c r="D246" i="3" s="1"/>
  <c r="D251" i="3" s="1"/>
  <c r="J245" i="3"/>
  <c r="J246" i="3" s="1"/>
  <c r="N245" i="3"/>
  <c r="N246" i="3" s="1"/>
  <c r="E99" i="4"/>
  <c r="E182" i="4"/>
  <c r="E241" i="4"/>
  <c r="F242" i="4"/>
  <c r="F243" i="4" s="1"/>
  <c r="F250" i="4" s="1"/>
  <c r="O242" i="4"/>
  <c r="O243" i="4" s="1"/>
  <c r="G242" i="4"/>
  <c r="G243" i="4" s="1"/>
  <c r="G250" i="4" s="1"/>
  <c r="K242" i="4"/>
  <c r="K243" i="4" s="1"/>
  <c r="E245" i="3"/>
  <c r="E246" i="3" s="1"/>
  <c r="E251" i="3" s="1"/>
  <c r="E242" i="4" l="1"/>
  <c r="E243" i="4" s="1"/>
  <c r="E248" i="4" s="1"/>
  <c r="H156" i="1"/>
  <c r="D242" i="1" l="1"/>
  <c r="D74" i="1" l="1"/>
  <c r="F74" i="1"/>
  <c r="H74" i="1"/>
  <c r="I74" i="1"/>
  <c r="J74" i="1"/>
  <c r="K74" i="1"/>
  <c r="L74" i="1"/>
  <c r="M74" i="1"/>
  <c r="N74" i="1"/>
  <c r="O74" i="1"/>
  <c r="P74" i="1"/>
  <c r="Q74" i="1"/>
  <c r="E74" i="1" l="1"/>
  <c r="G74" i="1"/>
  <c r="Q243" i="1" l="1"/>
  <c r="P243" i="1"/>
  <c r="O243" i="1"/>
  <c r="N243" i="1"/>
  <c r="M243" i="1"/>
  <c r="L243" i="1"/>
  <c r="K243" i="1"/>
  <c r="J243" i="1"/>
  <c r="I243" i="1"/>
  <c r="H243" i="1"/>
  <c r="Q242" i="1"/>
  <c r="P242" i="1"/>
  <c r="O242" i="1"/>
  <c r="N242" i="1"/>
  <c r="M242" i="1"/>
  <c r="L242" i="1"/>
  <c r="K242" i="1"/>
  <c r="J242" i="1"/>
  <c r="I242" i="1"/>
  <c r="H242" i="1"/>
  <c r="Q241" i="1"/>
  <c r="P241" i="1"/>
  <c r="O241" i="1"/>
  <c r="N241" i="1"/>
  <c r="M241" i="1"/>
  <c r="L241" i="1"/>
  <c r="K241" i="1"/>
  <c r="J241" i="1"/>
  <c r="I241" i="1"/>
  <c r="H241" i="1"/>
  <c r="Q240" i="1"/>
  <c r="P240" i="1"/>
  <c r="O240" i="1"/>
  <c r="N240" i="1"/>
  <c r="M240" i="1"/>
  <c r="L240" i="1"/>
  <c r="K240" i="1"/>
  <c r="J240" i="1"/>
  <c r="I240" i="1"/>
  <c r="H240" i="1"/>
  <c r="Q239" i="1"/>
  <c r="P239" i="1"/>
  <c r="O239" i="1"/>
  <c r="N239" i="1"/>
  <c r="M239" i="1"/>
  <c r="L239" i="1"/>
  <c r="K239" i="1"/>
  <c r="J239" i="1"/>
  <c r="I239" i="1"/>
  <c r="H239" i="1"/>
  <c r="Q238" i="1"/>
  <c r="P238" i="1"/>
  <c r="O238" i="1"/>
  <c r="N238" i="1"/>
  <c r="M238" i="1"/>
  <c r="L238" i="1"/>
  <c r="K238" i="1"/>
  <c r="J238" i="1"/>
  <c r="I238" i="1"/>
  <c r="H238" i="1"/>
  <c r="Q237" i="1"/>
  <c r="P237" i="1"/>
  <c r="O237" i="1"/>
  <c r="N237" i="1"/>
  <c r="M237" i="1"/>
  <c r="L237" i="1"/>
  <c r="K237" i="1"/>
  <c r="J237" i="1"/>
  <c r="I237" i="1"/>
  <c r="H237" i="1"/>
  <c r="Q236" i="1"/>
  <c r="P236" i="1"/>
  <c r="O236" i="1"/>
  <c r="N236" i="1"/>
  <c r="M236" i="1"/>
  <c r="L236" i="1"/>
  <c r="K236" i="1"/>
  <c r="J236" i="1"/>
  <c r="I236" i="1"/>
  <c r="H236" i="1"/>
  <c r="Q235" i="1"/>
  <c r="P235" i="1"/>
  <c r="O235" i="1"/>
  <c r="N235" i="1"/>
  <c r="M235" i="1"/>
  <c r="L235" i="1"/>
  <c r="K235" i="1"/>
  <c r="J235" i="1"/>
  <c r="I235" i="1"/>
  <c r="H235" i="1"/>
  <c r="Q234" i="1"/>
  <c r="P234" i="1"/>
  <c r="O234" i="1"/>
  <c r="N234" i="1"/>
  <c r="M234" i="1"/>
  <c r="L234" i="1"/>
  <c r="K234" i="1"/>
  <c r="J234" i="1"/>
  <c r="I234" i="1"/>
  <c r="H234" i="1"/>
  <c r="Q233" i="1"/>
  <c r="P233" i="1"/>
  <c r="O233" i="1"/>
  <c r="N233" i="1"/>
  <c r="M233" i="1"/>
  <c r="L233" i="1"/>
  <c r="K233" i="1"/>
  <c r="J233" i="1"/>
  <c r="I233" i="1"/>
  <c r="H233" i="1"/>
  <c r="Q232" i="1"/>
  <c r="P232" i="1"/>
  <c r="O232" i="1"/>
  <c r="N232" i="1"/>
  <c r="M232" i="1"/>
  <c r="L232" i="1"/>
  <c r="K232" i="1"/>
  <c r="J232" i="1"/>
  <c r="I232" i="1"/>
  <c r="H232" i="1"/>
  <c r="Q231" i="1"/>
  <c r="P231" i="1"/>
  <c r="O231" i="1"/>
  <c r="N231" i="1"/>
  <c r="M231" i="1"/>
  <c r="L231" i="1"/>
  <c r="K231" i="1"/>
  <c r="J231" i="1"/>
  <c r="I231" i="1"/>
  <c r="H231" i="1"/>
  <c r="Q230" i="1"/>
  <c r="P230" i="1"/>
  <c r="O230" i="1"/>
  <c r="N230" i="1"/>
  <c r="M230" i="1"/>
  <c r="L230" i="1"/>
  <c r="K230" i="1"/>
  <c r="J230" i="1"/>
  <c r="I230" i="1"/>
  <c r="H230" i="1"/>
  <c r="Q229" i="1"/>
  <c r="P229" i="1"/>
  <c r="O229" i="1"/>
  <c r="N229" i="1"/>
  <c r="M229" i="1"/>
  <c r="L229" i="1"/>
  <c r="K229" i="1"/>
  <c r="J229" i="1"/>
  <c r="I229" i="1"/>
  <c r="H229" i="1"/>
  <c r="Q228" i="1"/>
  <c r="P228" i="1"/>
  <c r="O228" i="1"/>
  <c r="N228" i="1"/>
  <c r="M228" i="1"/>
  <c r="L228" i="1"/>
  <c r="K228" i="1"/>
  <c r="J228" i="1"/>
  <c r="I228" i="1"/>
  <c r="H228" i="1"/>
  <c r="Q227" i="1"/>
  <c r="P227" i="1"/>
  <c r="O227" i="1"/>
  <c r="N227" i="1"/>
  <c r="M227" i="1"/>
  <c r="L227" i="1"/>
  <c r="K227" i="1"/>
  <c r="J227" i="1"/>
  <c r="I227" i="1"/>
  <c r="H227" i="1"/>
  <c r="Q226" i="1"/>
  <c r="P226" i="1"/>
  <c r="O226" i="1"/>
  <c r="N226" i="1"/>
  <c r="M226" i="1"/>
  <c r="L226" i="1"/>
  <c r="K226" i="1"/>
  <c r="J226" i="1"/>
  <c r="I226" i="1"/>
  <c r="H226" i="1"/>
  <c r="Q225" i="1"/>
  <c r="P225" i="1"/>
  <c r="O225" i="1"/>
  <c r="N225" i="1"/>
  <c r="M225" i="1"/>
  <c r="L225" i="1"/>
  <c r="K225" i="1"/>
  <c r="J225" i="1"/>
  <c r="I225" i="1"/>
  <c r="H225" i="1"/>
  <c r="Q224" i="1"/>
  <c r="P224" i="1"/>
  <c r="O224" i="1"/>
  <c r="N224" i="1"/>
  <c r="M224" i="1"/>
  <c r="L224" i="1"/>
  <c r="K224" i="1"/>
  <c r="J224" i="1"/>
  <c r="I224" i="1"/>
  <c r="H224" i="1"/>
  <c r="Q223" i="1"/>
  <c r="P223" i="1"/>
  <c r="O223" i="1"/>
  <c r="N223" i="1"/>
  <c r="M223" i="1"/>
  <c r="L223" i="1"/>
  <c r="K223" i="1"/>
  <c r="J223" i="1"/>
  <c r="I223" i="1"/>
  <c r="H223" i="1"/>
  <c r="Q222" i="1"/>
  <c r="P222" i="1"/>
  <c r="O222" i="1"/>
  <c r="N222" i="1"/>
  <c r="M222" i="1"/>
  <c r="L222" i="1"/>
  <c r="K222" i="1"/>
  <c r="J222" i="1"/>
  <c r="I222" i="1"/>
  <c r="H222" i="1"/>
  <c r="Q221" i="1"/>
  <c r="P221" i="1"/>
  <c r="O221" i="1"/>
  <c r="N221" i="1"/>
  <c r="M221" i="1"/>
  <c r="L221" i="1"/>
  <c r="K221" i="1"/>
  <c r="J221" i="1"/>
  <c r="I221" i="1"/>
  <c r="H221" i="1"/>
  <c r="Q220" i="1"/>
  <c r="P220" i="1"/>
  <c r="O220" i="1"/>
  <c r="N220" i="1"/>
  <c r="M220" i="1"/>
  <c r="L220" i="1"/>
  <c r="K220" i="1"/>
  <c r="J220" i="1"/>
  <c r="I220" i="1"/>
  <c r="H220" i="1"/>
  <c r="Q219" i="1"/>
  <c r="P219" i="1"/>
  <c r="O219" i="1"/>
  <c r="N219" i="1"/>
  <c r="M219" i="1"/>
  <c r="L219" i="1"/>
  <c r="K219" i="1"/>
  <c r="J219" i="1"/>
  <c r="I219" i="1"/>
  <c r="H219" i="1"/>
  <c r="Q218" i="1"/>
  <c r="P218" i="1"/>
  <c r="O218" i="1"/>
  <c r="N218" i="1"/>
  <c r="M218" i="1"/>
  <c r="L218" i="1"/>
  <c r="K218" i="1"/>
  <c r="J218" i="1"/>
  <c r="I218" i="1"/>
  <c r="H218" i="1"/>
  <c r="Q217" i="1"/>
  <c r="P217" i="1"/>
  <c r="O217" i="1"/>
  <c r="N217" i="1"/>
  <c r="M217" i="1"/>
  <c r="L217" i="1"/>
  <c r="K217" i="1"/>
  <c r="J217" i="1"/>
  <c r="I217" i="1"/>
  <c r="H217" i="1"/>
  <c r="Q216" i="1"/>
  <c r="P216" i="1"/>
  <c r="O216" i="1"/>
  <c r="N216" i="1"/>
  <c r="M216" i="1"/>
  <c r="L216" i="1"/>
  <c r="K216" i="1"/>
  <c r="J216" i="1"/>
  <c r="I216" i="1"/>
  <c r="H216" i="1"/>
  <c r="Q215" i="1"/>
  <c r="P215" i="1"/>
  <c r="O215" i="1"/>
  <c r="N215" i="1"/>
  <c r="M215" i="1"/>
  <c r="L215" i="1"/>
  <c r="K215" i="1"/>
  <c r="J215" i="1"/>
  <c r="I215" i="1"/>
  <c r="H215" i="1"/>
  <c r="Q214" i="1"/>
  <c r="P214" i="1"/>
  <c r="O214" i="1"/>
  <c r="N214" i="1"/>
  <c r="M214" i="1"/>
  <c r="L214" i="1"/>
  <c r="K214" i="1"/>
  <c r="J214" i="1"/>
  <c r="I214" i="1"/>
  <c r="H214" i="1"/>
  <c r="Q213" i="1"/>
  <c r="P213" i="1"/>
  <c r="O213" i="1"/>
  <c r="N213" i="1"/>
  <c r="M213" i="1"/>
  <c r="L213" i="1"/>
  <c r="K213" i="1"/>
  <c r="J213" i="1"/>
  <c r="I213" i="1"/>
  <c r="H213" i="1"/>
  <c r="Q212" i="1"/>
  <c r="P212" i="1"/>
  <c r="O212" i="1"/>
  <c r="N212" i="1"/>
  <c r="M212" i="1"/>
  <c r="L212" i="1"/>
  <c r="K212" i="1"/>
  <c r="J212" i="1"/>
  <c r="I212" i="1"/>
  <c r="H212" i="1"/>
  <c r="Q211" i="1"/>
  <c r="P211" i="1"/>
  <c r="O211" i="1"/>
  <c r="N211" i="1"/>
  <c r="M211" i="1"/>
  <c r="L211" i="1"/>
  <c r="K211" i="1"/>
  <c r="J211" i="1"/>
  <c r="I211" i="1"/>
  <c r="H211" i="1"/>
  <c r="Q210" i="1"/>
  <c r="P210" i="1"/>
  <c r="O210" i="1"/>
  <c r="N210" i="1"/>
  <c r="M210" i="1"/>
  <c r="L210" i="1"/>
  <c r="K210" i="1"/>
  <c r="J210" i="1"/>
  <c r="I210" i="1"/>
  <c r="H210" i="1"/>
  <c r="Q209" i="1"/>
  <c r="P209" i="1"/>
  <c r="O209" i="1"/>
  <c r="N209" i="1"/>
  <c r="M209" i="1"/>
  <c r="L209" i="1"/>
  <c r="K209" i="1"/>
  <c r="J209" i="1"/>
  <c r="I209" i="1"/>
  <c r="H209" i="1"/>
  <c r="Q208" i="1"/>
  <c r="P208" i="1"/>
  <c r="O208" i="1"/>
  <c r="N208" i="1"/>
  <c r="M208" i="1"/>
  <c r="L208" i="1"/>
  <c r="K208" i="1"/>
  <c r="J208" i="1"/>
  <c r="I208" i="1"/>
  <c r="H208" i="1"/>
  <c r="Q207" i="1"/>
  <c r="P207" i="1"/>
  <c r="O207" i="1"/>
  <c r="N207" i="1"/>
  <c r="M207" i="1"/>
  <c r="L207" i="1"/>
  <c r="K207" i="1"/>
  <c r="J207" i="1"/>
  <c r="I207" i="1"/>
  <c r="H207" i="1"/>
  <c r="Q206" i="1"/>
  <c r="P206" i="1"/>
  <c r="O206" i="1"/>
  <c r="N206" i="1"/>
  <c r="M206" i="1"/>
  <c r="L206" i="1"/>
  <c r="K206" i="1"/>
  <c r="J206" i="1"/>
  <c r="I206" i="1"/>
  <c r="H206" i="1"/>
  <c r="Q205" i="1"/>
  <c r="P205" i="1"/>
  <c r="O205" i="1"/>
  <c r="N205" i="1"/>
  <c r="M205" i="1"/>
  <c r="L205" i="1"/>
  <c r="K205" i="1"/>
  <c r="J205" i="1"/>
  <c r="I205" i="1"/>
  <c r="H205" i="1"/>
  <c r="Q204" i="1"/>
  <c r="P204" i="1"/>
  <c r="P244" i="1" s="1"/>
  <c r="O204" i="1"/>
  <c r="N204" i="1"/>
  <c r="M204" i="1"/>
  <c r="L204" i="1"/>
  <c r="L244" i="1" s="1"/>
  <c r="K204" i="1"/>
  <c r="J204" i="1"/>
  <c r="I204" i="1"/>
  <c r="H204" i="1"/>
  <c r="H244" i="1" s="1"/>
  <c r="Q201" i="1"/>
  <c r="P201" i="1"/>
  <c r="O201" i="1"/>
  <c r="N201" i="1"/>
  <c r="M201" i="1"/>
  <c r="L201" i="1"/>
  <c r="K201" i="1"/>
  <c r="J201" i="1"/>
  <c r="I201" i="1"/>
  <c r="H201" i="1"/>
  <c r="Q200" i="1"/>
  <c r="P200" i="1"/>
  <c r="O200" i="1"/>
  <c r="N200" i="1"/>
  <c r="M200" i="1"/>
  <c r="L200" i="1"/>
  <c r="K200" i="1"/>
  <c r="J200" i="1"/>
  <c r="I200" i="1"/>
  <c r="H200" i="1"/>
  <c r="Q199" i="1"/>
  <c r="P199" i="1"/>
  <c r="O199" i="1"/>
  <c r="N199" i="1"/>
  <c r="M199" i="1"/>
  <c r="L199" i="1"/>
  <c r="K199" i="1"/>
  <c r="J199" i="1"/>
  <c r="I199" i="1"/>
  <c r="H199" i="1"/>
  <c r="Q198" i="1"/>
  <c r="P198" i="1"/>
  <c r="O198" i="1"/>
  <c r="N198" i="1"/>
  <c r="M198" i="1"/>
  <c r="L198" i="1"/>
  <c r="K198" i="1"/>
  <c r="J198" i="1"/>
  <c r="I198" i="1"/>
  <c r="H198" i="1"/>
  <c r="Q197" i="1"/>
  <c r="P197" i="1"/>
  <c r="O197" i="1"/>
  <c r="N197" i="1"/>
  <c r="N202" i="1" s="1"/>
  <c r="M197" i="1"/>
  <c r="L197" i="1"/>
  <c r="K197" i="1"/>
  <c r="J197" i="1"/>
  <c r="J202" i="1" s="1"/>
  <c r="I197" i="1"/>
  <c r="H197" i="1"/>
  <c r="Q194" i="1"/>
  <c r="P194" i="1"/>
  <c r="O194" i="1"/>
  <c r="N194" i="1"/>
  <c r="M194" i="1"/>
  <c r="L194" i="1"/>
  <c r="K194" i="1"/>
  <c r="J194" i="1"/>
  <c r="I194" i="1"/>
  <c r="H194" i="1"/>
  <c r="Q193" i="1"/>
  <c r="P193" i="1"/>
  <c r="O193" i="1"/>
  <c r="N193" i="1"/>
  <c r="M193" i="1"/>
  <c r="L193" i="1"/>
  <c r="K193" i="1"/>
  <c r="J193" i="1"/>
  <c r="I193" i="1"/>
  <c r="H193" i="1"/>
  <c r="Q192" i="1"/>
  <c r="P192" i="1"/>
  <c r="O192" i="1"/>
  <c r="N192" i="1"/>
  <c r="M192" i="1"/>
  <c r="L192" i="1"/>
  <c r="K192" i="1"/>
  <c r="J192" i="1"/>
  <c r="I192" i="1"/>
  <c r="H192" i="1"/>
  <c r="Q191" i="1"/>
  <c r="P191" i="1"/>
  <c r="O191" i="1"/>
  <c r="N191" i="1"/>
  <c r="M191" i="1"/>
  <c r="L191" i="1"/>
  <c r="K191" i="1"/>
  <c r="J191" i="1"/>
  <c r="I191" i="1"/>
  <c r="H191" i="1"/>
  <c r="Q190" i="1"/>
  <c r="P190" i="1"/>
  <c r="O190" i="1"/>
  <c r="N190" i="1"/>
  <c r="M190" i="1"/>
  <c r="L190" i="1"/>
  <c r="K190" i="1"/>
  <c r="J190" i="1"/>
  <c r="I190" i="1"/>
  <c r="H190" i="1"/>
  <c r="Q189" i="1"/>
  <c r="P189" i="1"/>
  <c r="O189" i="1"/>
  <c r="N189" i="1"/>
  <c r="M189" i="1"/>
  <c r="L189" i="1"/>
  <c r="K189" i="1"/>
  <c r="J189" i="1"/>
  <c r="I189" i="1"/>
  <c r="H189" i="1"/>
  <c r="Q188" i="1"/>
  <c r="P188" i="1"/>
  <c r="O188" i="1"/>
  <c r="N188" i="1"/>
  <c r="M188" i="1"/>
  <c r="L188" i="1"/>
  <c r="K188" i="1"/>
  <c r="J188" i="1"/>
  <c r="I188" i="1"/>
  <c r="H188" i="1"/>
  <c r="Q187" i="1"/>
  <c r="P187" i="1"/>
  <c r="O187" i="1"/>
  <c r="N187" i="1"/>
  <c r="N195" i="1" s="1"/>
  <c r="M187" i="1"/>
  <c r="L187" i="1"/>
  <c r="K187" i="1"/>
  <c r="J187" i="1"/>
  <c r="J195" i="1" s="1"/>
  <c r="I187" i="1"/>
  <c r="H187" i="1"/>
  <c r="Q184" i="1"/>
  <c r="P184" i="1"/>
  <c r="O184" i="1"/>
  <c r="N184" i="1"/>
  <c r="M184" i="1"/>
  <c r="L184" i="1"/>
  <c r="K184" i="1"/>
  <c r="J184" i="1"/>
  <c r="I184" i="1"/>
  <c r="H184" i="1"/>
  <c r="Q183" i="1"/>
  <c r="P183" i="1"/>
  <c r="O183" i="1"/>
  <c r="N183" i="1"/>
  <c r="M183" i="1"/>
  <c r="L183" i="1"/>
  <c r="K183" i="1"/>
  <c r="J183" i="1"/>
  <c r="I183" i="1"/>
  <c r="H183" i="1"/>
  <c r="Q182" i="1"/>
  <c r="P182" i="1"/>
  <c r="O182" i="1"/>
  <c r="N182" i="1"/>
  <c r="M182" i="1"/>
  <c r="L182" i="1"/>
  <c r="K182" i="1"/>
  <c r="J182" i="1"/>
  <c r="I182" i="1"/>
  <c r="H182" i="1"/>
  <c r="Q181" i="1"/>
  <c r="P181" i="1"/>
  <c r="O181" i="1"/>
  <c r="N181" i="1"/>
  <c r="M181" i="1"/>
  <c r="L181" i="1"/>
  <c r="K181" i="1"/>
  <c r="J181" i="1"/>
  <c r="I181" i="1"/>
  <c r="H181" i="1"/>
  <c r="Q180" i="1"/>
  <c r="P180" i="1"/>
  <c r="O180" i="1"/>
  <c r="N180" i="1"/>
  <c r="M180" i="1"/>
  <c r="L180" i="1"/>
  <c r="K180" i="1"/>
  <c r="J180" i="1"/>
  <c r="I180" i="1"/>
  <c r="H180" i="1"/>
  <c r="Q179" i="1"/>
  <c r="P179" i="1"/>
  <c r="O179" i="1"/>
  <c r="N179" i="1"/>
  <c r="M179" i="1"/>
  <c r="L179" i="1"/>
  <c r="K179" i="1"/>
  <c r="J179" i="1"/>
  <c r="I179" i="1"/>
  <c r="H179" i="1"/>
  <c r="Q178" i="1"/>
  <c r="P178" i="1"/>
  <c r="O178" i="1"/>
  <c r="N178" i="1"/>
  <c r="M178" i="1"/>
  <c r="L178" i="1"/>
  <c r="K178" i="1"/>
  <c r="J178" i="1"/>
  <c r="I178" i="1"/>
  <c r="H178" i="1"/>
  <c r="Q177" i="1"/>
  <c r="P177" i="1"/>
  <c r="O177" i="1"/>
  <c r="N177" i="1"/>
  <c r="M177" i="1"/>
  <c r="L177" i="1"/>
  <c r="K177" i="1"/>
  <c r="J177" i="1"/>
  <c r="I177" i="1"/>
  <c r="H177" i="1"/>
  <c r="Q176" i="1"/>
  <c r="P176" i="1"/>
  <c r="O176" i="1"/>
  <c r="N176" i="1"/>
  <c r="M176" i="1"/>
  <c r="L176" i="1"/>
  <c r="K176" i="1"/>
  <c r="J176" i="1"/>
  <c r="I176" i="1"/>
  <c r="H176" i="1"/>
  <c r="Q175" i="1"/>
  <c r="P175" i="1"/>
  <c r="O175" i="1"/>
  <c r="N175" i="1"/>
  <c r="M175" i="1"/>
  <c r="L175" i="1"/>
  <c r="K175" i="1"/>
  <c r="J175" i="1"/>
  <c r="I175" i="1"/>
  <c r="H175" i="1"/>
  <c r="Q174" i="1"/>
  <c r="P174" i="1"/>
  <c r="O174" i="1"/>
  <c r="N174" i="1"/>
  <c r="M174" i="1"/>
  <c r="L174" i="1"/>
  <c r="K174" i="1"/>
  <c r="J174" i="1"/>
  <c r="I174" i="1"/>
  <c r="H174" i="1"/>
  <c r="Q173" i="1"/>
  <c r="P173" i="1"/>
  <c r="O173" i="1"/>
  <c r="N173" i="1"/>
  <c r="M173" i="1"/>
  <c r="L173" i="1"/>
  <c r="K173" i="1"/>
  <c r="J173" i="1"/>
  <c r="I173" i="1"/>
  <c r="H173" i="1"/>
  <c r="Q172" i="1"/>
  <c r="P172" i="1"/>
  <c r="O172" i="1"/>
  <c r="N172" i="1"/>
  <c r="M172" i="1"/>
  <c r="L172" i="1"/>
  <c r="K172" i="1"/>
  <c r="J172" i="1"/>
  <c r="I172" i="1"/>
  <c r="H172" i="1"/>
  <c r="Q171" i="1"/>
  <c r="P171" i="1"/>
  <c r="O171" i="1"/>
  <c r="N171" i="1"/>
  <c r="M171" i="1"/>
  <c r="L171" i="1"/>
  <c r="K171" i="1"/>
  <c r="J171" i="1"/>
  <c r="I171" i="1"/>
  <c r="H171" i="1"/>
  <c r="Q170" i="1"/>
  <c r="P170" i="1"/>
  <c r="O170" i="1"/>
  <c r="N170" i="1"/>
  <c r="M170" i="1"/>
  <c r="L170" i="1"/>
  <c r="K170" i="1"/>
  <c r="J170" i="1"/>
  <c r="I170" i="1"/>
  <c r="H170" i="1"/>
  <c r="Q169" i="1"/>
  <c r="P169" i="1"/>
  <c r="O169" i="1"/>
  <c r="N169" i="1"/>
  <c r="M169" i="1"/>
  <c r="L169" i="1"/>
  <c r="K169" i="1"/>
  <c r="J169" i="1"/>
  <c r="I169" i="1"/>
  <c r="H169" i="1"/>
  <c r="Q168" i="1"/>
  <c r="P168" i="1"/>
  <c r="O168" i="1"/>
  <c r="N168" i="1"/>
  <c r="M168" i="1"/>
  <c r="L168" i="1"/>
  <c r="K168" i="1"/>
  <c r="J168" i="1"/>
  <c r="I168" i="1"/>
  <c r="H168" i="1"/>
  <c r="Q167" i="1"/>
  <c r="P167" i="1"/>
  <c r="O167" i="1"/>
  <c r="N167" i="1"/>
  <c r="M167" i="1"/>
  <c r="L167" i="1"/>
  <c r="K167" i="1"/>
  <c r="J167" i="1"/>
  <c r="I167" i="1"/>
  <c r="H167" i="1"/>
  <c r="Q166" i="1"/>
  <c r="P166" i="1"/>
  <c r="O166" i="1"/>
  <c r="N166" i="1"/>
  <c r="M166" i="1"/>
  <c r="L166" i="1"/>
  <c r="K166" i="1"/>
  <c r="J166" i="1"/>
  <c r="I166" i="1"/>
  <c r="H166" i="1"/>
  <c r="Q165" i="1"/>
  <c r="P165" i="1"/>
  <c r="O165" i="1"/>
  <c r="N165" i="1"/>
  <c r="M165" i="1"/>
  <c r="L165" i="1"/>
  <c r="K165" i="1"/>
  <c r="J165" i="1"/>
  <c r="I165" i="1"/>
  <c r="H165" i="1"/>
  <c r="Q164" i="1"/>
  <c r="P164" i="1"/>
  <c r="O164" i="1"/>
  <c r="N164" i="1"/>
  <c r="M164" i="1"/>
  <c r="L164" i="1"/>
  <c r="K164" i="1"/>
  <c r="J164" i="1"/>
  <c r="I164" i="1"/>
  <c r="H164" i="1"/>
  <c r="Q163" i="1"/>
  <c r="P163" i="1"/>
  <c r="O163" i="1"/>
  <c r="N163" i="1"/>
  <c r="M163" i="1"/>
  <c r="L163" i="1"/>
  <c r="K163" i="1"/>
  <c r="J163" i="1"/>
  <c r="I163" i="1"/>
  <c r="H163" i="1"/>
  <c r="Q162" i="1"/>
  <c r="P162" i="1"/>
  <c r="O162" i="1"/>
  <c r="N162" i="1"/>
  <c r="M162" i="1"/>
  <c r="L162" i="1"/>
  <c r="K162" i="1"/>
  <c r="J162" i="1"/>
  <c r="I162" i="1"/>
  <c r="H162" i="1"/>
  <c r="Q161" i="1"/>
  <c r="P161" i="1"/>
  <c r="O161" i="1"/>
  <c r="N161" i="1"/>
  <c r="M161" i="1"/>
  <c r="L161" i="1"/>
  <c r="K161" i="1"/>
  <c r="J161" i="1"/>
  <c r="I161" i="1"/>
  <c r="H161" i="1"/>
  <c r="Q160" i="1"/>
  <c r="P160" i="1"/>
  <c r="O160" i="1"/>
  <c r="N160" i="1"/>
  <c r="M160" i="1"/>
  <c r="L160" i="1"/>
  <c r="K160" i="1"/>
  <c r="J160" i="1"/>
  <c r="I160" i="1"/>
  <c r="H160" i="1"/>
  <c r="Q159" i="1"/>
  <c r="P159" i="1"/>
  <c r="O159" i="1"/>
  <c r="N159" i="1"/>
  <c r="M159" i="1"/>
  <c r="L159" i="1"/>
  <c r="K159" i="1"/>
  <c r="J159" i="1"/>
  <c r="I159" i="1"/>
  <c r="H159" i="1"/>
  <c r="Q158" i="1"/>
  <c r="P158" i="1"/>
  <c r="O158" i="1"/>
  <c r="N158" i="1"/>
  <c r="M158" i="1"/>
  <c r="L158" i="1"/>
  <c r="K158" i="1"/>
  <c r="J158" i="1"/>
  <c r="I158" i="1"/>
  <c r="H158" i="1"/>
  <c r="Q157" i="1"/>
  <c r="P157" i="1"/>
  <c r="O157" i="1"/>
  <c r="N157" i="1"/>
  <c r="M157" i="1"/>
  <c r="L157" i="1"/>
  <c r="K157" i="1"/>
  <c r="J157" i="1"/>
  <c r="I157" i="1"/>
  <c r="H157" i="1"/>
  <c r="Q156" i="1"/>
  <c r="P156" i="1"/>
  <c r="O156" i="1"/>
  <c r="N156" i="1"/>
  <c r="M156" i="1"/>
  <c r="L156" i="1"/>
  <c r="K156" i="1"/>
  <c r="J156" i="1"/>
  <c r="I156" i="1"/>
  <c r="Q155" i="1"/>
  <c r="P155" i="1"/>
  <c r="O155" i="1"/>
  <c r="N155" i="1"/>
  <c r="M155" i="1"/>
  <c r="L155" i="1"/>
  <c r="K155" i="1"/>
  <c r="J155" i="1"/>
  <c r="I155" i="1"/>
  <c r="H155" i="1"/>
  <c r="Q152" i="1"/>
  <c r="P152" i="1"/>
  <c r="O152" i="1"/>
  <c r="N152" i="1"/>
  <c r="M152" i="1"/>
  <c r="L152" i="1"/>
  <c r="Q151" i="1"/>
  <c r="P151" i="1"/>
  <c r="O151" i="1"/>
  <c r="N151" i="1"/>
  <c r="M151" i="1"/>
  <c r="L151" i="1"/>
  <c r="Q150" i="1"/>
  <c r="P150" i="1"/>
  <c r="O150" i="1"/>
  <c r="N150" i="1"/>
  <c r="M150" i="1"/>
  <c r="L150" i="1"/>
  <c r="Q149" i="1"/>
  <c r="P149" i="1"/>
  <c r="O149" i="1"/>
  <c r="N149" i="1"/>
  <c r="M149" i="1"/>
  <c r="L149" i="1"/>
  <c r="Q148" i="1"/>
  <c r="P148" i="1"/>
  <c r="O148" i="1"/>
  <c r="N148" i="1"/>
  <c r="M148" i="1"/>
  <c r="L148" i="1"/>
  <c r="Q147" i="1"/>
  <c r="P147" i="1"/>
  <c r="O147" i="1"/>
  <c r="N147" i="1"/>
  <c r="M147" i="1"/>
  <c r="L147" i="1"/>
  <c r="Q146" i="1"/>
  <c r="P146" i="1"/>
  <c r="O146" i="1"/>
  <c r="N146" i="1"/>
  <c r="M146" i="1"/>
  <c r="L146" i="1"/>
  <c r="Q145" i="1"/>
  <c r="P145" i="1"/>
  <c r="O145" i="1"/>
  <c r="N145" i="1"/>
  <c r="M145" i="1"/>
  <c r="L145" i="1"/>
  <c r="Q144" i="1"/>
  <c r="P144" i="1"/>
  <c r="O144" i="1"/>
  <c r="N144" i="1"/>
  <c r="M144" i="1"/>
  <c r="L144" i="1"/>
  <c r="Q143" i="1"/>
  <c r="P143" i="1"/>
  <c r="O143" i="1"/>
  <c r="N143" i="1"/>
  <c r="M143" i="1"/>
  <c r="L143" i="1"/>
  <c r="Q142" i="1"/>
  <c r="P142" i="1"/>
  <c r="O142" i="1"/>
  <c r="N142" i="1"/>
  <c r="M142" i="1"/>
  <c r="L142" i="1"/>
  <c r="Q141" i="1"/>
  <c r="P141" i="1"/>
  <c r="O141" i="1"/>
  <c r="N141" i="1"/>
  <c r="M141" i="1"/>
  <c r="L141" i="1"/>
  <c r="Q140" i="1"/>
  <c r="P140" i="1"/>
  <c r="O140" i="1"/>
  <c r="N140" i="1"/>
  <c r="M140" i="1"/>
  <c r="L140" i="1"/>
  <c r="Q139" i="1"/>
  <c r="P139" i="1"/>
  <c r="O139" i="1"/>
  <c r="N139" i="1"/>
  <c r="M139" i="1"/>
  <c r="L139" i="1"/>
  <c r="Q138" i="1"/>
  <c r="P138" i="1"/>
  <c r="O138" i="1"/>
  <c r="N138" i="1"/>
  <c r="M138" i="1"/>
  <c r="L138" i="1"/>
  <c r="Q137" i="1"/>
  <c r="P137" i="1"/>
  <c r="O137" i="1"/>
  <c r="N137" i="1"/>
  <c r="M137" i="1"/>
  <c r="L137" i="1"/>
  <c r="Q136" i="1"/>
  <c r="P136" i="1"/>
  <c r="O136" i="1"/>
  <c r="N136" i="1"/>
  <c r="M136" i="1"/>
  <c r="L136" i="1"/>
  <c r="Q135" i="1"/>
  <c r="P135" i="1"/>
  <c r="O135" i="1"/>
  <c r="N135" i="1"/>
  <c r="M135" i="1"/>
  <c r="L135" i="1"/>
  <c r="Q134" i="1"/>
  <c r="P134" i="1"/>
  <c r="O134" i="1"/>
  <c r="N134" i="1"/>
  <c r="M134" i="1"/>
  <c r="L134" i="1"/>
  <c r="Q133" i="1"/>
  <c r="P133" i="1"/>
  <c r="O133" i="1"/>
  <c r="N133" i="1"/>
  <c r="M133" i="1"/>
  <c r="L133" i="1"/>
  <c r="Q132" i="1"/>
  <c r="P132" i="1"/>
  <c r="O132" i="1"/>
  <c r="N132" i="1"/>
  <c r="M132" i="1"/>
  <c r="L132" i="1"/>
  <c r="Q131" i="1"/>
  <c r="P131" i="1"/>
  <c r="O131" i="1"/>
  <c r="N131" i="1"/>
  <c r="M131" i="1"/>
  <c r="L131" i="1"/>
  <c r="Q130" i="1"/>
  <c r="P130" i="1"/>
  <c r="O130" i="1"/>
  <c r="N130" i="1"/>
  <c r="M130" i="1"/>
  <c r="L130" i="1"/>
  <c r="Q129" i="1"/>
  <c r="P129" i="1"/>
  <c r="O129" i="1"/>
  <c r="N129" i="1"/>
  <c r="M129" i="1"/>
  <c r="L129" i="1"/>
  <c r="Q128" i="1"/>
  <c r="P128" i="1"/>
  <c r="O128" i="1"/>
  <c r="N128" i="1"/>
  <c r="M128" i="1"/>
  <c r="L128" i="1"/>
  <c r="Q127" i="1"/>
  <c r="P127" i="1"/>
  <c r="O127" i="1"/>
  <c r="N127" i="1"/>
  <c r="M127" i="1"/>
  <c r="L127" i="1"/>
  <c r="Q126" i="1"/>
  <c r="P126" i="1"/>
  <c r="O126" i="1"/>
  <c r="N126" i="1"/>
  <c r="M126" i="1"/>
  <c r="L126" i="1"/>
  <c r="Q125" i="1"/>
  <c r="P125" i="1"/>
  <c r="O125" i="1"/>
  <c r="N125" i="1"/>
  <c r="M125" i="1"/>
  <c r="L125" i="1"/>
  <c r="Q124" i="1"/>
  <c r="P124" i="1"/>
  <c r="O124" i="1"/>
  <c r="N124" i="1"/>
  <c r="M124" i="1"/>
  <c r="L124" i="1"/>
  <c r="Q123" i="1"/>
  <c r="P123" i="1"/>
  <c r="O123" i="1"/>
  <c r="N123" i="1"/>
  <c r="M123" i="1"/>
  <c r="L123" i="1"/>
  <c r="Q122" i="1"/>
  <c r="P122" i="1"/>
  <c r="O122" i="1"/>
  <c r="N122" i="1"/>
  <c r="M122" i="1"/>
  <c r="L122" i="1"/>
  <c r="Q121" i="1"/>
  <c r="P121" i="1"/>
  <c r="O121" i="1"/>
  <c r="N121" i="1"/>
  <c r="M121" i="1"/>
  <c r="L121" i="1"/>
  <c r="Q120" i="1"/>
  <c r="P120" i="1"/>
  <c r="O120" i="1"/>
  <c r="N120" i="1"/>
  <c r="M120" i="1"/>
  <c r="L120" i="1"/>
  <c r="Q119" i="1"/>
  <c r="P119" i="1"/>
  <c r="O119" i="1"/>
  <c r="N119" i="1"/>
  <c r="M119" i="1"/>
  <c r="L119" i="1"/>
  <c r="Q118" i="1"/>
  <c r="P118" i="1"/>
  <c r="O118" i="1"/>
  <c r="N118" i="1"/>
  <c r="M118" i="1"/>
  <c r="L118" i="1"/>
  <c r="Q117" i="1"/>
  <c r="P117" i="1"/>
  <c r="O117" i="1"/>
  <c r="N117" i="1"/>
  <c r="M117" i="1"/>
  <c r="L117" i="1"/>
  <c r="Q116" i="1"/>
  <c r="P116" i="1"/>
  <c r="O116" i="1"/>
  <c r="N116" i="1"/>
  <c r="M116" i="1"/>
  <c r="L116" i="1"/>
  <c r="Q115" i="1"/>
  <c r="P115" i="1"/>
  <c r="O115" i="1"/>
  <c r="N115" i="1"/>
  <c r="M115" i="1"/>
  <c r="L115" i="1"/>
  <c r="Q114" i="1"/>
  <c r="P114" i="1"/>
  <c r="O114" i="1"/>
  <c r="N114" i="1"/>
  <c r="M114" i="1"/>
  <c r="L114" i="1"/>
  <c r="Q113" i="1"/>
  <c r="P113" i="1"/>
  <c r="O113" i="1"/>
  <c r="N113" i="1"/>
  <c r="M113" i="1"/>
  <c r="L113" i="1"/>
  <c r="Q112" i="1"/>
  <c r="P112" i="1"/>
  <c r="O112" i="1"/>
  <c r="N112" i="1"/>
  <c r="M112" i="1"/>
  <c r="L112" i="1"/>
  <c r="Q111" i="1"/>
  <c r="P111" i="1"/>
  <c r="O111" i="1"/>
  <c r="N111" i="1"/>
  <c r="M111" i="1"/>
  <c r="L111" i="1"/>
  <c r="Q110" i="1"/>
  <c r="P110" i="1"/>
  <c r="O110" i="1"/>
  <c r="N110" i="1"/>
  <c r="M110" i="1"/>
  <c r="L110" i="1"/>
  <c r="Q109" i="1"/>
  <c r="P109" i="1"/>
  <c r="O109" i="1"/>
  <c r="N109" i="1"/>
  <c r="M109" i="1"/>
  <c r="L109" i="1"/>
  <c r="Q108" i="1"/>
  <c r="P108" i="1"/>
  <c r="O108" i="1"/>
  <c r="N108" i="1"/>
  <c r="M108" i="1"/>
  <c r="L108" i="1"/>
  <c r="Q107" i="1"/>
  <c r="P107" i="1"/>
  <c r="O107" i="1"/>
  <c r="N107" i="1"/>
  <c r="M107" i="1"/>
  <c r="L107" i="1"/>
  <c r="Q106" i="1"/>
  <c r="P106" i="1"/>
  <c r="O106" i="1"/>
  <c r="N106" i="1"/>
  <c r="M106" i="1"/>
  <c r="L106" i="1"/>
  <c r="Q105" i="1"/>
  <c r="P105" i="1"/>
  <c r="O105" i="1"/>
  <c r="N105" i="1"/>
  <c r="M105" i="1"/>
  <c r="L105" i="1"/>
  <c r="Q104" i="1"/>
  <c r="P104" i="1"/>
  <c r="O104" i="1"/>
  <c r="O153" i="1" s="1"/>
  <c r="N104" i="1"/>
  <c r="M104" i="1"/>
  <c r="L104" i="1"/>
  <c r="Q101" i="1"/>
  <c r="P101" i="1"/>
  <c r="O101" i="1"/>
  <c r="N101" i="1"/>
  <c r="M101" i="1"/>
  <c r="L101" i="1"/>
  <c r="Q100" i="1"/>
  <c r="P100" i="1"/>
  <c r="O100" i="1"/>
  <c r="N100" i="1"/>
  <c r="M100" i="1"/>
  <c r="L100" i="1"/>
  <c r="Q99" i="1"/>
  <c r="P99" i="1"/>
  <c r="O99" i="1"/>
  <c r="N99" i="1"/>
  <c r="M99" i="1"/>
  <c r="L99" i="1"/>
  <c r="Q98" i="1"/>
  <c r="P98" i="1"/>
  <c r="O98" i="1"/>
  <c r="N98" i="1"/>
  <c r="M98" i="1"/>
  <c r="L98" i="1"/>
  <c r="Q97" i="1"/>
  <c r="P97" i="1"/>
  <c r="O97" i="1"/>
  <c r="N97" i="1"/>
  <c r="M97" i="1"/>
  <c r="L97" i="1"/>
  <c r="Q96" i="1"/>
  <c r="P96" i="1"/>
  <c r="O96" i="1"/>
  <c r="N96" i="1"/>
  <c r="M96" i="1"/>
  <c r="L96" i="1"/>
  <c r="Q95" i="1"/>
  <c r="P95" i="1"/>
  <c r="O95" i="1"/>
  <c r="N95" i="1"/>
  <c r="M95" i="1"/>
  <c r="L95" i="1"/>
  <c r="Q94" i="1"/>
  <c r="P94" i="1"/>
  <c r="O94" i="1"/>
  <c r="N94" i="1"/>
  <c r="M94" i="1"/>
  <c r="L94" i="1"/>
  <c r="Q93" i="1"/>
  <c r="P93" i="1"/>
  <c r="O93" i="1"/>
  <c r="N93" i="1"/>
  <c r="M93" i="1"/>
  <c r="L93" i="1"/>
  <c r="Q92" i="1"/>
  <c r="P92" i="1"/>
  <c r="O92" i="1"/>
  <c r="N92" i="1"/>
  <c r="M92" i="1"/>
  <c r="L92" i="1"/>
  <c r="Q91" i="1"/>
  <c r="P91" i="1"/>
  <c r="O91" i="1"/>
  <c r="N91" i="1"/>
  <c r="M91" i="1"/>
  <c r="L91" i="1"/>
  <c r="Q90" i="1"/>
  <c r="P90" i="1"/>
  <c r="O90" i="1"/>
  <c r="N90" i="1"/>
  <c r="M90" i="1"/>
  <c r="L90" i="1"/>
  <c r="Q89" i="1"/>
  <c r="P89" i="1"/>
  <c r="O89" i="1"/>
  <c r="N89" i="1"/>
  <c r="M89" i="1"/>
  <c r="L89" i="1"/>
  <c r="Q88" i="1"/>
  <c r="P88" i="1"/>
  <c r="O88" i="1"/>
  <c r="N88" i="1"/>
  <c r="M88" i="1"/>
  <c r="L88" i="1"/>
  <c r="Q87" i="1"/>
  <c r="P87" i="1"/>
  <c r="O87" i="1"/>
  <c r="N87" i="1"/>
  <c r="M87" i="1"/>
  <c r="L87" i="1"/>
  <c r="Q86" i="1"/>
  <c r="P86" i="1"/>
  <c r="O86" i="1"/>
  <c r="N86" i="1"/>
  <c r="M86" i="1"/>
  <c r="L86" i="1"/>
  <c r="Q85" i="1"/>
  <c r="P85" i="1"/>
  <c r="O85" i="1"/>
  <c r="N85" i="1"/>
  <c r="M85" i="1"/>
  <c r="L85" i="1"/>
  <c r="Q84" i="1"/>
  <c r="P84" i="1"/>
  <c r="O84" i="1"/>
  <c r="N84" i="1"/>
  <c r="M84" i="1"/>
  <c r="L84" i="1"/>
  <c r="Q83" i="1"/>
  <c r="P83" i="1"/>
  <c r="O83" i="1"/>
  <c r="N83" i="1"/>
  <c r="M83" i="1"/>
  <c r="L83" i="1"/>
  <c r="Q82" i="1"/>
  <c r="P82" i="1"/>
  <c r="O82" i="1"/>
  <c r="N82" i="1"/>
  <c r="M82" i="1"/>
  <c r="L82" i="1"/>
  <c r="Q81" i="1"/>
  <c r="P81" i="1"/>
  <c r="O81" i="1"/>
  <c r="N81" i="1"/>
  <c r="M81" i="1"/>
  <c r="L81" i="1"/>
  <c r="Q80" i="1"/>
  <c r="P80" i="1"/>
  <c r="O80" i="1"/>
  <c r="N80" i="1"/>
  <c r="M80" i="1"/>
  <c r="L80" i="1"/>
  <c r="Q79" i="1"/>
  <c r="P79" i="1"/>
  <c r="O79" i="1"/>
  <c r="N79" i="1"/>
  <c r="M79" i="1"/>
  <c r="L79" i="1"/>
  <c r="Q78" i="1"/>
  <c r="P78" i="1"/>
  <c r="O78" i="1"/>
  <c r="N78" i="1"/>
  <c r="M78" i="1"/>
  <c r="L78" i="1"/>
  <c r="Q77" i="1"/>
  <c r="P77" i="1"/>
  <c r="O77" i="1"/>
  <c r="N77" i="1"/>
  <c r="M77" i="1"/>
  <c r="L77" i="1"/>
  <c r="Q76" i="1"/>
  <c r="P76" i="1"/>
  <c r="O76" i="1"/>
  <c r="N76" i="1"/>
  <c r="M76" i="1"/>
  <c r="L76" i="1"/>
  <c r="Q75" i="1"/>
  <c r="P75" i="1"/>
  <c r="O75" i="1"/>
  <c r="N75" i="1"/>
  <c r="M75" i="1"/>
  <c r="L75" i="1"/>
  <c r="Q73" i="1"/>
  <c r="P73" i="1"/>
  <c r="O73" i="1"/>
  <c r="N73" i="1"/>
  <c r="M73" i="1"/>
  <c r="L73" i="1"/>
  <c r="Q72" i="1"/>
  <c r="P72" i="1"/>
  <c r="O72" i="1"/>
  <c r="N72" i="1"/>
  <c r="M72" i="1"/>
  <c r="L72" i="1"/>
  <c r="Q71" i="1"/>
  <c r="P71" i="1"/>
  <c r="O71" i="1"/>
  <c r="N71" i="1"/>
  <c r="M71" i="1"/>
  <c r="L71" i="1"/>
  <c r="Q70" i="1"/>
  <c r="P70" i="1"/>
  <c r="O70" i="1"/>
  <c r="N70" i="1"/>
  <c r="M70" i="1"/>
  <c r="L70" i="1"/>
  <c r="Q69" i="1"/>
  <c r="P69" i="1"/>
  <c r="O69" i="1"/>
  <c r="N69" i="1"/>
  <c r="M69" i="1"/>
  <c r="L69" i="1"/>
  <c r="Q68" i="1"/>
  <c r="P68" i="1"/>
  <c r="O68" i="1"/>
  <c r="N68" i="1"/>
  <c r="M68" i="1"/>
  <c r="L68" i="1"/>
  <c r="Q67" i="1"/>
  <c r="P67" i="1"/>
  <c r="O67" i="1"/>
  <c r="N67" i="1"/>
  <c r="M67" i="1"/>
  <c r="L67" i="1"/>
  <c r="Q66" i="1"/>
  <c r="Q102" i="1" s="1"/>
  <c r="P66" i="1"/>
  <c r="O66" i="1"/>
  <c r="N66" i="1"/>
  <c r="M66" i="1"/>
  <c r="M102" i="1" s="1"/>
  <c r="L66" i="1"/>
  <c r="Q63" i="1"/>
  <c r="P63" i="1"/>
  <c r="O63" i="1"/>
  <c r="N63" i="1"/>
  <c r="M63" i="1"/>
  <c r="L63" i="1"/>
  <c r="Q62" i="1"/>
  <c r="P62" i="1"/>
  <c r="O62" i="1"/>
  <c r="N62" i="1"/>
  <c r="M62" i="1"/>
  <c r="L62" i="1"/>
  <c r="Q61" i="1"/>
  <c r="P61" i="1"/>
  <c r="O61" i="1"/>
  <c r="N61" i="1"/>
  <c r="M61" i="1"/>
  <c r="L61" i="1"/>
  <c r="Q60" i="1"/>
  <c r="P60" i="1"/>
  <c r="O60" i="1"/>
  <c r="N60" i="1"/>
  <c r="M60" i="1"/>
  <c r="L60" i="1"/>
  <c r="Q59" i="1"/>
  <c r="P59" i="1"/>
  <c r="O59" i="1"/>
  <c r="N59" i="1"/>
  <c r="M59" i="1"/>
  <c r="L59" i="1"/>
  <c r="Q58" i="1"/>
  <c r="P58" i="1"/>
  <c r="O58" i="1"/>
  <c r="N58" i="1"/>
  <c r="M58" i="1"/>
  <c r="L58" i="1"/>
  <c r="Q57" i="1"/>
  <c r="P57" i="1"/>
  <c r="O57" i="1"/>
  <c r="N57" i="1"/>
  <c r="M57" i="1"/>
  <c r="L57" i="1"/>
  <c r="Q56" i="1"/>
  <c r="P56" i="1"/>
  <c r="O56" i="1"/>
  <c r="N56" i="1"/>
  <c r="M56" i="1"/>
  <c r="L56" i="1"/>
  <c r="Q55" i="1"/>
  <c r="P55" i="1"/>
  <c r="O55" i="1"/>
  <c r="N55" i="1"/>
  <c r="M55" i="1"/>
  <c r="L55" i="1"/>
  <c r="Q54" i="1"/>
  <c r="P54" i="1"/>
  <c r="O54" i="1"/>
  <c r="N54" i="1"/>
  <c r="M54" i="1"/>
  <c r="L54" i="1"/>
  <c r="Q53" i="1"/>
  <c r="P53" i="1"/>
  <c r="O53" i="1"/>
  <c r="N53" i="1"/>
  <c r="M53" i="1"/>
  <c r="L53" i="1"/>
  <c r="Q52" i="1"/>
  <c r="P52" i="1"/>
  <c r="O52" i="1"/>
  <c r="N52" i="1"/>
  <c r="M52" i="1"/>
  <c r="L52" i="1"/>
  <c r="Q51" i="1"/>
  <c r="P51" i="1"/>
  <c r="O51" i="1"/>
  <c r="N51" i="1"/>
  <c r="M51" i="1"/>
  <c r="L51" i="1"/>
  <c r="Q50" i="1"/>
  <c r="P50" i="1"/>
  <c r="O50" i="1"/>
  <c r="N50" i="1"/>
  <c r="M50" i="1"/>
  <c r="L50" i="1"/>
  <c r="Q49" i="1"/>
  <c r="P49" i="1"/>
  <c r="O49" i="1"/>
  <c r="N49" i="1"/>
  <c r="M49" i="1"/>
  <c r="L49" i="1"/>
  <c r="Q48" i="1"/>
  <c r="P48" i="1"/>
  <c r="O48" i="1"/>
  <c r="N48" i="1"/>
  <c r="M48" i="1"/>
  <c r="L48" i="1"/>
  <c r="Q47" i="1"/>
  <c r="P47" i="1"/>
  <c r="O47" i="1"/>
  <c r="N47" i="1"/>
  <c r="M47" i="1"/>
  <c r="L47" i="1"/>
  <c r="Q46" i="1"/>
  <c r="P46" i="1"/>
  <c r="O46" i="1"/>
  <c r="N46" i="1"/>
  <c r="M46" i="1"/>
  <c r="L46" i="1"/>
  <c r="Q45" i="1"/>
  <c r="P45" i="1"/>
  <c r="O45" i="1"/>
  <c r="N45" i="1"/>
  <c r="M45" i="1"/>
  <c r="L45" i="1"/>
  <c r="Q44" i="1"/>
  <c r="P44" i="1"/>
  <c r="O44" i="1"/>
  <c r="N44" i="1"/>
  <c r="M44" i="1"/>
  <c r="L44" i="1"/>
  <c r="Q43" i="1"/>
  <c r="P43" i="1"/>
  <c r="O43" i="1"/>
  <c r="N43" i="1"/>
  <c r="M43" i="1"/>
  <c r="L43" i="1"/>
  <c r="Q42" i="1"/>
  <c r="P42" i="1"/>
  <c r="O42" i="1"/>
  <c r="N42" i="1"/>
  <c r="M42" i="1"/>
  <c r="L42" i="1"/>
  <c r="Q41" i="1"/>
  <c r="P41" i="1"/>
  <c r="O41" i="1"/>
  <c r="N41" i="1"/>
  <c r="M41" i="1"/>
  <c r="L41" i="1"/>
  <c r="Q40" i="1"/>
  <c r="P40" i="1"/>
  <c r="O40" i="1"/>
  <c r="N40" i="1"/>
  <c r="M40" i="1"/>
  <c r="L40" i="1"/>
  <c r="Q39" i="1"/>
  <c r="P39" i="1"/>
  <c r="O39" i="1"/>
  <c r="N39" i="1"/>
  <c r="M39" i="1"/>
  <c r="L39" i="1"/>
  <c r="Q38" i="1"/>
  <c r="P38" i="1"/>
  <c r="O38" i="1"/>
  <c r="N38" i="1"/>
  <c r="M38" i="1"/>
  <c r="L38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M34" i="1"/>
  <c r="L34" i="1"/>
  <c r="Q33" i="1"/>
  <c r="P33" i="1"/>
  <c r="O33" i="1"/>
  <c r="N33" i="1"/>
  <c r="M33" i="1"/>
  <c r="L33" i="1"/>
  <c r="Q32" i="1"/>
  <c r="P32" i="1"/>
  <c r="O32" i="1"/>
  <c r="N32" i="1"/>
  <c r="M32" i="1"/>
  <c r="L32" i="1"/>
  <c r="Q31" i="1"/>
  <c r="P31" i="1"/>
  <c r="O31" i="1"/>
  <c r="N31" i="1"/>
  <c r="M31" i="1"/>
  <c r="L31" i="1"/>
  <c r="Q30" i="1"/>
  <c r="P30" i="1"/>
  <c r="O30" i="1"/>
  <c r="N30" i="1"/>
  <c r="M30" i="1"/>
  <c r="L30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O64" i="1" s="1"/>
  <c r="N23" i="1"/>
  <c r="M23" i="1"/>
  <c r="L2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J153" i="1" s="1"/>
  <c r="I104" i="1"/>
  <c r="I153" i="1" s="1"/>
  <c r="H104" i="1"/>
  <c r="H153" i="1" s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J102" i="1" s="1"/>
  <c r="I66" i="1"/>
  <c r="I102" i="1" s="1"/>
  <c r="H66" i="1"/>
  <c r="H102" i="1" s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K23" i="1"/>
  <c r="J23" i="1"/>
  <c r="I23" i="1"/>
  <c r="H23" i="1"/>
  <c r="F243" i="1"/>
  <c r="D243" i="1"/>
  <c r="G242" i="1"/>
  <c r="F242" i="1"/>
  <c r="E242" i="1"/>
  <c r="G241" i="1"/>
  <c r="F241" i="1"/>
  <c r="E241" i="1"/>
  <c r="D241" i="1"/>
  <c r="F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25" i="1"/>
  <c r="F225" i="1"/>
  <c r="E225" i="1"/>
  <c r="D225" i="1"/>
  <c r="F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F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D210" i="1"/>
  <c r="G209" i="1"/>
  <c r="F209" i="1"/>
  <c r="E209" i="1"/>
  <c r="D209" i="1"/>
  <c r="F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G195" i="1" s="1"/>
  <c r="F187" i="1"/>
  <c r="E187" i="1"/>
  <c r="D187" i="1"/>
  <c r="G184" i="1"/>
  <c r="F184" i="1"/>
  <c r="E184" i="1"/>
  <c r="D184" i="1"/>
  <c r="G183" i="1"/>
  <c r="F183" i="1"/>
  <c r="E183" i="1"/>
  <c r="D183" i="1"/>
  <c r="F182" i="1"/>
  <c r="D182" i="1"/>
  <c r="G181" i="1"/>
  <c r="F181" i="1"/>
  <c r="E181" i="1"/>
  <c r="D181" i="1"/>
  <c r="G180" i="1"/>
  <c r="F180" i="1"/>
  <c r="E180" i="1"/>
  <c r="D180" i="1"/>
  <c r="F179" i="1"/>
  <c r="D179" i="1"/>
  <c r="F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F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F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F155" i="1"/>
  <c r="D155" i="1"/>
  <c r="G152" i="1"/>
  <c r="F152" i="1"/>
  <c r="E152" i="1"/>
  <c r="D152" i="1"/>
  <c r="G151" i="1"/>
  <c r="F151" i="1"/>
  <c r="E151" i="1"/>
  <c r="D151" i="1"/>
  <c r="G150" i="1"/>
  <c r="F150" i="1"/>
  <c r="D150" i="1"/>
  <c r="G149" i="1"/>
  <c r="F149" i="1"/>
  <c r="E149" i="1"/>
  <c r="D149" i="1"/>
  <c r="G148" i="1"/>
  <c r="F148" i="1"/>
  <c r="D148" i="1"/>
  <c r="G147" i="1"/>
  <c r="F147" i="1"/>
  <c r="D147" i="1"/>
  <c r="G146" i="1"/>
  <c r="F146" i="1"/>
  <c r="E146" i="1"/>
  <c r="D146" i="1"/>
  <c r="G145" i="1"/>
  <c r="F145" i="1"/>
  <c r="D145" i="1"/>
  <c r="G144" i="1"/>
  <c r="F144" i="1"/>
  <c r="E144" i="1"/>
  <c r="D144" i="1"/>
  <c r="G143" i="1"/>
  <c r="F143" i="1"/>
  <c r="E143" i="1"/>
  <c r="D143" i="1"/>
  <c r="G142" i="1"/>
  <c r="F142" i="1"/>
  <c r="D142" i="1"/>
  <c r="G141" i="1"/>
  <c r="F141" i="1"/>
  <c r="E141" i="1"/>
  <c r="D141" i="1"/>
  <c r="G140" i="1"/>
  <c r="F140" i="1"/>
  <c r="E140" i="1"/>
  <c r="D140" i="1"/>
  <c r="G139" i="1"/>
  <c r="F139" i="1"/>
  <c r="E139" i="1"/>
  <c r="D139" i="1"/>
  <c r="G138" i="1"/>
  <c r="F138" i="1"/>
  <c r="E138" i="1"/>
  <c r="D138" i="1"/>
  <c r="G137" i="1"/>
  <c r="F137" i="1"/>
  <c r="E137" i="1"/>
  <c r="D137" i="1"/>
  <c r="G136" i="1"/>
  <c r="F136" i="1"/>
  <c r="E136" i="1"/>
  <c r="D136" i="1"/>
  <c r="G135" i="1"/>
  <c r="F135" i="1"/>
  <c r="E135" i="1"/>
  <c r="D135" i="1"/>
  <c r="G134" i="1"/>
  <c r="F134" i="1"/>
  <c r="E134" i="1"/>
  <c r="D134" i="1"/>
  <c r="G133" i="1"/>
  <c r="F133" i="1"/>
  <c r="E133" i="1"/>
  <c r="D133" i="1"/>
  <c r="G132" i="1"/>
  <c r="F132" i="1"/>
  <c r="E132" i="1"/>
  <c r="D132" i="1"/>
  <c r="F131" i="1"/>
  <c r="D131" i="1"/>
  <c r="G130" i="1"/>
  <c r="F130" i="1"/>
  <c r="E130" i="1"/>
  <c r="D130" i="1"/>
  <c r="G129" i="1"/>
  <c r="F129" i="1"/>
  <c r="E129" i="1"/>
  <c r="D129" i="1"/>
  <c r="G128" i="1"/>
  <c r="F128" i="1"/>
  <c r="E128" i="1"/>
  <c r="D128" i="1"/>
  <c r="G127" i="1"/>
  <c r="F127" i="1"/>
  <c r="E127" i="1"/>
  <c r="D127" i="1"/>
  <c r="G126" i="1"/>
  <c r="F126" i="1"/>
  <c r="D126" i="1"/>
  <c r="F125" i="1"/>
  <c r="D125" i="1"/>
  <c r="G124" i="1"/>
  <c r="F124" i="1"/>
  <c r="D124" i="1"/>
  <c r="G123" i="1"/>
  <c r="F123" i="1"/>
  <c r="E123" i="1"/>
  <c r="D123" i="1"/>
  <c r="G122" i="1"/>
  <c r="F122" i="1"/>
  <c r="E122" i="1"/>
  <c r="D122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F112" i="1"/>
  <c r="D112" i="1"/>
  <c r="F111" i="1"/>
  <c r="D111" i="1"/>
  <c r="G110" i="1"/>
  <c r="F110" i="1"/>
  <c r="E110" i="1"/>
  <c r="D110" i="1"/>
  <c r="F109" i="1"/>
  <c r="D109" i="1"/>
  <c r="F108" i="1"/>
  <c r="D108" i="1"/>
  <c r="F107" i="1"/>
  <c r="D107" i="1"/>
  <c r="G106" i="1"/>
  <c r="F106" i="1"/>
  <c r="E106" i="1"/>
  <c r="D106" i="1"/>
  <c r="F105" i="1"/>
  <c r="D105" i="1"/>
  <c r="F104" i="1"/>
  <c r="D104" i="1"/>
  <c r="D67" i="1"/>
  <c r="F67" i="1"/>
  <c r="D68" i="1"/>
  <c r="F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5" i="1"/>
  <c r="F75" i="1"/>
  <c r="D76" i="1"/>
  <c r="E76" i="1"/>
  <c r="F76" i="1"/>
  <c r="G76" i="1"/>
  <c r="D77" i="1"/>
  <c r="E77" i="1"/>
  <c r="F77" i="1"/>
  <c r="G77" i="1"/>
  <c r="D78" i="1"/>
  <c r="E78" i="1"/>
  <c r="F78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F83" i="1"/>
  <c r="D84" i="1"/>
  <c r="E84" i="1"/>
  <c r="F84" i="1"/>
  <c r="G84" i="1"/>
  <c r="D85" i="1"/>
  <c r="F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F99" i="1"/>
  <c r="D100" i="1"/>
  <c r="E100" i="1"/>
  <c r="F100" i="1"/>
  <c r="G100" i="1"/>
  <c r="D101" i="1"/>
  <c r="E101" i="1"/>
  <c r="F101" i="1"/>
  <c r="G101" i="1"/>
  <c r="F66" i="1"/>
  <c r="D66" i="1"/>
  <c r="D31" i="1"/>
  <c r="E31" i="1"/>
  <c r="F31" i="1"/>
  <c r="G31" i="1"/>
  <c r="D32" i="1"/>
  <c r="F32" i="1"/>
  <c r="D33" i="1"/>
  <c r="E33" i="1"/>
  <c r="F33" i="1"/>
  <c r="G33" i="1"/>
  <c r="D34" i="1"/>
  <c r="F34" i="1"/>
  <c r="D35" i="1"/>
  <c r="E35" i="1"/>
  <c r="F35" i="1"/>
  <c r="G35" i="1"/>
  <c r="D36" i="1"/>
  <c r="F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F40" i="1"/>
  <c r="D41" i="1"/>
  <c r="F41" i="1"/>
  <c r="D42" i="1"/>
  <c r="E42" i="1"/>
  <c r="F42" i="1"/>
  <c r="G42" i="1"/>
  <c r="D43" i="1"/>
  <c r="F43" i="1"/>
  <c r="G43" i="1"/>
  <c r="D44" i="1"/>
  <c r="E44" i="1"/>
  <c r="F44" i="1"/>
  <c r="G44" i="1"/>
  <c r="D45" i="1"/>
  <c r="F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F56" i="1"/>
  <c r="D57" i="1"/>
  <c r="E57" i="1"/>
  <c r="F57" i="1"/>
  <c r="G57" i="1"/>
  <c r="D58" i="1"/>
  <c r="F58" i="1"/>
  <c r="D59" i="1"/>
  <c r="F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F30" i="1"/>
  <c r="G24" i="1"/>
  <c r="G25" i="1"/>
  <c r="G26" i="1"/>
  <c r="G23" i="1"/>
  <c r="F24" i="1"/>
  <c r="F25" i="1"/>
  <c r="F26" i="1"/>
  <c r="F23" i="1"/>
  <c r="E24" i="1"/>
  <c r="E25" i="1"/>
  <c r="E26" i="1"/>
  <c r="D24" i="1"/>
  <c r="D25" i="1"/>
  <c r="D26" i="1"/>
  <c r="E23" i="1"/>
  <c r="D23" i="1"/>
  <c r="E145" i="1"/>
  <c r="G32" i="1"/>
  <c r="E32" i="1"/>
  <c r="G34" i="1"/>
  <c r="E34" i="1"/>
  <c r="G178" i="1"/>
  <c r="E178" i="1"/>
  <c r="G104" i="1"/>
  <c r="E104" i="1"/>
  <c r="G167" i="1"/>
  <c r="E167" i="1"/>
  <c r="G243" i="1"/>
  <c r="E243" i="1"/>
  <c r="G240" i="1"/>
  <c r="E240" i="1"/>
  <c r="G224" i="1"/>
  <c r="E224" i="1"/>
  <c r="G214" i="1"/>
  <c r="E214" i="1"/>
  <c r="E210" i="1"/>
  <c r="G182" i="1"/>
  <c r="E182" i="1"/>
  <c r="G179" i="1"/>
  <c r="E179" i="1"/>
  <c r="G174" i="1"/>
  <c r="E174" i="1"/>
  <c r="E150" i="1"/>
  <c r="E148" i="1"/>
  <c r="E147" i="1"/>
  <c r="E142" i="1"/>
  <c r="G131" i="1"/>
  <c r="E131" i="1"/>
  <c r="E126" i="1"/>
  <c r="G125" i="1"/>
  <c r="E125" i="1"/>
  <c r="E124" i="1"/>
  <c r="G112" i="1"/>
  <c r="E112" i="1"/>
  <c r="G111" i="1"/>
  <c r="E111" i="1"/>
  <c r="G109" i="1"/>
  <c r="E109" i="1"/>
  <c r="G108" i="1"/>
  <c r="E108" i="1"/>
  <c r="G107" i="1"/>
  <c r="E107" i="1"/>
  <c r="G105" i="1"/>
  <c r="E105" i="1"/>
  <c r="G99" i="1"/>
  <c r="E99" i="1"/>
  <c r="G85" i="1"/>
  <c r="E85" i="1"/>
  <c r="G83" i="1"/>
  <c r="E83" i="1"/>
  <c r="G75" i="1"/>
  <c r="E75" i="1"/>
  <c r="G68" i="1"/>
  <c r="E68" i="1"/>
  <c r="G67" i="1"/>
  <c r="E67" i="1"/>
  <c r="G59" i="1"/>
  <c r="E59" i="1"/>
  <c r="G58" i="1"/>
  <c r="E58" i="1"/>
  <c r="G56" i="1"/>
  <c r="E56" i="1"/>
  <c r="G45" i="1"/>
  <c r="E45" i="1"/>
  <c r="E43" i="1"/>
  <c r="G41" i="1"/>
  <c r="E41" i="1"/>
  <c r="G40" i="1"/>
  <c r="E40" i="1"/>
  <c r="G36" i="1"/>
  <c r="E36" i="1"/>
  <c r="G30" i="1"/>
  <c r="E30" i="1"/>
  <c r="D89" i="2"/>
  <c r="E89" i="2"/>
  <c r="F89" i="2"/>
  <c r="D90" i="2"/>
  <c r="E90" i="2"/>
  <c r="F90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I195" i="1" l="1"/>
  <c r="M195" i="1"/>
  <c r="Q195" i="1"/>
  <c r="I202" i="1"/>
  <c r="M202" i="1"/>
  <c r="Q202" i="1"/>
  <c r="K244" i="1"/>
  <c r="O244" i="1"/>
  <c r="I185" i="1"/>
  <c r="M185" i="1"/>
  <c r="Q185" i="1"/>
  <c r="K153" i="1"/>
  <c r="K102" i="1"/>
  <c r="K64" i="1"/>
  <c r="N64" i="1"/>
  <c r="L102" i="1"/>
  <c r="P102" i="1"/>
  <c r="N153" i="1"/>
  <c r="H64" i="1"/>
  <c r="L64" i="1"/>
  <c r="P64" i="1"/>
  <c r="N102" i="1"/>
  <c r="L153" i="1"/>
  <c r="P153" i="1"/>
  <c r="J185" i="1"/>
  <c r="N185" i="1"/>
  <c r="K195" i="1"/>
  <c r="O195" i="1"/>
  <c r="K202" i="1"/>
  <c r="O202" i="1"/>
  <c r="I244" i="1"/>
  <c r="M244" i="1"/>
  <c r="Q244" i="1"/>
  <c r="I64" i="1"/>
  <c r="M64" i="1"/>
  <c r="Q64" i="1"/>
  <c r="O102" i="1"/>
  <c r="M153" i="1"/>
  <c r="Q153" i="1"/>
  <c r="K185" i="1"/>
  <c r="O185" i="1"/>
  <c r="H195" i="1"/>
  <c r="L195" i="1"/>
  <c r="P195" i="1"/>
  <c r="H202" i="1"/>
  <c r="L202" i="1"/>
  <c r="P202" i="1"/>
  <c r="J244" i="1"/>
  <c r="N244" i="1"/>
  <c r="H185" i="1"/>
  <c r="L185" i="1"/>
  <c r="P185" i="1"/>
  <c r="G66" i="1"/>
  <c r="G102" i="1" s="1"/>
  <c r="E66" i="1"/>
  <c r="E102" i="1" s="1"/>
  <c r="E155" i="1"/>
  <c r="E185" i="1" s="1"/>
  <c r="G155" i="1"/>
  <c r="G185" i="1" s="1"/>
  <c r="E208" i="1"/>
  <c r="E244" i="1" s="1"/>
  <c r="G208" i="1"/>
  <c r="J64" i="1"/>
  <c r="E64" i="1"/>
  <c r="F64" i="1"/>
  <c r="G64" i="1"/>
  <c r="D64" i="1"/>
  <c r="F102" i="1"/>
  <c r="D102" i="1"/>
  <c r="E153" i="1"/>
  <c r="F153" i="1"/>
  <c r="G153" i="1"/>
  <c r="D153" i="1"/>
  <c r="F185" i="1"/>
  <c r="D185" i="1"/>
  <c r="E195" i="1"/>
  <c r="F195" i="1"/>
  <c r="D195" i="1"/>
  <c r="E202" i="1"/>
  <c r="F202" i="1"/>
  <c r="G202" i="1"/>
  <c r="D202" i="1"/>
  <c r="F244" i="1"/>
  <c r="G244" i="1"/>
  <c r="D244" i="1"/>
  <c r="N245" i="1" l="1"/>
  <c r="N246" i="1" s="1"/>
  <c r="M245" i="1"/>
  <c r="M246" i="1" s="1"/>
  <c r="I245" i="1"/>
  <c r="I246" i="1" s="1"/>
  <c r="H245" i="1"/>
  <c r="H246" i="1" s="1"/>
  <c r="Q245" i="1"/>
  <c r="Q246" i="1" s="1"/>
  <c r="K245" i="1"/>
  <c r="K246" i="1" s="1"/>
  <c r="P245" i="1"/>
  <c r="P246" i="1" s="1"/>
  <c r="O245" i="1"/>
  <c r="O246" i="1" s="1"/>
  <c r="L245" i="1"/>
  <c r="L246" i="1" s="1"/>
  <c r="J245" i="1"/>
  <c r="J246" i="1" s="1"/>
  <c r="G245" i="1"/>
  <c r="G246" i="1" s="1"/>
  <c r="F245" i="1"/>
  <c r="F246" i="1" s="1"/>
  <c r="E245" i="1"/>
  <c r="E246" i="1" s="1"/>
  <c r="D245" i="1"/>
  <c r="D246" i="1" s="1"/>
  <c r="K32" i="2"/>
  <c r="K33" i="2"/>
  <c r="K34" i="2"/>
  <c r="K35" i="2"/>
  <c r="K36" i="2"/>
  <c r="K37" i="2"/>
  <c r="J33" i="2"/>
  <c r="J34" i="2"/>
  <c r="J35" i="2"/>
  <c r="J36" i="2"/>
  <c r="J37" i="2"/>
  <c r="J32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D33" i="2"/>
  <c r="D34" i="2"/>
  <c r="D35" i="2"/>
  <c r="D36" i="2"/>
  <c r="D37" i="2"/>
  <c r="D32" i="2"/>
  <c r="K23" i="2"/>
  <c r="K24" i="2"/>
  <c r="K25" i="2"/>
  <c r="K26" i="2"/>
  <c r="K27" i="2"/>
  <c r="K28" i="2"/>
  <c r="K29" i="2"/>
  <c r="J24" i="2"/>
  <c r="J25" i="2"/>
  <c r="J26" i="2"/>
  <c r="J27" i="2"/>
  <c r="J28" i="2"/>
  <c r="J29" i="2"/>
  <c r="J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E23" i="2"/>
  <c r="F23" i="2"/>
  <c r="G23" i="2"/>
  <c r="D23" i="2"/>
  <c r="D30" i="2" l="1"/>
  <c r="E30" i="2"/>
  <c r="G30" i="2"/>
  <c r="F30" i="2"/>
  <c r="F73" i="2"/>
  <c r="G73" i="2"/>
  <c r="D73" i="2"/>
  <c r="E73" i="2"/>
  <c r="K117" i="2" l="1"/>
  <c r="K118" i="2"/>
  <c r="K119" i="2"/>
  <c r="K120" i="2"/>
  <c r="K121" i="2"/>
  <c r="K122" i="2"/>
  <c r="K123" i="2"/>
  <c r="K124" i="2"/>
  <c r="K125" i="2"/>
  <c r="K126" i="2"/>
  <c r="K127" i="2"/>
  <c r="K128" i="2"/>
  <c r="J118" i="2"/>
  <c r="J119" i="2"/>
  <c r="J120" i="2"/>
  <c r="J121" i="2"/>
  <c r="J122" i="2"/>
  <c r="J123" i="2"/>
  <c r="J124" i="2"/>
  <c r="J125" i="2"/>
  <c r="J126" i="2"/>
  <c r="J127" i="2"/>
  <c r="J128" i="2"/>
  <c r="J117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D118" i="2"/>
  <c r="D119" i="2"/>
  <c r="D120" i="2"/>
  <c r="D121" i="2"/>
  <c r="D122" i="2"/>
  <c r="D123" i="2"/>
  <c r="D124" i="2"/>
  <c r="D125" i="2"/>
  <c r="D126" i="2"/>
  <c r="D127" i="2"/>
  <c r="D128" i="2"/>
  <c r="D117" i="2"/>
  <c r="K104" i="2"/>
  <c r="K105" i="2"/>
  <c r="K106" i="2"/>
  <c r="K107" i="2"/>
  <c r="K108" i="2"/>
  <c r="K109" i="2"/>
  <c r="K110" i="2"/>
  <c r="K111" i="2"/>
  <c r="K112" i="2"/>
  <c r="K113" i="2"/>
  <c r="K114" i="2"/>
  <c r="J105" i="2"/>
  <c r="J106" i="2"/>
  <c r="J107" i="2"/>
  <c r="J108" i="2"/>
  <c r="J109" i="2"/>
  <c r="J110" i="2"/>
  <c r="J111" i="2"/>
  <c r="J112" i="2"/>
  <c r="J113" i="2"/>
  <c r="J114" i="2"/>
  <c r="J104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D105" i="2"/>
  <c r="D106" i="2"/>
  <c r="D107" i="2"/>
  <c r="D108" i="2"/>
  <c r="D109" i="2"/>
  <c r="D110" i="2"/>
  <c r="D111" i="2"/>
  <c r="D112" i="2"/>
  <c r="D113" i="2"/>
  <c r="D114" i="2"/>
  <c r="D104" i="2"/>
  <c r="K93" i="2"/>
  <c r="K94" i="2"/>
  <c r="K95" i="2"/>
  <c r="K96" i="2"/>
  <c r="K97" i="2"/>
  <c r="K98" i="2"/>
  <c r="K99" i="2"/>
  <c r="K100" i="2"/>
  <c r="K101" i="2"/>
  <c r="J94" i="2"/>
  <c r="J95" i="2"/>
  <c r="J96" i="2"/>
  <c r="J97" i="2"/>
  <c r="J98" i="2"/>
  <c r="J99" i="2"/>
  <c r="J100" i="2"/>
  <c r="J101" i="2"/>
  <c r="J93" i="2"/>
  <c r="G93" i="2"/>
  <c r="G94" i="2"/>
  <c r="G95" i="2"/>
  <c r="G96" i="2"/>
  <c r="G97" i="2"/>
  <c r="G98" i="2"/>
  <c r="G99" i="2"/>
  <c r="G100" i="2"/>
  <c r="E101" i="2"/>
  <c r="F101" i="2"/>
  <c r="G101" i="2"/>
  <c r="D101" i="2"/>
  <c r="D102" i="2" s="1"/>
  <c r="K80" i="2"/>
  <c r="K81" i="2"/>
  <c r="K82" i="2"/>
  <c r="K83" i="2"/>
  <c r="K84" i="2"/>
  <c r="K85" i="2"/>
  <c r="K86" i="2"/>
  <c r="K87" i="2"/>
  <c r="K88" i="2"/>
  <c r="K89" i="2"/>
  <c r="K90" i="2"/>
  <c r="J81" i="2"/>
  <c r="J82" i="2"/>
  <c r="J83" i="2"/>
  <c r="J84" i="2"/>
  <c r="J85" i="2"/>
  <c r="J86" i="2"/>
  <c r="J87" i="2"/>
  <c r="J88" i="2"/>
  <c r="J89" i="2"/>
  <c r="J90" i="2"/>
  <c r="J80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G89" i="2"/>
  <c r="G90" i="2"/>
  <c r="D81" i="2"/>
  <c r="D82" i="2"/>
  <c r="D83" i="2"/>
  <c r="D84" i="2"/>
  <c r="D85" i="2"/>
  <c r="D86" i="2"/>
  <c r="D87" i="2"/>
  <c r="D88" i="2"/>
  <c r="D80" i="2"/>
  <c r="K72" i="2"/>
  <c r="K73" i="2"/>
  <c r="K74" i="2"/>
  <c r="K75" i="2"/>
  <c r="K76" i="2"/>
  <c r="K77" i="2"/>
  <c r="J73" i="2"/>
  <c r="J74" i="2"/>
  <c r="J75" i="2"/>
  <c r="J76" i="2"/>
  <c r="J77" i="2"/>
  <c r="J72" i="2"/>
  <c r="E72" i="2"/>
  <c r="F72" i="2"/>
  <c r="G72" i="2"/>
  <c r="E74" i="2"/>
  <c r="F74" i="2"/>
  <c r="G74" i="2"/>
  <c r="E75" i="2"/>
  <c r="F75" i="2"/>
  <c r="G75" i="2"/>
  <c r="E76" i="2"/>
  <c r="F76" i="2"/>
  <c r="G76" i="2"/>
  <c r="E77" i="2"/>
  <c r="F77" i="2"/>
  <c r="G77" i="2"/>
  <c r="D74" i="2"/>
  <c r="D75" i="2"/>
  <c r="D76" i="2"/>
  <c r="D77" i="2"/>
  <c r="D72" i="2"/>
  <c r="K65" i="2"/>
  <c r="K66" i="2"/>
  <c r="K67" i="2"/>
  <c r="K68" i="2"/>
  <c r="K69" i="2"/>
  <c r="J66" i="2"/>
  <c r="J67" i="2"/>
  <c r="J68" i="2"/>
  <c r="J69" i="2"/>
  <c r="J65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D66" i="2"/>
  <c r="D67" i="2"/>
  <c r="D68" i="2"/>
  <c r="D69" i="2"/>
  <c r="D65" i="2"/>
  <c r="K54" i="2"/>
  <c r="K55" i="2"/>
  <c r="K56" i="2"/>
  <c r="K57" i="2"/>
  <c r="K58" i="2"/>
  <c r="K59" i="2"/>
  <c r="K60" i="2"/>
  <c r="K61" i="2"/>
  <c r="K62" i="2"/>
  <c r="J55" i="2"/>
  <c r="J56" i="2"/>
  <c r="J57" i="2"/>
  <c r="J58" i="2"/>
  <c r="J59" i="2"/>
  <c r="J60" i="2"/>
  <c r="J61" i="2"/>
  <c r="J62" i="2"/>
  <c r="J54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D55" i="2"/>
  <c r="D56" i="2"/>
  <c r="D57" i="2"/>
  <c r="D58" i="2"/>
  <c r="D59" i="2"/>
  <c r="D60" i="2"/>
  <c r="D61" i="2"/>
  <c r="D62" i="2"/>
  <c r="D54" i="2"/>
  <c r="K40" i="2"/>
  <c r="K41" i="2"/>
  <c r="K42" i="2"/>
  <c r="K43" i="2"/>
  <c r="K44" i="2"/>
  <c r="K45" i="2"/>
  <c r="K46" i="2"/>
  <c r="K47" i="2"/>
  <c r="K48" i="2"/>
  <c r="K49" i="2"/>
  <c r="K50" i="2"/>
  <c r="K51" i="2"/>
  <c r="J41" i="2"/>
  <c r="J42" i="2"/>
  <c r="J43" i="2"/>
  <c r="J44" i="2"/>
  <c r="J45" i="2"/>
  <c r="J46" i="2"/>
  <c r="J47" i="2"/>
  <c r="J48" i="2"/>
  <c r="J49" i="2"/>
  <c r="J50" i="2"/>
  <c r="J51" i="2"/>
  <c r="J40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D41" i="2"/>
  <c r="D42" i="2"/>
  <c r="D43" i="2"/>
  <c r="D44" i="2"/>
  <c r="D45" i="2"/>
  <c r="D46" i="2"/>
  <c r="D47" i="2"/>
  <c r="D48" i="2"/>
  <c r="D49" i="2"/>
  <c r="D50" i="2"/>
  <c r="D51" i="2"/>
  <c r="D40" i="2"/>
  <c r="H129" i="2"/>
  <c r="I129" i="2"/>
  <c r="L129" i="2"/>
  <c r="M129" i="2"/>
  <c r="N129" i="2"/>
  <c r="O129" i="2"/>
  <c r="P129" i="2"/>
  <c r="Q129" i="2"/>
  <c r="H115" i="2"/>
  <c r="I115" i="2"/>
  <c r="L115" i="2"/>
  <c r="M115" i="2"/>
  <c r="N115" i="2"/>
  <c r="O115" i="2"/>
  <c r="P115" i="2"/>
  <c r="Q115" i="2"/>
  <c r="H102" i="2"/>
  <c r="I102" i="2"/>
  <c r="L102" i="2"/>
  <c r="M102" i="2"/>
  <c r="N102" i="2"/>
  <c r="O102" i="2"/>
  <c r="P102" i="2"/>
  <c r="Q102" i="2"/>
  <c r="H91" i="2"/>
  <c r="I91" i="2"/>
  <c r="L91" i="2"/>
  <c r="M91" i="2"/>
  <c r="N91" i="2"/>
  <c r="O91" i="2"/>
  <c r="P91" i="2"/>
  <c r="Q91" i="2"/>
  <c r="H78" i="2"/>
  <c r="I78" i="2"/>
  <c r="L78" i="2"/>
  <c r="M78" i="2"/>
  <c r="N78" i="2"/>
  <c r="O78" i="2"/>
  <c r="P78" i="2"/>
  <c r="Q78" i="2"/>
  <c r="H70" i="2"/>
  <c r="I70" i="2"/>
  <c r="L70" i="2"/>
  <c r="M70" i="2"/>
  <c r="N70" i="2"/>
  <c r="O70" i="2"/>
  <c r="P70" i="2"/>
  <c r="Q70" i="2"/>
  <c r="H63" i="2"/>
  <c r="I63" i="2"/>
  <c r="L63" i="2"/>
  <c r="M63" i="2"/>
  <c r="N63" i="2"/>
  <c r="O63" i="2"/>
  <c r="P63" i="2"/>
  <c r="Q63" i="2"/>
  <c r="H52" i="2"/>
  <c r="I52" i="2"/>
  <c r="L52" i="2"/>
  <c r="M52" i="2"/>
  <c r="N52" i="2"/>
  <c r="O52" i="2"/>
  <c r="P52" i="2"/>
  <c r="Q52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D38" i="2"/>
  <c r="H30" i="2"/>
  <c r="I30" i="2"/>
  <c r="J30" i="2"/>
  <c r="K30" i="2"/>
  <c r="L30" i="2"/>
  <c r="M30" i="2"/>
  <c r="N30" i="2"/>
  <c r="O30" i="2"/>
  <c r="P30" i="2"/>
  <c r="Q30" i="2"/>
  <c r="G91" i="2" l="1"/>
  <c r="G63" i="2"/>
  <c r="J78" i="2"/>
  <c r="J115" i="2"/>
  <c r="D52" i="2"/>
  <c r="F52" i="2"/>
  <c r="K63" i="2"/>
  <c r="D70" i="2"/>
  <c r="J70" i="2"/>
  <c r="D78" i="2"/>
  <c r="F78" i="2"/>
  <c r="D115" i="2"/>
  <c r="F115" i="2"/>
  <c r="F129" i="2"/>
  <c r="J52" i="2"/>
  <c r="J129" i="2"/>
  <c r="I130" i="2"/>
  <c r="M130" i="2"/>
  <c r="Q130" i="2"/>
  <c r="J102" i="2"/>
  <c r="D129" i="2"/>
  <c r="D91" i="2"/>
  <c r="F91" i="2"/>
  <c r="E91" i="2"/>
  <c r="E52" i="2"/>
  <c r="G52" i="2"/>
  <c r="K52" i="2"/>
  <c r="E63" i="2"/>
  <c r="J63" i="2"/>
  <c r="G70" i="2"/>
  <c r="F70" i="2"/>
  <c r="E70" i="2"/>
  <c r="K70" i="2"/>
  <c r="E78" i="2"/>
  <c r="G78" i="2"/>
  <c r="K78" i="2"/>
  <c r="J91" i="2"/>
  <c r="G102" i="2"/>
  <c r="F102" i="2"/>
  <c r="E102" i="2"/>
  <c r="K102" i="2"/>
  <c r="E115" i="2"/>
  <c r="G115" i="2"/>
  <c r="K115" i="2"/>
  <c r="E129" i="2"/>
  <c r="G129" i="2"/>
  <c r="K129" i="2"/>
  <c r="H130" i="2"/>
  <c r="O130" i="2"/>
  <c r="D63" i="2"/>
  <c r="P130" i="2"/>
  <c r="N130" i="2"/>
  <c r="L130" i="2"/>
  <c r="K91" i="2"/>
  <c r="F63" i="2"/>
  <c r="F130" i="2" l="1"/>
  <c r="G130" i="2"/>
  <c r="J130" i="2"/>
  <c r="K130" i="2"/>
  <c r="D130" i="2"/>
  <c r="D131" i="2" s="1"/>
  <c r="E130" i="2"/>
  <c r="E131" i="2" s="1"/>
  <c r="F131" i="2"/>
  <c r="Q131" i="2" l="1"/>
  <c r="P131" i="2"/>
  <c r="O131" i="2"/>
  <c r="N131" i="2"/>
  <c r="M131" i="2"/>
  <c r="L131" i="2"/>
  <c r="K131" i="2"/>
  <c r="J131" i="2"/>
  <c r="I131" i="2"/>
  <c r="H131" i="2"/>
  <c r="G131" i="2"/>
</calcChain>
</file>

<file path=xl/sharedStrings.xml><?xml version="1.0" encoding="utf-8"?>
<sst xmlns="http://schemas.openxmlformats.org/spreadsheetml/2006/main" count="951" uniqueCount="366">
  <si>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</si>
  <si>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</si>
  <si>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</si>
  <si>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</si>
  <si>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</si>
  <si>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</si>
  <si>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</si>
  <si>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</si>
  <si>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</si>
  <si>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</si>
  <si>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</si>
  <si>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</si>
  <si>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</si>
  <si>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</si>
  <si>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</si>
  <si>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</si>
  <si>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</si>
  <si>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</si>
  <si>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</si>
  <si>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</si>
  <si>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</si>
  <si>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</si>
  <si>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</si>
  <si>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</si>
  <si>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</si>
  <si>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</si>
  <si>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</si>
  <si>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</si>
  <si>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</si>
  <si>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</si>
  <si>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</si>
  <si>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</si>
  <si>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</si>
  <si>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</si>
  <si>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</si>
  <si>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</si>
  <si>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</si>
  <si>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</si>
  <si>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</si>
  <si>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</si>
  <si>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</si>
  <si>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</si>
  <si>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</si>
  <si>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</si>
  <si>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</si>
  <si>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</si>
  <si>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</si>
  <si>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</si>
  <si>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</si>
  <si>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</si>
  <si>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</si>
  <si>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</si>
  <si>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</si>
  <si>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</si>
  <si>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</si>
  <si>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</si>
  <si>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</si>
  <si>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</si>
  <si>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</si>
  <si>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</si>
  <si>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</si>
  <si>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</si>
  <si>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</si>
  <si>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</si>
  <si>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</si>
  <si>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</si>
  <si>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</si>
  <si>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</si>
  <si>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</si>
  <si>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</si>
  <si>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</si>
  <si>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</si>
  <si>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</si>
  <si>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</si>
  <si>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</si>
  <si>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</si>
  <si>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</si>
  <si>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</si>
  <si>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</si>
  <si>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</si>
  <si>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</si>
  <si>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</si>
  <si>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</si>
  <si>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</si>
  <si>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</si>
  <si>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</si>
  <si>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</si>
  <si>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</si>
  <si>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</si>
  <si>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</si>
  <si>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</si>
  <si>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</si>
  <si>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</si>
  <si>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</si>
  <si>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</si>
  <si>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</si>
  <si>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</si>
  <si>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</si>
  <si>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</si>
  <si>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</si>
  <si>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</si>
  <si>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</si>
  <si>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</si>
  <si>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</si>
  <si>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</si>
  <si>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</si>
  <si>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</si>
  <si>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</si>
  <si>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</si>
  <si>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</si>
  <si>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</si>
  <si>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</si>
  <si>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</si>
  <si>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</si>
  <si>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</si>
  <si>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</si>
  <si>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</si>
  <si>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</si>
  <si>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</si>
  <si>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</si>
  <si>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</si>
  <si>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</si>
  <si>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</si>
  <si>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</si>
  <si>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</si>
  <si>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</si>
  <si>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</si>
  <si>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</si>
  <si>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</si>
  <si>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</si>
  <si>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</si>
  <si>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</si>
  <si>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</si>
  <si>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</si>
  <si>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</si>
  <si>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</si>
  <si>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</si>
  <si>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</si>
  <si>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</si>
  <si>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</si>
  <si>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</si>
  <si>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</si>
  <si>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</si>
  <si>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</si>
  <si>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</si>
  <si>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</si>
  <si>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</si>
  <si>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</si>
  <si>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</si>
  <si>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</si>
  <si>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</si>
  <si>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</si>
  <si>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</si>
  <si>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</si>
  <si>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</si>
  <si>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</si>
  <si>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</si>
  <si>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</si>
  <si>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</si>
  <si>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</si>
  <si>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</si>
  <si>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</si>
  <si>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</si>
  <si>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</si>
  <si>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</si>
  <si>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</si>
  <si>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</si>
  <si>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</si>
  <si>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</si>
  <si>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</si>
  <si>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</si>
  <si>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</si>
  <si>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</si>
  <si>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</si>
  <si>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</si>
  <si>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</si>
  <si>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</si>
  <si>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</si>
  <si>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</si>
  <si>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</si>
  <si>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</si>
  <si>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</si>
  <si>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</si>
  <si>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</si>
  <si>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</si>
  <si>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</si>
  <si>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</si>
  <si>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</si>
  <si>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</si>
  <si>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</si>
  <si>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</si>
  <si>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</si>
  <si>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</si>
  <si>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</si>
  <si>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</si>
  <si>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</si>
  <si>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</si>
  <si>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</si>
  <si>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</si>
  <si>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</si>
  <si>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</si>
  <si>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</si>
  <si>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Утамыш-Н</t>
  </si>
  <si>
    <t>Утамыш-С</t>
  </si>
  <si>
    <t>Уркута</t>
  </si>
  <si>
    <t>Кубачи</t>
  </si>
  <si>
    <t>Уркарах-С</t>
  </si>
  <si>
    <t>Уркарах-Н</t>
  </si>
  <si>
    <t>Хучни</t>
  </si>
  <si>
    <t>Сыртыч</t>
  </si>
  <si>
    <t>Ерси</t>
  </si>
  <si>
    <t>Цанак</t>
  </si>
  <si>
    <t>Хив</t>
  </si>
  <si>
    <t>Тпиг</t>
  </si>
  <si>
    <t>Агул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</si>
  <si>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</si>
  <si>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</si>
  <si>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</si>
  <si>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</si>
  <si>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</si>
  <si>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</si>
  <si>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</si>
  <si>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</si>
  <si>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</si>
  <si>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</si>
  <si>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</si>
  <si>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</si>
  <si>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</si>
  <si>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</si>
  <si>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</si>
  <si>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</si>
  <si>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</si>
  <si>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</si>
  <si>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</si>
  <si>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</si>
  <si>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</si>
  <si>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</si>
  <si>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</si>
  <si>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</si>
  <si>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</si>
  <si>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</si>
  <si>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</si>
  <si>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</si>
  <si>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</si>
  <si>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</si>
  <si>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</si>
  <si>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</si>
  <si>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</si>
  <si>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</si>
  <si>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</si>
  <si>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</si>
  <si>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</si>
  <si>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</si>
  <si>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</si>
  <si>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</si>
  <si>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</si>
  <si>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</si>
  <si>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</si>
  <si>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</si>
  <si>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</si>
  <si>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</si>
  <si>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</si>
  <si>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</si>
  <si>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</si>
  <si>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</si>
  <si>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</si>
  <si>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</si>
  <si>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ГГЭС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</si>
  <si>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</si>
  <si>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</si>
  <si>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</si>
  <si>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</si>
  <si>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</si>
  <si>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</si>
  <si>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</si>
  <si>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</si>
  <si>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</si>
  <si>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</si>
  <si>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</si>
  <si>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</si>
  <si>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</si>
  <si>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</si>
  <si>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</si>
  <si>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</si>
  <si>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</si>
  <si>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</si>
  <si>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</si>
  <si>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</si>
  <si>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</si>
  <si>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</si>
  <si>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</si>
  <si>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</si>
  <si>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</si>
  <si>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</si>
  <si>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</si>
  <si>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</si>
  <si>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</si>
  <si>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</si>
  <si>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</si>
  <si>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</si>
  <si>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</si>
  <si>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ЦРП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</si>
  <si>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</si>
  <si>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</si>
  <si>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</si>
  <si>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</si>
  <si>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</si>
  <si>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</si>
  <si>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</si>
  <si>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</si>
  <si>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</si>
  <si>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</si>
  <si>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</si>
  <si>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</si>
  <si>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</si>
  <si>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</si>
  <si>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</si>
  <si>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</si>
  <si>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</si>
  <si>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</si>
  <si>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</si>
  <si>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</si>
  <si>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</si>
  <si>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</si>
  <si>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</si>
  <si>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</si>
  <si>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</si>
  <si>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</si>
  <si>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</si>
  <si>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</si>
  <si>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</si>
  <si>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</si>
  <si>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</si>
  <si>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</si>
  <si>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</si>
  <si>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</si>
  <si>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</si>
  <si>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</si>
  <si>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</si>
  <si>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</si>
  <si>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</si>
  <si>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</si>
  <si>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</si>
  <si>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</si>
  <si>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</si>
  <si>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</si>
  <si>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</si>
  <si>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</si>
  <si>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</si>
  <si>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</si>
  <si>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</si>
  <si>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Чиркей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</si>
  <si>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</si>
  <si>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</si>
  <si>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</si>
  <si>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</si>
  <si>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</si>
  <si>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</si>
  <si>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</si>
  <si>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миарсо</t>
  </si>
  <si>
    <t>Республика Дагестан</t>
  </si>
  <si>
    <t>Андрейаул (Эндирей)</t>
  </si>
  <si>
    <t>ПС ЗТМ (Т, Механика)</t>
  </si>
  <si>
    <t>ГЩЗ (Кизилюртовская</t>
  </si>
  <si>
    <t>Информация о технологическом присоединении энергопринимающих устройств к сетям ОАО Дагэнергосеть илиалом ОАО "МРСК Северного Кавказа" за ноябрь 2014г.</t>
  </si>
  <si>
    <t>* в  ОАО "Дагэнергосеть"  аннулированных заявок 0 шт. на 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</si>
</sst>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.5"/>
      <name val="Arial Cyr"/>
      <charset val="204"/>
    </font>
    <font>
      <sz val="10"/>
      <color indexed="8"/>
      <name val="Arial Cyr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0"/>
      <color rgb="FFFF0000"/>
      <name val="Arial Cyr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3">
    <xf numFmtId="0" fontId="0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/>
    <xf numFmtId="0" fontId="1" fillId="0" borderId="0"/>
    <xf numFmtId="0" fontId="8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/>
  </cellStyleXfs>
  <cellXfs count="145">
    <xf numFmtId="0" fontId="0" fillId="0" borderId="0" xfId="0"/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 applyAlignment="1">
      <alignment horizontal="center"/>
    </xf>
    <xf numFmtId="1" fontId="7" fillId="0" borderId="10" xfId="0" applyNumberFormat="1" applyFont="1" applyBorder="1" applyAlignment="1">
      <alignment horizontal="center" vertical="top"/>
    </xf>
    <xf numFmtId="0" fontId="7" fillId="0" borderId="10" xfId="0" applyFont="1" applyBorder="1"/>
    <xf numFmtId="3" fontId="7" fillId="4" borderId="10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10" xfId="0" applyBorder="1"/>
    <xf numFmtId="0" fontId="2" fillId="0" borderId="10" xfId="4" applyFont="1" applyFill="1" applyBorder="1" applyAlignment="1">
      <alignment horizontal="center" vertical="top" wrapText="1"/>
    </xf>
    <xf numFmtId="0" fontId="7" fillId="0" borderId="10" xfId="4" applyFont="1" applyFill="1" applyBorder="1" applyAlignment="1">
      <alignment horizontal="center" vertical="top" wrapText="1"/>
    </xf>
    <xf numFmtId="0" fontId="10" fillId="0" borderId="10" xfId="4" applyFont="1" applyFill="1" applyBorder="1" applyAlignment="1">
      <alignment horizontal="center" vertical="top" wrapText="1"/>
    </xf>
    <xf numFmtId="0" fontId="10" fillId="0" borderId="11" xfId="4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wrapText="1"/>
    </xf>
    <xf numFmtId="2" fontId="12" fillId="0" borderId="10" xfId="4" applyNumberFormat="1" applyFont="1" applyFill="1" applyBorder="1"/>
    <xf numFmtId="0" fontId="13" fillId="0" borderId="10" xfId="12" applyFont="1" applyFill="1" applyBorder="1" applyAlignment="1">
      <alignment horizontal="center" vertical="center"/>
    </xf>
    <xf numFmtId="0" fontId="14" fillId="0" borderId="10" xfId="12" applyFont="1" applyFill="1" applyBorder="1" applyAlignment="1">
      <alignment vertical="center" wrapText="1"/>
    </xf>
    <xf numFmtId="0" fontId="14" fillId="0" borderId="10" xfId="1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/>
    <xf numFmtId="2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1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" fontId="13" fillId="0" borderId="12" xfId="12" applyNumberFormat="1" applyFont="1" applyFill="1" applyBorder="1" applyAlignment="1">
      <alignment vertical="center" wrapText="1"/>
    </xf>
    <xf numFmtId="0" fontId="13" fillId="0" borderId="10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vertical="center" wrapText="1"/>
    </xf>
    <xf numFmtId="0" fontId="14" fillId="0" borderId="9" xfId="12" applyFont="1" applyFill="1" applyBorder="1" applyAlignment="1">
      <alignment horizontal="center" vertical="center" wrapText="1"/>
    </xf>
    <xf numFmtId="0" fontId="14" fillId="0" borderId="10" xfId="12" applyFont="1" applyFill="1" applyBorder="1" applyAlignment="1">
      <alignment horizontal="left" wrapText="1"/>
    </xf>
    <xf numFmtId="0" fontId="14" fillId="0" borderId="10" xfId="12" applyFont="1" applyFill="1" applyBorder="1" applyAlignment="1">
      <alignment horizontal="center" wrapText="1"/>
    </xf>
    <xf numFmtId="0" fontId="14" fillId="3" borderId="10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10" xfId="0" applyFont="1" applyFill="1" applyBorder="1"/>
    <xf numFmtId="0" fontId="16" fillId="0" borderId="0" xfId="0" applyFont="1" applyFill="1"/>
    <xf numFmtId="0" fontId="16" fillId="0" borderId="12" xfId="4" applyFont="1" applyFill="1" applyBorder="1" applyAlignment="1">
      <alignment horizontal="center" wrapText="1"/>
    </xf>
    <xf numFmtId="0" fontId="0" fillId="0" borderId="12" xfId="0" applyBorder="1"/>
    <xf numFmtId="0" fontId="15" fillId="0" borderId="17" xfId="0" applyFont="1" applyFill="1" applyBorder="1"/>
    <xf numFmtId="0" fontId="16" fillId="0" borderId="18" xfId="4" applyFont="1" applyFill="1" applyBorder="1" applyAlignment="1">
      <alignment horizontal="center" wrapText="1"/>
    </xf>
    <xf numFmtId="0" fontId="2" fillId="0" borderId="10" xfId="0" applyFont="1" applyFill="1" applyBorder="1"/>
    <xf numFmtId="0" fontId="15" fillId="0" borderId="10" xfId="0" quotePrefix="1" applyFont="1" applyFill="1" applyBorder="1" applyAlignment="1">
      <alignment horizontal="left"/>
    </xf>
    <xf numFmtId="0" fontId="16" fillId="0" borderId="19" xfId="0" applyFont="1" applyFill="1" applyBorder="1"/>
    <xf numFmtId="0" fontId="2" fillId="0" borderId="9" xfId="4" applyFont="1" applyFill="1" applyBorder="1" applyAlignment="1">
      <alignment horizontal="center" vertical="top" wrapText="1"/>
    </xf>
    <xf numFmtId="0" fontId="16" fillId="0" borderId="10" xfId="0" quotePrefix="1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" fontId="0" fillId="0" borderId="0" xfId="0" applyNumberFormat="1" applyFill="1"/>
    <xf numFmtId="2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3" fontId="0" fillId="0" borderId="0" xfId="0" applyNumberFormat="1" applyFill="1"/>
    <xf numFmtId="1" fontId="12" fillId="0" borderId="10" xfId="4" applyNumberFormat="1" applyFont="1" applyFill="1" applyBorder="1" applyAlignment="1">
      <alignment horizontal="left" indent="3"/>
    </xf>
    <xf numFmtId="1" fontId="12" fillId="0" borderId="10" xfId="4" applyNumberFormat="1" applyFont="1" applyFill="1" applyBorder="1" applyAlignment="1">
      <alignment horizontal="left" indent="4"/>
    </xf>
    <xf numFmtId="2" fontId="7" fillId="0" borderId="10" xfId="0" applyNumberFormat="1" applyFont="1" applyFill="1" applyBorder="1" applyAlignment="1">
      <alignment horizontal="center"/>
    </xf>
    <xf numFmtId="0" fontId="7" fillId="0" borderId="9" xfId="4" applyFont="1" applyFill="1" applyBorder="1" applyAlignment="1">
      <alignment horizontal="center" vertical="top" wrapText="1"/>
    </xf>
    <xf numFmtId="0" fontId="0" fillId="0" borderId="10" xfId="4" applyFont="1" applyFill="1" applyBorder="1" applyAlignment="1">
      <alignment horizontal="center" vertical="top" wrapText="1"/>
    </xf>
    <xf numFmtId="2" fontId="17" fillId="3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16" fontId="18" fillId="0" borderId="12" xfId="12" applyNumberFormat="1" applyFont="1" applyFill="1" applyBorder="1" applyAlignment="1">
      <alignment vertical="center" wrapText="1"/>
    </xf>
    <xf numFmtId="0" fontId="18" fillId="3" borderId="10" xfId="12" applyFont="1" applyFill="1" applyBorder="1" applyAlignment="1">
      <alignment horizontal="center" vertical="center" wrapText="1"/>
    </xf>
    <xf numFmtId="0" fontId="18" fillId="0" borderId="10" xfId="12" applyFont="1" applyFill="1" applyBorder="1" applyAlignment="1">
      <alignment horizontal="center" vertical="center" wrapText="1"/>
    </xf>
    <xf numFmtId="0" fontId="0" fillId="5" borderId="0" xfId="0" applyFill="1"/>
    <xf numFmtId="16" fontId="13" fillId="5" borderId="12" xfId="12" applyNumberFormat="1" applyFont="1" applyFill="1" applyBorder="1" applyAlignment="1">
      <alignment vertical="center" wrapText="1"/>
    </xf>
    <xf numFmtId="0" fontId="13" fillId="5" borderId="10" xfId="12" applyFont="1" applyFill="1" applyBorder="1" applyAlignment="1">
      <alignment horizontal="center" vertical="center" wrapText="1"/>
    </xf>
    <xf numFmtId="3" fontId="0" fillId="5" borderId="0" xfId="0" applyNumberFormat="1" applyFill="1"/>
    <xf numFmtId="4" fontId="0" fillId="5" borderId="0" xfId="0" applyNumberFormat="1" applyFill="1"/>
    <xf numFmtId="0" fontId="14" fillId="5" borderId="12" xfId="12" applyFont="1" applyFill="1" applyBorder="1" applyAlignment="1">
      <alignment vertical="center" wrapText="1"/>
    </xf>
    <xf numFmtId="0" fontId="14" fillId="5" borderId="12" xfId="12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0" borderId="0" xfId="0" applyFont="1"/>
    <xf numFmtId="0" fontId="7" fillId="0" borderId="12" xfId="0" applyFont="1" applyBorder="1" applyAlignment="1">
      <alignment horizontal="center" vertical="top" wrapText="1"/>
    </xf>
    <xf numFmtId="0" fontId="14" fillId="3" borderId="12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13" xfId="4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3" fillId="3" borderId="10" xfId="12" applyFont="1" applyFill="1" applyBorder="1" applyAlignment="1">
      <alignment horizontal="center" vertical="center" wrapText="1"/>
    </xf>
    <xf numFmtId="0" fontId="16" fillId="0" borderId="12" xfId="4" applyFont="1" applyFill="1" applyBorder="1" applyAlignment="1">
      <alignment horizontal="center" wrapText="1"/>
    </xf>
    <xf numFmtId="3" fontId="7" fillId="0" borderId="0" xfId="0" applyNumberFormat="1" applyFont="1" applyFill="1"/>
    <xf numFmtId="164" fontId="7" fillId="0" borderId="0" xfId="0" applyNumberFormat="1" applyFont="1" applyFill="1"/>
    <xf numFmtId="0" fontId="9" fillId="0" borderId="10" xfId="4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4" fillId="3" borderId="12" xfId="12" applyFont="1" applyFill="1" applyBorder="1" applyAlignment="1">
      <alignment horizontal="center" vertical="center" wrapText="1"/>
    </xf>
    <xf numFmtId="0" fontId="14" fillId="3" borderId="13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horizontal="center" wrapText="1"/>
    </xf>
    <xf numFmtId="0" fontId="14" fillId="0" borderId="13" xfId="12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0" borderId="12" xfId="4" applyFont="1" applyFill="1" applyBorder="1" applyAlignment="1">
      <alignment horizontal="center" wrapText="1"/>
    </xf>
    <xf numFmtId="0" fontId="9" fillId="0" borderId="13" xfId="4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3" fillId="3" borderId="10" xfId="12" applyFont="1" applyFill="1" applyBorder="1" applyAlignment="1">
      <alignment horizontal="center" vertical="center" wrapText="1"/>
    </xf>
    <xf numFmtId="0" fontId="16" fillId="0" borderId="12" xfId="4" applyFont="1" applyFill="1" applyBorder="1" applyAlignment="1">
      <alignment horizontal="center" wrapText="1"/>
    </xf>
    <xf numFmtId="0" fontId="16" fillId="0" borderId="13" xfId="4" applyFont="1" applyFill="1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3" xfId="5"/>
    <cellStyle name="Обычный 4" xfId="6"/>
    <cellStyle name="Обычный 5" xfId="7"/>
    <cellStyle name="Обычный 5 2" xfId="12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03" Type="http://schemas.openxmlformats.org/officeDocument/2006/relationships/revisionLog" Target="revisionLog18.xml"/><Relationship Id="rId308" Type="http://schemas.openxmlformats.org/officeDocument/2006/relationships/revisionLog" Target="revisionLog4.xml"/><Relationship Id="rId307" Type="http://schemas.openxmlformats.org/officeDocument/2006/relationships/revisionLog" Target="revisionLog3.xml"/><Relationship Id="rId306" Type="http://schemas.openxmlformats.org/officeDocument/2006/relationships/revisionLog" Target="revisionLog2.xml"/><Relationship Id="rId305" Type="http://schemas.openxmlformats.org/officeDocument/2006/relationships/revisionLog" Target="revisionLog1.xml"/><Relationship Id="rId304" Type="http://schemas.openxmlformats.org/officeDocument/2006/relationships/revisionLog" Target="revisionLog1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25BC1D-57FF-421F-856E-DB839873E853}" diskRevisions="1" revisionId="17960" version="4" protected="1">
  <header guid="{71D2F631-896B-45DF-86F9-F0306F7D547B}" dateTime="2014-11-20T10:21:26" maxSheetId="9" userName="Мамедова Фарида" r:id="rId303" minRId="17323" maxRId="17362">
    <sheetIdMap count="8">
      <sheetId val="5"/>
      <sheetId val="2"/>
      <sheetId val="1"/>
      <sheetId val="3"/>
      <sheetId val="4"/>
      <sheetId val="6"/>
      <sheetId val="7"/>
      <sheetId val="8"/>
    </sheetIdMap>
  </header>
  <header guid="{6D734059-C60B-4BBE-9933-A16CBB0AB33C}" dateTime="2014-11-20T10:21:41" maxSheetId="9" userName="Мамедова Фарида" r:id="rId304" minRId="17369" maxRId="17376">
    <sheetIdMap count="8">
      <sheetId val="5"/>
      <sheetId val="2"/>
      <sheetId val="1"/>
      <sheetId val="3"/>
      <sheetId val="4"/>
      <sheetId val="6"/>
      <sheetId val="7"/>
      <sheetId val="8"/>
    </sheetIdMap>
  </header>
  <header guid="{93CE2CEF-2FE6-4BD9-BEE1-E89AC1271A37}" dateTime="2014-12-12T15:51:17" maxSheetId="9" userName="Мамедова Фарида" r:id="rId305" minRId="17383" maxRId="17898">
    <sheetIdMap count="8">
      <sheetId val="5"/>
      <sheetId val="2"/>
      <sheetId val="1"/>
      <sheetId val="3"/>
      <sheetId val="4"/>
      <sheetId val="6"/>
      <sheetId val="7"/>
      <sheetId val="8"/>
    </sheetIdMap>
  </header>
  <header guid="{191DE1FB-10CB-4C90-A682-C7161B292EA2}" dateTime="2014-12-15T12:49:13" maxSheetId="9" userName="Данченко Игорь Васильевич" r:id="rId306">
    <sheetIdMap count="8">
      <sheetId val="5"/>
      <sheetId val="2"/>
      <sheetId val="1"/>
      <sheetId val="3"/>
      <sheetId val="4"/>
      <sheetId val="6"/>
      <sheetId val="7"/>
      <sheetId val="8"/>
    </sheetIdMap>
  </header>
  <header guid="{138AAD82-375E-43BC-8BBF-F9ED6BCE8D5B}" dateTime="2014-12-19T11:23:07" maxSheetId="9" userName="Данченко Игорь Васильевич" r:id="rId307" minRId="17905" maxRId="17947">
    <sheetIdMap count="8">
      <sheetId val="5"/>
      <sheetId val="2"/>
      <sheetId val="1"/>
      <sheetId val="3"/>
      <sheetId val="4"/>
      <sheetId val="6"/>
      <sheetId val="7"/>
      <sheetId val="8"/>
    </sheetIdMap>
  </header>
  <header guid="{0D25BC1D-57FF-421F-856E-DB839873E853}" dateTime="2014-12-19T11:23:45" maxSheetId="9" userName="Данченко Игорь Васильевич" r:id="rId308" minRId="17954">
    <sheetIdMap count="8">
      <sheetId val="5"/>
      <sheetId val="2"/>
      <sheetId val="1"/>
      <sheetId val="3"/>
      <sheetId val="4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3" sqref="B10" start="0" length="0">
    <dxf/>
  </rfmt>
  <rfmt sheetId="3" sqref="C10" start="0" length="0">
    <dxf/>
  </rfmt>
  <rfmt sheetId="3" sqref="D10" start="0" length="0">
    <dxf/>
  </rfmt>
  <rfmt sheetId="3" sqref="E10" start="0" length="0">
    <dxf/>
  </rfmt>
  <rfmt sheetId="3" sqref="F10" start="0" length="0">
    <dxf/>
  </rfmt>
  <rfmt sheetId="3" sqref="G10" start="0" length="0">
    <dxf/>
  </rfmt>
  <rfmt sheetId="3" sqref="H10" start="0" length="0">
    <dxf/>
  </rfmt>
  <rfmt sheetId="3" sqref="I10" start="0" length="0">
    <dxf/>
  </rfmt>
  <rfmt sheetId="3" sqref="J10" start="0" length="0">
    <dxf/>
  </rfmt>
  <rfmt sheetId="3" sqref="K10" start="0" length="0">
    <dxf/>
  </rfmt>
  <rfmt sheetId="3" sqref="L10" start="0" length="0">
    <dxf/>
  </rfmt>
  <rfmt sheetId="3" sqref="M10" start="0" length="0">
    <dxf/>
  </rfmt>
  <rfmt sheetId="3" sqref="B11" start="0" length="0">
    <dxf/>
  </rfmt>
  <rfmt sheetId="3" sqref="C11" start="0" length="0">
    <dxf/>
  </rfmt>
  <rfmt sheetId="3" sqref="D11" start="0" length="0">
    <dxf/>
  </rfmt>
  <rfmt sheetId="3" sqref="E11" start="0" length="0">
    <dxf/>
  </rfmt>
  <rfmt sheetId="3" sqref="F11" start="0" length="0">
    <dxf/>
  </rfmt>
  <rfmt sheetId="3" sqref="G11" start="0" length="0">
    <dxf/>
  </rfmt>
  <rfmt sheetId="3" sqref="H11" start="0" length="0">
    <dxf/>
  </rfmt>
  <rfmt sheetId="3" sqref="I11" start="0" length="0">
    <dxf/>
  </rfmt>
  <rfmt sheetId="3" sqref="J11" start="0" length="0">
    <dxf/>
  </rfmt>
  <rfmt sheetId="3" sqref="K11" start="0" length="0">
    <dxf/>
  </rfmt>
  <rfmt sheetId="3" sqref="L11" start="0" length="0">
    <dxf/>
  </rfmt>
  <rfmt sheetId="3" sqref="M11" start="0" length="0">
    <dxf/>
  </rfmt>
  <rfmt sheetId="3" sqref="B12" start="0" length="0">
    <dxf/>
  </rfmt>
  <rfmt sheetId="3" sqref="C12" start="0" length="0">
    <dxf/>
  </rfmt>
  <rfmt sheetId="3" sqref="B13" start="0" length="0">
    <dxf/>
  </rfmt>
  <rfmt sheetId="3" sqref="C13" start="0" length="0">
    <dxf/>
  </rfmt>
  <rfmt sheetId="3" sqref="D13" start="0" length="0">
    <dxf/>
  </rfmt>
  <rfmt sheetId="3" sqref="E13" start="0" length="0">
    <dxf/>
  </rfmt>
  <rfmt sheetId="3" sqref="F13" start="0" length="0">
    <dxf/>
  </rfmt>
  <rfmt sheetId="3" sqref="G13" start="0" length="0">
    <dxf/>
  </rfmt>
  <rfmt sheetId="3" sqref="H13" start="0" length="0">
    <dxf/>
  </rfmt>
  <rfmt sheetId="3" sqref="I13" start="0" length="0">
    <dxf/>
  </rfmt>
  <rfmt sheetId="3" sqref="J13" start="0" length="0">
    <dxf/>
  </rfmt>
  <rfmt sheetId="3" sqref="K13" start="0" length="0">
    <dxf/>
  </rfmt>
  <rfmt sheetId="3" sqref="L13" start="0" length="0">
    <dxf/>
  </rfmt>
  <rfmt sheetId="3" sqref="M13" start="0" length="0">
    <dxf/>
  </rfmt>
  <rfmt sheetId="3" sqref="A14" start="0" length="0">
    <dxf>
      <font>
        <b/>
        <sz val="12"/>
        <color auto="1"/>
        <name val="Times New Roman"/>
        <scheme val="none"/>
      </font>
      <alignment horizontal="center" vertical="top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3" sqref="B14" start="0" length="0">
    <dxf/>
  </rfmt>
  <rfmt sheetId="3" sqref="C14" start="0" length="0">
    <dxf/>
  </rfmt>
  <rfmt sheetId="3" sqref="D14" start="0" length="0">
    <dxf/>
  </rfmt>
  <rfmt sheetId="3" sqref="E14" start="0" length="0">
    <dxf/>
  </rfmt>
  <rfmt sheetId="3" sqref="F14" start="0" length="0">
    <dxf/>
  </rfmt>
  <rfmt sheetId="3" sqref="G14" start="0" length="0">
    <dxf/>
  </rfmt>
  <rfmt sheetId="3" sqref="H14" start="0" length="0">
    <dxf/>
  </rfmt>
  <rfmt sheetId="3" sqref="I14" start="0" length="0">
    <dxf/>
  </rfmt>
  <rfmt sheetId="3" sqref="J14" start="0" length="0">
    <dxf/>
  </rfmt>
  <rfmt sheetId="3" sqref="K14" start="0" length="0">
    <dxf/>
  </rfmt>
  <rfmt sheetId="3" sqref="L14" start="0" length="0">
    <dxf/>
  </rfmt>
  <rfmt sheetId="3" sqref="M14" start="0" length="0">
    <dxf/>
  </rfmt>
  <rfmt sheetId="3" sqref="B15" start="0" length="0">
    <dxf/>
  </rfmt>
  <rfmt sheetId="3" sqref="C15" start="0" length="0">
    <dxf/>
  </rfmt>
  <rfmt sheetId="3" sqref="D15" start="0" length="0">
    <dxf/>
  </rfmt>
  <rfmt sheetId="3" sqref="E15" start="0" length="0">
    <dxf/>
  </rfmt>
  <rfmt sheetId="3" sqref="F15" start="0" length="0">
    <dxf/>
  </rfmt>
  <rfmt sheetId="3" sqref="G15" start="0" length="0">
    <dxf/>
  </rfmt>
  <rfmt sheetId="3" sqref="H15" start="0" length="0">
    <dxf/>
  </rfmt>
  <rfmt sheetId="3" sqref="I15" start="0" length="0">
    <dxf/>
  </rfmt>
  <rfmt sheetId="3" sqref="J15" start="0" length="0">
    <dxf/>
  </rfmt>
  <rfmt sheetId="3" sqref="K15" start="0" length="0">
    <dxf/>
  </rfmt>
  <rfmt sheetId="3" sqref="L15" start="0" length="0">
    <dxf/>
  </rfmt>
  <rfmt sheetId="3" sqref="M15" start="0" length="0">
    <dxf/>
  </rfmt>
  <rfmt sheetId="3" sqref="D19" start="0" length="0">
    <dxf/>
  </rfmt>
  <rfmt sheetId="3" sqref="E19" start="0" length="0">
    <dxf/>
  </rfmt>
  <rfmt sheetId="3" sqref="F19" start="0" length="0">
    <dxf/>
  </rfmt>
  <rfmt sheetId="3" sqref="H19" start="0" length="0">
    <dxf/>
  </rfmt>
  <rfmt sheetId="3" sqref="I19" start="0" length="0">
    <dxf/>
  </rfmt>
  <rfmt sheetId="3" sqref="J19" start="0" length="0">
    <dxf/>
  </rfmt>
  <rfmt sheetId="3" sqref="K19" start="0" length="0">
    <dxf/>
  </rfmt>
  <rfmt sheetId="3" sqref="L19" start="0" length="0">
    <dxf/>
  </rfmt>
  <rfmt sheetId="3" sqref="M19" start="0" length="0">
    <dxf/>
  </rfmt>
  <rfmt sheetId="3" sqref="N19" start="0" length="0">
    <dxf/>
  </rfmt>
  <rfmt sheetId="3" sqref="O19" start="0" length="0">
    <dxf/>
  </rfmt>
  <rfmt sheetId="3" sqref="P19" start="0" length="0">
    <dxf/>
  </rfmt>
  <rfmt sheetId="3" sqref="Q19" start="0" length="0">
    <dxf/>
  </rfmt>
  <rfmt sheetId="3" sqref="D20" start="0" length="0">
    <dxf/>
  </rfmt>
  <rfmt sheetId="3" sqref="F20" start="0" length="0">
    <dxf/>
  </rfmt>
  <rfmt sheetId="3" sqref="G20" start="0" length="0">
    <dxf/>
  </rfmt>
  <rfmt sheetId="3" sqref="H20" start="0" length="0">
    <dxf/>
  </rfmt>
  <rfmt sheetId="3" sqref="I20" start="0" length="0">
    <dxf/>
  </rfmt>
  <rfmt sheetId="3" sqref="J20" start="0" length="0">
    <dxf/>
  </rfmt>
  <rfmt sheetId="3" sqref="K20" start="0" length="0">
    <dxf/>
  </rfmt>
  <rfmt sheetId="3" sqref="L20" start="0" length="0">
    <dxf/>
  </rfmt>
  <rfmt sheetId="3" sqref="M20" start="0" length="0">
    <dxf/>
  </rfmt>
  <rfmt sheetId="3" sqref="N20" start="0" length="0">
    <dxf/>
  </rfmt>
  <rfmt sheetId="3" sqref="O20" start="0" length="0">
    <dxf/>
  </rfmt>
  <rfmt sheetId="3" sqref="P20" start="0" length="0">
    <dxf/>
  </rfmt>
  <rfmt sheetId="3" sqref="Q20" start="0" length="0">
    <dxf/>
  </rfmt>
  <rfmt sheetId="3" sqref="D21" start="0" length="0">
    <dxf/>
  </rfmt>
  <rfmt sheetId="3" sqref="E21" start="0" length="0">
    <dxf/>
  </rfmt>
  <rfmt sheetId="3" sqref="F21" start="0" length="0">
    <dxf/>
  </rfmt>
  <rfmt sheetId="3" sqref="G21" start="0" length="0">
    <dxf/>
  </rfmt>
  <rfmt sheetId="3" sqref="H21" start="0" length="0">
    <dxf/>
  </rfmt>
  <rfmt sheetId="3" sqref="I21" start="0" length="0">
    <dxf/>
  </rfmt>
  <rfmt sheetId="3" sqref="J21" start="0" length="0">
    <dxf/>
  </rfmt>
  <rfmt sheetId="3" sqref="K21" start="0" length="0">
    <dxf/>
  </rfmt>
  <rfmt sheetId="3" sqref="C22" start="0" length="0">
    <dxf/>
  </rfmt>
  <rfmt sheetId="3" sqref="D22" start="0" length="0">
    <dxf/>
  </rfmt>
  <rfmt sheetId="3" sqref="E22" start="0" length="0">
    <dxf/>
  </rfmt>
  <rfmt sheetId="3" sqref="F22" start="0" length="0">
    <dxf/>
  </rfmt>
  <rfmt sheetId="3" sqref="G22" start="0" length="0">
    <dxf/>
  </rfmt>
  <rfmt sheetId="3" sqref="H22" start="0" length="0">
    <dxf/>
  </rfmt>
  <rfmt sheetId="3" sqref="I22" start="0" length="0">
    <dxf/>
  </rfmt>
  <rfmt sheetId="3" sqref="J22" start="0" length="0">
    <dxf/>
  </rfmt>
  <rfmt sheetId="3" sqref="K22" start="0" length="0">
    <dxf/>
  </rfmt>
  <rfmt sheetId="3" sqref="I29" start="0" length="0">
    <dxf/>
  </rfmt>
  <rfmt sheetId="3" sqref="J29" start="0" length="0">
    <dxf/>
  </rfmt>
  <rfmt sheetId="3" sqref="K29" start="0" length="0">
    <dxf/>
  </rfmt>
  <rfmt sheetId="3" sqref="I36" start="0" length="0">
    <dxf/>
  </rfmt>
  <rfmt sheetId="3" sqref="J36" start="0" length="0">
    <dxf/>
  </rfmt>
  <rfmt sheetId="3" sqref="K36" start="0" length="0">
    <dxf/>
  </rfmt>
  <rfmt sheetId="3" sqref="I49" start="0" length="0">
    <dxf/>
  </rfmt>
  <rfmt sheetId="3" sqref="J49" start="0" length="0">
    <dxf/>
  </rfmt>
  <rfmt sheetId="3" sqref="K49" start="0" length="0">
    <dxf/>
  </rfmt>
  <rfmt sheetId="3" sqref="D59" start="0" length="0">
    <dxf/>
  </rfmt>
  <rfmt sheetId="3" sqref="E59" start="0" length="0">
    <dxf/>
  </rfmt>
  <rfmt sheetId="3" sqref="F59" start="0" length="0">
    <dxf/>
  </rfmt>
  <rfmt sheetId="3" sqref="G59" start="0" length="0">
    <dxf/>
  </rfmt>
  <rfmt sheetId="3" sqref="I59" start="0" length="0">
    <dxf/>
  </rfmt>
  <rfmt sheetId="3" sqref="J59" start="0" length="0">
    <dxf/>
  </rfmt>
  <rfmt sheetId="3" sqref="K59" start="0" length="0">
    <dxf/>
  </rfmt>
  <rfmt sheetId="3" sqref="C65" start="0" length="0">
    <dxf/>
  </rfmt>
  <rfmt sheetId="3" sqref="D65" start="0" length="0">
    <dxf/>
  </rfmt>
  <rfmt sheetId="3" sqref="D138" start="0" length="0">
    <dxf/>
  </rfmt>
  <rfmt sheetId="3" sqref="E138" start="0" length="0">
    <dxf/>
  </rfmt>
  <rfmt sheetId="3" sqref="F138" start="0" length="0">
    <dxf/>
  </rfmt>
  <rfmt sheetId="3" sqref="G138" start="0" length="0">
    <dxf/>
  </rfmt>
  <rfmt sheetId="3" sqref="I138" start="0" length="0">
    <dxf/>
  </rfmt>
  <rfmt sheetId="3" sqref="J138" start="0" length="0">
    <dxf/>
  </rfmt>
  <rfmt sheetId="3" sqref="K138" start="0" length="0">
    <dxf/>
  </rfmt>
  <rfmt sheetId="3" sqref="G150" start="0" length="0">
    <dxf/>
  </rfmt>
  <rfmt sheetId="3" sqref="I150" start="0" length="0">
    <dxf/>
  </rfmt>
  <rfmt sheetId="3" sqref="J150" start="0" length="0">
    <dxf/>
  </rfmt>
  <rfmt sheetId="3" sqref="K150" start="0" length="0">
    <dxf/>
  </rfmt>
  <rfmt sheetId="3" sqref="C154" start="0" length="0">
    <dxf/>
  </rfmt>
  <rfmt sheetId="3" sqref="D161" start="0" length="0">
    <dxf/>
  </rfmt>
  <rfmt sheetId="3" sqref="E161" start="0" length="0">
    <dxf/>
  </rfmt>
  <rfmt sheetId="3" sqref="F161" start="0" length="0">
    <dxf/>
  </rfmt>
  <rfmt sheetId="3" sqref="G161" start="0" length="0">
    <dxf/>
  </rfmt>
  <rfmt sheetId="3" sqref="I161" start="0" length="0">
    <dxf/>
  </rfmt>
  <rfmt sheetId="3" sqref="J161" start="0" length="0">
    <dxf/>
  </rfmt>
  <rfmt sheetId="3" sqref="K161" start="0" length="0">
    <dxf/>
  </rfmt>
  <rfmt sheetId="3" sqref="I173" start="0" length="0">
    <dxf/>
  </rfmt>
  <rfmt sheetId="3" sqref="J173" start="0" length="0">
    <dxf/>
  </rfmt>
  <rfmt sheetId="3" sqref="K173" start="0" length="0">
    <dxf/>
  </rfmt>
  <rfmt sheetId="3" sqref="I174" start="0" length="0">
    <dxf/>
  </rfmt>
  <rfmt sheetId="3" sqref="I175" start="0" length="0">
    <dxf/>
  </rfmt>
  <rfmt sheetId="3" sqref="I176" start="0" length="0">
    <dxf/>
  </rfmt>
  <rfmt sheetId="3" sqref="I177" start="0" length="0">
    <dxf/>
  </rfmt>
  <rfmt sheetId="3" sqref="I178" start="0" length="0">
    <dxf/>
  </rfmt>
  <rfmt sheetId="3" sqref="I179" start="0" length="0">
    <dxf/>
  </rfmt>
  <rfmt sheetId="3" sqref="I180" start="0" length="0">
    <dxf/>
  </rfmt>
  <rfmt sheetId="3" sqref="I181" start="0" length="0">
    <dxf/>
  </rfmt>
  <rfmt sheetId="3" sqref="I182" start="0" length="0">
    <dxf/>
  </rfmt>
  <rfmt sheetId="3" sqref="I183" start="0" length="0">
    <dxf/>
  </rfmt>
  <rfmt sheetId="3" sqref="I184" start="0" length="0">
    <dxf/>
  </rfmt>
  <rfmt sheetId="3" sqref="I186" start="0" length="0">
    <dxf/>
  </rfmt>
  <rfmt sheetId="3" sqref="I187" start="0" length="0">
    <dxf/>
  </rfmt>
  <rfmt sheetId="3" sqref="I188" start="0" length="0">
    <dxf/>
  </rfmt>
  <rfmt sheetId="3" sqref="I189" start="0" length="0">
    <dxf/>
  </rfmt>
  <rfmt sheetId="3" sqref="I190" start="0" length="0">
    <dxf/>
  </rfmt>
  <rfmt sheetId="3" sqref="I191" start="0" length="0">
    <dxf/>
  </rfmt>
  <rfmt sheetId="3" sqref="I192" start="0" length="0">
    <dxf/>
  </rfmt>
  <rfmt sheetId="3" sqref="I193" start="0" length="0">
    <dxf/>
  </rfmt>
  <rfmt sheetId="3" sqref="I194" start="0" length="0">
    <dxf/>
  </rfmt>
  <rfmt sheetId="3" sqref="I196" start="0" length="0">
    <dxf/>
  </rfmt>
  <rfmt sheetId="3" sqref="I197" start="0" length="0">
    <dxf/>
  </rfmt>
  <rfmt sheetId="3" sqref="I198" start="0" length="0">
    <dxf/>
  </rfmt>
  <rfmt sheetId="3" sqref="I199" start="0" length="0">
    <dxf/>
  </rfmt>
  <rfmt sheetId="3" sqref="I200" start="0" length="0">
    <dxf/>
  </rfmt>
  <rfmt sheetId="3" sqref="I201" start="0" length="0">
    <dxf/>
  </rfmt>
  <rfmt sheetId="3" sqref="I203" start="0" length="0">
    <dxf/>
  </rfmt>
  <rfmt sheetId="3" sqref="I204" start="0" length="0">
    <dxf/>
  </rfmt>
  <rfmt sheetId="3" sqref="I205" start="0" length="0">
    <dxf/>
  </rfmt>
  <rfmt sheetId="3" sqref="I206" start="0" length="0">
    <dxf/>
  </rfmt>
  <rfmt sheetId="3" sqref="I207" start="0" length="0">
    <dxf/>
  </rfmt>
  <rfmt sheetId="3" sqref="I208" start="0" length="0">
    <dxf/>
  </rfmt>
  <rfmt sheetId="3" sqref="I209" start="0" length="0">
    <dxf/>
  </rfmt>
  <rfmt sheetId="3" sqref="I210" start="0" length="0">
    <dxf/>
  </rfmt>
  <rfmt sheetId="3" sqref="I211" start="0" length="0">
    <dxf/>
  </rfmt>
  <rfmt sheetId="3" sqref="I212" start="0" length="0">
    <dxf/>
  </rfmt>
  <rfmt sheetId="3" sqref="I213" start="0" length="0">
    <dxf/>
  </rfmt>
  <rfmt sheetId="3" sqref="I214" start="0" length="0">
    <dxf/>
  </rfmt>
  <rfmt sheetId="3" sqref="I215" start="0" length="0">
    <dxf/>
  </rfmt>
  <rfmt sheetId="3" sqref="I216" start="0" length="0">
    <dxf/>
  </rfmt>
  <rfmt sheetId="3" sqref="I217" start="0" length="0">
    <dxf/>
  </rfmt>
  <rfmt sheetId="3" sqref="I218" start="0" length="0">
    <dxf/>
  </rfmt>
  <rfmt sheetId="3" sqref="I219" start="0" length="0">
    <dxf/>
  </rfmt>
  <rfmt sheetId="3" sqref="I220" start="0" length="0">
    <dxf/>
  </rfmt>
  <rfmt sheetId="3" sqref="I221" start="0" length="0">
    <dxf/>
  </rfmt>
  <rfmt sheetId="3" sqref="I222" start="0" length="0">
    <dxf/>
  </rfmt>
  <rfmt sheetId="3" sqref="I223" start="0" length="0">
    <dxf/>
  </rfmt>
  <rfmt sheetId="3" sqref="I224" start="0" length="0">
    <dxf/>
  </rfmt>
  <rfmt sheetId="3" sqref="I225" start="0" length="0">
    <dxf/>
  </rfmt>
  <rfmt sheetId="3" sqref="I226" start="0" length="0">
    <dxf/>
  </rfmt>
  <rfmt sheetId="3" sqref="I227" start="0" length="0">
    <dxf/>
  </rfmt>
  <rfmt sheetId="3" sqref="I228" start="0" length="0">
    <dxf/>
  </rfmt>
  <rfmt sheetId="3" sqref="I229" start="0" length="0">
    <dxf/>
  </rfmt>
  <rfmt sheetId="3" sqref="I230" start="0" length="0">
    <dxf/>
  </rfmt>
  <rfmt sheetId="3" sqref="I231" start="0" length="0">
    <dxf/>
  </rfmt>
  <rfmt sheetId="3" sqref="I232" start="0" length="0">
    <dxf/>
  </rfmt>
  <rfmt sheetId="3" sqref="I233" start="0" length="0">
    <dxf/>
  </rfmt>
  <rfmt sheetId="3" sqref="I234" start="0" length="0">
    <dxf/>
  </rfmt>
  <rfmt sheetId="3" sqref="I235" start="0" length="0">
    <dxf/>
  </rfmt>
  <rfmt sheetId="3" sqref="I236" start="0" length="0">
    <dxf/>
  </rfmt>
  <rfmt sheetId="3" sqref="I237" start="0" length="0">
    <dxf/>
  </rfmt>
  <rfmt sheetId="3" sqref="I238" start="0" length="0">
    <dxf/>
  </rfmt>
  <rfmt sheetId="3" sqref="I239" start="0" length="0">
    <dxf/>
  </rfmt>
  <rfmt sheetId="3" sqref="I240" start="0" length="0">
    <dxf/>
  </rfmt>
  <rfmt sheetId="3" sqref="I241" start="0" length="0">
    <dxf/>
  </rfmt>
  <rfmt sheetId="3" sqref="I242" start="0" length="0">
    <dxf/>
  </rfmt>
  <rfmt sheetId="3" sqref="I243" start="0" length="0">
    <dxf/>
  </rfmt>
  <rfmt sheetId="3" sqref="B246" start="0" length="0">
    <dxf/>
  </rfmt>
  <rfmt sheetId="3" sqref="D251" start="0" length="0">
    <dxf>
      <numFmt numFmtId="3" formatCode="#,##0"/>
    </dxf>
  </rfmt>
  <rfmt sheetId="3" sqref="E251" start="0" length="0">
    <dxf>
      <numFmt numFmtId="164" formatCode="#,##0.00_р_."/>
    </dxf>
  </rfmt>
  <rfmt sheetId="3" sqref="I259" start="0" length="0">
    <dxf/>
  </rfmt>
  <rfmt sheetId="3" sqref="I263" start="0" length="0">
    <dxf/>
  </rfmt>
  <rfmt sheetId="3" sqref="I264" start="0" length="0">
    <dxf/>
  </rfmt>
  <rcc rId="17383" sId="3">
    <nc r="A14" t="inlineStr">
      <is>
        <t>Информация о технологическом присоединении энергопринимающих устройств к сетям ОАО Дагэнергосеть илиалом ОАО "МРСК Северного Кавказа" за ноябрь 2014г.</t>
      </is>
    </nc>
  </rcc>
  <rcc rId="17384" sId="3">
    <oc r="B14" t="inlineStr">
      <is>
        <t>Информация о технологическом присоединении энергопринимающих устройств к сетям ОАО Дагэнергосеть илиалом ОАО "МРСК Северного Кавказа" за октябрь 2014г.</t>
      </is>
    </oc>
    <nc r="B14" t="inlineStr">
      <is>
        <t>Информация о технологическом присоединении энергопринимающих устройств к сетям ОАО Дагэнергосеть илиалом ОАО "МРСК Северного Кавказа" за ноябрь 2014г.</t>
      </is>
    </nc>
  </rcc>
  <rcc rId="17385" sId="3">
    <oc r="E26">
      <f>80+100+200+1100+120+60</f>
    </oc>
    <nc r="E26">
      <f>80+100+200+1100+120+60</f>
    </nc>
  </rcc>
  <rcc rId="17386" sId="3">
    <oc r="G26">
      <f>80+750+15</f>
    </oc>
    <nc r="G26">
      <f>80+750+15</f>
    </nc>
  </rcc>
  <rcc rId="17387" sId="3">
    <oc r="E32">
      <f>10+100+300+80+10+300+40+480</f>
    </oc>
    <nc r="E32">
      <f>10+100+300+80+10+300+40+480</f>
    </nc>
  </rcc>
  <rcc rId="17388" sId="3">
    <oc r="E33">
      <f>60+48+150+85+640+60</f>
    </oc>
    <nc r="E33">
      <f>60+48+150+85+640+60</f>
    </nc>
  </rcc>
  <rcc rId="17389" sId="3">
    <oc r="E34">
      <f>15+10+30+15+10+6+10+30+160</f>
    </oc>
    <nc r="E34">
      <f>15+10+30+15+10+6+10+30+160</f>
    </nc>
  </rcc>
  <rcc rId="17390" sId="3">
    <oc r="E35">
      <f>15+100+25+20+20+25+160+45+15+90+30+120+160+10+200</f>
    </oc>
    <nc r="E35">
      <f>15+100+25+20+20+25+160+45+15+90+30+120+160+10+200</f>
    </nc>
  </rcc>
  <rcc rId="17391" sId="3">
    <oc r="D36">
      <v>18</v>
    </oc>
    <nc r="D36">
      <v>19</v>
    </nc>
  </rcc>
  <rcc rId="17392" sId="3">
    <oc r="E36">
      <f>50+150+18+160+90+200+75+15+150+50+86+20+6+400+15+15+40+55+300</f>
    </oc>
    <nc r="E36">
      <f>50+150+18+160+90+200+75+15+150+50+86+20+6+400+15+15+40+55+300+400</f>
    </nc>
  </rcc>
  <rcc rId="17393" sId="3">
    <oc r="F36">
      <v>18</v>
    </oc>
    <nc r="F36">
      <v>19</v>
    </nc>
  </rcc>
  <rcc rId="17394" sId="3">
    <oc r="G36">
      <v>1595</v>
    </oc>
    <nc r="G36">
      <v>2295</v>
    </nc>
  </rcc>
  <rcc rId="17395" sId="3">
    <oc r="E42">
      <f>20+170+180+60+1.1+400+90</f>
    </oc>
    <nc r="E42">
      <f>20+170+180+60+1.1+400+90</f>
    </nc>
  </rcc>
  <rcc rId="17396" sId="3">
    <oc r="E43">
      <f>180+100+100+43</f>
    </oc>
    <nc r="E43">
      <f>180+100+100+43</f>
    </nc>
  </rcc>
  <rcc rId="17397" sId="3">
    <oc r="D49">
      <v>2</v>
    </oc>
    <nc r="D49">
      <v>3</v>
    </nc>
  </rcc>
  <rcc rId="17398" sId="3">
    <oc r="E49">
      <f>150+50</f>
    </oc>
    <nc r="E49">
      <f>150+50+250</f>
    </nc>
  </rcc>
  <rcc rId="17399" sId="3">
    <oc r="F49">
      <v>2</v>
    </oc>
    <nc r="F49">
      <v>3</v>
    </nc>
  </rcc>
  <rcc rId="17400" sId="3">
    <oc r="G49">
      <v>200</v>
    </oc>
    <nc r="G49">
      <v>450</v>
    </nc>
  </rcc>
  <rcc rId="17401" sId="3">
    <oc r="E50">
      <f>162+6+15</f>
    </oc>
    <nc r="E50">
      <f>162+6+15</f>
    </nc>
  </rcc>
  <rcc rId="17402" sId="3">
    <oc r="G50">
      <f>162+6+15</f>
    </oc>
    <nc r="G50">
      <f>162+6+15</f>
    </nc>
  </rcc>
  <rcc rId="17403" sId="3">
    <oc r="E51">
      <f>200+40+155+100+80+30+70+300</f>
    </oc>
    <nc r="E51">
      <f>200+40+155+100+80+30+70+300</f>
    </nc>
  </rcc>
  <rcc rId="17404" sId="3">
    <oc r="E54">
      <f>350+20+50</f>
    </oc>
    <nc r="E54">
      <f>350+20+50</f>
    </nc>
  </rcc>
  <rcc rId="17405" sId="3">
    <oc r="E56">
      <f>15+95+10</f>
    </oc>
    <nc r="E56">
      <f>15+95+10</f>
    </nc>
  </rcc>
  <rcc rId="17406" sId="3">
    <oc r="E57">
      <f>50+91</f>
    </oc>
    <nc r="E57">
      <f>50+91</f>
    </nc>
  </rcc>
  <rcc rId="17407" sId="3">
    <oc r="E58">
      <f>160+80+240+15+15</f>
    </oc>
    <nc r="E58">
      <f>160+80+240+15+15</f>
    </nc>
  </rcc>
  <rcc rId="17408" sId="3">
    <oc r="E60">
      <f>15+160</f>
    </oc>
    <nc r="E60">
      <f>15+160</f>
    </nc>
  </rcc>
  <rcc rId="17409" sId="3">
    <oc r="E62">
      <f>8+7</f>
    </oc>
    <nc r="E62">
      <f>8+7</f>
    </nc>
  </rcc>
  <rcc rId="17410" sId="3">
    <oc r="E63">
      <f>325+170+100+90+100</f>
    </oc>
    <nc r="E63">
      <f>325+170+100+90+100</f>
    </nc>
  </rcc>
  <rcc rId="17411" sId="3">
    <oc r="D64">
      <f>SUM(D23:D63)</f>
    </oc>
    <nc r="D64">
      <f>SUM(D23:D63)</f>
    </nc>
  </rcc>
  <rcc rId="17412" sId="3">
    <oc r="E64">
      <f>SUM(E23:E63)</f>
    </oc>
    <nc r="E64">
      <f>SUM(E23:E63)</f>
    </nc>
  </rcc>
  <rcc rId="17413" sId="3">
    <oc r="F64">
      <f>SUM(F23:F63)</f>
    </oc>
    <nc r="F64">
      <f>SUM(F23:F63)</f>
    </nc>
  </rcc>
  <rcc rId="17414" sId="3">
    <oc r="G64">
      <f>SUM(G23:G63)</f>
    </oc>
    <nc r="G64">
      <f>SUM(G23:G63)</f>
    </nc>
  </rcc>
  <rcc rId="17415" sId="3">
    <oc r="H64">
      <f>SUM(H23:H63)</f>
    </oc>
    <nc r="H64">
      <f>SUM(H23:H63)</f>
    </nc>
  </rcc>
  <rcc rId="17416" sId="3">
    <oc r="I64">
      <f>SUM(I23:I63)</f>
    </oc>
    <nc r="I64">
      <f>SUM(I23:I63)</f>
    </nc>
  </rcc>
  <rcc rId="17417" sId="3">
    <oc r="J64">
      <f>SUM(J23:J63)</f>
    </oc>
    <nc r="J64">
      <f>SUM(J23:J63)</f>
    </nc>
  </rcc>
  <rcc rId="17418" sId="3">
    <oc r="K64">
      <f>SUM(K23:K63)</f>
    </oc>
    <nc r="K64">
      <f>SUM(K23:K63)</f>
    </nc>
  </rcc>
  <rcc rId="17419" sId="3">
    <oc r="L64">
      <f>SUM(L23:L63)</f>
    </oc>
    <nc r="L64">
      <f>SUM(L23:L63)</f>
    </nc>
  </rcc>
  <rcc rId="17420" sId="3">
    <oc r="M64">
      <f>SUM(M23:M63)</f>
    </oc>
    <nc r="M64">
      <f>SUM(M23:M63)</f>
    </nc>
  </rcc>
  <rcc rId="17421" sId="3">
    <oc r="N64">
      <f>SUM(N23:N63)</f>
    </oc>
    <nc r="N64">
      <f>SUM(N23:N63)</f>
    </nc>
  </rcc>
  <rcc rId="17422" sId="3">
    <oc r="O64">
      <f>SUM(O23:O63)</f>
    </oc>
    <nc r="O64">
      <f>SUM(O23:O63)</f>
    </nc>
  </rcc>
  <rcc rId="17423" sId="3">
    <oc r="P64">
      <f>SUM(P23:P63)</f>
    </oc>
    <nc r="P64">
      <f>SUM(P23:P63)</f>
    </nc>
  </rcc>
  <rcc rId="17424" sId="3">
    <oc r="Q64">
      <f>SUM(Q23:Q63)</f>
    </oc>
    <nc r="Q64">
      <f>SUM(Q23:Q63)</f>
    </nc>
  </rcc>
  <rcc rId="17425" sId="3" numFmtId="4">
    <oc r="D66">
      <v>6</v>
    </oc>
    <nc r="D66">
      <v>14</v>
    </nc>
  </rcc>
  <rcc rId="17426" sId="3">
    <oc r="E66">
      <v>765</v>
    </oc>
    <nc r="E66">
      <f>765+520</f>
    </nc>
  </rcc>
  <rcc rId="17427" sId="3" numFmtId="4">
    <oc r="F66">
      <v>4</v>
    </oc>
    <nc r="F66">
      <v>7</v>
    </nc>
  </rcc>
  <rcc rId="17428" sId="3" numFmtId="4">
    <oc r="G66">
      <v>355</v>
    </oc>
    <nc r="G66">
      <v>510</v>
    </nc>
  </rcc>
  <rcc rId="17429" sId="3">
    <oc r="E67">
      <f>41+15+15+155+50+15+60+50+250+100+300+250</f>
    </oc>
    <nc r="E67">
      <f>41+15+15+155+50+15+60+50+250+100+300+250</f>
    </nc>
  </rcc>
  <rcc rId="17430" sId="3">
    <oc r="E68">
      <f>65+155</f>
    </oc>
    <nc r="E68">
      <f>65+155</f>
    </nc>
  </rcc>
  <rcc rId="17431" sId="3">
    <oc r="E97">
      <f>10+45</f>
    </oc>
    <nc r="E97">
      <f>10+45</f>
    </nc>
  </rcc>
  <rcc rId="17432" sId="3">
    <oc r="E98">
      <f>10+15+86</f>
    </oc>
    <nc r="E98">
      <f>10+15+86</f>
    </nc>
  </rcc>
  <rcc rId="17433" sId="3">
    <oc r="E99">
      <f>15+10+131</f>
    </oc>
    <nc r="E99">
      <f>15+10+131</f>
    </nc>
  </rcc>
  <rcc rId="17434" sId="3">
    <oc r="E101">
      <f>15+30+315+87+8</f>
    </oc>
    <nc r="E101">
      <f>15+30+315+87+8</f>
    </nc>
  </rcc>
  <rcc rId="17435" sId="3">
    <oc r="D102">
      <f>SUM(D66:D101)</f>
    </oc>
    <nc r="D102">
      <f>SUM(D66:D101)</f>
    </nc>
  </rcc>
  <rcc rId="17436" sId="3">
    <oc r="E102">
      <f>SUM(E66:E101)</f>
    </oc>
    <nc r="E102">
      <f>SUM(E66:E101)</f>
    </nc>
  </rcc>
  <rcc rId="17437" sId="3">
    <oc r="F102">
      <f>SUM(F66:F101)</f>
    </oc>
    <nc r="F102">
      <f>SUM(F66:F101)</f>
    </nc>
  </rcc>
  <rcc rId="17438" sId="3">
    <oc r="G102">
      <f>SUM(G66:G101)</f>
    </oc>
    <nc r="G102">
      <f>SUM(G66:G101)</f>
    </nc>
  </rcc>
  <rcc rId="17439" sId="3">
    <oc r="H102">
      <f>SUM(H66:H101)</f>
    </oc>
    <nc r="H102">
      <f>SUM(H66:H101)</f>
    </nc>
  </rcc>
  <rcc rId="17440" sId="3">
    <oc r="I102">
      <f>SUM(I66:I101)</f>
    </oc>
    <nc r="I102">
      <f>SUM(I66:I101)</f>
    </nc>
  </rcc>
  <rcc rId="17441" sId="3">
    <oc r="J102">
      <f>SUM(J66:J101)</f>
    </oc>
    <nc r="J102">
      <f>SUM(J66:J101)</f>
    </nc>
  </rcc>
  <rcc rId="17442" sId="3">
    <oc r="K102">
      <f>SUM(K66:K101)</f>
    </oc>
    <nc r="K102">
      <f>SUM(K66:K101)</f>
    </nc>
  </rcc>
  <rcc rId="17443" sId="3">
    <oc r="L102">
      <f>SUM(L66:L101)</f>
    </oc>
    <nc r="L102">
      <f>SUM(L66:L101)</f>
    </nc>
  </rcc>
  <rcc rId="17444" sId="3">
    <oc r="M102">
      <f>SUM(M66:M101)</f>
    </oc>
    <nc r="M102">
      <f>SUM(M66:M101)</f>
    </nc>
  </rcc>
  <rcc rId="17445" sId="3">
    <oc r="N102">
      <f>SUM(N66:N101)</f>
    </oc>
    <nc r="N102">
      <f>SUM(N66:N101)</f>
    </nc>
  </rcc>
  <rcc rId="17446" sId="3">
    <oc r="O102">
      <f>SUM(O66:O101)</f>
    </oc>
    <nc r="O102">
      <f>SUM(O66:O101)</f>
    </nc>
  </rcc>
  <rcc rId="17447" sId="3">
    <oc r="P102">
      <f>SUM(P66:P101)</f>
    </oc>
    <nc r="P102">
      <f>SUM(P66:P101)</f>
    </nc>
  </rcc>
  <rcc rId="17448" sId="3">
    <oc r="Q102">
      <f>SUM(Q66:Q101)</f>
    </oc>
    <nc r="Q102">
      <f>SUM(Q66:Q101)</f>
    </nc>
  </rcc>
  <rcc rId="17449" sId="3">
    <oc r="E104">
      <f>350+130+70+160+200+65+8+10+160+15+200+20+15+80+3+500+400+700</f>
    </oc>
    <nc r="E104">
      <f>350+130+70+160+200+65+8+10+160+15+200+20+15+80+3+500+400+700</f>
    </nc>
  </rcc>
  <rcc rId="17450" sId="3" numFmtId="4">
    <oc r="G104">
      <v>1782</v>
    </oc>
    <nc r="G104">
      <v>1700</v>
    </nc>
  </rcc>
  <rcc rId="17451" sId="3">
    <oc r="E107">
      <f>15+630+12+45+30+60+70+10</f>
    </oc>
    <nc r="E107">
      <f>15+630+12+45+30+60+70+10</f>
    </nc>
  </rcc>
  <rcc rId="17452" sId="3">
    <oc r="E108">
      <f>10+10+15+55+6+60+85+65+70+300</f>
    </oc>
    <nc r="E108">
      <f>10+10+15+55+6+60+85+65+70+300</f>
    </nc>
  </rcc>
  <rcc rId="17453" sId="3">
    <oc r="E109">
      <f>30+60+20+10+20+15+15+86+6+300+268</f>
    </oc>
    <nc r="E109">
      <f>30+60+20+10+20+15+15+86+6+300+268</f>
    </nc>
  </rcc>
  <rcc rId="17454" sId="3">
    <oc r="E110">
      <f>15+25+15+200</f>
    </oc>
    <nc r="E110">
      <f>15+25+15+200</f>
    </nc>
  </rcc>
  <rcc rId="17455" sId="3">
    <oc r="E112">
      <f>10+7+10</f>
    </oc>
    <nc r="E112">
      <f>10+7+10</f>
    </nc>
  </rcc>
  <rcc rId="17456" sId="3">
    <oc r="G112">
      <f>10+7+10</f>
    </oc>
    <nc r="G112">
      <f>10+7+10</f>
    </nc>
  </rcc>
  <rcc rId="17457" sId="3">
    <oc r="E114">
      <f>30+160+131+15+160+170+250+40+10+10</f>
    </oc>
    <nc r="E114">
      <f>30+160+131+15+160+170+250+40+10+10</f>
    </nc>
  </rcc>
  <rcc rId="17458" sId="3">
    <oc r="E117">
      <f>360+15+320+20+155+360+80+60+15+54+80+50+10+10+200+60+194+100</f>
    </oc>
    <nc r="E117">
      <f>360+15+320+20+155+360+80+60+15+54+80+50+10+10+200+60+194+100</f>
    </nc>
  </rcc>
  <rcc rId="17459" sId="3">
    <oc r="E118">
      <f>15+250+670+150+45+80+85</f>
    </oc>
    <nc r="E118">
      <f>15+250+670+150+45+80+85</f>
    </nc>
  </rcc>
  <rcc rId="17460" sId="3">
    <oc r="E119">
      <f>15+200+8</f>
    </oc>
    <nc r="E119">
      <f>15+200+8</f>
    </nc>
  </rcc>
  <rcc rId="17461" sId="3">
    <oc r="E122">
      <f>4.4+25+10+10+14</f>
    </oc>
    <nc r="E122">
      <f>4.4+25+10+10+14</f>
    </nc>
  </rcc>
  <rcc rId="17462" sId="3">
    <oc r="E123">
      <f>200+14+70+2.5</f>
    </oc>
    <nc r="E123">
      <f>200+14+70+2.5</f>
    </nc>
  </rcc>
  <rcc rId="17463" sId="3">
    <oc r="E126">
      <f>70+45</f>
    </oc>
    <nc r="E126">
      <f>70+45</f>
    </nc>
  </rcc>
  <rcc rId="17464" sId="3">
    <oc r="E127">
      <f>160</f>
    </oc>
    <nc r="E127">
      <f>160</f>
    </nc>
  </rcc>
  <rcc rId="17465" sId="3">
    <oc r="G127">
      <f>160</f>
    </oc>
    <nc r="G127">
      <f>160</f>
    </nc>
  </rcc>
  <rcc rId="17466" sId="3">
    <oc r="G139">
      <f>15+40</f>
    </oc>
    <nc r="G139">
      <f>15+40</f>
    </nc>
  </rcc>
  <rcc rId="17467" sId="3">
    <oc r="G147">
      <f>10+10</f>
    </oc>
    <nc r="G147">
      <f>10+10</f>
    </nc>
  </rcc>
  <rcc rId="17468" sId="3" numFmtId="4">
    <nc r="D149">
      <v>6</v>
    </nc>
  </rcc>
  <rcc rId="17469" sId="3" numFmtId="4">
    <nc r="E149">
      <v>520</v>
    </nc>
  </rcc>
  <rcc rId="17470" sId="3" numFmtId="4">
    <nc r="F149">
      <v>4</v>
    </nc>
  </rcc>
  <rcc rId="17471" sId="3" numFmtId="4">
    <nc r="G149">
      <v>150</v>
    </nc>
  </rcc>
  <rcc rId="17472" sId="3">
    <oc r="D150">
      <v>1</v>
    </oc>
    <nc r="D150">
      <v>9</v>
    </nc>
  </rcc>
  <rcc rId="17473" sId="3">
    <oc r="E150">
      <v>72</v>
    </oc>
    <nc r="E150">
      <v>270</v>
    </nc>
  </rcc>
  <rcc rId="17474" sId="3">
    <nc r="F150">
      <v>5</v>
    </nc>
  </rcc>
  <rcc rId="17475" sId="3">
    <nc r="G150">
      <v>100</v>
    </nc>
  </rcc>
  <rcc rId="17476" sId="3">
    <oc r="D153">
      <f>SUM(D104:D152)</f>
    </oc>
    <nc r="D153">
      <f>SUM(D104:D152)</f>
    </nc>
  </rcc>
  <rcc rId="17477" sId="3">
    <oc r="E153">
      <f>SUM(E104:E152)</f>
    </oc>
    <nc r="E153">
      <f>SUM(E104:E152)</f>
    </nc>
  </rcc>
  <rcc rId="17478" sId="3">
    <oc r="F153">
      <f>SUM(F104:F152)</f>
    </oc>
    <nc r="F153">
      <f>SUM(F104:F152)</f>
    </nc>
  </rcc>
  <rcc rId="17479" sId="3">
    <oc r="G153">
      <f>SUM(G104:G152)</f>
    </oc>
    <nc r="G153">
      <f>SUM(G104:G152)</f>
    </nc>
  </rcc>
  <rcc rId="17480" sId="3">
    <oc r="H153">
      <f>SUM(H104:H152)</f>
    </oc>
    <nc r="H153">
      <f>SUM(H104:H152)</f>
    </nc>
  </rcc>
  <rcc rId="17481" sId="3">
    <oc r="I153">
      <f>SUM(I104:I152)</f>
    </oc>
    <nc r="I153">
      <f>SUM(I104:I152)</f>
    </nc>
  </rcc>
  <rcc rId="17482" sId="3">
    <oc r="J153">
      <f>SUM(J104:J152)</f>
    </oc>
    <nc r="J153">
      <f>SUM(J104:J152)</f>
    </nc>
  </rcc>
  <rcc rId="17483" sId="3">
    <oc r="K153">
      <f>SUM(K104:K152)</f>
    </oc>
    <nc r="K153">
      <f>SUM(K104:K152)</f>
    </nc>
  </rcc>
  <rcc rId="17484" sId="3">
    <oc r="L153">
      <f>SUM(L104:L152)</f>
    </oc>
    <nc r="L153">
      <f>SUM(L104:L152)</f>
    </nc>
  </rcc>
  <rcc rId="17485" sId="3">
    <oc r="M153">
      <f>SUM(M104:M152)</f>
    </oc>
    <nc r="M153">
      <f>SUM(M104:M152)</f>
    </nc>
  </rcc>
  <rcc rId="17486" sId="3">
    <oc r="N153">
      <f>SUM(N104:N152)</f>
    </oc>
    <nc r="N153">
      <f>SUM(N104:N152)</f>
    </nc>
  </rcc>
  <rcc rId="17487" sId="3">
    <oc r="O153">
      <f>SUM(O104:O152)</f>
    </oc>
    <nc r="O153">
      <f>SUM(O104:O152)</f>
    </nc>
  </rcc>
  <rcc rId="17488" sId="3">
    <oc r="P153">
      <f>SUM(P104:P152)</f>
    </oc>
    <nc r="P153">
      <f>SUM(P104:P152)</f>
    </nc>
  </rcc>
  <rcc rId="17489" sId="3">
    <oc r="Q153">
      <f>SUM(Q104:Q152)</f>
    </oc>
    <nc r="Q153">
      <f>SUM(Q104:Q152)</f>
    </nc>
  </rcc>
  <rcc rId="17490" sId="3" numFmtId="4">
    <oc r="D155">
      <v>11</v>
    </oc>
    <nc r="D155">
      <v>12</v>
    </nc>
  </rcc>
  <rcc rId="17491" sId="3" numFmtId="4">
    <oc r="F155">
      <v>4</v>
    </oc>
    <nc r="F155">
      <v>8</v>
    </nc>
  </rcc>
  <rcc rId="17492" sId="3" numFmtId="4">
    <oc r="D156">
      <v>4</v>
    </oc>
    <nc r="D156">
      <v>24</v>
    </nc>
  </rcc>
  <rcc rId="17493" sId="3">
    <oc r="E156">
      <v>1830</v>
    </oc>
    <nc r="E156">
      <f>1830+500+300</f>
    </nc>
  </rcc>
  <rcc rId="17494" sId="3" numFmtId="4">
    <oc r="F156">
      <v>1</v>
    </oc>
    <nc r="F156">
      <v>19</v>
    </nc>
  </rcc>
  <rcc rId="17495" sId="3" numFmtId="4">
    <oc r="G156">
      <v>20</v>
    </oc>
    <nc r="G156">
      <v>720</v>
    </nc>
  </rcc>
  <rcc rId="17496" sId="3">
    <oc r="E167">
      <f>120</f>
    </oc>
    <nc r="E167">
      <f>120</f>
    </nc>
  </rcc>
  <rcc rId="17497" sId="3">
    <oc r="E178">
      <f>30+15+100+100+15+10</f>
    </oc>
    <nc r="E178">
      <f>30+15+100+100+15+10</f>
    </nc>
  </rcc>
  <rcc rId="17498" sId="3">
    <oc r="E184">
      <f>15+15+40</f>
    </oc>
    <nc r="E184">
      <f>15+15+40</f>
    </nc>
  </rcc>
  <rcc rId="17499" sId="3">
    <oc r="D185">
      <f>SUM(D155:D184)</f>
    </oc>
    <nc r="D185">
      <f>SUM(D155:D184)</f>
    </nc>
  </rcc>
  <rcc rId="17500" sId="3">
    <oc r="E185">
      <f>SUM(E155:E184)</f>
    </oc>
    <nc r="E185">
      <f>SUM(E155:E184)</f>
    </nc>
  </rcc>
  <rcc rId="17501" sId="3">
    <oc r="F185">
      <f>SUM(F155:F184)</f>
    </oc>
    <nc r="F185">
      <f>SUM(F155:F184)</f>
    </nc>
  </rcc>
  <rcc rId="17502" sId="3">
    <oc r="G185">
      <f>SUM(G155:G184)</f>
    </oc>
    <nc r="G185">
      <f>SUM(G155:G184)</f>
    </nc>
  </rcc>
  <rcc rId="17503" sId="3">
    <oc r="H185">
      <f>SUM(H155:H184)</f>
    </oc>
    <nc r="H185">
      <f>SUM(H155:H184)</f>
    </nc>
  </rcc>
  <rcc rId="17504" sId="3">
    <oc r="I185">
      <f>SUM(I155:I184)</f>
    </oc>
    <nc r="I185">
      <f>SUM(I155:I184)</f>
    </nc>
  </rcc>
  <rcc rId="17505" sId="3">
    <oc r="J185">
      <f>SUM(J155:J184)</f>
    </oc>
    <nc r="J185">
      <f>SUM(J155:J184)</f>
    </nc>
  </rcc>
  <rcc rId="17506" sId="3">
    <oc r="K185">
      <f>SUM(K155:K184)</f>
    </oc>
    <nc r="K185">
      <f>SUM(K155:K184)</f>
    </nc>
  </rcc>
  <rcc rId="17507" sId="3">
    <oc r="L185">
      <f>SUM(L155:L184)</f>
    </oc>
    <nc r="L185">
      <f>SUM(L155:L184)</f>
    </nc>
  </rcc>
  <rcc rId="17508" sId="3">
    <oc r="M185">
      <f>SUM(M155:M184)</f>
    </oc>
    <nc r="M185">
      <f>SUM(M155:M184)</f>
    </nc>
  </rcc>
  <rcc rId="17509" sId="3">
    <oc r="N185">
      <f>SUM(N155:N184)</f>
    </oc>
    <nc r="N185">
      <f>SUM(N155:N184)</f>
    </nc>
  </rcc>
  <rcc rId="17510" sId="3">
    <oc r="O185">
      <f>SUM(O155:O184)</f>
    </oc>
    <nc r="O185">
      <f>SUM(O155:O184)</f>
    </nc>
  </rcc>
  <rcc rId="17511" sId="3">
    <oc r="P185">
      <f>SUM(P155:P184)</f>
    </oc>
    <nc r="P185">
      <f>SUM(P155:P184)</f>
    </nc>
  </rcc>
  <rcc rId="17512" sId="3">
    <oc r="Q185">
      <f>SUM(Q155:Q184)</f>
    </oc>
    <nc r="Q185">
      <f>SUM(Q155:Q184)</f>
    </nc>
  </rcc>
  <rcc rId="17513" sId="3" numFmtId="4">
    <oc r="D187">
      <v>1</v>
    </oc>
    <nc r="D187">
      <v>6</v>
    </nc>
  </rcc>
  <rcc rId="17514" sId="3" numFmtId="4">
    <oc r="E187">
      <v>15</v>
    </oc>
    <nc r="E187">
      <v>306</v>
    </nc>
  </rcc>
  <rcc rId="17515" sId="3" numFmtId="4">
    <oc r="F187">
      <v>1</v>
    </oc>
    <nc r="F187">
      <v>5</v>
    </nc>
  </rcc>
  <rcc rId="17516" sId="3" numFmtId="4">
    <oc r="G187">
      <v>15</v>
    </oc>
    <nc r="G187">
      <v>45</v>
    </nc>
  </rcc>
  <rcc rId="17517" sId="3">
    <oc r="D195">
      <f>SUM(D187:D194)</f>
    </oc>
    <nc r="D195">
      <f>SUM(D187:D194)</f>
    </nc>
  </rcc>
  <rcc rId="17518" sId="3">
    <oc r="E195">
      <f>SUM(E187:E194)</f>
    </oc>
    <nc r="E195">
      <f>SUM(E187:E194)</f>
    </nc>
  </rcc>
  <rcc rId="17519" sId="3">
    <oc r="F195">
      <f>SUM(F187:F194)</f>
    </oc>
    <nc r="F195">
      <f>SUM(F187:F194)</f>
    </nc>
  </rcc>
  <rcc rId="17520" sId="3">
    <oc r="G195">
      <f>SUM(G187:G194)</f>
    </oc>
    <nc r="G195">
      <f>SUM(G187:G194)</f>
    </nc>
  </rcc>
  <rcc rId="17521" sId="3">
    <oc r="H195">
      <f>SUM(H187:H194)</f>
    </oc>
    <nc r="H195">
      <f>SUM(H187:H194)</f>
    </nc>
  </rcc>
  <rcc rId="17522" sId="3">
    <oc r="I195">
      <f>SUM(I187:I194)</f>
    </oc>
    <nc r="I195">
      <f>SUM(I187:I194)</f>
    </nc>
  </rcc>
  <rcc rId="17523" sId="3">
    <oc r="J195">
      <f>SUM(J187:J194)</f>
    </oc>
    <nc r="J195">
      <f>SUM(J187:J194)</f>
    </nc>
  </rcc>
  <rcc rId="17524" sId="3">
    <oc r="K195">
      <f>SUM(K187:K194)</f>
    </oc>
    <nc r="K195">
      <f>SUM(K187:K194)</f>
    </nc>
  </rcc>
  <rcc rId="17525" sId="3">
    <oc r="L195">
      <f>SUM(L187:L194)</f>
    </oc>
    <nc r="L195">
      <f>SUM(L187:L194)</f>
    </nc>
  </rcc>
  <rcc rId="17526" sId="3">
    <oc r="M195">
      <f>SUM(M187:M194)</f>
    </oc>
    <nc r="M195">
      <f>SUM(M187:M194)</f>
    </nc>
  </rcc>
  <rcc rId="17527" sId="3">
    <oc r="N195">
      <f>SUM(N187:N194)</f>
    </oc>
    <nc r="N195">
      <f>SUM(N187:N194)</f>
    </nc>
  </rcc>
  <rcc rId="17528" sId="3">
    <oc r="O195">
      <f>SUM(O187:O194)</f>
    </oc>
    <nc r="O195">
      <f>SUM(O187:O194)</f>
    </nc>
  </rcc>
  <rcc rId="17529" sId="3">
    <oc r="P195">
      <f>SUM(P187:P194)</f>
    </oc>
    <nc r="P195">
      <f>SUM(P187:P194)</f>
    </nc>
  </rcc>
  <rcc rId="17530" sId="3">
    <oc r="Q195">
      <f>SUM(Q187:Q194)</f>
    </oc>
    <nc r="Q195">
      <f>SUM(Q187:Q194)</f>
    </nc>
  </rcc>
  <rcc rId="17531" sId="3" numFmtId="4">
    <oc r="D197">
      <v>17</v>
    </oc>
    <nc r="D197">
      <v>18</v>
    </nc>
  </rcc>
  <rcc rId="17532" sId="3" numFmtId="4">
    <oc r="F197">
      <v>7</v>
    </oc>
    <nc r="F197">
      <v>12</v>
    </nc>
  </rcc>
  <rcc rId="17533" sId="3">
    <oc r="D202">
      <f>SUM(D197:D201)</f>
    </oc>
    <nc r="D202">
      <f>SUM(D197:D201)</f>
    </nc>
  </rcc>
  <rcc rId="17534" sId="3">
    <oc r="E202">
      <f>SUM(E197:E201)</f>
    </oc>
    <nc r="E202">
      <f>SUM(E197:E201)</f>
    </nc>
  </rcc>
  <rcc rId="17535" sId="3">
    <oc r="F202">
      <f>SUM(F197:F201)</f>
    </oc>
    <nc r="F202">
      <f>SUM(F197:F201)</f>
    </nc>
  </rcc>
  <rcc rId="17536" sId="3">
    <oc r="G202">
      <f>SUM(G197:G201)</f>
    </oc>
    <nc r="G202">
      <f>SUM(G197:G201)</f>
    </nc>
  </rcc>
  <rcc rId="17537" sId="3">
    <oc r="H202">
      <f>SUM(H197:H201)</f>
    </oc>
    <nc r="H202">
      <f>SUM(H197:H201)</f>
    </nc>
  </rcc>
  <rcc rId="17538" sId="3">
    <oc r="I202">
      <f>SUM(I197:I201)</f>
    </oc>
    <nc r="I202">
      <f>SUM(I197:I201)</f>
    </nc>
  </rcc>
  <rcc rId="17539" sId="3">
    <oc r="J202">
      <f>SUM(J197:J201)</f>
    </oc>
    <nc r="J202">
      <f>SUM(J197:J201)</f>
    </nc>
  </rcc>
  <rcc rId="17540" sId="3">
    <oc r="K202">
      <f>SUM(K197:K201)</f>
    </oc>
    <nc r="K202">
      <f>SUM(K197:K201)</f>
    </nc>
  </rcc>
  <rcc rId="17541" sId="3">
    <oc r="L202">
      <f>SUM(L197:L201)</f>
    </oc>
    <nc r="L202">
      <f>SUM(L197:L201)</f>
    </nc>
  </rcc>
  <rcc rId="17542" sId="3">
    <oc r="M202">
      <f>SUM(M197:M201)</f>
    </oc>
    <nc r="M202">
      <f>SUM(M197:M201)</f>
    </nc>
  </rcc>
  <rcc rId="17543" sId="3">
    <oc r="N202">
      <f>SUM(N197:N201)</f>
    </oc>
    <nc r="N202">
      <f>SUM(N197:N201)</f>
    </nc>
  </rcc>
  <rcc rId="17544" sId="3">
    <oc r="O202">
      <f>SUM(O197:O201)</f>
    </oc>
    <nc r="O202">
      <f>SUM(O197:O201)</f>
    </nc>
  </rcc>
  <rcc rId="17545" sId="3">
    <oc r="P202">
      <f>SUM(P197:P201)</f>
    </oc>
    <nc r="P202">
      <f>SUM(P197:P201)</f>
    </nc>
  </rcc>
  <rcc rId="17546" sId="3">
    <oc r="Q202">
      <f>SUM(Q197:Q201)</f>
    </oc>
    <nc r="Q202">
      <f>SUM(Q197:Q201)</f>
    </nc>
  </rcc>
  <rcc rId="17547" sId="3">
    <oc r="E209">
      <f>10+10</f>
    </oc>
    <nc r="E209">
      <f>10+10</f>
    </nc>
  </rcc>
  <rcc rId="17548" sId="3">
    <oc r="G209">
      <f>10+10</f>
    </oc>
    <nc r="G209">
      <f>10+10</f>
    </nc>
  </rcc>
  <rcc rId="17549" sId="3">
    <oc r="E214">
      <f>10+10+4.4+4.4</f>
    </oc>
    <nc r="E214">
      <f>10+10+4.4+4.4</f>
    </nc>
  </rcc>
  <rcc rId="17550" sId="3">
    <oc r="E216">
      <f>8+4.4</f>
    </oc>
    <nc r="E216">
      <f>8+4.4</f>
    </nc>
  </rcc>
  <rcc rId="17551" sId="3">
    <oc r="G216">
      <f>8+4.4</f>
    </oc>
    <nc r="G216">
      <f>8+4.4</f>
    </nc>
  </rcc>
  <rcc rId="17552" sId="3">
    <oc r="E232">
      <f>10+13+15</f>
    </oc>
    <nc r="E232">
      <f>10+13+15</f>
    </nc>
  </rcc>
  <rcc rId="17553" sId="3">
    <oc r="G232">
      <f>10+13+15</f>
    </oc>
    <nc r="G232">
      <f>10+13+15</f>
    </nc>
  </rcc>
  <rcc rId="17554" sId="3">
    <oc r="E233">
      <f>10+10</f>
    </oc>
    <nc r="E233">
      <f>10+10</f>
    </nc>
  </rcc>
  <rcc rId="17555" sId="3">
    <oc r="D244">
      <f>SUM(D204:D243)</f>
    </oc>
    <nc r="D244">
      <f>SUM(D204:D243)</f>
    </nc>
  </rcc>
  <rcc rId="17556" sId="3">
    <oc r="E244">
      <f>SUM(E204:E243)</f>
    </oc>
    <nc r="E244">
      <f>SUM(E204:E243)</f>
    </nc>
  </rcc>
  <rcc rId="17557" sId="3">
    <oc r="F244">
      <f>SUM(F204:F243)</f>
    </oc>
    <nc r="F244">
      <f>SUM(F204:F243)</f>
    </nc>
  </rcc>
  <rcc rId="17558" sId="3">
    <oc r="G244">
      <f>SUM(G204:G243)</f>
    </oc>
    <nc r="G244">
      <f>SUM(G204:G243)</f>
    </nc>
  </rcc>
  <rcc rId="17559" sId="3">
    <oc r="H244">
      <f>SUM(H204:H243)</f>
    </oc>
    <nc r="H244">
      <f>SUM(H204:H243)</f>
    </nc>
  </rcc>
  <rcc rId="17560" sId="3">
    <oc r="I244">
      <f>SUM(I204:I243)</f>
    </oc>
    <nc r="I244">
      <f>SUM(I204:I243)</f>
    </nc>
  </rcc>
  <rcc rId="17561" sId="3">
    <oc r="J244">
      <f>SUM(J204:J243)</f>
    </oc>
    <nc r="J244">
      <f>SUM(J204:J243)</f>
    </nc>
  </rcc>
  <rcc rId="17562" sId="3">
    <oc r="K244">
      <f>SUM(K204:K243)</f>
    </oc>
    <nc r="K244">
      <f>SUM(K204:K243)</f>
    </nc>
  </rcc>
  <rcc rId="17563" sId="3">
    <oc r="L244">
      <f>SUM(L204:L243)</f>
    </oc>
    <nc r="L244">
      <f>SUM(L204:L243)</f>
    </nc>
  </rcc>
  <rcc rId="17564" sId="3">
    <oc r="M244">
      <f>SUM(M204:M243)</f>
    </oc>
    <nc r="M244">
      <f>SUM(M204:M243)</f>
    </nc>
  </rcc>
  <rcc rId="17565" sId="3">
    <oc r="N244">
      <f>SUM(N204:N243)</f>
    </oc>
    <nc r="N244">
      <f>SUM(N204:N243)</f>
    </nc>
  </rcc>
  <rcc rId="17566" sId="3">
    <oc r="O244">
      <f>SUM(O204:O243)</f>
    </oc>
    <nc r="O244">
      <f>SUM(O204:O243)</f>
    </nc>
  </rcc>
  <rcc rId="17567" sId="3">
    <oc r="P244">
      <f>SUM(P204:P243)</f>
    </oc>
    <nc r="P244">
      <f>SUM(P204:P243)</f>
    </nc>
  </rcc>
  <rcc rId="17568" sId="3">
    <oc r="Q244">
      <f>SUM(Q204:Q243)</f>
    </oc>
    <nc r="Q244">
      <f>SUM(Q204:Q243)</f>
    </nc>
  </rcc>
  <rcc rId="17569" sId="3">
    <oc r="D245">
      <f>SUM(D244+D202+D195+D185+D153+D102+D64)</f>
    </oc>
    <nc r="D245">
      <f>SUM(D244+D202+D195+D185+D153+D102+D64)</f>
    </nc>
  </rcc>
  <rcc rId="17570" sId="3">
    <oc r="E245">
      <f>SUM(E244+E202+E195+E185+E153+E102+E64)</f>
    </oc>
    <nc r="E245">
      <f>SUM(E244+E202+E195+E185+E153+E102+E64)</f>
    </nc>
  </rcc>
  <rcc rId="17571" sId="3">
    <oc r="F245">
      <f>SUM(F244+F202+F195+F185+F153+F102+F64)</f>
    </oc>
    <nc r="F245">
      <f>SUM(F244+F202+F195+F185+F153+F102+F64)</f>
    </nc>
  </rcc>
  <rcc rId="17572" sId="3">
    <oc r="G245">
      <f>SUM(G244+G202+G195+G185+G153+G102+G64)</f>
    </oc>
    <nc r="G245">
      <f>SUM(G244+G202+G195+G185+G153+G102+G64)</f>
    </nc>
  </rcc>
  <rcc rId="17573" sId="3">
    <oc r="H245">
      <f>SUM(H244+H202+H195+H185+H153+H102+H64)</f>
    </oc>
    <nc r="H245">
      <f>SUM(H244+H202+H195+H185+H153+H102+H64)</f>
    </nc>
  </rcc>
  <rcc rId="17574" sId="3">
    <oc r="I245">
      <f>SUM(I244+I202+I195+I185+I153+I102+I64)</f>
    </oc>
    <nc r="I245">
      <f>SUM(I244+I202+I195+I185+I153+I102+I64)</f>
    </nc>
  </rcc>
  <rcc rId="17575" sId="3">
    <oc r="J245">
      <f>SUM(J244+J202+J195+J185+J153+J102+J64)</f>
    </oc>
    <nc r="J245">
      <f>SUM(J244+J202+J195+J185+J153+J102+J64)</f>
    </nc>
  </rcc>
  <rcc rId="17576" sId="3">
    <oc r="K245">
      <f>SUM(K244+K202+K195+K185+K153+K102+K64)</f>
    </oc>
    <nc r="K245">
      <f>SUM(K244+K202+K195+K185+K153+K102+K64)</f>
    </nc>
  </rcc>
  <rcc rId="17577" sId="3">
    <oc r="L245">
      <f>SUM(L244+L202+L195+L185+L153+L102+L64)</f>
    </oc>
    <nc r="L245">
      <f>SUM(L244+L202+L195+L185+L153+L102+L64)</f>
    </nc>
  </rcc>
  <rcc rId="17578" sId="3">
    <oc r="M245">
      <f>SUM(M244+M202+M195+M185+M153+M102+M64)</f>
    </oc>
    <nc r="M245">
      <f>SUM(M244+M202+M195+M185+M153+M102+M64)</f>
    </nc>
  </rcc>
  <rcc rId="17579" sId="3">
    <oc r="N245">
      <f>SUM(N244+N202+N195+N185+N153+N102+N64)</f>
    </oc>
    <nc r="N245">
      <f>SUM(N244+N202+N195+N185+N153+N102+N64)</f>
    </nc>
  </rcc>
  <rcc rId="17580" sId="3">
    <oc r="O245">
      <f>SUM(O244+O202+O195+O185+O153+O102+O64)</f>
    </oc>
    <nc r="O245">
      <f>SUM(O244+O202+O195+O185+O153+O102+O64)</f>
    </nc>
  </rcc>
  <rcc rId="17581" sId="3">
    <oc r="P245">
      <f>SUM(P244+P202+P195+P185+P153+P102+P64)</f>
    </oc>
    <nc r="P245">
      <f>SUM(P244+P202+P195+P185+P153+P102+P64)</f>
    </nc>
  </rcc>
  <rcc rId="17582" sId="3">
    <oc r="Q245">
      <f>SUM(Q244+Q202+Q195+Q185+Q153+Q102+Q64)</f>
    </oc>
    <nc r="Q245">
      <f>SUM(Q244+Q202+Q195+Q185+Q153+Q102+Q64)</f>
    </nc>
  </rcc>
  <rcc rId="17583" sId="3">
    <oc r="D246">
      <f>SUM(D245:D245)</f>
    </oc>
    <nc r="D246">
      <f>SUM(D245:D245)</f>
    </nc>
  </rcc>
  <rcc rId="17584" sId="3">
    <oc r="E246">
      <f>SUM(E245:E245)</f>
    </oc>
    <nc r="E246">
      <f>SUM(E245:E245)</f>
    </nc>
  </rcc>
  <rcc rId="17585" sId="3">
    <oc r="F246">
      <f>SUM(F245:F245)</f>
    </oc>
    <nc r="F246">
      <f>SUM(F245:F245)</f>
    </nc>
  </rcc>
  <rcc rId="17586" sId="3">
    <oc r="G246">
      <f>SUM(G245:G245)</f>
    </oc>
    <nc r="G246">
      <f>SUM(G245:G245)</f>
    </nc>
  </rcc>
  <rcc rId="17587" sId="3">
    <oc r="H246">
      <f>SUM(H245:H245)</f>
    </oc>
    <nc r="H246">
      <f>SUM(H245:H245)</f>
    </nc>
  </rcc>
  <rcc rId="17588" sId="3">
    <oc r="I246">
      <f>SUM(I245:I245)</f>
    </oc>
    <nc r="I246">
      <f>SUM(I245:I245)</f>
    </nc>
  </rcc>
  <rcc rId="17589" sId="3">
    <oc r="J246">
      <f>SUM(J245:J245)</f>
    </oc>
    <nc r="J246">
      <f>SUM(J245:J245)</f>
    </nc>
  </rcc>
  <rcc rId="17590" sId="3">
    <oc r="K246">
      <f>SUM(K245:K245)</f>
    </oc>
    <nc r="K246">
      <f>SUM(K245:K245)</f>
    </nc>
  </rcc>
  <rcc rId="17591" sId="3">
    <oc r="L246">
      <f>SUM(L245:L245)</f>
    </oc>
    <nc r="L246">
      <f>SUM(L245:L245)</f>
    </nc>
  </rcc>
  <rcc rId="17592" sId="3">
    <oc r="M246">
      <f>SUM(M245:M245)</f>
    </oc>
    <nc r="M246">
      <f>SUM(M245:M245)</f>
    </nc>
  </rcc>
  <rcc rId="17593" sId="3">
    <oc r="N246">
      <f>SUM(N245:N245)</f>
    </oc>
    <nc r="N246">
      <f>SUM(N245:N245)</f>
    </nc>
  </rcc>
  <rcc rId="17594" sId="3">
    <oc r="O246">
      <f>SUM(O245:O245)</f>
    </oc>
    <nc r="O246">
      <f>SUM(O245:O245)</f>
    </nc>
  </rcc>
  <rcc rId="17595" sId="3">
    <oc r="P246">
      <f>SUM(P245:P245)</f>
    </oc>
    <nc r="P246">
      <f>SUM(P245:P245)</f>
    </nc>
  </rcc>
  <rcc rId="17596" sId="3">
    <oc r="Q246">
      <f>SUM(Q245:Q245)</f>
    </oc>
    <nc r="Q246">
      <f>SUM(Q245:Q245)</f>
    </nc>
  </rcc>
  <rcc rId="17597" sId="3">
    <oc r="D251">
      <v>515</v>
    </oc>
    <nc r="D251">
      <f>D252-D246</f>
    </nc>
  </rcc>
  <rcc rId="17598" sId="3">
    <oc r="E251">
      <v>60687</v>
    </oc>
    <nc r="E251">
      <f>E252-E246</f>
    </nc>
  </rcc>
  <rcc rId="17599" sId="3">
    <oc r="F251">
      <v>336</v>
    </oc>
    <nc r="F251">
      <f>336+45</f>
    </nc>
  </rcc>
  <rcc rId="17600" sId="3">
    <oc r="G251">
      <v>21892</v>
    </oc>
    <nc r="G251">
      <f>21892+2000</f>
    </nc>
  </rcc>
  <rcc rId="17601" sId="3" numFmtId="4">
    <oc r="D252">
      <f>D251-D246</f>
    </oc>
    <nc r="D252">
      <v>566</v>
    </nc>
  </rcc>
  <rcc rId="17602" sId="3" numFmtId="4">
    <oc r="E252">
      <f>E251-E246</f>
    </oc>
    <nc r="E252">
      <v>63666</v>
    </nc>
  </rcc>
  <rcc rId="17603" sId="3">
    <oc r="F252">
      <f>F251-F246</f>
    </oc>
    <nc r="F252">
      <f>F246-F251</f>
    </nc>
  </rcc>
  <rcc rId="17604" sId="3">
    <oc r="G252">
      <f>G251-G246</f>
    </oc>
    <nc r="G252">
      <f>G246-G251</f>
    </nc>
  </rcc>
  <rfmt sheetId="4" sqref="B10" start="0" length="0">
    <dxf/>
  </rfmt>
  <rfmt sheetId="4" sqref="C10" start="0" length="0">
    <dxf/>
  </rfmt>
  <rfmt sheetId="4" sqref="D10" start="0" length="0">
    <dxf/>
  </rfmt>
  <rfmt sheetId="4" sqref="E10" start="0" length="0">
    <dxf/>
  </rfmt>
  <rfmt sheetId="4" sqref="F10" start="0" length="0">
    <dxf/>
  </rfmt>
  <rfmt sheetId="4" sqref="G10" start="0" length="0">
    <dxf/>
  </rfmt>
  <rfmt sheetId="4" sqref="H10" start="0" length="0">
    <dxf/>
  </rfmt>
  <rfmt sheetId="4" sqref="I10" start="0" length="0">
    <dxf/>
  </rfmt>
  <rfmt sheetId="4" sqref="J10" start="0" length="0">
    <dxf/>
  </rfmt>
  <rfmt sheetId="4" sqref="K10" start="0" length="0">
    <dxf/>
  </rfmt>
  <rfmt sheetId="4" sqref="L10" start="0" length="0">
    <dxf/>
  </rfmt>
  <rfmt sheetId="4" sqref="M10" start="0" length="0">
    <dxf/>
  </rfmt>
  <rfmt sheetId="4" sqref="B11" start="0" length="0">
    <dxf/>
  </rfmt>
  <rfmt sheetId="4" sqref="C11" start="0" length="0">
    <dxf/>
  </rfmt>
  <rfmt sheetId="4" sqref="D11" start="0" length="0">
    <dxf/>
  </rfmt>
  <rfmt sheetId="4" sqref="E11" start="0" length="0">
    <dxf/>
  </rfmt>
  <rfmt sheetId="4" sqref="F11" start="0" length="0">
    <dxf/>
  </rfmt>
  <rfmt sheetId="4" sqref="G11" start="0" length="0">
    <dxf/>
  </rfmt>
  <rfmt sheetId="4" sqref="H11" start="0" length="0">
    <dxf/>
  </rfmt>
  <rfmt sheetId="4" sqref="I11" start="0" length="0">
    <dxf/>
  </rfmt>
  <rfmt sheetId="4" sqref="J11" start="0" length="0">
    <dxf/>
  </rfmt>
  <rfmt sheetId="4" sqref="K11" start="0" length="0">
    <dxf/>
  </rfmt>
  <rfmt sheetId="4" sqref="L11" start="0" length="0">
    <dxf/>
  </rfmt>
  <rfmt sheetId="4" sqref="M11" start="0" length="0">
    <dxf/>
  </rfmt>
  <rfmt sheetId="4" sqref="B12" start="0" length="0">
    <dxf/>
  </rfmt>
  <rfmt sheetId="4" sqref="C12" start="0" length="0">
    <dxf/>
  </rfmt>
  <rfmt sheetId="4" sqref="B13" start="0" length="0">
    <dxf/>
  </rfmt>
  <rfmt sheetId="4" sqref="C13" start="0" length="0">
    <dxf/>
  </rfmt>
  <rfmt sheetId="4" sqref="D13" start="0" length="0">
    <dxf/>
  </rfmt>
  <rfmt sheetId="4" sqref="E13" start="0" length="0">
    <dxf/>
  </rfmt>
  <rfmt sheetId="4" sqref="F13" start="0" length="0">
    <dxf/>
  </rfmt>
  <rfmt sheetId="4" sqref="G13" start="0" length="0">
    <dxf/>
  </rfmt>
  <rfmt sheetId="4" sqref="H13" start="0" length="0">
    <dxf/>
  </rfmt>
  <rfmt sheetId="4" sqref="I13" start="0" length="0">
    <dxf/>
  </rfmt>
  <rfmt sheetId="4" sqref="J13" start="0" length="0">
    <dxf/>
  </rfmt>
  <rfmt sheetId="4" sqref="K13" start="0" length="0">
    <dxf/>
  </rfmt>
  <rfmt sheetId="4" sqref="L13" start="0" length="0">
    <dxf/>
  </rfmt>
  <rfmt sheetId="4" sqref="M13" start="0" length="0">
    <dxf/>
  </rfmt>
  <rcc rId="17605" sId="4" odxf="1" dxf="1">
    <oc r="B14" t="inlineStr">
      <is>
        <t>Информация о технологическом присоединении энергопринимающих устройств к сетям ОАО Дагэнергосеть илиалом ОАО "МРСК Северного Кавказа" за октябрь 2014г.</t>
      </is>
    </oc>
    <nc r="B14" t="inlineStr">
      <is>
        <t>Информация о технологическом присоединении энергопринимающих устройств к сетям ОАО Дагэнергосеть илиалом ОАО "МРСК Северного Кавказа" за ноябрь 2014г.</t>
      </is>
    </nc>
    <odxf/>
    <ndxf/>
  </rcc>
  <rfmt sheetId="4" sqref="C14" start="0" length="0">
    <dxf/>
  </rfmt>
  <rfmt sheetId="4" sqref="D14" start="0" length="0">
    <dxf/>
  </rfmt>
  <rfmt sheetId="4" sqref="E14" start="0" length="0">
    <dxf/>
  </rfmt>
  <rfmt sheetId="4" sqref="F14" start="0" length="0">
    <dxf/>
  </rfmt>
  <rfmt sheetId="4" sqref="G14" start="0" length="0">
    <dxf/>
  </rfmt>
  <rfmt sheetId="4" sqref="H14" start="0" length="0">
    <dxf/>
  </rfmt>
  <rfmt sheetId="4" sqref="I14" start="0" length="0">
    <dxf/>
  </rfmt>
  <rfmt sheetId="4" sqref="J14" start="0" length="0">
    <dxf/>
  </rfmt>
  <rfmt sheetId="4" sqref="K14" start="0" length="0">
    <dxf/>
  </rfmt>
  <rfmt sheetId="4" sqref="L14" start="0" length="0">
    <dxf/>
  </rfmt>
  <rfmt sheetId="4" sqref="M14" start="0" length="0">
    <dxf/>
  </rfmt>
  <rfmt sheetId="4" sqref="D16" start="0" length="0">
    <dxf/>
  </rfmt>
  <rfmt sheetId="4" sqref="E16" start="0" length="0">
    <dxf/>
  </rfmt>
  <rfmt sheetId="4" sqref="F16" start="0" length="0">
    <dxf/>
  </rfmt>
  <rfmt sheetId="4" sqref="H16" start="0" length="0">
    <dxf/>
  </rfmt>
  <rfmt sheetId="4" sqref="I16" start="0" length="0">
    <dxf/>
  </rfmt>
  <rfmt sheetId="4" sqref="J16" start="0" length="0">
    <dxf/>
  </rfmt>
  <rfmt sheetId="4" sqref="K16" start="0" length="0">
    <dxf/>
  </rfmt>
  <rfmt sheetId="4" sqref="L16" start="0" length="0">
    <dxf/>
  </rfmt>
  <rfmt sheetId="4" sqref="M16" start="0" length="0">
    <dxf/>
  </rfmt>
  <rfmt sheetId="4" sqref="N16" start="0" length="0">
    <dxf/>
  </rfmt>
  <rfmt sheetId="4" sqref="O16" start="0" length="0">
    <dxf/>
  </rfmt>
  <rfmt sheetId="4" sqref="P16" start="0" length="0">
    <dxf/>
  </rfmt>
  <rfmt sheetId="4" sqref="Q16" start="0" length="0">
    <dxf/>
  </rfmt>
  <rfmt sheetId="4" sqref="D17" start="0" length="0">
    <dxf/>
  </rfmt>
  <rfmt sheetId="4" sqref="F17" start="0" length="0">
    <dxf/>
  </rfmt>
  <rfmt sheetId="4" sqref="G17" start="0" length="0">
    <dxf/>
  </rfmt>
  <rfmt sheetId="4" sqref="H17" start="0" length="0">
    <dxf/>
  </rfmt>
  <rfmt sheetId="4" sqref="I17" start="0" length="0">
    <dxf/>
  </rfmt>
  <rfmt sheetId="4" sqref="J17" start="0" length="0">
    <dxf/>
  </rfmt>
  <rfmt sheetId="4" sqref="K17" start="0" length="0">
    <dxf/>
  </rfmt>
  <rfmt sheetId="4" sqref="L17" start="0" length="0">
    <dxf/>
  </rfmt>
  <rfmt sheetId="4" sqref="M17" start="0" length="0">
    <dxf/>
  </rfmt>
  <rfmt sheetId="4" sqref="N17" start="0" length="0">
    <dxf/>
  </rfmt>
  <rfmt sheetId="4" sqref="O17" start="0" length="0">
    <dxf/>
  </rfmt>
  <rfmt sheetId="4" sqref="P17" start="0" length="0">
    <dxf/>
  </rfmt>
  <rfmt sheetId="4" sqref="Q17" start="0" length="0">
    <dxf/>
  </rfmt>
  <rfmt sheetId="4" sqref="D18" start="0" length="0">
    <dxf/>
  </rfmt>
  <rfmt sheetId="4" sqref="E18" start="0" length="0">
    <dxf/>
  </rfmt>
  <rfmt sheetId="4" sqref="F18" start="0" length="0">
    <dxf/>
  </rfmt>
  <rfmt sheetId="4" sqref="G18" start="0" length="0">
    <dxf/>
  </rfmt>
  <rfmt sheetId="4" sqref="H18" start="0" length="0">
    <dxf/>
  </rfmt>
  <rfmt sheetId="4" sqref="I18" start="0" length="0">
    <dxf/>
  </rfmt>
  <rfmt sheetId="4" sqref="J18" start="0" length="0">
    <dxf/>
  </rfmt>
  <rfmt sheetId="4" sqref="K18" start="0" length="0">
    <dxf/>
  </rfmt>
  <rfmt sheetId="4" sqref="C19" start="0" length="0">
    <dxf/>
  </rfmt>
  <rfmt sheetId="4" sqref="D19" start="0" length="0">
    <dxf/>
  </rfmt>
  <rfmt sheetId="4" sqref="E19" start="0" length="0">
    <dxf/>
  </rfmt>
  <rfmt sheetId="4" sqref="F19" start="0" length="0">
    <dxf/>
  </rfmt>
  <rfmt sheetId="4" sqref="G19" start="0" length="0">
    <dxf/>
  </rfmt>
  <rfmt sheetId="4" sqref="H19" start="0" length="0">
    <dxf/>
  </rfmt>
  <rfmt sheetId="4" sqref="I19" start="0" length="0">
    <dxf/>
  </rfmt>
  <rfmt sheetId="4" sqref="J19" start="0" length="0">
    <dxf/>
  </rfmt>
  <rfmt sheetId="4" sqref="K19" start="0" length="0">
    <dxf/>
  </rfmt>
  <rcc rId="17606" sId="4" numFmtId="4">
    <oc r="D25">
      <v>0</v>
    </oc>
    <nc r="D25">
      <v>5</v>
    </nc>
  </rcc>
  <rcc rId="17607" sId="4" numFmtId="4">
    <oc r="E25">
      <v>0</v>
    </oc>
    <nc r="E25">
      <v>24</v>
    </nc>
  </rcc>
  <rcc rId="17608" sId="4" numFmtId="4">
    <oc r="F25">
      <v>0</v>
    </oc>
    <nc r="F25">
      <v>5</v>
    </nc>
  </rcc>
  <rcc rId="17609" sId="4" numFmtId="4">
    <oc r="G25">
      <v>0</v>
    </oc>
    <nc r="G25">
      <v>24</v>
    </nc>
  </rcc>
  <rcc rId="17610" sId="4" odxf="1" dxf="1">
    <oc r="D26">
      <v>0</v>
    </oc>
    <nc r="D26">
      <v>5</v>
    </nc>
    <odxf/>
    <ndxf/>
  </rcc>
  <rcc rId="17611" sId="4" odxf="1" dxf="1">
    <oc r="E26">
      <v>0</v>
    </oc>
    <nc r="E26">
      <v>20</v>
    </nc>
    <odxf/>
    <ndxf/>
  </rcc>
  <rcc rId="17612" sId="4" odxf="1" dxf="1">
    <oc r="F26">
      <v>0</v>
    </oc>
    <nc r="F26">
      <v>5</v>
    </nc>
    <odxf/>
    <ndxf/>
  </rcc>
  <rcc rId="17613" sId="4" odxf="1" dxf="1">
    <oc r="G26">
      <v>0</v>
    </oc>
    <nc r="G26">
      <v>20</v>
    </nc>
    <odxf/>
    <ndxf/>
  </rcc>
  <rfmt sheetId="4" sqref="I26" start="0" length="0">
    <dxf/>
  </rfmt>
  <rfmt sheetId="4" sqref="J26" start="0" length="0">
    <dxf/>
  </rfmt>
  <rfmt sheetId="4" sqref="K26" start="0" length="0">
    <dxf/>
  </rfmt>
  <rcc rId="17614" sId="4" numFmtId="4">
    <oc r="D27">
      <v>4</v>
    </oc>
    <nc r="D27">
      <v>36</v>
    </nc>
  </rcc>
  <rcc rId="17615" sId="4" numFmtId="4">
    <oc r="E27">
      <f>15+10+50+7</f>
    </oc>
    <nc r="E27">
      <v>285</v>
    </nc>
  </rcc>
  <rcc rId="17616" sId="4" numFmtId="4">
    <oc r="F27">
      <v>4</v>
    </oc>
    <nc r="F27">
      <v>36</v>
    </nc>
  </rcc>
  <rcc rId="17617" sId="4" numFmtId="4">
    <oc r="G27">
      <v>82</v>
    </oc>
    <nc r="G27">
      <v>285</v>
    </nc>
  </rcc>
  <rcc rId="17618" sId="4" numFmtId="4">
    <oc r="D28">
      <v>1</v>
    </oc>
    <nc r="D28">
      <v>55</v>
    </nc>
  </rcc>
  <rcc rId="17619" sId="4" numFmtId="4">
    <oc r="E28">
      <v>4</v>
    </oc>
    <nc r="E28">
      <v>450</v>
    </nc>
  </rcc>
  <rcc rId="17620" sId="4" numFmtId="4">
    <oc r="F28">
      <v>1</v>
    </oc>
    <nc r="F28">
      <v>55</v>
    </nc>
  </rcc>
  <rcc rId="17621" sId="4" numFmtId="4">
    <oc r="G28">
      <v>4</v>
    </oc>
    <nc r="G28">
      <v>450</v>
    </nc>
  </rcc>
  <rcc rId="17622" sId="4" numFmtId="4">
    <oc r="D29">
      <v>25</v>
    </oc>
    <nc r="D29">
      <v>45</v>
    </nc>
  </rcc>
  <rcc rId="17623" sId="4" numFmtId="4">
    <oc r="E29">
      <v>190</v>
    </oc>
    <nc r="E29">
      <v>429</v>
    </nc>
  </rcc>
  <rcc rId="17624" sId="4" numFmtId="4">
    <oc r="F29">
      <v>25</v>
    </oc>
    <nc r="F29">
      <v>45</v>
    </nc>
  </rcc>
  <rcc rId="17625" sId="4" numFmtId="4">
    <oc r="G29">
      <v>190</v>
    </oc>
    <nc r="G29">
      <v>429</v>
    </nc>
  </rcc>
  <rcc rId="17626" sId="4" numFmtId="4">
    <oc r="D30">
      <v>9</v>
    </oc>
    <nc r="D30">
      <v>25</v>
    </nc>
  </rcc>
  <rcc rId="17627" sId="4" numFmtId="4">
    <oc r="E30">
      <f>8+8+8+6+15+15+15+1.1+15</f>
    </oc>
    <nc r="E30">
      <v>200</v>
    </nc>
  </rcc>
  <rcc rId="17628" sId="4" numFmtId="4">
    <oc r="F30">
      <v>9</v>
    </oc>
    <nc r="F30">
      <v>25</v>
    </nc>
  </rcc>
  <rcc rId="17629" sId="4" numFmtId="4">
    <oc r="G30">
      <v>91.1</v>
    </oc>
    <nc r="G30">
      <v>200</v>
    </nc>
  </rcc>
  <rcc rId="17630" sId="4" numFmtId="4">
    <oc r="D31">
      <v>10</v>
    </oc>
    <nc r="D31">
      <v>27</v>
    </nc>
  </rcc>
  <rcc rId="17631" sId="4" numFmtId="4">
    <oc r="E31">
      <f>12+30+10+5+15+40+7+10+10+15</f>
    </oc>
    <nc r="E31">
      <v>310</v>
    </nc>
  </rcc>
  <rcc rId="17632" sId="4" numFmtId="4">
    <oc r="F31">
      <v>10</v>
    </oc>
    <nc r="F31">
      <v>27</v>
    </nc>
  </rcc>
  <rcc rId="17633" sId="4" numFmtId="4">
    <oc r="G31">
      <v>154</v>
    </oc>
    <nc r="G31">
      <v>310</v>
    </nc>
  </rcc>
  <rcc rId="17634" sId="4" numFmtId="4">
    <oc r="D32">
      <v>10</v>
    </oc>
    <nc r="D32">
      <v>21</v>
    </nc>
  </rcc>
  <rcc rId="17635" sId="4" numFmtId="4">
    <oc r="E32">
      <v>110</v>
    </oc>
    <nc r="E32">
      <v>232</v>
    </nc>
  </rcc>
  <rcc rId="17636" sId="4" numFmtId="4">
    <oc r="F32">
      <v>10</v>
    </oc>
    <nc r="F32">
      <v>21</v>
    </nc>
  </rcc>
  <rcc rId="17637" sId="4" numFmtId="4">
    <oc r="G32">
      <v>110</v>
    </oc>
    <nc r="G32">
      <v>232</v>
    </nc>
  </rcc>
  <rcc rId="17638" sId="4" odxf="1" dxf="1">
    <oc r="D33">
      <v>50</v>
    </oc>
    <nc r="D33">
      <v>57</v>
    </nc>
    <odxf/>
    <ndxf/>
  </rcc>
  <rcc rId="17639" sId="4" odxf="1" dxf="1">
    <oc r="E33">
      <v>460</v>
    </oc>
    <nc r="E33">
      <v>540</v>
    </nc>
    <odxf/>
    <ndxf/>
  </rcc>
  <rcc rId="17640" sId="4" odxf="1" dxf="1">
    <oc r="F33">
      <v>37</v>
    </oc>
    <nc r="F33">
      <v>57</v>
    </nc>
    <odxf/>
    <ndxf/>
  </rcc>
  <rcc rId="17641" sId="4" odxf="1" dxf="1">
    <oc r="G33">
      <v>340.5</v>
    </oc>
    <nc r="G33">
      <v>540</v>
    </nc>
    <odxf/>
    <ndxf/>
  </rcc>
  <rfmt sheetId="4" sqref="I33" start="0" length="0">
    <dxf/>
  </rfmt>
  <rfmt sheetId="4" sqref="J33" start="0" length="0">
    <dxf/>
  </rfmt>
  <rfmt sheetId="4" sqref="K33" start="0" length="0">
    <dxf/>
  </rfmt>
  <rcc rId="17642" sId="4" numFmtId="4">
    <oc r="D34">
      <v>7</v>
    </oc>
    <nc r="D34">
      <v>27</v>
    </nc>
  </rcc>
  <rcc rId="17643" sId="4" numFmtId="4">
    <oc r="E34">
      <f>5+15+3+8+5+3+5</f>
    </oc>
    <nc r="E34">
      <v>200</v>
    </nc>
  </rcc>
  <rcc rId="17644" sId="4" numFmtId="4">
    <oc r="F34">
      <v>7</v>
    </oc>
    <nc r="F34">
      <v>27</v>
    </nc>
  </rcc>
  <rcc rId="17645" sId="4" numFmtId="4">
    <oc r="G34">
      <f>5+15+3+8+5+3+5</f>
    </oc>
    <nc r="G34">
      <v>200</v>
    </nc>
  </rcc>
  <rcc rId="17646" sId="4" numFmtId="4">
    <oc r="D35">
      <v>21</v>
    </oc>
    <nc r="D35">
      <v>31</v>
    </nc>
  </rcc>
  <rcc rId="17647" sId="4" numFmtId="4">
    <oc r="E35">
      <v>245</v>
    </oc>
    <nc r="E35">
      <v>270</v>
    </nc>
  </rcc>
  <rcc rId="17648" sId="4" numFmtId="4">
    <oc r="F35">
      <v>9</v>
    </oc>
    <nc r="F35">
      <v>20</v>
    </nc>
  </rcc>
  <rcc rId="17649" sId="4" numFmtId="4">
    <oc r="G35">
      <v>70</v>
    </oc>
    <nc r="G35">
      <v>175</v>
    </nc>
  </rcc>
  <rcc rId="17650" sId="4" numFmtId="4">
    <oc r="D37">
      <v>68</v>
    </oc>
    <nc r="D37">
      <v>78</v>
    </nc>
  </rcc>
  <rcc rId="17651" sId="4" numFmtId="4">
    <oc r="E37">
      <f>10+10+15+6+2+4+3+2+2.5+3+5+10+15+15+3+15+15+15</f>
    </oc>
    <nc r="E37">
      <v>450</v>
    </nc>
  </rcc>
  <rcc rId="17652" sId="4" numFmtId="4">
    <oc r="F37">
      <v>27</v>
    </oc>
    <nc r="F37">
      <v>49</v>
    </nc>
  </rcc>
  <rcc rId="17653" sId="4" numFmtId="4">
    <oc r="G37">
      <v>97</v>
    </oc>
    <nc r="G37">
      <v>210</v>
    </nc>
  </rcc>
  <rcc rId="17654" sId="4">
    <oc r="E38">
      <f>7+12+15+13+13+12+7+5+35+15+2.2+8+10+14+5+9+15+14+15</f>
    </oc>
    <nc r="E38">
      <f>7+12+15+13+13+12+7+5+35+15+2.2+8+10+14+5+9+15+14+15</f>
    </nc>
  </rcc>
  <rcc rId="17655" sId="4" numFmtId="4">
    <oc r="D39">
      <v>20</v>
    </oc>
    <nc r="D39">
      <v>45</v>
    </nc>
  </rcc>
  <rcc rId="17656" sId="4" numFmtId="4">
    <oc r="E39">
      <f>10+10+15+8+15+10+15+8+15+7</f>
    </oc>
    <nc r="E39">
      <v>320</v>
    </nc>
  </rcc>
  <rcc rId="17657" sId="4" numFmtId="4">
    <oc r="F39">
      <v>10</v>
    </oc>
    <nc r="F39">
      <v>35</v>
    </nc>
  </rcc>
  <rcc rId="17658" sId="4" numFmtId="4">
    <oc r="G39">
      <v>55</v>
    </oc>
    <nc r="G39">
      <v>240</v>
    </nc>
  </rcc>
  <rcc rId="17659" sId="4" numFmtId="4">
    <oc r="D40">
      <v>16</v>
    </oc>
    <nc r="D40">
      <v>26</v>
    </nc>
  </rcc>
  <rcc rId="17660" sId="4">
    <oc r="E40">
      <f>10+10+5+11+10+120</f>
    </oc>
    <nc r="E40">
      <f>10+10+5+11+10+120</f>
    </nc>
  </rcc>
  <rcc rId="17661" sId="4" numFmtId="4">
    <oc r="F40">
      <v>9</v>
    </oc>
    <nc r="F40">
      <v>18</v>
    </nc>
  </rcc>
  <rcc rId="17662" sId="4">
    <oc r="E42">
      <f>12+6+12+15+12</f>
    </oc>
    <nc r="E42">
      <f>12+6+12+15+12</f>
    </nc>
  </rcc>
  <rfmt sheetId="4" sqref="D46" start="0" length="0">
    <dxf/>
  </rfmt>
  <rfmt sheetId="4" sqref="E46" start="0" length="0">
    <dxf/>
  </rfmt>
  <rfmt sheetId="4" sqref="F46" start="0" length="0">
    <dxf/>
  </rfmt>
  <rfmt sheetId="4" sqref="G46" start="0" length="0">
    <dxf/>
  </rfmt>
  <rfmt sheetId="4" sqref="I46" start="0" length="0">
    <dxf/>
  </rfmt>
  <rfmt sheetId="4" sqref="J46" start="0" length="0">
    <dxf/>
  </rfmt>
  <rfmt sheetId="4" sqref="K46" start="0" length="0">
    <dxf/>
  </rfmt>
  <rcc rId="17663" sId="4">
    <oc r="E51">
      <f>13+5</f>
    </oc>
    <nc r="E51">
      <f>13+5</f>
    </nc>
  </rcc>
  <rcc rId="17664" sId="4">
    <oc r="E52">
      <f>4+20</f>
    </oc>
    <nc r="E52">
      <f>4+20</f>
    </nc>
  </rcc>
  <rcc rId="17665" sId="4" numFmtId="4">
    <oc r="D53">
      <v>1</v>
    </oc>
    <nc r="D53">
      <v>4</v>
    </nc>
  </rcc>
  <rcc rId="17666" sId="4" numFmtId="4">
    <oc r="E53">
      <f>10</f>
    </oc>
    <nc r="E53">
      <v>28</v>
    </nc>
  </rcc>
  <rcc rId="17667" sId="4" numFmtId="4">
    <oc r="F53">
      <v>1</v>
    </oc>
    <nc r="F53">
      <v>2</v>
    </nc>
  </rcc>
  <rcc rId="17668" sId="4" numFmtId="4">
    <oc r="G53">
      <v>5</v>
    </oc>
    <nc r="G53">
      <v>9</v>
    </nc>
  </rcc>
  <rcc rId="17669" sId="4" numFmtId="4">
    <oc r="D54">
      <v>1</v>
    </oc>
    <nc r="D54">
      <v>2</v>
    </nc>
  </rcc>
  <rcc rId="17670" sId="4" numFmtId="4">
    <oc r="D55">
      <v>14</v>
    </oc>
    <nc r="D55">
      <v>18</v>
    </nc>
  </rcc>
  <rcc rId="17671" sId="4" numFmtId="4">
    <oc r="E55">
      <v>167</v>
    </oc>
    <nc r="E55">
      <v>170</v>
    </nc>
  </rcc>
  <rcc rId="17672" sId="4">
    <oc r="K55">
      <f>10+10</f>
    </oc>
    <nc r="K55">
      <f>10+10</f>
    </nc>
  </rcc>
  <rfmt sheetId="4" sqref="D56" start="0" length="0">
    <dxf/>
  </rfmt>
  <rfmt sheetId="4" sqref="E56" start="0" length="0">
    <dxf/>
  </rfmt>
  <rfmt sheetId="4" sqref="F56" start="0" length="0">
    <dxf/>
  </rfmt>
  <rcc rId="17673" sId="4" odxf="1" dxf="1">
    <oc r="G56">
      <f>5+5</f>
    </oc>
    <nc r="G56">
      <f>5+5</f>
    </nc>
    <odxf/>
    <ndxf/>
  </rcc>
  <rfmt sheetId="4" sqref="I56" start="0" length="0">
    <dxf/>
  </rfmt>
  <rfmt sheetId="4" sqref="J56" start="0" length="0">
    <dxf/>
  </rfmt>
  <rfmt sheetId="4" sqref="K56" start="0" length="0">
    <dxf/>
  </rfmt>
  <rcc rId="17674" sId="4" numFmtId="4">
    <oc r="D57">
      <v>9</v>
    </oc>
    <nc r="D57">
      <v>15</v>
    </nc>
  </rcc>
  <rcc rId="17675" sId="4" numFmtId="4">
    <oc r="F57">
      <v>1</v>
    </oc>
    <nc r="F57">
      <v>3</v>
    </nc>
  </rcc>
  <rcc rId="17676" sId="4" numFmtId="4">
    <oc r="G57">
      <v>15</v>
    </oc>
    <nc r="G57">
      <v>21</v>
    </nc>
  </rcc>
  <rcc rId="17677" sId="4">
    <oc r="D61">
      <f>SUM(D20:D60)</f>
    </oc>
    <nc r="D61">
      <f>SUM(D20:D60)</f>
    </nc>
  </rcc>
  <rcc rId="17678" sId="4">
    <oc r="E61">
      <f>SUM(E20:E60)</f>
    </oc>
    <nc r="E61">
      <f>SUM(E20:E60)</f>
    </nc>
  </rcc>
  <rcc rId="17679" sId="4">
    <oc r="F61">
      <f>SUM(F20:F60)</f>
    </oc>
    <nc r="F61">
      <f>SUM(F20:F60)</f>
    </nc>
  </rcc>
  <rcc rId="17680" sId="4">
    <oc r="G61">
      <f>SUM(G20:G60)</f>
    </oc>
    <nc r="G61">
      <f>SUM(G20:G60)</f>
    </nc>
  </rcc>
  <rcc rId="17681" sId="4">
    <oc r="H61">
      <f>SUM(H20:H60)</f>
    </oc>
    <nc r="H61">
      <f>SUM(H20:H60)</f>
    </nc>
  </rcc>
  <rcc rId="17682" sId="4">
    <oc r="I61">
      <f>SUM(I20:I60)</f>
    </oc>
    <nc r="I61">
      <f>SUM(I20:I60)</f>
    </nc>
  </rcc>
  <rcc rId="17683" sId="4">
    <oc r="J61">
      <f>SUM(J20:J60)</f>
    </oc>
    <nc r="J61">
      <f>SUM(J20:J60)</f>
    </nc>
  </rcc>
  <rcc rId="17684" sId="4">
    <oc r="K61">
      <f>SUM(K20:K60)</f>
    </oc>
    <nc r="K61">
      <f>SUM(K20:K60)</f>
    </nc>
  </rcc>
  <rcc rId="17685" sId="4">
    <oc r="L61">
      <f>SUM(L20:L60)</f>
    </oc>
    <nc r="L61">
      <f>SUM(L20:L60)</f>
    </nc>
  </rcc>
  <rcc rId="17686" sId="4">
    <oc r="M61">
      <f>SUM(M20:M60)</f>
    </oc>
    <nc r="M61">
      <f>SUM(M20:M60)</f>
    </nc>
  </rcc>
  <rcc rId="17687" sId="4">
    <oc r="N61">
      <f>SUM(N20:N60)</f>
    </oc>
    <nc r="N61">
      <f>SUM(N20:N60)</f>
    </nc>
  </rcc>
  <rcc rId="17688" sId="4">
    <oc r="O61">
      <f>SUM(O20:O60)</f>
    </oc>
    <nc r="O61">
      <f>SUM(O20:O60)</f>
    </nc>
  </rcc>
  <rcc rId="17689" sId="4">
    <oc r="P61">
      <f>SUM(P20:P60)</f>
    </oc>
    <nc r="P61">
      <f>SUM(P20:P60)</f>
    </nc>
  </rcc>
  <rcc rId="17690" sId="4">
    <oc r="Q61">
      <f>SUM(Q20:Q60)</f>
    </oc>
    <nc r="Q61">
      <f>SUM(Q20:Q60)</f>
    </nc>
  </rcc>
  <rfmt sheetId="4" sqref="C62" start="0" length="0">
    <dxf/>
  </rfmt>
  <rfmt sheetId="4" sqref="D62" start="0" length="0">
    <dxf/>
  </rfmt>
  <rcc rId="17691" sId="4">
    <oc r="E63">
      <f>10+7+12+8+15+15+4+12+8+8+7+12+7+15+6+6+8+7+5+15+10+3+15+10+10+5+5+15+5+20+14+15+15+10+15+10+15+3+6+6+8+6+3+10+8+15+25+6+5+15+10+25+15+15+15+25+10+10+7+10+8+10+3+7+7+10+5+3</f>
    </oc>
    <nc r="E63">
      <f>10+7+12+8+15+15+4+12+8+8+7+12+7+15+6+6+8+7+5+15+10+3+15+10+10+5+5+15+5+20+14+15+15+10+15+10+15+3+6+6+8+6+3+10+8+15+25+6+5+15+10+25+15+15+15+25+10+10+7+10+8+10+3+7+7+10+5+3</f>
    </nc>
  </rcc>
  <rcc rId="17692" sId="4" numFmtId="4">
    <oc r="F63">
      <v>68</v>
    </oc>
    <nc r="F63">
      <v>67</v>
    </nc>
  </rcc>
  <rcc rId="17693" sId="4">
    <oc r="E64">
      <f>15+15+5+15+15+15+15+8+15+15+15+15+4.5+15+10+15+10+15+15+15+13+15+15+5+5+15+10+5+15+6+6+15+10+15+10+15+15+7</f>
    </oc>
    <nc r="E64">
      <f>15+15+5+15+15+15+15+8+15+15+15+15+4.5+15+10+15+10+15+15+15+13+15+15+5+5+15+10+5+15+6+6+15+10+15+10+15+15+7</f>
    </nc>
  </rcc>
  <rcc rId="17694" sId="4" numFmtId="4">
    <oc r="D65">
      <v>6</v>
    </oc>
    <nc r="D65">
      <v>21</v>
    </nc>
  </rcc>
  <rcc rId="17695" sId="4" numFmtId="4">
    <oc r="E65">
      <f>5+350+5+30+5+4.5</f>
    </oc>
    <nc r="E65">
      <v>310</v>
    </nc>
  </rcc>
  <rcc rId="17696" sId="4">
    <oc r="G65">
      <f>5+50+5+30+5+4.5</f>
    </oc>
    <nc r="G65">
      <f>5+50+5+30+5+4.5</f>
    </nc>
  </rcc>
  <rcc rId="17697" sId="4">
    <oc r="K65">
      <f>5+5</f>
    </oc>
    <nc r="K65">
      <f>5+5</f>
    </nc>
  </rcc>
  <rcc rId="17698" sId="4">
    <oc r="E67">
      <f>15+5+5+15+6+15+30+10+10</f>
    </oc>
    <nc r="E67">
      <f>15+5+5+15+6+15+30+10+10</f>
    </nc>
  </rcc>
  <rcc rId="17699" sId="4" numFmtId="4">
    <oc r="D69">
      <v>16</v>
    </oc>
    <nc r="D69">
      <v>24</v>
    </nc>
  </rcc>
  <rcc rId="17700" sId="4" numFmtId="4">
    <oc r="E69">
      <v>155</v>
    </oc>
    <nc r="E69">
      <v>215</v>
    </nc>
  </rcc>
  <rcc rId="17701" sId="4" numFmtId="4">
    <oc r="F69">
      <v>6</v>
    </oc>
    <nc r="F69">
      <v>15</v>
    </nc>
  </rcc>
  <rcc rId="17702" sId="4" numFmtId="4">
    <oc r="D70">
      <v>1</v>
    </oc>
    <nc r="D70">
      <v>3</v>
    </nc>
  </rcc>
  <rcc rId="17703" sId="4" numFmtId="4">
    <oc r="F70">
      <v>1</v>
    </oc>
    <nc r="F70">
      <v>3</v>
    </nc>
  </rcc>
  <rcc rId="17704" sId="4" numFmtId="4">
    <oc r="D71">
      <v>8</v>
    </oc>
    <nc r="D71">
      <v>12</v>
    </nc>
  </rcc>
  <rcc rId="17705" sId="4">
    <oc r="E71">
      <f>5+15+10+10+15+10+5+12</f>
    </oc>
    <nc r="E71">
      <f>5+15+10+10+15+10+5+12</f>
    </nc>
  </rcc>
  <rcc rId="17706" sId="4" numFmtId="4">
    <oc r="F71">
      <v>8</v>
    </oc>
    <nc r="F71">
      <v>12</v>
    </nc>
  </rcc>
  <rcc rId="17707" sId="4">
    <oc r="E72">
      <f>6</f>
    </oc>
    <nc r="E72">
      <f>6</f>
    </nc>
  </rcc>
  <rcc rId="17708" sId="4">
    <oc r="G72">
      <f>6</f>
    </oc>
    <nc r="G72">
      <f>6</f>
    </nc>
  </rcc>
  <rcc rId="17709" sId="4">
    <oc r="E74">
      <f>5+10+7+5+7+15+5+15+5+4+10+10</f>
    </oc>
    <nc r="E74">
      <f>5+10+7+5+7+15+5+15+5+4+10+10</f>
    </nc>
  </rcc>
  <rcc rId="17710" sId="4">
    <oc r="G75">
      <f>3.5+5</f>
    </oc>
    <nc r="G75">
      <f>3.5+5</f>
    </nc>
  </rcc>
  <rcc rId="17711" sId="4">
    <oc r="E78">
      <f>10+15+7+6+7+5+12</f>
    </oc>
    <nc r="E78">
      <f>10+15+7+6+7+5+12</f>
    </nc>
  </rcc>
  <rcc rId="17712" sId="4">
    <oc r="E80">
      <f>100+5+5+10</f>
    </oc>
    <nc r="E80">
      <f>100+5+5+10</f>
    </nc>
  </rcc>
  <rcc rId="17713" sId="4">
    <oc r="E81">
      <f>5+15+5+10+5+5</f>
    </oc>
    <nc r="E81">
      <f>5+15+5+10+5+5</f>
    </nc>
  </rcc>
  <rcc rId="17714" sId="4">
    <oc r="E82">
      <f>4</f>
    </oc>
    <nc r="E82">
      <f>4</f>
    </nc>
  </rcc>
  <rcc rId="17715" sId="4">
    <oc r="G82">
      <f>4</f>
    </oc>
    <nc r="G82">
      <f>4</f>
    </nc>
  </rcc>
  <rcc rId="17716" sId="4">
    <oc r="E83">
      <f>8+2.5+12+6+3+2.5</f>
    </oc>
    <nc r="E83">
      <f>8+2.5+12+6+3+2.5</f>
    </nc>
  </rcc>
  <rcc rId="17717" sId="4">
    <oc r="E90">
      <f>10+12+8+40+5+7+5+12+5+8+7+25+5+5</f>
    </oc>
    <nc r="E90">
      <f>10+12+8+40+5+7+5+12+5+8+7+25+5+5</f>
    </nc>
  </rcc>
  <rcc rId="17718" sId="4">
    <oc r="E94">
      <f>6+15+8+10+8+15</f>
    </oc>
    <nc r="E94">
      <f>6+15+8+10+8+15</f>
    </nc>
  </rcc>
  <rcc rId="17719" sId="4">
    <oc r="E96">
      <f>6+7+5+5</f>
    </oc>
    <nc r="E96">
      <f>6+7+5+5</f>
    </nc>
  </rcc>
  <rcc rId="17720" sId="4">
    <oc r="D99">
      <f>SUM(D63:D98)</f>
    </oc>
    <nc r="D99">
      <f>SUM(D63:D98)</f>
    </nc>
  </rcc>
  <rcc rId="17721" sId="4">
    <oc r="E99">
      <f>SUM(E63:E98)</f>
    </oc>
    <nc r="E99">
      <f>SUM(E63:E98)</f>
    </nc>
  </rcc>
  <rcc rId="17722" sId="4">
    <oc r="F99">
      <f>SUM(F63:F98)</f>
    </oc>
    <nc r="F99">
      <f>SUM(F63:F98)</f>
    </nc>
  </rcc>
  <rcc rId="17723" sId="4">
    <oc r="G99">
      <f>SUM(G63:G98)</f>
    </oc>
    <nc r="G99">
      <f>SUM(G63:G98)</f>
    </nc>
  </rcc>
  <rcc rId="17724" sId="4">
    <oc r="H99">
      <f>SUM(H63:H98)</f>
    </oc>
    <nc r="H99">
      <f>SUM(H63:H98)</f>
    </nc>
  </rcc>
  <rcc rId="17725" sId="4">
    <oc r="I99">
      <f>SUM(I63:I98)</f>
    </oc>
    <nc r="I99">
      <f>SUM(I63:I98)</f>
    </nc>
  </rcc>
  <rcc rId="17726" sId="4">
    <oc r="J99">
      <f>SUM(J63:J98)</f>
    </oc>
    <nc r="J99">
      <f>SUM(J63:J98)</f>
    </nc>
  </rcc>
  <rcc rId="17727" sId="4">
    <oc r="K99">
      <f>SUM(K63:K98)</f>
    </oc>
    <nc r="K99">
      <f>SUM(K63:K98)</f>
    </nc>
  </rcc>
  <rcc rId="17728" sId="4">
    <oc r="L99">
      <f>SUM(L63:L98)</f>
    </oc>
    <nc r="L99">
      <f>SUM(L63:L98)</f>
    </nc>
  </rcc>
  <rcc rId="17729" sId="4">
    <oc r="M99">
      <f>SUM(M63:M98)</f>
    </oc>
    <nc r="M99">
      <f>SUM(M63:M98)</f>
    </nc>
  </rcc>
  <rcc rId="17730" sId="4">
    <oc r="N99">
      <f>SUM(N63:N98)</f>
    </oc>
    <nc r="N99">
      <f>SUM(N63:N98)</f>
    </nc>
  </rcc>
  <rcc rId="17731" sId="4">
    <oc r="O99">
      <f>SUM(O63:O98)</f>
    </oc>
    <nc r="O99">
      <f>SUM(O63:O98)</f>
    </nc>
  </rcc>
  <rcc rId="17732" sId="4">
    <oc r="P99">
      <f>SUM(P63:P98)</f>
    </oc>
    <nc r="P99">
      <f>SUM(P63:P98)</f>
    </nc>
  </rcc>
  <rcc rId="17733" sId="4">
    <oc r="Q99">
      <f>SUM(Q63:Q98)</f>
    </oc>
    <nc r="Q99">
      <f>SUM(Q63:Q98)</f>
    </nc>
  </rcc>
  <rcc rId="17734" sId="4" numFmtId="4">
    <oc r="E102">
      <v>290</v>
    </oc>
    <nc r="E102">
      <v>320</v>
    </nc>
  </rcc>
  <rcc rId="17735" sId="4">
    <oc r="E105">
      <f>45+10+5+10+4+10+15+8+8</f>
    </oc>
    <nc r="E105">
      <f>45+10+5+10+4+10+15+8+8</f>
    </nc>
  </rcc>
  <rcc rId="17736" sId="4">
    <oc r="E106">
      <f>7+14.5+7+10</f>
    </oc>
    <nc r="E106">
      <f>7+14.5+7+10</f>
    </nc>
  </rcc>
  <rcc rId="17737" sId="4">
    <oc r="E107">
      <f>10+5+10+5+10+4+13</f>
    </oc>
    <nc r="E107">
      <f>10+5+10+5+10+4+13</f>
    </nc>
  </rcc>
  <rcc rId="17738" sId="4">
    <oc r="K108">
      <f>5+10</f>
    </oc>
    <nc r="K108">
      <f>5+10</f>
    </nc>
  </rcc>
  <rcc rId="17739" sId="4">
    <oc r="E109">
      <f>6+4+5+5+3+7+7+5+7+5+7</f>
    </oc>
    <nc r="E109">
      <f>6+4+5+5+3+7+7+5+7+5+7</f>
    </nc>
  </rcc>
  <rcc rId="17740" sId="4">
    <oc r="K109">
      <f>6</f>
    </oc>
    <nc r="K109">
      <f>6</f>
    </nc>
  </rcc>
  <rcc rId="17741" sId="4">
    <oc r="E110">
      <f>1.8+1.8+1.8+7+8+8+8+8</f>
    </oc>
    <nc r="E110">
      <f>1.8+1.8+1.8+7+8+8+8+8</f>
    </nc>
  </rcc>
  <rcc rId="17742" sId="4">
    <oc r="E111">
      <f>7.5+10+12</f>
    </oc>
    <nc r="E111">
      <f>7.5+10+12</f>
    </nc>
  </rcc>
  <rcc rId="17743" sId="4">
    <oc r="E114">
      <f>5+5+13.5+7.3+1.1+6+7+7+7+9+5</f>
    </oc>
    <nc r="E114">
      <f>5+5+13.5+7.3+1.1+6+7+7+7+9+5</f>
    </nc>
  </rcc>
  <rcc rId="17744" sId="4">
    <oc r="E115">
      <f>4+10+12+10</f>
    </oc>
    <nc r="E115">
      <f>4+10+12+10</f>
    </nc>
  </rcc>
  <rcc rId="17745" sId="4">
    <oc r="E116">
      <f>8+10</f>
    </oc>
    <nc r="E116">
      <f>8+10</f>
    </nc>
  </rcc>
  <rcc rId="17746" sId="4">
    <oc r="G116">
      <f>8+10</f>
    </oc>
    <nc r="G116">
      <f>8+10</f>
    </nc>
  </rcc>
  <rcc rId="17747" sId="4">
    <oc r="E119">
      <f>7.5+6</f>
    </oc>
    <nc r="E119">
      <f>7.5+6</f>
    </nc>
  </rcc>
  <rcc rId="17748" sId="4">
    <oc r="G119">
      <f>7.5+6</f>
    </oc>
    <nc r="G119">
      <f>7.5+6</f>
    </nc>
  </rcc>
  <rcc rId="17749" sId="4">
    <oc r="E120">
      <f>3+5+7+15</f>
    </oc>
    <nc r="E120">
      <f>3+5+7+15</f>
    </nc>
  </rcc>
  <rcc rId="17750" sId="4">
    <oc r="G120">
      <f>3+5+7+15</f>
    </oc>
    <nc r="G120">
      <f>3+5+7+15</f>
    </nc>
  </rcc>
  <rcc rId="17751" sId="4">
    <oc r="E121">
      <f>2.5+5+5</f>
    </oc>
    <nc r="E121">
      <f>2.5+5+5</f>
    </nc>
  </rcc>
  <rcc rId="17752" sId="4">
    <oc r="E122">
      <f>8+10+1.8+14+8</f>
    </oc>
    <nc r="E122">
      <f>8+10+1.8+14+8</f>
    </nc>
  </rcc>
  <rcc rId="17753" sId="4">
    <oc r="K122">
      <f>8+10</f>
    </oc>
    <nc r="K122">
      <f>8+10</f>
    </nc>
  </rcc>
  <rcc rId="17754" sId="4">
    <oc r="E123">
      <f>5+5+5</f>
    </oc>
    <nc r="E123">
      <f>5+5+5</f>
    </nc>
  </rcc>
  <rcc rId="17755" sId="4">
    <oc r="E126">
      <f>15+14+13+10+6+7</f>
    </oc>
    <nc r="E126">
      <f>15+14+13+10+6+7</f>
    </nc>
  </rcc>
  <rcc rId="17756" sId="4">
    <oc r="E127">
      <f>3+5+10+10+7+10+5.5</f>
    </oc>
    <nc r="E127">
      <f>3+5+10+10+7+10+5.5</f>
    </nc>
  </rcc>
  <rcc rId="17757" sId="4">
    <oc r="E128">
      <f>12+7</f>
    </oc>
    <nc r="E128">
      <f>12+7</f>
    </nc>
  </rcc>
  <rcc rId="17758" sId="4">
    <oc r="G128">
      <f>12+7</f>
    </oc>
    <nc r="G128">
      <f>12+7</f>
    </nc>
  </rcc>
  <rcc rId="17759" sId="4">
    <oc r="E132">
      <f>3+10</f>
    </oc>
    <nc r="E132">
      <f>3+10</f>
    </nc>
  </rcc>
  <rcc rId="17760" sId="4">
    <oc r="G132">
      <f>3+10</f>
    </oc>
    <nc r="G132">
      <f>3+10</f>
    </nc>
  </rcc>
  <rcc rId="17761" sId="4">
    <oc r="E133">
      <f>15+3</f>
    </oc>
    <nc r="E133">
      <f>15+3</f>
    </nc>
  </rcc>
  <rfmt sheetId="4" sqref="I135" start="0" length="0">
    <dxf/>
  </rfmt>
  <rfmt sheetId="4" sqref="J135" start="0" length="0">
    <dxf/>
  </rfmt>
  <rfmt sheetId="4" sqref="K135" start="0" length="0">
    <dxf/>
  </rfmt>
  <rcc rId="17762" sId="4">
    <oc r="E139">
      <f>8+14+13+3+5+12+5+5+5+13+8</f>
    </oc>
    <nc r="E139">
      <f>8+14+13+3+5+12+5+5+5+13+8</f>
    </nc>
  </rcc>
  <rcc rId="17763" sId="4">
    <oc r="E140">
      <f>12+3+15</f>
    </oc>
    <nc r="E140">
      <f>12+3+15</f>
    </nc>
  </rcc>
  <rcc rId="17764" sId="4">
    <oc r="E142">
      <f>14+12+8</f>
    </oc>
    <nc r="E142">
      <f>14+12+8</f>
    </nc>
  </rcc>
  <rcc rId="17765" sId="4">
    <oc r="G142">
      <f>14+12+8</f>
    </oc>
    <nc r="G142">
      <f>14+12+8</f>
    </nc>
  </rcc>
  <rcc rId="17766" sId="4">
    <oc r="E144">
      <f>2+4.2+13+2.5+5+2.5+2.5+2.5+3+4+2+1.5+13+3+5+3.5+5.5</f>
    </oc>
    <nc r="E144">
      <f>2+4.2+13+2.5+5+2.5+2.5+2.5+3+4+2+1.5+13+3+5+3.5+5.5</f>
    </nc>
  </rcc>
  <rcc rId="17767" sId="4">
    <oc r="E145">
      <f>5+6+4+8</f>
    </oc>
    <nc r="E145">
      <f>5+6+4+8</f>
    </nc>
  </rcc>
  <rcc rId="17768" sId="4">
    <oc r="E146">
      <f>3+3+2.5</f>
    </oc>
    <nc r="E146">
      <f>3+3+2.5</f>
    </nc>
  </rcc>
  <rcc rId="17769" sId="4">
    <oc r="E147">
      <f>14.5+5+13+10+5+10+4+13+15+5+8</f>
    </oc>
    <nc r="E147">
      <f>14.5+5+13+10+5+10+4+13+15+5+8</f>
    </nc>
  </rcc>
  <rfmt sheetId="4" sqref="I147" start="0" length="0">
    <dxf/>
  </rfmt>
  <rfmt sheetId="4" sqref="J147" start="0" length="0">
    <dxf/>
  </rfmt>
  <rfmt sheetId="4" sqref="K147" start="0" length="0">
    <dxf/>
  </rfmt>
  <rcc rId="17770" sId="4">
    <oc r="D150">
      <f>SUM(D101:D149)</f>
    </oc>
    <nc r="D150">
      <f>SUM(D101:D149)</f>
    </nc>
  </rcc>
  <rcc rId="17771" sId="4">
    <oc r="E150">
      <f>SUM(E101:E149)</f>
    </oc>
    <nc r="E150">
      <f>SUM(E101:E149)</f>
    </nc>
  </rcc>
  <rcc rId="17772" sId="4">
    <oc r="F150">
      <f>SUM(F101:F149)</f>
    </oc>
    <nc r="F150">
      <f>SUM(F101:F149)</f>
    </nc>
  </rcc>
  <rcc rId="17773" sId="4">
    <oc r="G150">
      <f>SUM(G101:G149)</f>
    </oc>
    <nc r="G150">
      <f>SUM(G101:G149)</f>
    </nc>
  </rcc>
  <rcc rId="17774" sId="4">
    <oc r="H150">
      <f>SUM(H101:H149)</f>
    </oc>
    <nc r="H150">
      <f>SUM(H101:H149)</f>
    </nc>
  </rcc>
  <rcc rId="17775" sId="4">
    <oc r="I150">
      <f>SUM(I101:I149)</f>
    </oc>
    <nc r="I150">
      <f>SUM(I101:I149)</f>
    </nc>
  </rcc>
  <rcc rId="17776" sId="4">
    <oc r="J150">
      <f>SUM(J101:J149)</f>
    </oc>
    <nc r="J150">
      <f>SUM(J101:J149)</f>
    </nc>
  </rcc>
  <rcc rId="17777" sId="4">
    <oc r="K150">
      <f>SUM(K101:K149)</f>
    </oc>
    <nc r="K150">
      <f>SUM(K101:K149)</f>
    </nc>
  </rcc>
  <rcc rId="17778" sId="4">
    <oc r="L150">
      <f>SUM(L101:L149)</f>
    </oc>
    <nc r="L150">
      <f>SUM(L101:L149)</f>
    </nc>
  </rcc>
  <rcc rId="17779" sId="4">
    <oc r="M150">
      <f>SUM(M101:M149)</f>
    </oc>
    <nc r="M150">
      <f>SUM(M101:M149)</f>
    </nc>
  </rcc>
  <rcc rId="17780" sId="4">
    <oc r="N150">
      <f>SUM(N101:N149)</f>
    </oc>
    <nc r="N150">
      <f>SUM(N101:N149)</f>
    </nc>
  </rcc>
  <rcc rId="17781" sId="4">
    <oc r="O150">
      <f>SUM(O101:O149)</f>
    </oc>
    <nc r="O150">
      <f>SUM(O101:O149)</f>
    </nc>
  </rcc>
  <rcc rId="17782" sId="4">
    <oc r="P150">
      <f>SUM(P101:P149)</f>
    </oc>
    <nc r="P150">
      <f>SUM(P101:P149)</f>
    </nc>
  </rcc>
  <rcc rId="17783" sId="4">
    <oc r="Q150">
      <f>SUM(Q101:Q149)</f>
    </oc>
    <nc r="Q150">
      <f>SUM(Q101:Q149)</f>
    </nc>
  </rcc>
  <rfmt sheetId="4" sqref="C151" start="0" length="0">
    <dxf/>
  </rfmt>
  <rcc rId="17784" sId="4">
    <oc r="E152">
      <f>5+4+10+5+5+15+5+6+5+6+6+5+3+10+15+15</f>
    </oc>
    <nc r="E152">
      <f>5+4+10+5+5+15+5+6+5+6+6+5+3+10+15+15</f>
    </nc>
  </rcc>
  <rfmt sheetId="4" sqref="D158" start="0" length="0">
    <dxf/>
  </rfmt>
  <rfmt sheetId="4" sqref="E158" start="0" length="0">
    <dxf/>
  </rfmt>
  <rfmt sheetId="4" sqref="F158" start="0" length="0">
    <dxf/>
  </rfmt>
  <rfmt sheetId="4" sqref="G158" start="0" length="0">
    <dxf/>
  </rfmt>
  <rfmt sheetId="4" sqref="I158" start="0" length="0">
    <dxf/>
  </rfmt>
  <rfmt sheetId="4" sqref="J158" start="0" length="0">
    <dxf/>
  </rfmt>
  <rfmt sheetId="4" sqref="K158" start="0" length="0">
    <dxf/>
  </rfmt>
  <rcc rId="17785" sId="4">
    <oc r="E166">
      <f>5+15+8+8+10+8+8+8</f>
    </oc>
    <nc r="E166">
      <f>5+15+8+8+10+8+8+8</f>
    </nc>
  </rcc>
  <rcc rId="17786" sId="4">
    <oc r="E167">
      <f>6+10+8+10</f>
    </oc>
    <nc r="E167">
      <f>6+10+8+10</f>
    </nc>
  </rcc>
  <rcc rId="17787" sId="4">
    <oc r="E169">
      <f>10+6</f>
    </oc>
    <nc r="E169">
      <f>10+6</f>
    </nc>
  </rcc>
  <rfmt sheetId="4" sqref="D170" start="0" length="0">
    <dxf/>
  </rfmt>
  <rfmt sheetId="4" sqref="E170" start="0" length="0">
    <dxf/>
  </rfmt>
  <rfmt sheetId="4" sqref="F170" start="0" length="0">
    <dxf/>
  </rfmt>
  <rfmt sheetId="4" sqref="G170" start="0" length="0">
    <dxf/>
  </rfmt>
  <rfmt sheetId="4" sqref="I170" start="0" length="0">
    <dxf/>
  </rfmt>
  <rfmt sheetId="4" sqref="J170" start="0" length="0">
    <dxf/>
  </rfmt>
  <rfmt sheetId="4" sqref="K170" start="0" length="0">
    <dxf/>
  </rfmt>
  <rcc rId="17788" sId="4">
    <oc r="E171">
      <f>5+5+5+3+3+3+15+5+5+5</f>
    </oc>
    <nc r="E171">
      <f>5+5+5+3+3+3+15+5+5+5</f>
    </nc>
  </rcc>
  <rfmt sheetId="4" sqref="I171" start="0" length="0">
    <dxf/>
  </rfmt>
  <rfmt sheetId="4" sqref="I172" start="0" length="0">
    <dxf/>
  </rfmt>
  <rfmt sheetId="4" sqref="I173" start="0" length="0">
    <dxf/>
  </rfmt>
  <rfmt sheetId="4" sqref="I174" start="0" length="0">
    <dxf/>
  </rfmt>
  <rcc rId="17789" sId="4">
    <oc r="E175">
      <f>15+10+15+15+10+15+10+15+10+10</f>
    </oc>
    <nc r="E175">
      <f>15+10+15+15+10+15+10+15+10+10</f>
    </nc>
  </rcc>
  <rfmt sheetId="4" sqref="I175" start="0" length="0">
    <dxf/>
  </rfmt>
  <rcc rId="17790" sId="4">
    <oc r="E176">
      <f>8+7</f>
    </oc>
    <nc r="E176">
      <f>8+7</f>
    </nc>
  </rcc>
  <rfmt sheetId="4" sqref="I176" start="0" length="0">
    <dxf/>
  </rfmt>
  <rfmt sheetId="4" sqref="I177" start="0" length="0">
    <dxf/>
  </rfmt>
  <rfmt sheetId="4" sqref="I178" start="0" length="0">
    <dxf/>
  </rfmt>
  <rcc rId="17791" sId="4">
    <oc r="E179">
      <f>15+12+9</f>
    </oc>
    <nc r="E179">
      <f>15+12+9</f>
    </nc>
  </rcc>
  <rfmt sheetId="4" sqref="I179" start="0" length="0">
    <dxf/>
  </rfmt>
  <rfmt sheetId="4" sqref="I180" start="0" length="0">
    <dxf/>
  </rfmt>
  <rcc rId="17792" sId="4">
    <oc r="E181">
      <f>15+4+10+8+8+15+15+8</f>
    </oc>
    <nc r="E181">
      <f>15+4+10+8+8+15+15+8</f>
    </nc>
  </rcc>
  <rfmt sheetId="4" sqref="I181" start="0" length="0">
    <dxf/>
  </rfmt>
  <rcc rId="17793" sId="4">
    <oc r="D182">
      <f>SUM(D152:D181)</f>
    </oc>
    <nc r="D182">
      <f>SUM(D152:D181)</f>
    </nc>
  </rcc>
  <rcc rId="17794" sId="4">
    <oc r="E182">
      <f>SUM(E152:E181)</f>
    </oc>
    <nc r="E182">
      <f>SUM(E152:E181)</f>
    </nc>
  </rcc>
  <rcc rId="17795" sId="4">
    <oc r="F182">
      <f>SUM(F152:F181)</f>
    </oc>
    <nc r="F182">
      <f>SUM(F152:F181)</f>
    </nc>
  </rcc>
  <rcc rId="17796" sId="4">
    <oc r="G182">
      <f>SUM(G152:G181)</f>
    </oc>
    <nc r="G182">
      <f>SUM(G152:G181)</f>
    </nc>
  </rcc>
  <rcc rId="17797" sId="4">
    <oc r="H182">
      <f>SUM(H152:H181)</f>
    </oc>
    <nc r="H182">
      <f>SUM(H152:H181)</f>
    </nc>
  </rcc>
  <rcc rId="17798" sId="4">
    <oc r="I182">
      <f>SUM(I152:I181)</f>
    </oc>
    <nc r="I182">
      <f>SUM(I152:I181)</f>
    </nc>
  </rcc>
  <rcc rId="17799" sId="4">
    <oc r="J182">
      <f>SUM(J152:J181)</f>
    </oc>
    <nc r="J182">
      <f>SUM(J152:J181)</f>
    </nc>
  </rcc>
  <rcc rId="17800" sId="4">
    <oc r="K182">
      <f>SUM(K152:K181)</f>
    </oc>
    <nc r="K182">
      <f>SUM(K152:K181)</f>
    </nc>
  </rcc>
  <rcc rId="17801" sId="4">
    <oc r="L182">
      <f>SUM(L152:L181)</f>
    </oc>
    <nc r="L182">
      <f>SUM(L152:L181)</f>
    </nc>
  </rcc>
  <rcc rId="17802" sId="4">
    <oc r="M182">
      <f>SUM(M152:M181)</f>
    </oc>
    <nc r="M182">
      <f>SUM(M152:M181)</f>
    </nc>
  </rcc>
  <rcc rId="17803" sId="4">
    <oc r="N182">
      <f>SUM(N152:N181)</f>
    </oc>
    <nc r="N182">
      <f>SUM(N152:N181)</f>
    </nc>
  </rcc>
  <rcc rId="17804" sId="4">
    <oc r="O182">
      <f>SUM(O152:O181)</f>
    </oc>
    <nc r="O182">
      <f>SUM(O152:O181)</f>
    </nc>
  </rcc>
  <rcc rId="17805" sId="4">
    <oc r="P182">
      <f>SUM(P152:P181)</f>
    </oc>
    <nc r="P182">
      <f>SUM(P152:P181)</f>
    </nc>
  </rcc>
  <rcc rId="17806" sId="4">
    <oc r="Q182">
      <f>SUM(Q152:Q181)</f>
    </oc>
    <nc r="Q182">
      <f>SUM(Q152:Q181)</f>
    </nc>
  </rcc>
  <rfmt sheetId="4" sqref="I183" start="0" length="0">
    <dxf/>
  </rfmt>
  <rcc rId="17807" sId="4" numFmtId="4">
    <oc r="E184">
      <v>201</v>
    </oc>
    <nc r="E184">
      <v>230</v>
    </nc>
  </rcc>
  <rcc rId="17808" sId="4" numFmtId="4">
    <oc r="F184">
      <v>25</v>
    </oc>
    <nc r="F184">
      <v>26</v>
    </nc>
  </rcc>
  <rcc rId="17809" sId="4" numFmtId="4">
    <oc r="G184">
      <v>60</v>
    </oc>
    <nc r="G184">
      <v>110</v>
    </nc>
  </rcc>
  <rfmt sheetId="4" sqref="I184" start="0" length="0">
    <dxf/>
  </rfmt>
  <rfmt sheetId="4" sqref="I185" start="0" length="0">
    <dxf/>
  </rfmt>
  <rfmt sheetId="4" sqref="I186" start="0" length="0">
    <dxf/>
  </rfmt>
  <rfmt sheetId="4" sqref="I187" start="0" length="0">
    <dxf/>
  </rfmt>
  <rfmt sheetId="4" sqref="I188" start="0" length="0">
    <dxf/>
  </rfmt>
  <rfmt sheetId="4" sqref="I189" start="0" length="0">
    <dxf/>
  </rfmt>
  <rfmt sheetId="4" sqref="I190" start="0" length="0">
    <dxf/>
  </rfmt>
  <rfmt sheetId="4" sqref="I191" start="0" length="0">
    <dxf/>
  </rfmt>
  <rcc rId="17810" sId="4">
    <oc r="D192">
      <f>SUM(D184:D191)</f>
    </oc>
    <nc r="D192">
      <f>SUM(D184:D191)</f>
    </nc>
  </rcc>
  <rcc rId="17811" sId="4">
    <oc r="E192">
      <f>SUM(E184:E191)</f>
    </oc>
    <nc r="E192">
      <f>SUM(E184:E191)</f>
    </nc>
  </rcc>
  <rcc rId="17812" sId="4">
    <oc r="F192">
      <f>SUM(F184:F191)</f>
    </oc>
    <nc r="F192">
      <f>SUM(F184:F191)</f>
    </nc>
  </rcc>
  <rcc rId="17813" sId="4">
    <oc r="G192">
      <f>SUM(G184:G191)</f>
    </oc>
    <nc r="G192">
      <f>SUM(G184:G191)</f>
    </nc>
  </rcc>
  <rcc rId="17814" sId="4">
    <oc r="I192">
      <f>SUM(I184:I191)</f>
    </oc>
    <nc r="I192">
      <f>SUM(I184:I191)</f>
    </nc>
  </rcc>
  <rcc rId="17815" sId="4">
    <oc r="J192">
      <f>SUM(J184:J191)</f>
    </oc>
    <nc r="J192">
      <f>SUM(J184:J191)</f>
    </nc>
  </rcc>
  <rcc rId="17816" sId="4">
    <oc r="K192">
      <f>SUM(K184:K191)</f>
    </oc>
    <nc r="K192">
      <f>SUM(K184:K191)</f>
    </nc>
  </rcc>
  <rfmt sheetId="4" sqref="I193" start="0" length="0">
    <dxf/>
  </rfmt>
  <rcc rId="17817" sId="4">
    <oc r="E194">
      <f>15+7+10</f>
    </oc>
    <nc r="E194">
      <f>15+7+10</f>
    </nc>
  </rcc>
  <rfmt sheetId="4" sqref="I194" start="0" length="0">
    <dxf/>
  </rfmt>
  <rfmt sheetId="4" sqref="I195" start="0" length="0">
    <dxf/>
  </rfmt>
  <rfmt sheetId="4" sqref="I196" start="0" length="0">
    <dxf/>
  </rfmt>
  <rfmt sheetId="4" sqref="I197" start="0" length="0">
    <dxf/>
  </rfmt>
  <rcc rId="17818" sId="4">
    <oc r="E198">
      <f>15+10+3</f>
    </oc>
    <nc r="E198">
      <f>15+10+3</f>
    </nc>
  </rcc>
  <rcc rId="17819" sId="4">
    <oc r="G198">
      <f>15+10+3</f>
    </oc>
    <nc r="G198">
      <f>15+10+3</f>
    </nc>
  </rcc>
  <rfmt sheetId="4" sqref="I198" start="0" length="0">
    <dxf/>
  </rfmt>
  <rcc rId="17820" sId="4">
    <oc r="D199">
      <f>SUM(D194:D198)</f>
    </oc>
    <nc r="D199">
      <f>SUM(D194:D198)</f>
    </nc>
  </rcc>
  <rcc rId="17821" sId="4">
    <oc r="E199">
      <f>SUM(E194:E198)</f>
    </oc>
    <nc r="E199">
      <f>SUM(E194:E198)</f>
    </nc>
  </rcc>
  <rcc rId="17822" sId="4">
    <oc r="F199">
      <f>SUM(F194:F198)</f>
    </oc>
    <nc r="F199">
      <f>SUM(F194:F198)</f>
    </nc>
  </rcc>
  <rcc rId="17823" sId="4">
    <oc r="G199">
      <f>SUM(G194:G198)</f>
    </oc>
    <nc r="G199">
      <f>SUM(G194:G198)</f>
    </nc>
  </rcc>
  <rcc rId="17824" sId="4">
    <oc r="I199">
      <f>SUM(I194:I198)</f>
    </oc>
    <nc r="I199">
      <f>SUM(I194:I198)</f>
    </nc>
  </rcc>
  <rcc rId="17825" sId="4">
    <oc r="J199">
      <f>SUM(J194:J198)</f>
    </oc>
    <nc r="J199">
      <f>SUM(J194:J198)</f>
    </nc>
  </rcc>
  <rfmt sheetId="4" sqref="I200" start="0" length="0">
    <dxf/>
  </rfmt>
  <rfmt sheetId="4" sqref="I201" start="0" length="0">
    <dxf/>
  </rfmt>
  <rfmt sheetId="4" sqref="I202" start="0" length="0">
    <dxf/>
  </rfmt>
  <rfmt sheetId="4" sqref="I203" start="0" length="0">
    <dxf/>
  </rfmt>
  <rfmt sheetId="4" sqref="I204" start="0" length="0">
    <dxf/>
  </rfmt>
  <rfmt sheetId="4" sqref="I205" start="0" length="0">
    <dxf/>
  </rfmt>
  <rcc rId="17826" sId="4">
    <oc r="E206">
      <f>10+5+5+5+5+5</f>
    </oc>
    <nc r="E206">
      <f>10+5+5+5+5+5</f>
    </nc>
  </rcc>
  <rfmt sheetId="4" sqref="I206" start="0" length="0">
    <dxf/>
  </rfmt>
  <rcc rId="17827" sId="4">
    <oc r="E207">
      <f>7.5+3</f>
    </oc>
    <nc r="E207">
      <f>7.5+3</f>
    </nc>
  </rcc>
  <rcc rId="17828" sId="4">
    <oc r="G207">
      <f>7.5+3</f>
    </oc>
    <nc r="G207">
      <f>7.5+3</f>
    </nc>
  </rcc>
  <rfmt sheetId="4" sqref="I207" start="0" length="0">
    <dxf/>
  </rfmt>
  <rcc rId="17829" sId="4">
    <oc r="E208">
      <f>13+15+13+8+6</f>
    </oc>
    <nc r="E208">
      <f>13+15+13+8+6</f>
    </nc>
  </rcc>
  <rfmt sheetId="4" sqref="I208" start="0" length="0">
    <dxf/>
  </rfmt>
  <rcc rId="17830" sId="4">
    <oc r="E209">
      <f>10+15</f>
    </oc>
    <nc r="E209">
      <f>10+15</f>
    </nc>
  </rcc>
  <rfmt sheetId="4" sqref="I209" start="0" length="0">
    <dxf/>
  </rfmt>
  <rfmt sheetId="4" sqref="I210" start="0" length="0">
    <dxf/>
  </rfmt>
  <rcc rId="17831" sId="4">
    <oc r="E211">
      <f>20+10+7</f>
    </oc>
    <nc r="E211">
      <f>20+10+7</f>
    </nc>
  </rcc>
  <rfmt sheetId="4" sqref="I211" start="0" length="0">
    <dxf/>
  </rfmt>
  <rfmt sheetId="4" sqref="I212" start="0" length="0">
    <dxf/>
  </rfmt>
  <rfmt sheetId="4" sqref="I213" start="0" length="0">
    <dxf/>
  </rfmt>
  <rfmt sheetId="4" sqref="I214" start="0" length="0">
    <dxf/>
  </rfmt>
  <rfmt sheetId="4" sqref="I215" start="0" length="0">
    <dxf/>
  </rfmt>
  <rfmt sheetId="4" sqref="I216" start="0" length="0">
    <dxf/>
  </rfmt>
  <rfmt sheetId="4" sqref="I217" start="0" length="0">
    <dxf/>
  </rfmt>
  <rcc rId="17832" sId="4">
    <oc r="E218">
      <f>45+50</f>
    </oc>
    <nc r="E218">
      <f>45+50</f>
    </nc>
  </rcc>
  <rfmt sheetId="4" sqref="I218" start="0" length="0">
    <dxf/>
  </rfmt>
  <rfmt sheetId="4" sqref="I219" start="0" length="0">
    <dxf/>
  </rfmt>
  <rfmt sheetId="4" sqref="I220" start="0" length="0">
    <dxf/>
  </rfmt>
  <rfmt sheetId="4" sqref="I221" start="0" length="0">
    <dxf/>
  </rfmt>
  <rcc rId="17833" sId="4">
    <oc r="E222">
      <f>14+10+10+10+10+6</f>
    </oc>
    <nc r="E222">
      <f>14+10+10+10+10+6</f>
    </nc>
  </rcc>
  <rfmt sheetId="4" sqref="I222" start="0" length="0">
    <dxf/>
  </rfmt>
  <rcc rId="17834" sId="4">
    <oc r="E223">
      <f>13+13</f>
    </oc>
    <nc r="E223">
      <f>13+13</f>
    </nc>
  </rcc>
  <rfmt sheetId="4" sqref="I223" start="0" length="0">
    <dxf/>
  </rfmt>
  <rfmt sheetId="4" sqref="I224" start="0" length="0">
    <dxf/>
  </rfmt>
  <rfmt sheetId="4" sqref="I225" start="0" length="0">
    <dxf/>
  </rfmt>
  <rfmt sheetId="4" sqref="I226" start="0" length="0">
    <dxf/>
  </rfmt>
  <rfmt sheetId="4" sqref="I227" start="0" length="0">
    <dxf/>
  </rfmt>
  <rfmt sheetId="4" sqref="I228" start="0" length="0">
    <dxf/>
  </rfmt>
  <rfmt sheetId="4" sqref="I229" start="0" length="0">
    <dxf/>
  </rfmt>
  <rfmt sheetId="4" sqref="I230" start="0" length="0">
    <dxf/>
  </rfmt>
  <rfmt sheetId="4" sqref="I231" start="0" length="0">
    <dxf/>
  </rfmt>
  <rfmt sheetId="4" sqref="I232" start="0" length="0">
    <dxf/>
  </rfmt>
  <rfmt sheetId="4" sqref="I233" start="0" length="0">
    <dxf/>
  </rfmt>
  <rfmt sheetId="4" sqref="I234" start="0" length="0">
    <dxf/>
  </rfmt>
  <rfmt sheetId="4" sqref="I235" start="0" length="0">
    <dxf/>
  </rfmt>
  <rfmt sheetId="4" sqref="I236" start="0" length="0">
    <dxf/>
  </rfmt>
  <rfmt sheetId="4" sqref="I237" start="0" length="0">
    <dxf/>
  </rfmt>
  <rcc rId="17835" sId="4">
    <oc r="E238">
      <f>10+9+5+6+6+6</f>
    </oc>
    <nc r="E238">
      <f>10+9+5+6+6+6</f>
    </nc>
  </rcc>
  <rfmt sheetId="4" sqref="I238" start="0" length="0">
    <dxf/>
  </rfmt>
  <rfmt sheetId="4" sqref="I239" start="0" length="0">
    <dxf/>
  </rfmt>
  <rcc rId="17836" sId="4">
    <oc r="E240">
      <f>8+10+20+8+15+10+15+15</f>
    </oc>
    <nc r="E240">
      <f>8+10+20+8+15+10+15+15</f>
    </nc>
  </rcc>
  <rfmt sheetId="4" sqref="I240" start="0" length="0">
    <dxf/>
  </rfmt>
  <rcc rId="17837" sId="4">
    <oc r="D241">
      <f>SUM(D201:D240)</f>
    </oc>
    <nc r="D241">
      <f>SUM(D201:D240)</f>
    </nc>
  </rcc>
  <rcc rId="17838" sId="4">
    <oc r="E241">
      <f>SUM(E201:E240)</f>
    </oc>
    <nc r="E241">
      <f>SUM(E201:E240)</f>
    </nc>
  </rcc>
  <rcc rId="17839" sId="4">
    <oc r="F241">
      <f>SUM(F201:F240)</f>
    </oc>
    <nc r="F241">
      <f>SUM(F201:F240)</f>
    </nc>
  </rcc>
  <rcc rId="17840" sId="4">
    <oc r="G241">
      <f>SUM(G201:G240)</f>
    </oc>
    <nc r="G241">
      <f>SUM(G201:G240)</f>
    </nc>
  </rcc>
  <rcc rId="17841" sId="4">
    <oc r="H241">
      <f>SUM(H201:H240)</f>
    </oc>
    <nc r="H241">
      <f>SUM(H201:H240)</f>
    </nc>
  </rcc>
  <rcc rId="17842" sId="4">
    <oc r="I241">
      <f>SUM(I201:I240)</f>
    </oc>
    <nc r="I241">
      <f>SUM(I201:I240)</f>
    </nc>
  </rcc>
  <rcc rId="17843" sId="4">
    <oc r="J241">
      <f>SUM(J201:J240)</f>
    </oc>
    <nc r="J241">
      <f>SUM(J201:J240)</f>
    </nc>
  </rcc>
  <rcc rId="17844" sId="4">
    <oc r="K241">
      <f>SUM(K201:K240)</f>
    </oc>
    <nc r="K241">
      <f>SUM(K201:K240)</f>
    </nc>
  </rcc>
  <rcc rId="17845" sId="4">
    <oc r="L241">
      <f>SUM(L201:L240)</f>
    </oc>
    <nc r="L241">
      <f>SUM(L201:L240)</f>
    </nc>
  </rcc>
  <rcc rId="17846" sId="4">
    <oc r="M241">
      <f>SUM(M201:M240)</f>
    </oc>
    <nc r="M241">
      <f>SUM(M201:M240)</f>
    </nc>
  </rcc>
  <rcc rId="17847" sId="4">
    <oc r="N241">
      <f>SUM(N201:N240)</f>
    </oc>
    <nc r="N241">
      <f>SUM(N201:N240)</f>
    </nc>
  </rcc>
  <rcc rId="17848" sId="4">
    <oc r="O241">
      <f>SUM(O201:O240)</f>
    </oc>
    <nc r="O241">
      <f>SUM(O201:O240)</f>
    </nc>
  </rcc>
  <rcc rId="17849" sId="4">
    <oc r="P241">
      <f>SUM(P201:P240)</f>
    </oc>
    <nc r="P241">
      <f>SUM(P201:P240)</f>
    </nc>
  </rcc>
  <rcc rId="17850" sId="4">
    <oc r="Q241">
      <f>SUM(Q201:Q240)</f>
    </oc>
    <nc r="Q241">
      <f>SUM(Q201:Q240)</f>
    </nc>
  </rcc>
  <rcc rId="17851" sId="4">
    <oc r="D242">
      <f>SUM(D241+D199+D192+D182+D150+D99+D61)</f>
    </oc>
    <nc r="D242">
      <f>SUM(D241+D199+D192+D182+D150+D99+D61)</f>
    </nc>
  </rcc>
  <rcc rId="17852" sId="4">
    <oc r="E242">
      <f>SUM(E241+E199+E192+E182+E150+E99+E61)</f>
    </oc>
    <nc r="E242">
      <f>SUM(E241+E199+E192+E182+E150+E99+E61)</f>
    </nc>
  </rcc>
  <rcc rId="17853" sId="4">
    <oc r="F242">
      <f>SUM(F241+F199+F192+F182+F150+F99+F61)</f>
    </oc>
    <nc r="F242">
      <f>SUM(F241+F199+F192+F182+F150+F99+F61)</f>
    </nc>
  </rcc>
  <rcc rId="17854" sId="4">
    <oc r="G242">
      <f>SUM(G241+G199+G192+G182+G150+G99+G61)</f>
    </oc>
    <nc r="G242">
      <f>SUM(G241+G199+G192+G182+G150+G99+G61)</f>
    </nc>
  </rcc>
  <rcc rId="17855" sId="4">
    <oc r="H242">
      <f>SUM(H241+H199+H192+H182+H150+H99+H61)</f>
    </oc>
    <nc r="H242">
      <f>SUM(H241+H199+H192+H182+H150+H99+H61)</f>
    </nc>
  </rcc>
  <rcc rId="17856" sId="4">
    <oc r="I242">
      <f>SUM(I241+I199+I192+I182+I150+I99+I61)</f>
    </oc>
    <nc r="I242">
      <f>SUM(I241+I199+I192+I182+I150+I99+I61)</f>
    </nc>
  </rcc>
  <rcc rId="17857" sId="4">
    <oc r="J242">
      <f>SUM(J241+J199+J192+J182+J150+J99+J61)</f>
    </oc>
    <nc r="J242">
      <f>SUM(J241+J199+J192+J182+J150+J99+J61)</f>
    </nc>
  </rcc>
  <rcc rId="17858" sId="4">
    <oc r="K242">
      <f>SUM(K241+K199+K192+K182+K150+K99+K61)</f>
    </oc>
    <nc r="K242">
      <f>SUM(K241+K199+K192+K182+K150+K99+K61)</f>
    </nc>
  </rcc>
  <rcc rId="17859" sId="4">
    <oc r="L242">
      <f>SUM(L241+L199+L192+L182+L150+L99+L61)</f>
    </oc>
    <nc r="L242">
      <f>SUM(L241+L199+L192+L182+L150+L99+L61)</f>
    </nc>
  </rcc>
  <rcc rId="17860" sId="4">
    <oc r="M242">
      <f>SUM(M241+M199+M192+M182+M150+M99+M61)</f>
    </oc>
    <nc r="M242">
      <f>SUM(M241+M199+M192+M182+M150+M99+M61)</f>
    </nc>
  </rcc>
  <rcc rId="17861" sId="4">
    <oc r="N242">
      <f>SUM(N241+N199+N192+N182+N150+N99+N61)</f>
    </oc>
    <nc r="N242">
      <f>SUM(N241+N199+N192+N182+N150+N99+N61)</f>
    </nc>
  </rcc>
  <rcc rId="17862" sId="4">
    <oc r="O242">
      <f>SUM(O241+O199+O192+O182+O150+O99+O61)</f>
    </oc>
    <nc r="O242">
      <f>SUM(O241+O199+O192+O182+O150+O99+O61)</f>
    </nc>
  </rcc>
  <rcc rId="17863" sId="4">
    <oc r="P242">
      <f>SUM(P241+P199+P192+P182+P150+P99+P61)</f>
    </oc>
    <nc r="P242">
      <f>SUM(P241+P199+P192+P182+P150+P99+P61)</f>
    </nc>
  </rcc>
  <rcc rId="17864" sId="4">
    <oc r="Q242">
      <f>SUM(Q241+Q199+Q192+Q182+Q150+Q99+Q61)</f>
    </oc>
    <nc r="Q242">
      <f>SUM(Q241+Q199+Q192+Q182+Q150+Q99+Q61)</f>
    </nc>
  </rcc>
  <rfmt sheetId="4" sqref="B243" start="0" length="0">
    <dxf/>
  </rfmt>
  <rcc rId="17865" sId="4">
    <oc r="D243">
      <f>SUM(D242:D242)</f>
    </oc>
    <nc r="D243">
      <f>SUM(D242:D242)</f>
    </nc>
  </rcc>
  <rcc rId="17866" sId="4">
    <oc r="E243">
      <f>SUM(E242:E242)</f>
    </oc>
    <nc r="E243">
      <f>SUM(E242:E242)</f>
    </nc>
  </rcc>
  <rcc rId="17867" sId="4">
    <oc r="F243">
      <f>SUM(F242:F242)</f>
    </oc>
    <nc r="F243">
      <f>SUM(F242:F242)</f>
    </nc>
  </rcc>
  <rcc rId="17868" sId="4">
    <oc r="G243">
      <f>SUM(G242:G242)</f>
    </oc>
    <nc r="G243">
      <f>SUM(G242:G242)</f>
    </nc>
  </rcc>
  <rcc rId="17869" sId="4">
    <oc r="H243">
      <f>SUM(H242:H242)</f>
    </oc>
    <nc r="H243">
      <f>SUM(H242:H242)</f>
    </nc>
  </rcc>
  <rcc rId="17870" sId="4">
    <oc r="I243">
      <f>SUM(I242:I242)</f>
    </oc>
    <nc r="I243">
      <f>SUM(I242:I242)</f>
    </nc>
  </rcc>
  <rcc rId="17871" sId="4">
    <oc r="J243">
      <f>SUM(J242:J242)</f>
    </oc>
    <nc r="J243">
      <f>SUM(J242:J242)</f>
    </nc>
  </rcc>
  <rcc rId="17872" sId="4">
    <oc r="K243">
      <f>SUM(K242:K242)</f>
    </oc>
    <nc r="K243">
      <f>SUM(K242:K242)</f>
    </nc>
  </rcc>
  <rcc rId="17873" sId="4">
    <oc r="L243">
      <f>SUM(L242:L242)</f>
    </oc>
    <nc r="L243">
      <f>SUM(L242:L242)</f>
    </nc>
  </rcc>
  <rcc rId="17874" sId="4">
    <oc r="M243">
      <f>SUM(M242:M242)</f>
    </oc>
    <nc r="M243">
      <f>SUM(M242:M242)</f>
    </nc>
  </rcc>
  <rcc rId="17875" sId="4">
    <oc r="N243">
      <f>SUM(N242:N242)</f>
    </oc>
    <nc r="N243">
      <f>SUM(N242:N242)</f>
    </nc>
  </rcc>
  <rcc rId="17876" sId="4">
    <oc r="O243">
      <f>SUM(O242:O242)</f>
    </oc>
    <nc r="O243">
      <f>SUM(O242:O242)</f>
    </nc>
  </rcc>
  <rcc rId="17877" sId="4">
    <oc r="P243">
      <f>SUM(P242:P242)</f>
    </oc>
    <nc r="P243">
      <f>SUM(P242:P242)</f>
    </nc>
  </rcc>
  <rcc rId="17878" sId="4">
    <oc r="Q243">
      <f>SUM(Q242:Q242)</f>
    </oc>
    <nc r="Q243">
      <f>SUM(Q242:Q242)</f>
    </nc>
  </rcc>
  <rcc rId="17879" sId="4" odxf="1" dxf="1" numFmtId="4">
    <oc r="D248">
      <v>1696</v>
    </oc>
    <nc r="D248">
      <f>D249-D243</f>
    </nc>
    <odxf>
      <numFmt numFmtId="0" formatCode="General"/>
    </odxf>
    <ndxf>
      <numFmt numFmtId="3" formatCode="#,##0"/>
    </ndxf>
  </rcc>
  <rcc rId="17880" sId="4" odxf="1" dxf="1" numFmtId="4">
    <oc r="E248">
      <v>13149</v>
    </oc>
    <nc r="E248">
      <f>E249-E243</f>
    </nc>
    <odxf>
      <numFmt numFmtId="0" formatCode="General"/>
    </odxf>
    <ndxf>
      <numFmt numFmtId="4" formatCode="#,##0.00"/>
    </ndxf>
  </rcc>
  <rcc rId="17881" sId="4">
    <oc r="F248">
      <v>1044</v>
    </oc>
    <nc r="F248">
      <f>1044+285</f>
    </nc>
  </rcc>
  <rcc rId="17882" sId="4">
    <oc r="G248">
      <v>8179</v>
    </oc>
    <nc r="G248">
      <f>8179+2137.6</f>
    </nc>
  </rcc>
  <rfmt sheetId="4" sqref="I248" start="0" length="0">
    <dxf/>
  </rfmt>
  <rcc rId="17883" sId="4">
    <nc r="D249">
      <v>1981</v>
    </nc>
  </rcc>
  <rcc rId="17884" sId="4">
    <nc r="E249">
      <v>15286.6</v>
    </nc>
  </rcc>
  <rcc rId="17885" sId="4">
    <oc r="D250">
      <f>D248-D243</f>
    </oc>
    <nc r="D250"/>
  </rcc>
  <rcc rId="17886" sId="4">
    <oc r="E250">
      <f>E248-E243</f>
    </oc>
    <nc r="E250"/>
  </rcc>
  <rcc rId="17887" sId="4">
    <oc r="F250">
      <f>F248-F243</f>
    </oc>
    <nc r="F250">
      <f>F248-F243</f>
    </nc>
  </rcc>
  <rcc rId="17888" sId="4">
    <oc r="G250">
      <f>G248-G243</f>
    </oc>
    <nc r="G250">
      <f>G248-G243</f>
    </nc>
  </rcc>
  <rfmt sheetId="4" sqref="I251" start="0" length="0">
    <dxf/>
  </rfmt>
  <rfmt sheetId="4" sqref="I252" start="0" length="0">
    <dxf/>
  </rfmt>
  <rfmt sheetId="4" sqref="I253" start="0" length="0">
    <dxf/>
  </rfmt>
  <rfmt sheetId="4" sqref="I254" start="0" length="0">
    <dxf/>
  </rfmt>
  <rfmt sheetId="4" sqref="I255" start="0" length="0">
    <dxf/>
  </rfmt>
  <rfmt sheetId="4" sqref="I256" start="0" length="0">
    <dxf/>
  </rfmt>
  <rfmt sheetId="4" sqref="I260" start="0" length="0">
    <dxf/>
  </rfmt>
  <rfmt sheetId="4" sqref="I261" start="0" length="0">
    <dxf/>
  </rfmt>
  <rcc rId="17889" sId="1">
    <oc r="B14" t="inlineStr">
      <is>
        <t>Информация о технологическом присоединении энергопринимающих устройств к сетям ОАО Дагэнергосеть илиалом ОАО "МРСК Северного Кавказа" за октябрь 2014г.</t>
      </is>
    </oc>
    <nc r="B14" t="inlineStr">
      <is>
        <t>Информация о технологическом присоединении энергопринимающих устройств к сетям ОАО Дагэнергосеть илиалом ОАО "МРСК Северного Кавказа" за ноябрь 2014г.</t>
      </is>
    </nc>
  </rcc>
  <rcv guid="{A743F9C7-8B89-4E8F-B91F-1FFB859064F2}" action="delete"/>
  <rdn rId="0" localSheetId="2" customView="1" name="Z_A743F9C7_8B89_4E8F_B91F_1FFB859064F2_.wvu.FilterData" hidden="1" oldHidden="1">
    <formula>'Ноябрь 2013г'!$C$21:$C$131</formula>
    <oldFormula>'Ноябрь 2013г'!$C$21:$C$131</oldFormula>
  </rdn>
  <rdn rId="0" localSheetId="1" customView="1" name="Z_A743F9C7_8B89_4E8F_B91F_1FFB859064F2_.wvu.FilterData" hidden="1" oldHidden="1">
    <formula>'ноябрь 2014г'!$C$21:$C$246</formula>
    <oldFormula>'ноябрь 2014г'!$C$21:$C$246</oldFormula>
  </rdn>
  <rdn rId="0" localSheetId="3" customView="1" name="Z_A743F9C7_8B89_4E8F_B91F_1FFB859064F2_.wvu.Rows" hidden="1" oldHidden="1">
    <formula>'ноябрь 2014г. по 6-10'!$2:$12</formula>
    <oldFormula>'ноябрь 2014г. по 6-10'!$2:$12</oldFormula>
  </rdn>
  <rdn rId="0" localSheetId="3" customView="1" name="Z_A743F9C7_8B89_4E8F_B91F_1FFB859064F2_.wvu.FilterData" hidden="1" oldHidden="1">
    <formula>'ноябрь 2014г. по 6-10'!$C$21:$C$130</formula>
    <oldFormula>'ноябрь 2014г. по 6-10'!$C$21:$C$130</oldFormula>
  </rdn>
  <rdn rId="0" localSheetId="4" customView="1" name="Z_A743F9C7_8B89_4E8F_B91F_1FFB859064F2_.wvu.Rows" hidden="1" oldHidden="1">
    <formula>'ноябрь 2014г. по 0,4'!$2:$12</formula>
    <oldFormula>'ноябрь 2014г. по 0,4'!$2:$12</oldFormula>
  </rdn>
  <rdn rId="0" localSheetId="4" customView="1" name="Z_A743F9C7_8B89_4E8F_B91F_1FFB859064F2_.wvu.FilterData" hidden="1" oldHidden="1">
    <formula>'ноябрь 2014г. по 0,4'!$C$18:$C$127</formula>
    <oldFormula>'ноябрь 2014г. по 0,4'!$C$18:$C$127</oldFormula>
  </rdn>
  <rcv guid="{A743F9C7-8B89-4E8F-B91F-1FFB859064F2}" action="add"/>
  <rsnm rId="17896" sheetId="1" oldName="[Копия Сводная по поданным заявкам и заключенным договорам с присоединенной мощностью за октябрь_2014.xlsx]октябрь 2014г" newName="[Копия Сводная по поданным заявкам и заключенным договорам с присоединенной мощностью за октябрь_2014.xlsx]ноябрь 2014г"/>
  <rsnm rId="17897" sheetId="3" oldName="[Копия Сводная по поданным заявкам и заключенным договорам с присоединенной мощностью за октябрь_2014.xlsx]октябрь 2014г. по 6-10" newName="[Копия Сводная по поданным заявкам и заключенным договорам с присоединенной мощностью за октябрь_2014.xlsx]ноябрь 2014г. по 6-10"/>
  <rsnm rId="17898" sheetId="4" oldName="[Копия Сводная по поданным заявкам и заключенным договорам с присоединенной мощностью за октябрь_2014.xlsx]октябрь 2014г. по 0,4" newName="[Копия Сводная по поданным заявкам и заключенным договорам с присоединенной мощностью за октябрь_2014.xlsx]ноябрь 2014г. по 0,4"/>
</revisions>
</file>

<file path=xl/revisions/revisionLog115.xml><?xml version="1.0" encoding="utf-8"?>
<revisions xmlns="http://schemas.openxmlformats.org/spreadsheetml/2006/main" xmlns:r="http://schemas.openxmlformats.org/officeDocument/2006/relationships">
  <rcc rId="17369" sId="1">
    <oc r="D251">
      <v>2211</v>
    </oc>
    <nc r="D251"/>
  </rcc>
  <rcc rId="17370" sId="1">
    <oc r="E251">
      <v>73836</v>
    </oc>
    <nc r="E251"/>
  </rcc>
  <rcc rId="17371" sId="1">
    <oc r="F251">
      <v>1380</v>
    </oc>
    <nc r="F251"/>
  </rcc>
  <rcc rId="17372" sId="1">
    <oc r="G251">
      <v>30071</v>
    </oc>
    <nc r="G251"/>
  </rcc>
  <rcc rId="17373" sId="1">
    <oc r="D252">
      <f>D251-D246</f>
    </oc>
    <nc r="D252"/>
  </rcc>
  <rcc rId="17374" sId="1">
    <oc r="E252">
      <f>E251-E246</f>
    </oc>
    <nc r="E252"/>
  </rcc>
  <rcc rId="17375" sId="1">
    <oc r="F252">
      <f>F251-F246</f>
    </oc>
    <nc r="F252"/>
  </rcc>
  <rcc rId="17376" sId="1">
    <oc r="G252">
      <f>G251-G246</f>
    </oc>
    <nc r="G252"/>
  </rcc>
  <rcv guid="{A743F9C7-8B89-4E8F-B91F-1FFB859064F2}" action="delete"/>
  <rdn rId="0" localSheetId="2" customView="1" name="Z_A743F9C7_8B89_4E8F_B91F_1FFB859064F2_.wvu.FilterData" hidden="1" oldHidden="1">
    <formula>'Ноябрь 2013г'!$C$21:$C$131</formula>
    <oldFormula>'Ноябрь 2013г'!$C$21:$C$131</oldFormula>
  </rdn>
  <rdn rId="0" localSheetId="1" customView="1" name="Z_A743F9C7_8B89_4E8F_B91F_1FFB859064F2_.wvu.FilterData" hidden="1" oldHidden="1">
    <formula>'октябрь 2014г'!$C$21:$C$246</formula>
    <oldFormula>'октябрь 2014г'!$C$21:$C$246</oldFormula>
  </rdn>
  <rdn rId="0" localSheetId="3" customView="1" name="Z_A743F9C7_8B89_4E8F_B91F_1FFB859064F2_.wvu.Rows" hidden="1" oldHidden="1">
    <formula>'октябрь 2014г. по 6-10'!$2:$12</formula>
    <oldFormula>'октябрь 2014г. по 6-10'!$2:$12</oldFormula>
  </rdn>
  <rdn rId="0" localSheetId="3" customView="1" name="Z_A743F9C7_8B89_4E8F_B91F_1FFB859064F2_.wvu.FilterData" hidden="1" oldHidden="1">
    <formula>'октябрь 2014г. по 6-10'!$C$21:$C$130</formula>
    <oldFormula>'октябрь 2014г. по 6-10'!$C$21:$C$130</oldFormula>
  </rdn>
  <rdn rId="0" localSheetId="4" customView="1" name="Z_A743F9C7_8B89_4E8F_B91F_1FFB859064F2_.wvu.Rows" hidden="1" oldHidden="1">
    <formula>'октябрь 2014г. по 0,4'!$2:$12</formula>
    <oldFormula>'октябрь 2014г. по 0,4'!$2:$12</oldFormula>
  </rdn>
  <rdn rId="0" localSheetId="4" customView="1" name="Z_A743F9C7_8B89_4E8F_B91F_1FFB859064F2_.wvu.FilterData" hidden="1" oldHidden="1">
    <formula>'октябрь 2014г. по 0,4'!$C$18:$C$127</formula>
    <oldFormula>'октябрь 2014г. по 0,4'!$C$18:$C$127</oldFormula>
  </rdn>
  <rcv guid="{A743F9C7-8B89-4E8F-B91F-1FFB859064F2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7323" sId="3" numFmtId="4">
    <oc r="D24">
      <v>1</v>
    </oc>
    <nc r="D24">
      <v>3</v>
    </nc>
  </rcc>
  <rcc rId="17324" sId="3" numFmtId="4">
    <oc r="E24">
      <v>100</v>
    </oc>
    <nc r="E24">
      <v>190</v>
    </nc>
  </rcc>
  <rcc rId="17325" sId="3" numFmtId="4">
    <oc r="D26">
      <v>13</v>
    </oc>
    <nc r="D26">
      <v>15</v>
    </nc>
  </rcc>
  <rcc rId="17326" sId="3">
    <oc r="E26">
      <f>80+100+200+1100+120</f>
    </oc>
    <nc r="E26">
      <f>80+100+200+1100+120+60</f>
    </nc>
  </rcc>
  <rcc rId="17327" sId="3" numFmtId="4">
    <oc r="D27">
      <v>1</v>
    </oc>
    <nc r="D27">
      <v>3</v>
    </nc>
  </rcc>
  <rcc rId="17328" sId="3" numFmtId="4">
    <oc r="E27">
      <v>80</v>
    </oc>
    <nc r="E27">
      <v>140</v>
    </nc>
  </rcc>
  <rcc rId="17329" sId="3" numFmtId="4">
    <nc r="G27">
      <v>30</v>
    </nc>
  </rcc>
  <rcc rId="17330" sId="3" numFmtId="4">
    <oc r="D33">
      <v>5</v>
    </oc>
    <nc r="D33">
      <v>7</v>
    </nc>
  </rcc>
  <rcc rId="17331" sId="3">
    <oc r="E33">
      <f>60+48+150+85+640</f>
    </oc>
    <nc r="E33">
      <f>60+48+150+85+640+60</f>
    </nc>
  </rcc>
  <rcc rId="17332" sId="3" numFmtId="4">
    <oc r="F33">
      <v>5</v>
    </oc>
    <nc r="F33">
      <v>6</v>
    </nc>
  </rcc>
  <rcc rId="17333" sId="3" numFmtId="4">
    <oc r="D39">
      <v>4</v>
    </oc>
    <nc r="D39">
      <v>5</v>
    </nc>
  </rcc>
  <rcc rId="17334" sId="3" numFmtId="4">
    <oc r="E39">
      <v>621</v>
    </oc>
    <nc r="E39">
      <v>650</v>
    </nc>
  </rcc>
  <rcc rId="17335" sId="3" numFmtId="4">
    <nc r="D46">
      <v>2</v>
    </nc>
  </rcc>
  <rcc rId="17336" sId="3" numFmtId="4">
    <nc r="E46">
      <v>70</v>
    </nc>
  </rcc>
  <rcc rId="17337" sId="3" numFmtId="4">
    <nc r="F46">
      <v>2</v>
    </nc>
  </rcc>
  <rcc rId="17338" sId="3" numFmtId="4">
    <nc r="G46">
      <v>70</v>
    </nc>
  </rcc>
  <rcc rId="17339" sId="3" numFmtId="4">
    <nc r="D52">
      <v>2</v>
    </nc>
  </rcc>
  <rcc rId="17340" sId="3" numFmtId="4">
    <nc r="E52">
      <v>75</v>
    </nc>
  </rcc>
  <rcc rId="17341" sId="3" numFmtId="4">
    <nc r="G52">
      <v>15</v>
    </nc>
  </rcc>
  <rcc rId="17342" sId="3" numFmtId="4">
    <nc r="F52">
      <v>1</v>
    </nc>
  </rcc>
  <rcc rId="17343" sId="3" numFmtId="4">
    <nc r="D53">
      <v>2</v>
    </nc>
  </rcc>
  <rcc rId="17344" sId="3" numFmtId="4">
    <nc r="E53">
      <v>60</v>
    </nc>
  </rcc>
  <rcc rId="17345" sId="3" numFmtId="4">
    <nc r="D55">
      <v>1</v>
    </nc>
  </rcc>
  <rcc rId="17346" sId="3" numFmtId="4">
    <nc r="E55">
      <v>40</v>
    </nc>
  </rcc>
  <rcc rId="17347" sId="3" numFmtId="4">
    <oc r="G33">
      <v>983</v>
    </oc>
    <nc r="G33">
      <v>989</v>
    </nc>
  </rcc>
  <rcc rId="17348" sId="3">
    <oc r="G26">
      <f>80+750</f>
    </oc>
    <nc r="G26">
      <f>80+750+15</f>
    </nc>
  </rcc>
  <rcc rId="17349" sId="3" numFmtId="4">
    <oc r="F26">
      <v>6</v>
    </oc>
    <nc r="F26">
      <v>9</v>
    </nc>
  </rcc>
  <rcc rId="17350" sId="3" numFmtId="4">
    <nc r="F27">
      <v>2</v>
    </nc>
  </rcc>
  <rcc rId="17351" sId="3" numFmtId="4">
    <oc r="D28">
      <v>2</v>
    </oc>
    <nc r="D28">
      <v>4</v>
    </nc>
  </rcc>
  <rcc rId="17352" sId="3" numFmtId="4">
    <nc r="D44">
      <v>1</v>
    </nc>
  </rcc>
  <rcc rId="17353" sId="3" numFmtId="4">
    <nc r="E44">
      <v>40</v>
    </nc>
  </rcc>
  <rcc rId="17354" sId="3" numFmtId="4">
    <oc r="D66">
      <v>4</v>
    </oc>
    <nc r="D66">
      <v>6</v>
    </nc>
  </rcc>
  <rcc rId="17355" sId="3" numFmtId="4">
    <oc r="F66">
      <v>3</v>
    </oc>
    <nc r="F66">
      <v>4</v>
    </nc>
  </rcc>
  <rcc rId="17356" sId="3" numFmtId="4">
    <oc r="G66">
      <v>320</v>
    </oc>
    <nc r="G66">
      <v>355</v>
    </nc>
  </rcc>
  <rcc rId="17357" sId="3" numFmtId="4">
    <oc r="E66">
      <v>671</v>
    </oc>
    <nc r="E66">
      <v>765</v>
    </nc>
  </rcc>
  <rcc rId="17358" sId="3">
    <nc r="D150">
      <v>1</v>
    </nc>
  </rcc>
  <rcc rId="17359" sId="3">
    <nc r="E150">
      <v>72</v>
    </nc>
  </rcc>
  <rcc rId="17360" sId="3" numFmtId="4">
    <nc r="G201">
      <v>65</v>
    </nc>
  </rcc>
  <rcc rId="17361" sId="3" numFmtId="4">
    <nc r="F201">
      <v>1</v>
    </nc>
  </rcc>
  <rcc rId="17362" sId="3" numFmtId="4">
    <oc r="F197">
      <v>4</v>
    </oc>
    <nc r="F197">
      <v>7</v>
    </nc>
  </rcc>
  <rcv guid="{A743F9C7-8B89-4E8F-B91F-1FFB859064F2}" action="delete"/>
  <rdn rId="0" localSheetId="2" customView="1" name="Z_A743F9C7_8B89_4E8F_B91F_1FFB859064F2_.wvu.FilterData" hidden="1" oldHidden="1">
    <formula>'Ноябрь 2013г'!$C$21:$C$131</formula>
    <oldFormula>'Ноябрь 2013г'!$C$21:$C$131</oldFormula>
  </rdn>
  <rdn rId="0" localSheetId="1" customView="1" name="Z_A743F9C7_8B89_4E8F_B91F_1FFB859064F2_.wvu.FilterData" hidden="1" oldHidden="1">
    <formula>'октябрь 2014г'!$C$21:$C$246</formula>
    <oldFormula>'октябрь 2014г'!$C$21:$C$246</oldFormula>
  </rdn>
  <rdn rId="0" localSheetId="3" customView="1" name="Z_A743F9C7_8B89_4E8F_B91F_1FFB859064F2_.wvu.Rows" hidden="1" oldHidden="1">
    <formula>'октябрь 2014г. по 6-10'!$2:$12</formula>
    <oldFormula>'октябрь 2014г. по 6-10'!$2:$12</oldFormula>
  </rdn>
  <rdn rId="0" localSheetId="3" customView="1" name="Z_A743F9C7_8B89_4E8F_B91F_1FFB859064F2_.wvu.FilterData" hidden="1" oldHidden="1">
    <formula>'октябрь 2014г. по 6-10'!$C$21:$C$130</formula>
    <oldFormula>'октябрь 2014г. по 6-10'!$C$21:$C$130</oldFormula>
  </rdn>
  <rdn rId="0" localSheetId="4" customView="1" name="Z_A743F9C7_8B89_4E8F_B91F_1FFB859064F2_.wvu.Rows" hidden="1" oldHidden="1">
    <formula>'октябрь 2014г. по 0,4'!$2:$12</formula>
    <oldFormula>'октябрь 2014г. по 0,4'!$2:$12</oldFormula>
  </rdn>
  <rdn rId="0" localSheetId="4" customView="1" name="Z_A743F9C7_8B89_4E8F_B91F_1FFB859064F2_.wvu.FilterData" hidden="1" oldHidden="1">
    <formula>'октябрь 2014г. по 0,4'!$C$18:$C$127</formula>
    <oldFormula>'октябрь 2014г. по 0,4'!$C$18:$C$127</oldFormula>
  </rdn>
  <rcv guid="{A743F9C7-8B89-4E8F-B91F-1FFB859064F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265F4F9D_BD93_4F5B_BE29_0879A787D53F_.wvu.FilterData" hidden="1" oldHidden="1">
    <formula>'Ноябрь 2013г'!$C$21:$C$131</formula>
  </rdn>
  <rdn rId="0" localSheetId="1" customView="1" name="Z_265F4F9D_BD93_4F5B_BE29_0879A787D53F_.wvu.FilterData" hidden="1" oldHidden="1">
    <formula>'ноябрь 2014г'!$C$21:$C$246</formula>
  </rdn>
  <rdn rId="0" localSheetId="3" customView="1" name="Z_265F4F9D_BD93_4F5B_BE29_0879A787D53F_.wvu.Rows" hidden="1" oldHidden="1">
    <formula>'ноябрь 2014г. по 6-10'!$2:$12</formula>
  </rdn>
  <rdn rId="0" localSheetId="3" customView="1" name="Z_265F4F9D_BD93_4F5B_BE29_0879A787D53F_.wvu.FilterData" hidden="1" oldHidden="1">
    <formula>'ноябрь 2014г. по 6-10'!$C$21:$C$130</formula>
  </rdn>
  <rdn rId="0" localSheetId="4" customView="1" name="Z_265F4F9D_BD93_4F5B_BE29_0879A787D53F_.wvu.Rows" hidden="1" oldHidden="1">
    <formula>'ноябрь 2014г. по 0,4'!$2:$12</formula>
  </rdn>
  <rdn rId="0" localSheetId="4" customView="1" name="Z_265F4F9D_BD93_4F5B_BE29_0879A787D53F_.wvu.FilterData" hidden="1" oldHidden="1">
    <formula>'ноябрь 2014г. по 0,4'!$C$18:$C$127</formula>
  </rdn>
  <rcv guid="{265F4F9D-BD93-4F5B-BE29-0879A787D53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05" sId="1">
    <oc r="M1" t="inlineStr">
      <is>
        <t>Приложение № 28</t>
      </is>
    </oc>
    <nc r="M1"/>
  </rcc>
  <rcc rId="17906" sId="1">
    <oc r="M2" t="inlineStr">
      <is>
        <t xml:space="preserve">к  Положению о технологическом присоединении 
</t>
      </is>
    </oc>
    <nc r="M2"/>
  </rcc>
  <rcc rId="17907" sId="1">
    <oc r="M3" t="inlineStr">
      <is>
        <t xml:space="preserve">энергетических установок к электрическим сетям </t>
      </is>
    </oc>
    <nc r="M3"/>
  </rcc>
  <rcc rId="17908" sId="1">
    <oc r="M4" t="inlineStr">
      <is>
        <t xml:space="preserve">ОАО «МРСК Северного Кавказа», управляемых </t>
      </is>
    </oc>
    <nc r="M4"/>
  </rcc>
  <rcc rId="17909" sId="1">
    <oc r="M5" t="inlineStr">
      <is>
        <t xml:space="preserve">Обществ </t>
      </is>
    </oc>
    <nc r="M5"/>
  </rcc>
  <rrc rId="17910" sId="1" ref="A249:XFD249" action="deleteRow">
    <rfmt sheetId="1" xfDxf="1" sqref="A249:XFD249" start="0" length="0"/>
    <rcc rId="0" sId="1">
      <nc r="B249" t="inlineStr">
        <is>
          <t>* отчет не учитывает заявки потребителей максимальной присоединенной мощностью более 670 кВт</t>
        </is>
      </nc>
    </rcc>
  </rrc>
  <rrc rId="17911" sId="1" ref="A249:XFD249" action="deleteRow">
    <rfmt sheetId="1" xfDxf="1" sqref="A249:XFD249" start="0" length="0"/>
    <rcc rId="0" sId="1">
      <nc r="I249" t="inlineStr">
        <is>
          <t>Расторгнутые договора</t>
        </is>
      </nc>
    </rcc>
  </rrc>
  <rrc rId="17912" sId="1" ref="A249:XFD249" action="deleteRow">
    <rfmt sheetId="1" xfDxf="1" sqref="A249:XFD249" start="0" length="0"/>
    <rfmt sheetId="1" sqref="F249" start="0" length="0">
      <dxf/>
    </rfmt>
    <rfmt sheetId="1" sqref="G249" start="0" length="0">
      <dxf/>
    </rfmt>
    <rfmt sheetId="1" s="1" sqref="H249" start="0" length="0">
      <dxf>
        <font>
          <sz val="8"/>
          <color auto="1"/>
          <name val="Times New Roman"/>
          <scheme val="none"/>
        </font>
        <numFmt numFmtId="21" formatCode="dd/mmm"/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3" sId="1" ref="A249:XFD249" action="deleteRow">
    <rfmt sheetId="1" xfDxf="1" sqref="A249:XFD249" start="0" length="0"/>
    <rfmt sheetId="1" sqref="D249" start="0" length="0">
      <dxf>
        <numFmt numFmtId="3" formatCode="#,##0"/>
      </dxf>
    </rfmt>
    <rfmt sheetId="1" sqref="E249" start="0" length="0">
      <dxf>
        <numFmt numFmtId="3" formatCode="#,##0"/>
      </dxf>
    </rfmt>
    <rfmt sheetId="1" sqref="F249" start="0" length="0">
      <dxf>
        <numFmt numFmtId="3" formatCode="#,##0"/>
      </dxf>
    </rfmt>
    <rfmt sheetId="1" sqref="G249" start="0" length="0">
      <dxf>
        <numFmt numFmtId="3" formatCode="#,##0"/>
      </dxf>
    </rfmt>
    <rfmt sheetId="1" s="1" sqref="H249" start="0" length="0">
      <dxf>
        <font>
          <sz val="8"/>
          <color auto="1"/>
          <name val="Times New Roman"/>
          <scheme val="none"/>
        </font>
        <numFmt numFmtId="21" formatCode="dd/mmm"/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4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Times New Roman"/>
          <scheme val="none"/>
        </font>
        <numFmt numFmtId="21" formatCode="dd/mmm"/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5" sId="1" ref="A249:XFD249" action="deleteRow">
    <rfmt sheetId="1" xfDxf="1" sqref="A249:XFD249" start="0" length="0"/>
    <rfmt sheetId="1" sqref="D249" start="0" length="0">
      <dxf>
        <numFmt numFmtId="3" formatCode="#,##0"/>
      </dxf>
    </rfmt>
    <rfmt sheetId="1" sqref="E249" start="0" length="0">
      <dxf>
        <numFmt numFmtId="3" formatCode="#,##0"/>
      </dxf>
    </rfmt>
    <rfmt sheetId="1" sqref="F249" start="0" length="0">
      <dxf>
        <numFmt numFmtId="3" formatCode="#,##0"/>
      </dxf>
    </rfmt>
    <rfmt sheetId="1" sqref="G249" start="0" length="0">
      <dxf>
        <numFmt numFmtId="3" formatCode="#,##0"/>
      </dxf>
    </rfmt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6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7917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8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9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0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alignment horizont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1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2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3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249" start="0" length="0">
      <dxf>
        <font>
          <sz val="8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4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5" sId="1" ref="A249:XFD249" action="deleteRow">
    <rfmt sheetId="1" xfDxf="1" sqref="A249:XFD249" start="0" length="0"/>
    <rfmt sheetId="1" s="1" sqref="H249" start="0" length="0">
      <dxf>
        <font>
          <sz val="8"/>
          <color auto="1"/>
          <name val="Arial Cyr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9" start="0" length="0">
      <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6" sId="1" ref="A249:XFD249" action="deleteRow">
    <rfmt sheetId="1" xfDxf="1" sqref="A249:XFD249" start="0" length="0"/>
  </rrc>
  <rrc rId="17927" sId="1" ref="A249:XFD249" action="deleteRow">
    <rfmt sheetId="1" xfDxf="1" sqref="A249:XFD249" start="0" length="0"/>
  </rrc>
  <rrc rId="17928" sId="1" ref="A249:XFD249" action="deleteRow">
    <rfmt sheetId="1" xfDxf="1" sqref="A249:XFD249" start="0" length="0"/>
  </rrc>
  <rrc rId="17929" sId="1" ref="A249:XFD249" action="deleteRow">
    <rfmt sheetId="1" xfDxf="1" sqref="A249:XFD249" start="0" length="0"/>
  </rrc>
  <rrc rId="17930" sId="1" ref="A249:XFD249" action="deleteRow">
    <rfmt sheetId="1" xfDxf="1" sqref="A249:XFD249" start="0" length="0"/>
  </rrc>
  <rrc rId="17931" sId="1" ref="A249:XFD249" action="deleteRow">
    <rfmt sheetId="1" xfDxf="1" sqref="A249:XFD249" start="0" length="0"/>
  </rrc>
  <rrc rId="17932" sId="1" ref="A249:XFD249" action="deleteRow">
    <rfmt sheetId="1" xfDxf="1" sqref="A249:XFD249" start="0" length="0"/>
  </rrc>
  <rrc rId="17933" sId="1" ref="A249:XFD249" action="deleteRow">
    <rfmt sheetId="1" xfDxf="1" sqref="A249:XFD249" start="0" length="0"/>
  </rrc>
  <rrc rId="17934" sId="1" ref="A249:XFD249" action="deleteRow">
    <rfmt sheetId="1" xfDxf="1" sqref="A249:XFD249" start="0" length="0"/>
  </rrc>
  <rrc rId="17935" sId="1" ref="A249:XFD249" action="deleteRow">
    <rfmt sheetId="1" xfDxf="1" sqref="A249:XFD249" start="0" length="0"/>
  </rrc>
  <rrc rId="17936" sId="1" ref="A249:XFD249" action="deleteRow">
    <rfmt sheetId="1" xfDxf="1" sqref="A249:XFD249" start="0" length="0"/>
  </rrc>
  <rrc rId="17937" sId="1" ref="A249:XFD249" action="deleteRow">
    <rfmt sheetId="1" xfDxf="1" sqref="A249:XFD249" start="0" length="0"/>
  </rrc>
  <rrc rId="17938" sId="1" ref="A249:XFD249" action="deleteRow">
    <rfmt sheetId="1" xfDxf="1" sqref="A249:XFD249" start="0" length="0"/>
  </rrc>
  <rrc rId="17939" sId="1" ref="A249:XFD249" action="deleteRow">
    <rfmt sheetId="1" xfDxf="1" sqref="A249:XFD249" start="0" length="0"/>
  </rrc>
  <rrc rId="17940" sId="1" ref="A249:XFD249" action="deleteRow">
    <rfmt sheetId="1" xfDxf="1" sqref="A249:XFD249" start="0" length="0"/>
  </rrc>
  <rrc rId="17941" sId="1" ref="A249:XFD249" action="deleteRow">
    <rfmt sheetId="1" xfDxf="1" sqref="A249:XFD249" start="0" length="0"/>
  </rrc>
  <rrc rId="17942" sId="1" ref="A249:XFD249" action="deleteRow">
    <rfmt sheetId="1" xfDxf="1" sqref="A249:XFD249" start="0" length="0"/>
  </rrc>
  <rrc rId="17943" sId="1" ref="A249:XFD249" action="deleteRow">
    <rfmt sheetId="1" xfDxf="1" sqref="A249:XFD249" start="0" length="0"/>
  </rrc>
  <rrc rId="17944" sId="1" ref="A249:XFD249" action="deleteRow">
    <rfmt sheetId="1" xfDxf="1" sqref="A249:XFD249" start="0" length="0"/>
  </rrc>
  <rrc rId="17945" sId="1" ref="A249:XFD249" action="deleteRow">
    <rfmt sheetId="1" xfDxf="1" sqref="A249:XFD249" start="0" length="0"/>
  </rrc>
  <rrc rId="17946" sId="1" ref="A249:XFD249" action="deleteRow">
    <rfmt sheetId="1" xfDxf="1" sqref="A249:XFD249" start="0" length="0"/>
  </rrc>
  <rrc rId="17947" sId="1" ref="A249:XFD249" action="deleteRow">
    <rfmt sheetId="1" xfDxf="1" sqref="A249:XFD249" start="0" length="0"/>
  </rrc>
  <rcv guid="{265F4F9D-BD93-4F5B-BE29-0879A787D53F}" action="delete"/>
  <rdn rId="0" localSheetId="2" customView="1" name="Z_265F4F9D_BD93_4F5B_BE29_0879A787D53F_.wvu.FilterData" hidden="1" oldHidden="1">
    <formula>'Ноябрь 2013г'!$C$21:$C$131</formula>
    <oldFormula>'Ноябрь 2013г'!$C$21:$C$131</oldFormula>
  </rdn>
  <rdn rId="0" localSheetId="1" customView="1" name="Z_265F4F9D_BD93_4F5B_BE29_0879A787D53F_.wvu.FilterData" hidden="1" oldHidden="1">
    <formula>'ноябрь 2014г'!$C$21:$C$246</formula>
    <oldFormula>'ноябрь 2014г'!$C$21:$C$246</oldFormula>
  </rdn>
  <rdn rId="0" localSheetId="3" customView="1" name="Z_265F4F9D_BD93_4F5B_BE29_0879A787D53F_.wvu.Rows" hidden="1" oldHidden="1">
    <formula>'ноябрь 2014г. по 6-10'!$2:$12</formula>
    <oldFormula>'ноябрь 2014г. по 6-10'!$2:$12</oldFormula>
  </rdn>
  <rdn rId="0" localSheetId="3" customView="1" name="Z_265F4F9D_BD93_4F5B_BE29_0879A787D53F_.wvu.FilterData" hidden="1" oldHidden="1">
    <formula>'ноябрь 2014г. по 6-10'!$C$21:$C$130</formula>
    <oldFormula>'ноябрь 2014г. по 6-10'!$C$21:$C$130</oldFormula>
  </rdn>
  <rdn rId="0" localSheetId="4" customView="1" name="Z_265F4F9D_BD93_4F5B_BE29_0879A787D53F_.wvu.Rows" hidden="1" oldHidden="1">
    <formula>'ноябрь 2014г. по 0,4'!$2:$12</formula>
    <oldFormula>'ноябрь 2014г. по 0,4'!$2:$12</oldFormula>
  </rdn>
  <rdn rId="0" localSheetId="4" customView="1" name="Z_265F4F9D_BD93_4F5B_BE29_0879A787D53F_.wvu.FilterData" hidden="1" oldHidden="1">
    <formula>'ноябрь 2014г. по 0,4'!$C$18:$C$127</formula>
    <oldFormula>'ноябрь 2014г. по 0,4'!$C$18:$C$127</oldFormula>
  </rdn>
  <rcv guid="{265F4F9D-BD93-4F5B-BE29-0879A787D53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54" sId="1" xfDxf="1" dxf="1">
    <nc r="A249" t="inlineStr">
      <is>
        <t>* в  ОАО "Дагэнергосеть"  аннулированных заявок 0 шт. на 0 кВт.</t>
      </is>
    </nc>
  </rcc>
  <rcv guid="{265F4F9D-BD93-4F5B-BE29-0879A787D53F}" action="delete"/>
  <rdn rId="0" localSheetId="2" customView="1" name="Z_265F4F9D_BD93_4F5B_BE29_0879A787D53F_.wvu.FilterData" hidden="1" oldHidden="1">
    <formula>'Ноябрь 2013г'!$C$21:$C$131</formula>
    <oldFormula>'Ноябрь 2013г'!$C$21:$C$131</oldFormula>
  </rdn>
  <rdn rId="0" localSheetId="1" customView="1" name="Z_265F4F9D_BD93_4F5B_BE29_0879A787D53F_.wvu.FilterData" hidden="1" oldHidden="1">
    <formula>'ноябрь 2014г'!$C$21:$C$246</formula>
    <oldFormula>'ноябрь 2014г'!$C$21:$C$246</oldFormula>
  </rdn>
  <rdn rId="0" localSheetId="3" customView="1" name="Z_265F4F9D_BD93_4F5B_BE29_0879A787D53F_.wvu.Rows" hidden="1" oldHidden="1">
    <formula>'ноябрь 2014г. по 6-10'!$2:$12</formula>
    <oldFormula>'ноябрь 2014г. по 6-10'!$2:$12</oldFormula>
  </rdn>
  <rdn rId="0" localSheetId="3" customView="1" name="Z_265F4F9D_BD93_4F5B_BE29_0879A787D53F_.wvu.FilterData" hidden="1" oldHidden="1">
    <formula>'ноябрь 2014г. по 6-10'!$C$21:$C$130</formula>
    <oldFormula>'ноябрь 2014г. по 6-10'!$C$21:$C$130</oldFormula>
  </rdn>
  <rdn rId="0" localSheetId="4" customView="1" name="Z_265F4F9D_BD93_4F5B_BE29_0879A787D53F_.wvu.Rows" hidden="1" oldHidden="1">
    <formula>'ноябрь 2014г. по 0,4'!$2:$12</formula>
    <oldFormula>'ноябрь 2014г. по 0,4'!$2:$12</oldFormula>
  </rdn>
  <rdn rId="0" localSheetId="4" customView="1" name="Z_265F4F9D_BD93_4F5B_BE29_0879A787D53F_.wvu.FilterData" hidden="1" oldHidden="1">
    <formula>'ноябрь 2014г. по 0,4'!$C$18:$C$127</formula>
    <oldFormula>'ноябрь 2014г. по 0,4'!$C$18:$C$127</oldFormula>
  </rdn>
  <rcv guid="{265F4F9D-BD93-4F5B-BE29-0879A787D53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265F4F9D-BD93-4F5B-BE29-0879A787D53F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opLeftCell="B84" zoomScale="85" zoomScaleNormal="85" workbookViewId="0">
      <selection activeCell="E109" sqref="E109"/>
    </sheetView>
  </sheetViews>
  <sheetFormatPr defaultRowHeight="12.75" x14ac:dyDescent="0.2"/>
  <cols>
    <col min="1" max="1" width="29.140625" customWidth="1"/>
    <col min="2" max="2" width="39.28515625" customWidth="1"/>
    <col min="3" max="3" width="26.140625" customWidth="1"/>
    <col min="4" max="4" width="13.28515625" style="30" customWidth="1"/>
    <col min="5" max="5" width="11.5703125" style="30" customWidth="1"/>
    <col min="6" max="6" width="11.140625" style="30" customWidth="1"/>
    <col min="7" max="7" width="11.7109375" style="30" customWidth="1"/>
    <col min="8" max="8" width="12" style="30" customWidth="1"/>
    <col min="9" max="10" width="11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121"/>
      <c r="J1" s="121"/>
      <c r="K1" s="121"/>
      <c r="L1" s="121"/>
      <c r="M1" s="17" t="s">
        <v>16</v>
      </c>
      <c r="N1" s="17"/>
    </row>
    <row r="2" spans="2:15" ht="15.75" x14ac:dyDescent="0.25">
      <c r="B2" t="s">
        <v>0</v>
      </c>
      <c r="I2" s="121"/>
      <c r="J2" s="121"/>
      <c r="K2" s="121"/>
      <c r="L2" s="121"/>
      <c r="M2" s="17" t="s">
        <v>12</v>
      </c>
      <c r="N2" s="17"/>
      <c r="O2" s="17"/>
    </row>
    <row r="3" spans="2:15" ht="15.75" x14ac:dyDescent="0.25">
      <c r="I3" s="121"/>
      <c r="J3" s="121"/>
      <c r="K3" s="121"/>
      <c r="L3" s="121"/>
      <c r="M3" s="17" t="s">
        <v>13</v>
      </c>
      <c r="N3" s="17"/>
      <c r="O3" s="17"/>
    </row>
    <row r="4" spans="2:15" ht="15.75" x14ac:dyDescent="0.25">
      <c r="I4" s="32"/>
      <c r="J4" s="32"/>
      <c r="K4" s="32"/>
      <c r="L4" s="1"/>
      <c r="M4" s="17" t="s">
        <v>14</v>
      </c>
      <c r="N4" s="17"/>
      <c r="O4" s="17"/>
    </row>
    <row r="5" spans="2:15" ht="15.75" x14ac:dyDescent="0.25">
      <c r="I5" s="121"/>
      <c r="J5" s="121"/>
      <c r="K5" s="121"/>
      <c r="L5" s="121"/>
      <c r="M5" s="17" t="s">
        <v>15</v>
      </c>
      <c r="N5" s="17"/>
      <c r="O5" s="17"/>
    </row>
    <row r="6" spans="2:15" ht="15.75" x14ac:dyDescent="0.25">
      <c r="I6" s="121"/>
      <c r="J6" s="121"/>
      <c r="K6" s="121"/>
      <c r="L6" s="121"/>
      <c r="O6" s="17"/>
    </row>
    <row r="7" spans="2:15" ht="15.75" x14ac:dyDescent="0.25">
      <c r="I7" s="121"/>
      <c r="J7" s="121"/>
      <c r="K7" s="121"/>
      <c r="L7" s="121"/>
    </row>
    <row r="8" spans="2:15" ht="15.75" x14ac:dyDescent="0.25">
      <c r="I8" s="32"/>
      <c r="J8" s="32"/>
      <c r="K8" s="32"/>
    </row>
    <row r="9" spans="2:15" ht="12.75" customHeight="1" x14ac:dyDescent="0.2"/>
    <row r="10" spans="2:15" ht="12.75" customHeight="1" x14ac:dyDescent="0.25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2:15" ht="15.75" x14ac:dyDescent="0.25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2:15" ht="15.75" x14ac:dyDescent="0.2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2:15" ht="16.5" thickBot="1" x14ac:dyDescent="0.3">
      <c r="B14" s="122" t="s">
        <v>140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</row>
    <row r="15" spans="2:15" x14ac:dyDescent="0.2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2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134" t="s">
        <v>17</v>
      </c>
      <c r="E19" s="134"/>
      <c r="F19" s="134" t="s">
        <v>4</v>
      </c>
      <c r="G19" s="134"/>
      <c r="H19" s="135" t="s">
        <v>5</v>
      </c>
      <c r="I19" s="136"/>
      <c r="J19" s="135" t="s">
        <v>6</v>
      </c>
      <c r="K19" s="136"/>
      <c r="L19" s="127" t="s">
        <v>18</v>
      </c>
      <c r="M19" s="128"/>
      <c r="N19" s="127" t="s">
        <v>19</v>
      </c>
      <c r="O19" s="128"/>
      <c r="P19" s="127" t="s">
        <v>20</v>
      </c>
      <c r="Q19" s="128"/>
    </row>
    <row r="20" spans="1:17" ht="13.5" thickTop="1" x14ac:dyDescent="0.2">
      <c r="A20" s="4">
        <v>1</v>
      </c>
      <c r="B20" s="5">
        <v>2</v>
      </c>
      <c r="C20" s="6">
        <v>3</v>
      </c>
      <c r="D20" s="137">
        <v>4</v>
      </c>
      <c r="E20" s="138"/>
      <c r="F20" s="129">
        <v>5</v>
      </c>
      <c r="G20" s="130"/>
      <c r="H20" s="131">
        <v>6</v>
      </c>
      <c r="I20" s="130"/>
      <c r="J20" s="131">
        <v>7</v>
      </c>
      <c r="K20" s="130"/>
      <c r="L20" s="132">
        <v>8</v>
      </c>
      <c r="M20" s="133"/>
      <c r="N20" s="132">
        <v>9</v>
      </c>
      <c r="O20" s="133"/>
      <c r="P20" s="132">
        <v>10</v>
      </c>
      <c r="Q20" s="133"/>
    </row>
    <row r="21" spans="1:17" ht="12.75" customHeight="1" x14ac:dyDescent="0.2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137</v>
      </c>
      <c r="C22" s="139" t="s">
        <v>21</v>
      </c>
      <c r="D22" s="140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 x14ac:dyDescent="0.25">
      <c r="A23" s="18"/>
      <c r="B23" s="18"/>
      <c r="C23" s="19" t="s">
        <v>22</v>
      </c>
      <c r="D23" s="31">
        <f>'ноябрь 2014г. по 6-10'!D23+'ноябрь 2014г. по 0,4'!D20</f>
        <v>0</v>
      </c>
      <c r="E23" s="31">
        <f>'ноябрь 2014г. по 6-10'!E23+'ноябрь 2014г. по 0,4'!E20</f>
        <v>0</v>
      </c>
      <c r="F23" s="31">
        <f>'ноябрь 2014г. по 6-10'!F23+'ноябрь 2014г. по 0,4'!F20</f>
        <v>0</v>
      </c>
      <c r="G23" s="31">
        <f>'ноябрь 2014г. по 6-10'!G23+'ноябрь 2014г. по 0,4'!G20</f>
        <v>0</v>
      </c>
      <c r="H23" s="24">
        <v>2</v>
      </c>
      <c r="I23" s="24">
        <v>11.2</v>
      </c>
      <c r="J23" s="31">
        <f>'ноябрь 2014г. по 6-10'!J23+'ноябрь 2014г. по 0,4'!J20</f>
        <v>0</v>
      </c>
      <c r="K23" s="31">
        <f>'ноябрь 2014г. по 6-10'!K23+'ноябрь 2014г. по 0,4'!K20</f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 x14ac:dyDescent="0.25">
      <c r="A24" s="18"/>
      <c r="B24" s="18"/>
      <c r="C24" s="19" t="s">
        <v>23</v>
      </c>
      <c r="D24" s="31">
        <f>'ноябрь 2014г. по 6-10'!D24+'ноябрь 2014г. по 0,4'!D21</f>
        <v>3</v>
      </c>
      <c r="E24" s="31">
        <f>'ноябрь 2014г. по 6-10'!E24+'ноябрь 2014г. по 0,4'!E21</f>
        <v>190</v>
      </c>
      <c r="F24" s="31">
        <f>'ноябрь 2014г. по 6-10'!F24+'ноябрь 2014г. по 0,4'!F21</f>
        <v>1</v>
      </c>
      <c r="G24" s="31">
        <f>'ноябрь 2014г. по 6-10'!G24+'ноябрь 2014г. по 0,4'!G21</f>
        <v>100</v>
      </c>
      <c r="H24" s="24">
        <v>0</v>
      </c>
      <c r="I24" s="24">
        <v>0</v>
      </c>
      <c r="J24" s="31">
        <f>'ноябрь 2014г. по 6-10'!J24+'ноябрь 2014г. по 0,4'!J21</f>
        <v>31</v>
      </c>
      <c r="K24" s="31">
        <f>'ноябрь 2014г. по 6-10'!K24+'ноябрь 2014г. по 0,4'!K21</f>
        <v>260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 x14ac:dyDescent="0.25">
      <c r="A25" s="18"/>
      <c r="B25" s="18"/>
      <c r="C25" s="19" t="s">
        <v>24</v>
      </c>
      <c r="D25" s="31">
        <f>'ноябрь 2014г. по 6-10'!D25+'ноябрь 2014г. по 0,4'!D22</f>
        <v>1</v>
      </c>
      <c r="E25" s="31">
        <f>'ноябрь 2014г. по 6-10'!E25+'ноябрь 2014г. по 0,4'!E22</f>
        <v>250</v>
      </c>
      <c r="F25" s="31">
        <f>'ноябрь 2014г. по 6-10'!F25+'ноябрь 2014г. по 0,4'!F22</f>
        <v>0</v>
      </c>
      <c r="G25" s="31">
        <f>'ноябрь 2014г. по 6-10'!G25+'ноябрь 2014г. по 0,4'!G22</f>
        <v>0</v>
      </c>
      <c r="H25" s="24">
        <v>0</v>
      </c>
      <c r="I25" s="24">
        <v>0</v>
      </c>
      <c r="J25" s="31">
        <f>'ноябрь 2014г. по 6-10'!J25+'ноябрь 2014г. по 0,4'!J22</f>
        <v>0</v>
      </c>
      <c r="K25" s="31">
        <f>'ноябрь 2014г. по 6-10'!K25+'ноябрь 2014г. по 0,4'!K22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 x14ac:dyDescent="0.25">
      <c r="A26" s="18"/>
      <c r="B26" s="18"/>
      <c r="C26" s="19" t="s">
        <v>25</v>
      </c>
      <c r="D26" s="31">
        <f>'ноябрь 2014г. по 6-10'!D26+'ноябрь 2014г. по 0,4'!D23</f>
        <v>16</v>
      </c>
      <c r="E26" s="31">
        <f>'ноябрь 2014г. по 6-10'!E26+'ноябрь 2014г. по 0,4'!E23</f>
        <v>1760</v>
      </c>
      <c r="F26" s="31">
        <f>'ноябрь 2014г. по 6-10'!F26+'ноябрь 2014г. по 0,4'!F23</f>
        <v>9</v>
      </c>
      <c r="G26" s="31">
        <f>'ноябрь 2014г. по 6-10'!G26+'ноябрь 2014г. по 0,4'!G23</f>
        <v>845</v>
      </c>
      <c r="H26" s="24">
        <v>0</v>
      </c>
      <c r="I26" s="24">
        <v>0</v>
      </c>
      <c r="J26" s="31">
        <f>'ноябрь 2014г. по 6-10'!J26+'ноябрь 2014г. по 0,4'!J23</f>
        <v>3</v>
      </c>
      <c r="K26" s="31">
        <f>'ноябрь 2014г. по 6-10'!K26+'ноябрь 2014г. по 0,4'!K23</f>
        <v>210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 x14ac:dyDescent="0.25">
      <c r="A27" s="18"/>
      <c r="B27" s="18"/>
      <c r="C27" s="19" t="s">
        <v>26</v>
      </c>
      <c r="D27" s="31">
        <f>'ноябрь 2014г. по 6-10'!D27+'ноябрь 2014г. по 0,4'!D24</f>
        <v>3</v>
      </c>
      <c r="E27" s="31">
        <f>'ноябрь 2014г. по 6-10'!E27+'ноябрь 2014г. по 0,4'!E24</f>
        <v>140</v>
      </c>
      <c r="F27" s="31">
        <f>'ноябрь 2014г. по 6-10'!F27+'ноябрь 2014г. по 0,4'!F24</f>
        <v>2</v>
      </c>
      <c r="G27" s="31">
        <f>'ноябрь 2014г. по 6-10'!G27+'ноябрь 2014г. по 0,4'!G24</f>
        <v>30</v>
      </c>
      <c r="H27" s="24">
        <v>0</v>
      </c>
      <c r="I27" s="24">
        <v>0</v>
      </c>
      <c r="J27" s="31">
        <f>'ноябрь 2014г. по 6-10'!J27+'ноябрь 2014г. по 0,4'!J24</f>
        <v>0</v>
      </c>
      <c r="K27" s="31">
        <f>'ноябрь 2014г. по 6-10'!K27+'ноябрь 2014г. по 0,4'!K24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 x14ac:dyDescent="0.25">
      <c r="A28" s="18"/>
      <c r="B28" s="18"/>
      <c r="C28" s="19" t="s">
        <v>27</v>
      </c>
      <c r="D28" s="31">
        <f>'ноябрь 2014г. по 6-10'!D28+'ноябрь 2014г. по 0,4'!D25</f>
        <v>9</v>
      </c>
      <c r="E28" s="31">
        <f>'ноябрь 2014г. по 6-10'!E28+'ноябрь 2014г. по 0,4'!E25</f>
        <v>994</v>
      </c>
      <c r="F28" s="31">
        <f>'ноябрь 2014г. по 6-10'!F28+'ноябрь 2014г. по 0,4'!F25</f>
        <v>6</v>
      </c>
      <c r="G28" s="31">
        <f>'ноябрь 2014г. по 6-10'!G28+'ноябрь 2014г. по 0,4'!G25</f>
        <v>494</v>
      </c>
      <c r="H28" s="24">
        <v>0</v>
      </c>
      <c r="I28" s="24">
        <v>0</v>
      </c>
      <c r="J28" s="31">
        <f>'ноябрь 2014г. по 6-10'!J28+'ноябрь 2014г. по 0,4'!J25</f>
        <v>50</v>
      </c>
      <c r="K28" s="31">
        <f>'ноябрь 2014г. по 6-10'!K28+'ноябрь 2014г. по 0,4'!K25</f>
        <v>390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 x14ac:dyDescent="0.25">
      <c r="A29" s="18"/>
      <c r="B29" s="18"/>
      <c r="C29" s="19" t="s">
        <v>28</v>
      </c>
      <c r="D29" s="31">
        <f>'ноябрь 2014г. по 6-10'!D29+'ноябрь 2014г. по 0,4'!D26</f>
        <v>6</v>
      </c>
      <c r="E29" s="31">
        <f>'ноябрь 2014г. по 6-10'!E29+'ноябрь 2014г. по 0,4'!E26</f>
        <v>50</v>
      </c>
      <c r="F29" s="31">
        <f>'ноябрь 2014г. по 6-10'!F29+'ноябрь 2014г. по 0,4'!F26</f>
        <v>6</v>
      </c>
      <c r="G29" s="31">
        <f>'ноябрь 2014г. по 6-10'!G29+'ноябрь 2014г. по 0,4'!G26</f>
        <v>50</v>
      </c>
      <c r="H29" s="24">
        <v>1</v>
      </c>
      <c r="I29" s="24">
        <v>300</v>
      </c>
      <c r="J29" s="31">
        <f>'ноябрь 2014г. по 6-10'!J29+'ноябрь 2014г. по 0,4'!J26</f>
        <v>0</v>
      </c>
      <c r="K29" s="31">
        <f>'ноябрь 2014г. по 6-10'!K29+'ноябрь 2014г. по 0,4'!K26</f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 x14ac:dyDescent="0.2">
      <c r="A30" s="18"/>
      <c r="B30" s="18"/>
      <c r="C30" s="20" t="s">
        <v>30</v>
      </c>
      <c r="D30" s="29">
        <f>D23+D24+D25+D26+D27+D28+D29</f>
        <v>38</v>
      </c>
      <c r="E30" s="29">
        <f t="shared" ref="E30:Q30" si="0">E23+E24+E25+E26+E27+E28+E29</f>
        <v>3384</v>
      </c>
      <c r="F30" s="29">
        <f t="shared" si="0"/>
        <v>24</v>
      </c>
      <c r="G30" s="29">
        <f t="shared" si="0"/>
        <v>1519</v>
      </c>
      <c r="H30" s="29">
        <f t="shared" si="0"/>
        <v>3</v>
      </c>
      <c r="I30" s="29">
        <f t="shared" si="0"/>
        <v>311.2</v>
      </c>
      <c r="J30" s="29">
        <f t="shared" si="0"/>
        <v>84</v>
      </c>
      <c r="K30" s="29">
        <f t="shared" si="0"/>
        <v>860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 x14ac:dyDescent="0.25">
      <c r="A31" s="18"/>
      <c r="B31" s="18"/>
      <c r="C31" s="139" t="s">
        <v>29</v>
      </c>
      <c r="D31" s="140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 x14ac:dyDescent="0.25">
      <c r="A32" s="18"/>
      <c r="B32" s="18"/>
      <c r="C32" s="19" t="s">
        <v>31</v>
      </c>
      <c r="D32" s="31">
        <f>'ноябрь 2014г. по 6-10'!D32+'ноябрь 2014г. по 0,4'!D29</f>
        <v>53</v>
      </c>
      <c r="E32" s="31">
        <f>'ноябрь 2014г. по 6-10'!E32+'ноябрь 2014г. по 0,4'!E29</f>
        <v>1749</v>
      </c>
      <c r="F32" s="31">
        <f>'ноябрь 2014г. по 6-10'!F32+'ноябрь 2014г. по 0,4'!F29</f>
        <v>51</v>
      </c>
      <c r="G32" s="31">
        <f>'ноябрь 2014г. по 6-10'!G32+'ноябрь 2014г. по 0,4'!G29</f>
        <v>1349</v>
      </c>
      <c r="H32" s="24">
        <v>0</v>
      </c>
      <c r="I32" s="24">
        <v>0</v>
      </c>
      <c r="J32" s="31">
        <f>'ноябрь 2014г. по 6-10'!J32+'ноябрь 2014г. по 0,4'!J29</f>
        <v>39</v>
      </c>
      <c r="K32" s="31">
        <f>'ноябрь 2014г. по 6-10'!K32+'ноябрь 2014г. по 0,4'!K29</f>
        <v>280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 x14ac:dyDescent="0.25">
      <c r="A33" s="18"/>
      <c r="B33" s="18"/>
      <c r="C33" s="19" t="s">
        <v>32</v>
      </c>
      <c r="D33" s="31">
        <f>'ноябрь 2014г. по 6-10'!D33+'ноябрь 2014г. по 0,4'!D30</f>
        <v>32</v>
      </c>
      <c r="E33" s="31">
        <f>'ноябрь 2014г. по 6-10'!E33+'ноябрь 2014г. по 0,4'!E30</f>
        <v>1243</v>
      </c>
      <c r="F33" s="31">
        <f>'ноябрь 2014г. по 6-10'!F33+'ноябрь 2014г. по 0,4'!F30</f>
        <v>31</v>
      </c>
      <c r="G33" s="31">
        <f>'ноябрь 2014г. по 6-10'!G33+'ноябрь 2014г. по 0,4'!G30</f>
        <v>1189</v>
      </c>
      <c r="H33" s="24">
        <v>0</v>
      </c>
      <c r="I33" s="24">
        <v>0</v>
      </c>
      <c r="J33" s="31">
        <f>'ноябрь 2014г. по 6-10'!J33+'ноябрь 2014г. по 0,4'!J30</f>
        <v>41</v>
      </c>
      <c r="K33" s="31">
        <f>'ноябрь 2014г. по 6-10'!K33+'ноябрь 2014г. по 0,4'!K30</f>
        <v>320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 x14ac:dyDescent="0.25">
      <c r="A34" s="18"/>
      <c r="B34" s="18"/>
      <c r="C34" s="19" t="s">
        <v>33</v>
      </c>
      <c r="D34" s="31">
        <f>'ноябрь 2014г. по 6-10'!D34+'ноябрь 2014г. по 0,4'!D31</f>
        <v>36</v>
      </c>
      <c r="E34" s="31">
        <f>'ноябрь 2014г. по 6-10'!E34+'ноябрь 2014г. по 0,4'!E31</f>
        <v>596</v>
      </c>
      <c r="F34" s="31">
        <f>'ноябрь 2014г. по 6-10'!F34+'ноябрь 2014г. по 0,4'!F31</f>
        <v>36</v>
      </c>
      <c r="G34" s="31">
        <f>'ноябрь 2014г. по 6-10'!G34+'ноябрь 2014г. по 0,4'!G31</f>
        <v>596</v>
      </c>
      <c r="H34" s="24">
        <v>0</v>
      </c>
      <c r="I34" s="24">
        <v>0</v>
      </c>
      <c r="J34" s="31">
        <f>'ноябрь 2014г. по 6-10'!J34+'ноябрь 2014г. по 0,4'!J31</f>
        <v>25</v>
      </c>
      <c r="K34" s="31">
        <f>'ноябрь 2014г. по 6-10'!K34+'ноябрь 2014г. по 0,4'!K31</f>
        <v>365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 x14ac:dyDescent="0.25">
      <c r="A35" s="18"/>
      <c r="B35" s="18"/>
      <c r="C35" s="19" t="s">
        <v>34</v>
      </c>
      <c r="D35" s="31">
        <f>'ноябрь 2014г. по 6-10'!D35+'ноябрь 2014г. по 0,4'!D32</f>
        <v>35</v>
      </c>
      <c r="E35" s="31">
        <f>'ноябрь 2014г. по 6-10'!E35+'ноябрь 2014г. по 0,4'!E32</f>
        <v>1267</v>
      </c>
      <c r="F35" s="31">
        <f>'ноябрь 2014г. по 6-10'!F35+'ноябрь 2014г. по 0,4'!F32</f>
        <v>35</v>
      </c>
      <c r="G35" s="31">
        <f>'ноябрь 2014г. по 6-10'!G35+'ноябрь 2014г. по 0,4'!G32</f>
        <v>1067</v>
      </c>
      <c r="H35" s="24">
        <v>0</v>
      </c>
      <c r="I35" s="24">
        <v>0</v>
      </c>
      <c r="J35" s="31">
        <f>'ноябрь 2014г. по 6-10'!J35+'ноябрь 2014г. по 0,4'!J32</f>
        <v>20</v>
      </c>
      <c r="K35" s="31">
        <f>'ноябрь 2014г. по 6-10'!K35+'ноябрь 2014г. по 0,4'!K32</f>
        <v>216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 x14ac:dyDescent="0.25">
      <c r="A36" s="18"/>
      <c r="B36" s="18"/>
      <c r="C36" s="19" t="s">
        <v>35</v>
      </c>
      <c r="D36" s="31">
        <f>'ноябрь 2014г. по 6-10'!D36+'ноябрь 2014г. по 0,4'!D33</f>
        <v>76</v>
      </c>
      <c r="E36" s="31">
        <f>'ноябрь 2014г. по 6-10'!E36+'ноябрь 2014г. по 0,4'!E33</f>
        <v>2835</v>
      </c>
      <c r="F36" s="31">
        <f>'ноябрь 2014г. по 6-10'!F36+'ноябрь 2014г. по 0,4'!F33</f>
        <v>76</v>
      </c>
      <c r="G36" s="31">
        <f>'ноябрь 2014г. по 6-10'!G36+'ноябрь 2014г. по 0,4'!G33</f>
        <v>2835</v>
      </c>
      <c r="H36" s="24">
        <v>0</v>
      </c>
      <c r="I36" s="24">
        <v>0</v>
      </c>
      <c r="J36" s="31">
        <f>'ноябрь 2014г. по 6-10'!J36+'ноябрь 2014г. по 0,4'!J33</f>
        <v>38</v>
      </c>
      <c r="K36" s="31">
        <f>'ноябрь 2014г. по 6-10'!K36+'ноябрь 2014г. по 0,4'!K33</f>
        <v>418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 x14ac:dyDescent="0.25">
      <c r="A37" s="18"/>
      <c r="B37" s="18"/>
      <c r="C37" s="19" t="s">
        <v>36</v>
      </c>
      <c r="D37" s="31">
        <f>'ноябрь 2014г. по 6-10'!D37+'ноябрь 2014г. по 0,4'!D34</f>
        <v>30</v>
      </c>
      <c r="E37" s="31">
        <f>'ноябрь 2014г. по 6-10'!E37+'ноябрь 2014г. по 0,4'!E34</f>
        <v>1140</v>
      </c>
      <c r="F37" s="31">
        <f>'ноябрь 2014г. по 6-10'!F37+'ноябрь 2014г. по 0,4'!F34</f>
        <v>30</v>
      </c>
      <c r="G37" s="31">
        <f>'ноябрь 2014г. по 6-10'!G37+'ноябрь 2014г. по 0,4'!G34</f>
        <v>290</v>
      </c>
      <c r="H37" s="24">
        <v>0</v>
      </c>
      <c r="I37" s="24">
        <v>0</v>
      </c>
      <c r="J37" s="31">
        <f>'ноябрь 2014г. по 6-10'!J37+'ноябрь 2014г. по 0,4'!J34</f>
        <v>2</v>
      </c>
      <c r="K37" s="31">
        <f>'ноябрь 2014г. по 6-10'!K37+'ноябрь 2014г. по 0,4'!K34</f>
        <v>14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 x14ac:dyDescent="0.2">
      <c r="A38" s="18"/>
      <c r="B38" s="18"/>
      <c r="C38" s="20" t="s">
        <v>30</v>
      </c>
      <c r="D38" s="29">
        <f>D32+D33+D34+D35+D36+D37</f>
        <v>262</v>
      </c>
      <c r="E38" s="29">
        <f t="shared" ref="E38:Q38" si="1">E32+E33+E34+E35+E36+E37</f>
        <v>8830</v>
      </c>
      <c r="F38" s="29">
        <f t="shared" si="1"/>
        <v>259</v>
      </c>
      <c r="G38" s="29">
        <f t="shared" si="1"/>
        <v>7326</v>
      </c>
      <c r="H38" s="29">
        <f t="shared" si="1"/>
        <v>0</v>
      </c>
      <c r="I38" s="29">
        <f t="shared" si="1"/>
        <v>0</v>
      </c>
      <c r="J38" s="29">
        <f t="shared" si="1"/>
        <v>165</v>
      </c>
      <c r="K38" s="29">
        <f t="shared" si="1"/>
        <v>1613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 x14ac:dyDescent="0.25">
      <c r="A39" s="18"/>
      <c r="B39" s="18"/>
      <c r="C39" s="114" t="s">
        <v>37</v>
      </c>
      <c r="D39" s="114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9" t="s">
        <v>38</v>
      </c>
      <c r="D40" s="31">
        <f>'ноябрь 2014г. по 6-10'!D40+'ноябрь 2014г. по 0,4'!D37</f>
        <v>79</v>
      </c>
      <c r="E40" s="31">
        <f>'ноябрь 2014г. по 6-10'!E40+'ноябрь 2014г. по 0,4'!E37</f>
        <v>810</v>
      </c>
      <c r="F40" s="31">
        <f>'ноябрь 2014г. по 6-10'!F40+'ноябрь 2014г. по 0,4'!F37</f>
        <v>50</v>
      </c>
      <c r="G40" s="31">
        <f>'ноябрь 2014г. по 6-10'!G40+'ноябрь 2014г. по 0,4'!G37</f>
        <v>330</v>
      </c>
      <c r="H40" s="24">
        <v>0</v>
      </c>
      <c r="I40" s="24">
        <v>0</v>
      </c>
      <c r="J40" s="31">
        <f>'ноябрь 2014г. по 6-10'!J40+'ноябрь 2014г. по 0,4'!J37</f>
        <v>70</v>
      </c>
      <c r="K40" s="31">
        <f>'ноябрь 2014г. по 6-10'!K40+'ноябрь 2014г. по 0,4'!K37</f>
        <v>1060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 x14ac:dyDescent="0.25">
      <c r="A41" s="18"/>
      <c r="B41" s="18"/>
      <c r="C41" s="19" t="s">
        <v>39</v>
      </c>
      <c r="D41" s="31">
        <f>'ноябрь 2014г. по 6-10'!D41+'ноябрь 2014г. по 0,4'!D38</f>
        <v>36</v>
      </c>
      <c r="E41" s="31">
        <f>'ноябрь 2014г. по 6-10'!E41+'ноябрь 2014г. по 0,4'!E38</f>
        <v>1986.2</v>
      </c>
      <c r="F41" s="31">
        <f>'ноябрь 2014г. по 6-10'!F41+'ноябрь 2014г. по 0,4'!F38</f>
        <v>24</v>
      </c>
      <c r="G41" s="31">
        <f>'ноябрь 2014г. по 6-10'!G41+'ноябрь 2014г. по 0,4'!G38</f>
        <v>309</v>
      </c>
      <c r="H41" s="24">
        <v>0</v>
      </c>
      <c r="I41" s="24">
        <v>0</v>
      </c>
      <c r="J41" s="31">
        <f>'ноябрь 2014г. по 6-10'!J41+'ноябрь 2014г. по 0,4'!J38</f>
        <v>12</v>
      </c>
      <c r="K41" s="31">
        <f>'ноябрь 2014г. по 6-10'!K41+'ноябрь 2014г. по 0,4'!K38</f>
        <v>120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 x14ac:dyDescent="0.25">
      <c r="A42" s="18"/>
      <c r="B42" s="18"/>
      <c r="C42" s="19" t="s">
        <v>40</v>
      </c>
      <c r="D42" s="31">
        <f>'ноябрь 2014г. по 6-10'!D42+'ноябрь 2014г. по 0,4'!D39</f>
        <v>52</v>
      </c>
      <c r="E42" s="31">
        <f>'ноябрь 2014г. по 6-10'!E42+'ноябрь 2014г. по 0,4'!E39</f>
        <v>1241.0999999999999</v>
      </c>
      <c r="F42" s="31">
        <f>'ноябрь 2014г. по 6-10'!F42+'ноябрь 2014г. по 0,4'!F39</f>
        <v>42</v>
      </c>
      <c r="G42" s="31">
        <f>'ноябрь 2014г. по 6-10'!G42+'ноябрь 2014г. по 0,4'!G39</f>
        <v>1161.0999999999999</v>
      </c>
      <c r="H42" s="24">
        <v>0</v>
      </c>
      <c r="I42" s="24">
        <v>0</v>
      </c>
      <c r="J42" s="31">
        <f>'ноябрь 2014г. по 6-10'!J42+'ноябрь 2014г. по 0,4'!J39</f>
        <v>16</v>
      </c>
      <c r="K42" s="31">
        <f>'ноябрь 2014г. по 6-10'!K42+'ноябрь 2014г. по 0,4'!K39</f>
        <v>161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 x14ac:dyDescent="0.25">
      <c r="A43" s="18"/>
      <c r="B43" s="18"/>
      <c r="C43" s="19" t="s">
        <v>41</v>
      </c>
      <c r="D43" s="31">
        <f>'ноябрь 2014г. по 6-10'!D43+'ноябрь 2014г. по 0,4'!D40</f>
        <v>30</v>
      </c>
      <c r="E43" s="31">
        <f>'ноябрь 2014г. по 6-10'!E43+'ноябрь 2014г. по 0,4'!E40</f>
        <v>589</v>
      </c>
      <c r="F43" s="31">
        <f>'ноябрь 2014г. по 6-10'!F43+'ноябрь 2014г. по 0,4'!F40</f>
        <v>20</v>
      </c>
      <c r="G43" s="31">
        <f>'ноябрь 2014г. по 6-10'!G43+'ноябрь 2014г. по 0,4'!G40</f>
        <v>286</v>
      </c>
      <c r="H43" s="24">
        <v>0</v>
      </c>
      <c r="I43" s="24">
        <v>0</v>
      </c>
      <c r="J43" s="31">
        <f>'ноябрь 2014г. по 6-10'!J43+'ноябрь 2014г. по 0,4'!J40</f>
        <v>18</v>
      </c>
      <c r="K43" s="31">
        <f>'ноябрь 2014г. по 6-10'!K43+'ноябрь 2014г. по 0,4'!K40</f>
        <v>100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 x14ac:dyDescent="0.25">
      <c r="A44" s="18"/>
      <c r="B44" s="18"/>
      <c r="C44" s="19" t="s">
        <v>42</v>
      </c>
      <c r="D44" s="31">
        <f>'ноябрь 2014г. по 6-10'!D44+'ноябрь 2014г. по 0,4'!D41</f>
        <v>1</v>
      </c>
      <c r="E44" s="31">
        <f>'ноябрь 2014г. по 6-10'!E44+'ноябрь 2014г. по 0,4'!E41</f>
        <v>40</v>
      </c>
      <c r="F44" s="31">
        <f>'ноябрь 2014г. по 6-10'!F44+'ноябрь 2014г. по 0,4'!F41</f>
        <v>0</v>
      </c>
      <c r="G44" s="31">
        <f>'ноябрь 2014г. по 6-10'!G44+'ноябрь 2014г. по 0,4'!G41</f>
        <v>0</v>
      </c>
      <c r="H44" s="24">
        <v>0</v>
      </c>
      <c r="I44" s="24">
        <v>0</v>
      </c>
      <c r="J44" s="31">
        <f>'ноябрь 2014г. по 6-10'!J44+'ноябрь 2014г. по 0,4'!J41</f>
        <v>0</v>
      </c>
      <c r="K44" s="31">
        <f>'ноябрь 2014г. по 6-10'!K44+'ноябрь 2014г. по 0,4'!K41</f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 x14ac:dyDescent="0.25">
      <c r="A45" s="18"/>
      <c r="B45" s="18"/>
      <c r="C45" s="19" t="s">
        <v>43</v>
      </c>
      <c r="D45" s="31">
        <f>'ноябрь 2014г. по 6-10'!D45+'ноябрь 2014г. по 0,4'!D42</f>
        <v>7</v>
      </c>
      <c r="E45" s="31">
        <f>'ноябрь 2014г. по 6-10'!E45+'ноябрь 2014г. по 0,4'!E42</f>
        <v>527</v>
      </c>
      <c r="F45" s="31">
        <f>'ноябрь 2014г. по 6-10'!F45+'ноябрь 2014г. по 0,4'!F42</f>
        <v>7</v>
      </c>
      <c r="G45" s="31">
        <f>'ноябрь 2014г. по 6-10'!G45+'ноябрь 2014г. по 0,4'!G42</f>
        <v>329</v>
      </c>
      <c r="H45" s="24">
        <v>0</v>
      </c>
      <c r="I45" s="24">
        <v>0</v>
      </c>
      <c r="J45" s="31">
        <f>'ноябрь 2014г. по 6-10'!J45+'ноябрь 2014г. по 0,4'!J42</f>
        <v>3</v>
      </c>
      <c r="K45" s="31">
        <f>'ноябрь 2014г. по 6-10'!K45+'ноябрь 2014г. по 0,4'!K42</f>
        <v>12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 x14ac:dyDescent="0.25">
      <c r="A46" s="18"/>
      <c r="B46" s="18"/>
      <c r="C46" s="19" t="s">
        <v>44</v>
      </c>
      <c r="D46" s="31">
        <f>'ноябрь 2014г. по 6-10'!D46+'ноябрь 2014г. по 0,4'!D43</f>
        <v>7</v>
      </c>
      <c r="E46" s="31">
        <f>'ноябрь 2014г. по 6-10'!E46+'ноябрь 2014г. по 0,4'!E43</f>
        <v>105</v>
      </c>
      <c r="F46" s="31">
        <f>'ноябрь 2014г. по 6-10'!F46+'ноябрь 2014г. по 0,4'!F43</f>
        <v>7</v>
      </c>
      <c r="G46" s="31">
        <f>'ноябрь 2014г. по 6-10'!G46+'ноябрь 2014г. по 0,4'!G43</f>
        <v>105</v>
      </c>
      <c r="H46" s="24">
        <v>0</v>
      </c>
      <c r="I46" s="24">
        <v>0</v>
      </c>
      <c r="J46" s="31">
        <f>'ноябрь 2014г. по 6-10'!J46+'ноябрь 2014г. по 0,4'!J43</f>
        <v>19</v>
      </c>
      <c r="K46" s="31">
        <f>'ноябрь 2014г. по 6-10'!K46+'ноябрь 2014г. по 0,4'!K43</f>
        <v>175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 x14ac:dyDescent="0.25">
      <c r="A47" s="18"/>
      <c r="B47" s="18"/>
      <c r="C47" s="19" t="s">
        <v>45</v>
      </c>
      <c r="D47" s="31">
        <f>'ноябрь 2014г. по 6-10'!D47+'ноябрь 2014г. по 0,4'!D44</f>
        <v>0</v>
      </c>
      <c r="E47" s="31">
        <f>'ноябрь 2014г. по 6-10'!E47+'ноябрь 2014г. по 0,4'!E44</f>
        <v>0</v>
      </c>
      <c r="F47" s="31">
        <f>'ноябрь 2014г. по 6-10'!F47+'ноябрь 2014г. по 0,4'!F44</f>
        <v>0</v>
      </c>
      <c r="G47" s="31">
        <f>'ноябрь 2014г. по 6-10'!G47+'ноябрь 2014г. по 0,4'!G44</f>
        <v>0</v>
      </c>
      <c r="H47" s="24">
        <v>0</v>
      </c>
      <c r="I47" s="24">
        <v>0</v>
      </c>
      <c r="J47" s="31">
        <f>'ноябрь 2014г. по 6-10'!J47+'ноябрь 2014г. по 0,4'!J44</f>
        <v>0</v>
      </c>
      <c r="K47" s="31">
        <f>'ноябрь 2014г. по 6-10'!K47+'ноябрь 2014г. по 0,4'!K44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 x14ac:dyDescent="0.25">
      <c r="A48" s="18"/>
      <c r="B48" s="18"/>
      <c r="C48" s="19" t="s">
        <v>46</v>
      </c>
      <c r="D48" s="31">
        <f>'ноябрь 2014г. по 6-10'!D48+'ноябрь 2014г. по 0,4'!D45</f>
        <v>39</v>
      </c>
      <c r="E48" s="31">
        <f>'ноябрь 2014г. по 6-10'!E48+'ноябрь 2014г. по 0,4'!E45</f>
        <v>2218</v>
      </c>
      <c r="F48" s="31">
        <f>'ноябрь 2014г. по 6-10'!F48+'ноябрь 2014г. по 0,4'!F45</f>
        <v>26</v>
      </c>
      <c r="G48" s="31">
        <f>'ноябрь 2014г. по 6-10'!G48+'ноябрь 2014г. по 0,4'!G45</f>
        <v>830</v>
      </c>
      <c r="H48" s="24">
        <v>0</v>
      </c>
      <c r="I48" s="24">
        <v>0</v>
      </c>
      <c r="J48" s="31">
        <f>'ноябрь 2014г. по 6-10'!J48+'ноябрь 2014г. по 0,4'!J45</f>
        <v>26</v>
      </c>
      <c r="K48" s="31">
        <f>'ноябрь 2014г. по 6-10'!K48+'ноябрь 2014г. по 0,4'!K45</f>
        <v>221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 x14ac:dyDescent="0.25">
      <c r="A49" s="18"/>
      <c r="B49" s="18"/>
      <c r="C49" s="19" t="s">
        <v>47</v>
      </c>
      <c r="D49" s="31">
        <f>'ноябрь 2014г. по 6-10'!D49+'ноябрь 2014г. по 0,4'!D46</f>
        <v>4</v>
      </c>
      <c r="E49" s="31">
        <f>'ноябрь 2014г. по 6-10'!E49+'ноябрь 2014г. по 0,4'!E46</f>
        <v>451.1</v>
      </c>
      <c r="F49" s="31">
        <f>'ноябрь 2014г. по 6-10'!F49+'ноябрь 2014г. по 0,4'!F46</f>
        <v>4</v>
      </c>
      <c r="G49" s="31">
        <f>'ноябрь 2014г. по 6-10'!G49+'ноябрь 2014г. по 0,4'!G46</f>
        <v>451.1</v>
      </c>
      <c r="H49" s="24">
        <v>0</v>
      </c>
      <c r="I49" s="24">
        <v>0</v>
      </c>
      <c r="J49" s="31">
        <f>'ноябрь 2014г. по 6-10'!J49+'ноябрь 2014г. по 0,4'!J46</f>
        <v>4</v>
      </c>
      <c r="K49" s="31">
        <f>'ноябрь 2014г. по 6-10'!K49+'ноябрь 2014г. по 0,4'!K46</f>
        <v>135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 x14ac:dyDescent="0.25">
      <c r="A50" s="18"/>
      <c r="B50" s="18"/>
      <c r="C50" s="19" t="s">
        <v>48</v>
      </c>
      <c r="D50" s="31">
        <f>'ноябрь 2014г. по 6-10'!D50+'ноябрь 2014г. по 0,4'!D47</f>
        <v>3</v>
      </c>
      <c r="E50" s="31">
        <f>'ноябрь 2014г. по 6-10'!E50+'ноябрь 2014г. по 0,4'!E47</f>
        <v>183</v>
      </c>
      <c r="F50" s="31">
        <f>'ноябрь 2014г. по 6-10'!F50+'ноябрь 2014г. по 0,4'!F47</f>
        <v>3</v>
      </c>
      <c r="G50" s="31">
        <f>'ноябрь 2014г. по 6-10'!G50+'ноябрь 2014г. по 0,4'!G47</f>
        <v>183</v>
      </c>
      <c r="H50" s="24">
        <v>0</v>
      </c>
      <c r="I50" s="24">
        <v>0</v>
      </c>
      <c r="J50" s="31">
        <f>'ноябрь 2014г. по 6-10'!J50+'ноябрь 2014г. по 0,4'!J47</f>
        <v>0</v>
      </c>
      <c r="K50" s="31">
        <f>'ноябрь 2014г. по 6-10'!K50+'ноябрь 2014г. по 0,4'!K47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 x14ac:dyDescent="0.25">
      <c r="A51" s="18"/>
      <c r="B51" s="18"/>
      <c r="C51" s="19" t="s">
        <v>49</v>
      </c>
      <c r="D51" s="31">
        <f>'ноябрь 2014г. по 6-10'!D51+'ноябрь 2014г. по 0,4'!D48</f>
        <v>12</v>
      </c>
      <c r="E51" s="31">
        <f>'ноябрь 2014г. по 6-10'!E51+'ноябрь 2014г. по 0,4'!E48</f>
        <v>1020</v>
      </c>
      <c r="F51" s="31">
        <f>'ноябрь 2014г. по 6-10'!F51+'ноябрь 2014г. по 0,4'!F48</f>
        <v>10</v>
      </c>
      <c r="G51" s="31">
        <f>'ноябрь 2014г. по 6-10'!G51+'ноябрь 2014г. по 0,4'!G48</f>
        <v>515</v>
      </c>
      <c r="H51" s="24">
        <v>0</v>
      </c>
      <c r="I51" s="24">
        <v>0</v>
      </c>
      <c r="J51" s="31">
        <f>'ноябрь 2014г. по 6-10'!J51+'ноябрь 2014г. по 0,4'!J48</f>
        <v>42</v>
      </c>
      <c r="K51" s="31">
        <f>'ноябрь 2014г. по 6-10'!K51+'ноябрь 2014г. по 0,4'!K48</f>
        <v>302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 x14ac:dyDescent="0.2">
      <c r="A52" s="18"/>
      <c r="B52" s="18"/>
      <c r="C52" s="20" t="s">
        <v>30</v>
      </c>
      <c r="D52" s="29">
        <f>D40+D41+D42+D43+D44+D45+D46+D47+D48+D49+D50+D51</f>
        <v>270</v>
      </c>
      <c r="E52" s="29">
        <f t="shared" ref="E52:Q52" si="2">E40+E41+E42+E43+E44+E45+E46+E47+E48+E49+E50+E51</f>
        <v>9170.4</v>
      </c>
      <c r="F52" s="29">
        <f t="shared" si="2"/>
        <v>193</v>
      </c>
      <c r="G52" s="29">
        <f t="shared" si="2"/>
        <v>4499.2</v>
      </c>
      <c r="H52" s="29">
        <f t="shared" si="2"/>
        <v>0</v>
      </c>
      <c r="I52" s="29">
        <f t="shared" si="2"/>
        <v>0</v>
      </c>
      <c r="J52" s="29">
        <f t="shared" si="2"/>
        <v>210</v>
      </c>
      <c r="K52" s="29">
        <f t="shared" si="2"/>
        <v>2286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 x14ac:dyDescent="0.25">
      <c r="A53" s="18"/>
      <c r="B53" s="18"/>
      <c r="C53" s="114" t="s">
        <v>50</v>
      </c>
      <c r="D53" s="114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9" t="s">
        <v>51</v>
      </c>
      <c r="D54" s="31">
        <f>'ноябрь 2014г. по 6-10'!D54+'ноябрь 2014г. по 0,4'!D51</f>
        <v>5</v>
      </c>
      <c r="E54" s="31">
        <f>'ноябрь 2014г. по 6-10'!E54+'ноябрь 2014г. по 0,4'!E51</f>
        <v>438</v>
      </c>
      <c r="F54" s="31">
        <f>'ноябрь 2014г. по 6-10'!F54+'ноябрь 2014г. по 0,4'!F51</f>
        <v>5</v>
      </c>
      <c r="G54" s="31">
        <f>'ноябрь 2014г. по 6-10'!G54+'ноябрь 2014г. по 0,4'!G51</f>
        <v>438</v>
      </c>
      <c r="H54" s="24">
        <v>2</v>
      </c>
      <c r="I54" s="24">
        <v>350</v>
      </c>
      <c r="J54" s="31">
        <f>'ноябрь 2014г. по 6-10'!J54+'ноябрь 2014г. по 0,4'!J51</f>
        <v>46</v>
      </c>
      <c r="K54" s="31">
        <f>'ноябрь 2014г. по 6-10'!K54+'ноябрь 2014г. по 0,4'!K51</f>
        <v>364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 x14ac:dyDescent="0.25">
      <c r="A55" s="18"/>
      <c r="B55" s="18"/>
      <c r="C55" s="19" t="s">
        <v>52</v>
      </c>
      <c r="D55" s="31">
        <f>'ноябрь 2014г. по 6-10'!D55+'ноябрь 2014г. по 0,4'!D52</f>
        <v>3</v>
      </c>
      <c r="E55" s="31">
        <f>'ноябрь 2014г. по 6-10'!E55+'ноябрь 2014г. по 0,4'!E52</f>
        <v>64</v>
      </c>
      <c r="F55" s="31">
        <f>'ноябрь 2014г. по 6-10'!F55+'ноябрь 2014г. по 0,4'!F52</f>
        <v>2</v>
      </c>
      <c r="G55" s="31">
        <f>'ноябрь 2014г. по 6-10'!G55+'ноябрь 2014г. по 0,4'!G52</f>
        <v>24</v>
      </c>
      <c r="H55" s="24">
        <v>0</v>
      </c>
      <c r="I55" s="24">
        <v>0</v>
      </c>
      <c r="J55" s="31">
        <f>'ноябрь 2014г. по 6-10'!J55+'ноябрь 2014г. по 0,4'!J52</f>
        <v>0</v>
      </c>
      <c r="K55" s="31">
        <f>'ноябрь 2014г. по 6-10'!K55+'ноябрь 2014г. по 0,4'!K52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 x14ac:dyDescent="0.25">
      <c r="A56" s="18"/>
      <c r="B56" s="18"/>
      <c r="C56" s="19" t="s">
        <v>53</v>
      </c>
      <c r="D56" s="31">
        <f>'ноябрь 2014г. по 6-10'!D56+'ноябрь 2014г. по 0,4'!D53</f>
        <v>7</v>
      </c>
      <c r="E56" s="31">
        <f>'ноябрь 2014г. по 6-10'!E56+'ноябрь 2014г. по 0,4'!E53</f>
        <v>148</v>
      </c>
      <c r="F56" s="31">
        <f>'ноябрь 2014г. по 6-10'!F56+'ноябрь 2014г. по 0,4'!F53</f>
        <v>5</v>
      </c>
      <c r="G56" s="31">
        <f>'ноябрь 2014г. по 6-10'!G56+'ноябрь 2014г. по 0,4'!G53</f>
        <v>129</v>
      </c>
      <c r="H56" s="24">
        <v>0</v>
      </c>
      <c r="I56" s="24">
        <v>0</v>
      </c>
      <c r="J56" s="31">
        <f>'ноябрь 2014г. по 6-10'!J56+'ноябрь 2014г. по 0,4'!J53</f>
        <v>28</v>
      </c>
      <c r="K56" s="31">
        <f>'ноябрь 2014г. по 6-10'!K56+'ноябрь 2014г. по 0,4'!K53</f>
        <v>180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 x14ac:dyDescent="0.25">
      <c r="A57" s="18"/>
      <c r="B57" s="18"/>
      <c r="C57" s="19" t="s">
        <v>54</v>
      </c>
      <c r="D57" s="31">
        <f>'ноябрь 2014г. по 6-10'!D57+'ноябрь 2014г. по 0,4'!D54</f>
        <v>4</v>
      </c>
      <c r="E57" s="31">
        <f>'ноябрь 2014г. по 6-10'!E57+'ноябрь 2014г. по 0,4'!E54</f>
        <v>155</v>
      </c>
      <c r="F57" s="31">
        <f>'ноябрь 2014г. по 6-10'!F57+'ноябрь 2014г. по 0,4'!F54</f>
        <v>3</v>
      </c>
      <c r="G57" s="31">
        <f>'ноябрь 2014г. по 6-10'!G57+'ноябрь 2014г. по 0,4'!G54</f>
        <v>145</v>
      </c>
      <c r="H57" s="24">
        <v>0</v>
      </c>
      <c r="I57" s="24">
        <v>0</v>
      </c>
      <c r="J57" s="31">
        <f>'ноябрь 2014г. по 6-10'!J57+'ноябрь 2014г. по 0,4'!J54</f>
        <v>16</v>
      </c>
      <c r="K57" s="31">
        <f>'ноябрь 2014г. по 6-10'!K57+'ноябрь 2014г. по 0,4'!K54</f>
        <v>78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 x14ac:dyDescent="0.25">
      <c r="A58" s="18"/>
      <c r="B58" s="18"/>
      <c r="C58" s="19" t="s">
        <v>55</v>
      </c>
      <c r="D58" s="31">
        <f>'ноябрь 2014г. по 6-10'!D58+'ноябрь 2014г. по 0,4'!D55</f>
        <v>23</v>
      </c>
      <c r="E58" s="31">
        <f>'ноябрь 2014г. по 6-10'!E58+'ноябрь 2014г. по 0,4'!E55</f>
        <v>680</v>
      </c>
      <c r="F58" s="31">
        <f>'ноябрь 2014г. по 6-10'!F58+'ноябрь 2014г. по 0,4'!F55</f>
        <v>13</v>
      </c>
      <c r="G58" s="31">
        <f>'ноябрь 2014г. по 6-10'!G58+'ноябрь 2014г. по 0,4'!G55</f>
        <v>273</v>
      </c>
      <c r="H58" s="24">
        <v>0</v>
      </c>
      <c r="I58" s="24">
        <v>0</v>
      </c>
      <c r="J58" s="31">
        <f>'ноябрь 2014г. по 6-10'!J58+'ноябрь 2014г. по 0,4'!J55</f>
        <v>2</v>
      </c>
      <c r="K58" s="31">
        <f>'ноябрь 2014г. по 6-10'!K58+'ноябрь 2014г. по 0,4'!K55</f>
        <v>20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 x14ac:dyDescent="0.25">
      <c r="A59" s="18"/>
      <c r="B59" s="18"/>
      <c r="C59" s="19" t="s">
        <v>56</v>
      </c>
      <c r="D59" s="31">
        <f>'ноябрь 2014г. по 6-10'!D59+'ноябрь 2014г. по 0,4'!D56</f>
        <v>13</v>
      </c>
      <c r="E59" s="31">
        <f>'ноябрь 2014г. по 6-10'!E59+'ноябрь 2014г. по 0,4'!E56</f>
        <v>246</v>
      </c>
      <c r="F59" s="31">
        <f>'ноябрь 2014г. по 6-10'!F59+'ноябрь 2014г. по 0,4'!F56</f>
        <v>2</v>
      </c>
      <c r="G59" s="31">
        <f>'ноябрь 2014г. по 6-10'!G59+'ноябрь 2014г. по 0,4'!G56</f>
        <v>10</v>
      </c>
      <c r="H59" s="24">
        <v>2</v>
      </c>
      <c r="I59" s="24">
        <v>395</v>
      </c>
      <c r="J59" s="31">
        <f>'ноябрь 2014г. по 6-10'!J59+'ноябрь 2014г. по 0,4'!J56</f>
        <v>1</v>
      </c>
      <c r="K59" s="31">
        <f>'ноябрь 2014г. по 6-10'!K59+'ноябрь 2014г. по 0,4'!K56</f>
        <v>5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 x14ac:dyDescent="0.25">
      <c r="A60" s="18"/>
      <c r="B60" s="18"/>
      <c r="C60" s="19" t="s">
        <v>57</v>
      </c>
      <c r="D60" s="31">
        <f>'ноябрь 2014г. по 6-10'!D60+'ноябрь 2014г. по 0,4'!D57</f>
        <v>17</v>
      </c>
      <c r="E60" s="31">
        <f>'ноябрь 2014г. по 6-10'!E60+'ноябрь 2014г. по 0,4'!E57</f>
        <v>277</v>
      </c>
      <c r="F60" s="31">
        <f>'ноябрь 2014г. по 6-10'!F60+'ноябрь 2014г. по 0,4'!F57</f>
        <v>5</v>
      </c>
      <c r="G60" s="31">
        <f>'ноябрь 2014г. по 6-10'!G60+'ноябрь 2014г. по 0,4'!G57</f>
        <v>196</v>
      </c>
      <c r="H60" s="24">
        <v>0</v>
      </c>
      <c r="I60" s="24">
        <v>0</v>
      </c>
      <c r="J60" s="31">
        <f>'ноябрь 2014г. по 6-10'!J60+'ноябрь 2014г. по 0,4'!J57</f>
        <v>34</v>
      </c>
      <c r="K60" s="31">
        <f>'ноябрь 2014г. по 6-10'!K60+'ноябрь 2014г. по 0,4'!K57</f>
        <v>245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 x14ac:dyDescent="0.25">
      <c r="A61" s="18"/>
      <c r="B61" s="18"/>
      <c r="C61" s="19" t="s">
        <v>58</v>
      </c>
      <c r="D61" s="31">
        <f>'ноябрь 2014г. по 6-10'!D61+'ноябрь 2014г. по 0,4'!D58</f>
        <v>0</v>
      </c>
      <c r="E61" s="31">
        <f>'ноябрь 2014г. по 6-10'!E61+'ноябрь 2014г. по 0,4'!E58</f>
        <v>0</v>
      </c>
      <c r="F61" s="31">
        <f>'ноябрь 2014г. по 6-10'!F61+'ноябрь 2014г. по 0,4'!F58</f>
        <v>0</v>
      </c>
      <c r="G61" s="31">
        <f>'ноябрь 2014г. по 6-10'!G61+'ноябрь 2014г. по 0,4'!G58</f>
        <v>0</v>
      </c>
      <c r="H61" s="24">
        <v>0</v>
      </c>
      <c r="I61" s="24">
        <v>0</v>
      </c>
      <c r="J61" s="31">
        <f>'ноябрь 2014г. по 6-10'!J61+'ноябрь 2014г. по 0,4'!J58</f>
        <v>0</v>
      </c>
      <c r="K61" s="31">
        <f>'ноябрь 2014г. по 6-10'!K61+'ноябрь 2014г. по 0,4'!K58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 x14ac:dyDescent="0.25">
      <c r="A62" s="18"/>
      <c r="B62" s="18"/>
      <c r="C62" s="19" t="s">
        <v>59</v>
      </c>
      <c r="D62" s="31">
        <f>'ноябрь 2014г. по 6-10'!D62+'ноябрь 2014г. по 0,4'!D59</f>
        <v>2</v>
      </c>
      <c r="E62" s="31">
        <f>'ноябрь 2014г. по 6-10'!E62+'ноябрь 2014г. по 0,4'!E59</f>
        <v>15</v>
      </c>
      <c r="F62" s="31">
        <f>'ноябрь 2014г. по 6-10'!F62+'ноябрь 2014г. по 0,4'!F59</f>
        <v>2</v>
      </c>
      <c r="G62" s="31">
        <f>'ноябрь 2014г. по 6-10'!G62+'ноябрь 2014г. по 0,4'!G59</f>
        <v>15</v>
      </c>
      <c r="H62" s="24">
        <v>0</v>
      </c>
      <c r="I62" s="24">
        <v>0</v>
      </c>
      <c r="J62" s="31">
        <f>'ноябрь 2014г. по 6-10'!J62+'ноябрь 2014г. по 0,4'!J59</f>
        <v>0</v>
      </c>
      <c r="K62" s="31">
        <f>'ноябрь 2014г. по 6-10'!K62+'ноябрь 2014г. по 0,4'!K59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 x14ac:dyDescent="0.2">
      <c r="A63" s="18"/>
      <c r="B63" s="18"/>
      <c r="C63" s="19" t="s">
        <v>30</v>
      </c>
      <c r="D63" s="29">
        <f>D54+D55+D56+D57+D58+D59+D60+D61+D62</f>
        <v>74</v>
      </c>
      <c r="E63" s="29">
        <f t="shared" ref="E63:Q63" si="3">E54+E55+E56+E57+E58+E59+E60+E61+E62</f>
        <v>2023</v>
      </c>
      <c r="F63" s="29">
        <f t="shared" si="3"/>
        <v>37</v>
      </c>
      <c r="G63" s="29">
        <f t="shared" si="3"/>
        <v>1230</v>
      </c>
      <c r="H63" s="29">
        <f t="shared" si="3"/>
        <v>4</v>
      </c>
      <c r="I63" s="29">
        <f t="shared" si="3"/>
        <v>745</v>
      </c>
      <c r="J63" s="29">
        <f t="shared" si="3"/>
        <v>127</v>
      </c>
      <c r="K63" s="29">
        <f t="shared" si="3"/>
        <v>892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 x14ac:dyDescent="0.25">
      <c r="A64" s="18"/>
      <c r="B64" s="18"/>
      <c r="C64" s="114" t="s">
        <v>60</v>
      </c>
      <c r="D64" s="114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 x14ac:dyDescent="0.25">
      <c r="A65" s="18"/>
      <c r="B65" s="18"/>
      <c r="C65" s="19" t="s">
        <v>61</v>
      </c>
      <c r="D65" s="31">
        <f>'ноябрь 2014г. по 6-10'!D64+'ноябрь 2014г. по 0,4'!D61</f>
        <v>895</v>
      </c>
      <c r="E65" s="31">
        <f>'ноябрь 2014г. по 6-10'!E64+'ноябрь 2014г. по 0,4'!E61</f>
        <v>30372.399999999998</v>
      </c>
      <c r="F65" s="31">
        <f>'ноябрь 2014г. по 6-10'!F64+'ноябрь 2014г. по 0,4'!F61</f>
        <v>724</v>
      </c>
      <c r="G65" s="31">
        <f>'ноябрь 2014г. по 6-10'!G64+'ноябрь 2014г. по 0,4'!G61</f>
        <v>17565.599999999999</v>
      </c>
      <c r="H65" s="24">
        <v>0</v>
      </c>
      <c r="I65" s="24">
        <v>0</v>
      </c>
      <c r="J65" s="31">
        <f>'ноябрь 2014г. по 6-10'!J64+'ноябрь 2014г. по 0,4'!J61</f>
        <v>773</v>
      </c>
      <c r="K65" s="31">
        <f>'ноябрь 2014г. по 6-10'!K64+'ноябрь 2014г. по 0,4'!K61</f>
        <v>8350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 x14ac:dyDescent="0.25">
      <c r="A66" s="18"/>
      <c r="B66" s="18"/>
      <c r="C66" s="19" t="s">
        <v>62</v>
      </c>
      <c r="D66" s="31">
        <f>'ноябрь 2014г. по 6-10'!D65+'ноябрь 2014г. по 0,4'!D62</f>
        <v>0</v>
      </c>
      <c r="E66" s="31">
        <f>'ноябрь 2014г. по 6-10'!E65+'ноябрь 2014г. по 0,4'!E62</f>
        <v>0</v>
      </c>
      <c r="F66" s="31">
        <f>'ноябрь 2014г. по 6-10'!F65+'ноябрь 2014г. по 0,4'!F62</f>
        <v>0</v>
      </c>
      <c r="G66" s="31">
        <f>'ноябрь 2014г. по 6-10'!G65+'ноябрь 2014г. по 0,4'!G62</f>
        <v>0</v>
      </c>
      <c r="H66" s="24">
        <v>0</v>
      </c>
      <c r="I66" s="24">
        <v>0</v>
      </c>
      <c r="J66" s="31">
        <f>'ноябрь 2014г. по 6-10'!J65+'ноябрь 2014г. по 0,4'!J62</f>
        <v>0</v>
      </c>
      <c r="K66" s="31">
        <f>'ноябрь 2014г. по 6-10'!K65+'ноябрь 2014г. по 0,4'!K62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 x14ac:dyDescent="0.25">
      <c r="A67" s="18"/>
      <c r="B67" s="18"/>
      <c r="C67" s="19" t="s">
        <v>63</v>
      </c>
      <c r="D67" s="31">
        <f>'ноябрь 2014г. по 6-10'!D66+'ноябрь 2014г. по 0,4'!D63</f>
        <v>82</v>
      </c>
      <c r="E67" s="31">
        <f>'ноябрь 2014г. по 6-10'!E66+'ноябрь 2014г. по 0,4'!E63</f>
        <v>1975</v>
      </c>
      <c r="F67" s="31">
        <f>'ноябрь 2014г. по 6-10'!F66+'ноябрь 2014г. по 0,4'!F63</f>
        <v>74</v>
      </c>
      <c r="G67" s="31">
        <f>'ноябрь 2014г. по 6-10'!G66+'ноябрь 2014г. по 0,4'!G63</f>
        <v>1050</v>
      </c>
      <c r="H67" s="24">
        <v>0</v>
      </c>
      <c r="I67" s="24">
        <v>0</v>
      </c>
      <c r="J67" s="31">
        <f>'ноябрь 2014г. по 6-10'!J66+'ноябрь 2014г. по 0,4'!J63</f>
        <v>54</v>
      </c>
      <c r="K67" s="31">
        <f>'ноябрь 2014г. по 6-10'!K66+'ноябрь 2014г. по 0,4'!K63</f>
        <v>1130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 x14ac:dyDescent="0.25">
      <c r="A68" s="18"/>
      <c r="B68" s="18"/>
      <c r="C68" s="19" t="s">
        <v>64</v>
      </c>
      <c r="D68" s="31">
        <f>'ноябрь 2014г. по 6-10'!D67+'ноябрь 2014г. по 0,4'!D64</f>
        <v>50</v>
      </c>
      <c r="E68" s="31">
        <f>'ноябрь 2014г. по 6-10'!E67+'ноябрь 2014г. по 0,4'!E64</f>
        <v>1760.5</v>
      </c>
      <c r="F68" s="31">
        <f>'ноябрь 2014г. по 6-10'!F67+'ноябрь 2014г. по 0,4'!F64</f>
        <v>44</v>
      </c>
      <c r="G68" s="31">
        <f>'ноябрь 2014г. по 6-10'!G67+'ноябрь 2014г. по 0,4'!G64</f>
        <v>710.5</v>
      </c>
      <c r="H68" s="24">
        <v>0</v>
      </c>
      <c r="I68" s="24">
        <v>0</v>
      </c>
      <c r="J68" s="31">
        <f>'ноябрь 2014г. по 6-10'!J67+'ноябрь 2014г. по 0,4'!J64</f>
        <v>40</v>
      </c>
      <c r="K68" s="31">
        <f>'ноябрь 2014г. по 6-10'!K67+'ноябрь 2014г. по 0,4'!K64</f>
        <v>1040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 x14ac:dyDescent="0.25">
      <c r="A69" s="18"/>
      <c r="B69" s="18"/>
      <c r="C69" s="19" t="s">
        <v>65</v>
      </c>
      <c r="D69" s="31">
        <f>'ноябрь 2014г. по 6-10'!D68+'ноябрь 2014г. по 0,4'!D65</f>
        <v>23</v>
      </c>
      <c r="E69" s="31">
        <f>'ноябрь 2014г. по 6-10'!E68+'ноябрь 2014г. по 0,4'!E65</f>
        <v>530</v>
      </c>
      <c r="F69" s="31">
        <f>'ноябрь 2014г. по 6-10'!F68+'ноябрь 2014г. по 0,4'!F65</f>
        <v>8</v>
      </c>
      <c r="G69" s="31">
        <f>'ноябрь 2014г. по 6-10'!G68+'ноябрь 2014г. по 0,4'!G65</f>
        <v>119.5</v>
      </c>
      <c r="H69" s="24">
        <v>0</v>
      </c>
      <c r="I69" s="24">
        <v>0</v>
      </c>
      <c r="J69" s="31">
        <f>'ноябрь 2014г. по 6-10'!J68+'ноябрь 2014г. по 0,4'!J65</f>
        <v>4</v>
      </c>
      <c r="K69" s="31">
        <f>'ноябрь 2014г. по 6-10'!K68+'ноябрь 2014г. по 0,4'!K65</f>
        <v>10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 x14ac:dyDescent="0.2">
      <c r="A70" s="18"/>
      <c r="B70" s="18"/>
      <c r="C70" s="20" t="s">
        <v>30</v>
      </c>
      <c r="D70" s="29">
        <f>D65+D66+D67+D68+D69</f>
        <v>1050</v>
      </c>
      <c r="E70" s="29">
        <f t="shared" ref="E70:Q70" si="4">E65+E66+E67+E68+E69</f>
        <v>34637.899999999994</v>
      </c>
      <c r="F70" s="29">
        <f t="shared" si="4"/>
        <v>850</v>
      </c>
      <c r="G70" s="29">
        <f t="shared" si="4"/>
        <v>19445.599999999999</v>
      </c>
      <c r="H70" s="29">
        <f t="shared" si="4"/>
        <v>0</v>
      </c>
      <c r="I70" s="29">
        <f t="shared" si="4"/>
        <v>0</v>
      </c>
      <c r="J70" s="29">
        <f t="shared" si="4"/>
        <v>871</v>
      </c>
      <c r="K70" s="29">
        <f t="shared" si="4"/>
        <v>10530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 x14ac:dyDescent="0.25">
      <c r="A71" s="18"/>
      <c r="B71" s="18"/>
      <c r="C71" s="114" t="s">
        <v>66</v>
      </c>
      <c r="D71" s="114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18"/>
      <c r="C72" s="19" t="s">
        <v>67</v>
      </c>
      <c r="D72" s="31">
        <f>'ноябрь 2014г. по 6-10'!D71+'ноябрь 2014г. по 0,4'!D68</f>
        <v>1</v>
      </c>
      <c r="E72" s="31">
        <f>'ноябрь 2014г. по 6-10'!E71+'ноябрь 2014г. по 0,4'!E68</f>
        <v>10</v>
      </c>
      <c r="F72" s="31">
        <f>'ноябрь 2014г. по 6-10'!F71+'ноябрь 2014г. по 0,4'!F68</f>
        <v>1</v>
      </c>
      <c r="G72" s="31">
        <f>'ноябрь 2014г. по 6-10'!G71+'ноябрь 2014г. по 0,4'!G68</f>
        <v>10</v>
      </c>
      <c r="H72" s="24">
        <v>0</v>
      </c>
      <c r="I72" s="24">
        <v>0</v>
      </c>
      <c r="J72" s="31">
        <f>'ноябрь 2014г. по 6-10'!J71+'ноябрь 2014г. по 0,4'!J68</f>
        <v>0</v>
      </c>
      <c r="K72" s="31">
        <f>'ноябрь 2014г. по 6-10'!K71+'ноябрь 2014г. по 0,4'!K68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 x14ac:dyDescent="0.25">
      <c r="A73" s="18"/>
      <c r="B73" s="18"/>
      <c r="C73" s="19" t="s">
        <v>68</v>
      </c>
      <c r="D73" s="31">
        <f>'ноябрь 2014г. по 6-10'!D72+'ноябрь 2014г. по 0,4'!D69</f>
        <v>25</v>
      </c>
      <c r="E73" s="31">
        <f>'ноябрь 2014г. по 6-10'!E72+'ноябрь 2014г. по 0,4'!E69</f>
        <v>225</v>
      </c>
      <c r="F73" s="31">
        <f>'ноябрь 2014г. по 6-10'!F72+'ноябрь 2014г. по 0,4'!F69</f>
        <v>16</v>
      </c>
      <c r="G73" s="31">
        <f>'ноябрь 2014г. по 6-10'!G72+'ноябрь 2014г. по 0,4'!G69</f>
        <v>80</v>
      </c>
      <c r="H73" s="24">
        <v>0</v>
      </c>
      <c r="I73" s="24">
        <v>0</v>
      </c>
      <c r="J73" s="31">
        <f>'ноябрь 2014г. по 6-10'!J72+'ноябрь 2014г. по 0,4'!J69</f>
        <v>0</v>
      </c>
      <c r="K73" s="31">
        <f>'ноябрь 2014г. по 6-10'!K72+'ноябрь 2014г. по 0,4'!K69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 x14ac:dyDescent="0.25">
      <c r="A74" s="18"/>
      <c r="B74" s="18"/>
      <c r="C74" s="19" t="s">
        <v>69</v>
      </c>
      <c r="D74" s="31">
        <f>'ноябрь 2014г. по 6-10'!D73+'ноябрь 2014г. по 0,4'!D70</f>
        <v>3</v>
      </c>
      <c r="E74" s="31">
        <f>'ноябрь 2014г. по 6-10'!E73+'ноябрь 2014г. по 0,4'!E70</f>
        <v>15</v>
      </c>
      <c r="F74" s="31">
        <f>'ноябрь 2014г. по 6-10'!F73+'ноябрь 2014г. по 0,4'!F70</f>
        <v>3</v>
      </c>
      <c r="G74" s="31">
        <f>'ноябрь 2014г. по 6-10'!G73+'ноябрь 2014г. по 0,4'!G70</f>
        <v>15</v>
      </c>
      <c r="H74" s="24">
        <v>1</v>
      </c>
      <c r="I74" s="24">
        <v>5.6</v>
      </c>
      <c r="J74" s="31">
        <f>'ноябрь 2014г. по 6-10'!J73+'ноябрь 2014г. по 0,4'!J70</f>
        <v>0</v>
      </c>
      <c r="K74" s="31">
        <f>'ноябрь 2014г. по 6-10'!K73+'ноябрь 2014г. по 0,4'!K70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 x14ac:dyDescent="0.25">
      <c r="A75" s="18"/>
      <c r="B75" s="18"/>
      <c r="C75" s="19" t="s">
        <v>70</v>
      </c>
      <c r="D75" s="31">
        <f>'ноябрь 2014г. по 6-10'!D74+'ноябрь 2014г. по 0,4'!D71</f>
        <v>18</v>
      </c>
      <c r="E75" s="31">
        <f>'ноябрь 2014г. по 6-10'!E74+'ноябрь 2014г. по 0,4'!E71</f>
        <v>562</v>
      </c>
      <c r="F75" s="31">
        <f>'ноябрь 2014г. по 6-10'!F74+'ноябрь 2014г. по 0,4'!F71</f>
        <v>15</v>
      </c>
      <c r="G75" s="31">
        <f>'ноябрь 2014г. по 6-10'!G74+'ноябрь 2014г. по 0,4'!G71</f>
        <v>222</v>
      </c>
      <c r="H75" s="24">
        <v>1</v>
      </c>
      <c r="I75" s="24">
        <v>6</v>
      </c>
      <c r="J75" s="31">
        <f>'ноябрь 2014г. по 6-10'!J74+'ноябрь 2014г. по 0,4'!J71</f>
        <v>5</v>
      </c>
      <c r="K75" s="31">
        <f>'ноябрь 2014г. по 6-10'!K74+'ноябрь 2014г. по 0,4'!K71</f>
        <v>420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 x14ac:dyDescent="0.25">
      <c r="A76" s="18"/>
      <c r="B76" s="18"/>
      <c r="C76" s="19" t="s">
        <v>71</v>
      </c>
      <c r="D76" s="31">
        <f>'ноябрь 2014г. по 6-10'!D75+'ноябрь 2014г. по 0,4'!D72</f>
        <v>1</v>
      </c>
      <c r="E76" s="31">
        <f>'ноябрь 2014г. по 6-10'!E75+'ноябрь 2014г. по 0,4'!E72</f>
        <v>6</v>
      </c>
      <c r="F76" s="31">
        <f>'ноябрь 2014г. по 6-10'!F75+'ноябрь 2014г. по 0,4'!F72</f>
        <v>1</v>
      </c>
      <c r="G76" s="31">
        <f>'ноябрь 2014г. по 6-10'!G75+'ноябрь 2014г. по 0,4'!G72</f>
        <v>6</v>
      </c>
      <c r="H76" s="24">
        <v>0</v>
      </c>
      <c r="I76" s="24">
        <v>0</v>
      </c>
      <c r="J76" s="31">
        <f>'ноябрь 2014г. по 6-10'!J75+'ноябрь 2014г. по 0,4'!J72</f>
        <v>0</v>
      </c>
      <c r="K76" s="31">
        <f>'ноябрь 2014г. по 6-10'!K75+'ноябрь 2014г. по 0,4'!K72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 x14ac:dyDescent="0.25">
      <c r="A77" s="18"/>
      <c r="B77" s="18"/>
      <c r="C77" s="19" t="s">
        <v>72</v>
      </c>
      <c r="D77" s="31">
        <f>'ноябрь 2014г. по 6-10'!D76+'ноябрь 2014г. по 0,4'!D73</f>
        <v>0</v>
      </c>
      <c r="E77" s="31">
        <f>'ноябрь 2014г. по 6-10'!E76+'ноябрь 2014г. по 0,4'!E73</f>
        <v>0</v>
      </c>
      <c r="F77" s="31">
        <f>'ноябрь 2014г. по 6-10'!F76+'ноябрь 2014г. по 0,4'!F73</f>
        <v>0</v>
      </c>
      <c r="G77" s="31">
        <f>'ноябрь 2014г. по 6-10'!G76+'ноябрь 2014г. по 0,4'!G73</f>
        <v>0</v>
      </c>
      <c r="H77" s="24">
        <v>0</v>
      </c>
      <c r="I77" s="24">
        <v>0</v>
      </c>
      <c r="J77" s="31">
        <f>'ноябрь 2014г. по 6-10'!J76+'ноябрь 2014г. по 0,4'!J73</f>
        <v>29</v>
      </c>
      <c r="K77" s="31">
        <f>'ноябрь 2014г. по 6-10'!K76+'ноябрь 2014г. по 0,4'!K73</f>
        <v>198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 x14ac:dyDescent="0.2">
      <c r="A78" s="18"/>
      <c r="B78" s="18"/>
      <c r="C78" s="20" t="s">
        <v>30</v>
      </c>
      <c r="D78" s="29">
        <f>D72+D73+D74+D75+D76+D77</f>
        <v>48</v>
      </c>
      <c r="E78" s="29">
        <f t="shared" ref="E78:Q78" si="5">E72+E73+E74+E75+E76+E77</f>
        <v>818</v>
      </c>
      <c r="F78" s="29">
        <f t="shared" si="5"/>
        <v>36</v>
      </c>
      <c r="G78" s="29">
        <f t="shared" si="5"/>
        <v>333</v>
      </c>
      <c r="H78" s="29">
        <f t="shared" si="5"/>
        <v>2</v>
      </c>
      <c r="I78" s="29">
        <f t="shared" si="5"/>
        <v>11.6</v>
      </c>
      <c r="J78" s="29">
        <f t="shared" si="5"/>
        <v>34</v>
      </c>
      <c r="K78" s="29">
        <f t="shared" si="5"/>
        <v>618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 x14ac:dyDescent="0.25">
      <c r="A79" s="18"/>
      <c r="B79" s="18"/>
      <c r="C79" s="114" t="s">
        <v>73</v>
      </c>
      <c r="D79" s="114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18"/>
      <c r="C80" s="19" t="s">
        <v>74</v>
      </c>
      <c r="D80" s="31">
        <f>'ноябрь 2014г. по 6-10'!D79+'ноябрь 2014г. по 0,4'!D76</f>
        <v>1</v>
      </c>
      <c r="E80" s="31">
        <f>'ноябрь 2014г. по 6-10'!E79+'ноябрь 2014г. по 0,4'!E76</f>
        <v>90</v>
      </c>
      <c r="F80" s="31">
        <f>'ноябрь 2014г. по 6-10'!F79+'ноябрь 2014г. по 0,4'!F76</f>
        <v>1</v>
      </c>
      <c r="G80" s="31">
        <f>'ноябрь 2014г. по 6-10'!G79+'ноябрь 2014г. по 0,4'!G76</f>
        <v>10</v>
      </c>
      <c r="H80" s="24">
        <v>0</v>
      </c>
      <c r="I80" s="24">
        <v>0</v>
      </c>
      <c r="J80" s="31">
        <f>'ноябрь 2014г. по 6-10'!J79+'ноябрь 2014г. по 0,4'!J76</f>
        <v>0</v>
      </c>
      <c r="K80" s="31">
        <f>'ноябрь 2014г. по 6-10'!K79+'ноябрь 2014г. по 0,4'!K76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 x14ac:dyDescent="0.25">
      <c r="A81" s="18"/>
      <c r="B81" s="18"/>
      <c r="C81" s="19" t="s">
        <v>75</v>
      </c>
      <c r="D81" s="31">
        <f>'ноябрь 2014г. по 6-10'!D80+'ноябрь 2014г. по 0,4'!D77</f>
        <v>1</v>
      </c>
      <c r="E81" s="31">
        <f>'ноябрь 2014г. по 6-10'!E80+'ноябрь 2014г. по 0,4'!E77</f>
        <v>7</v>
      </c>
      <c r="F81" s="31">
        <f>'ноябрь 2014г. по 6-10'!F80+'ноябрь 2014г. по 0,4'!F77</f>
        <v>1</v>
      </c>
      <c r="G81" s="31">
        <f>'ноябрь 2014г. по 6-10'!G80+'ноябрь 2014г. по 0,4'!G77</f>
        <v>7</v>
      </c>
      <c r="H81" s="24">
        <v>1</v>
      </c>
      <c r="I81" s="24">
        <v>5</v>
      </c>
      <c r="J81" s="31">
        <f>'ноябрь 2014г. по 6-10'!J80+'ноябрь 2014г. по 0,4'!J77</f>
        <v>0</v>
      </c>
      <c r="K81" s="31">
        <f>'ноябрь 2014г. по 6-10'!K80+'ноябрь 2014г. по 0,4'!K77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 x14ac:dyDescent="0.25">
      <c r="A82" s="18"/>
      <c r="B82" s="18"/>
      <c r="C82" s="19" t="s">
        <v>76</v>
      </c>
      <c r="D82" s="31">
        <f>'ноябрь 2014г. по 6-10'!D81+'ноябрь 2014г. по 0,4'!D78</f>
        <v>11</v>
      </c>
      <c r="E82" s="31">
        <f>'ноябрь 2014г. по 6-10'!E81+'ноябрь 2014г. по 0,4'!E78</f>
        <v>716</v>
      </c>
      <c r="F82" s="31">
        <f>'ноябрь 2014г. по 6-10'!F81+'ноябрь 2014г. по 0,4'!F78</f>
        <v>7</v>
      </c>
      <c r="G82" s="31">
        <f>'ноябрь 2014г. по 6-10'!G81+'ноябрь 2014г. по 0,4'!G78</f>
        <v>62</v>
      </c>
      <c r="H82" s="24">
        <v>0</v>
      </c>
      <c r="I82" s="24">
        <v>0</v>
      </c>
      <c r="J82" s="31">
        <f>'ноябрь 2014г. по 6-10'!J81+'ноябрь 2014г. по 0,4'!J78</f>
        <v>2</v>
      </c>
      <c r="K82" s="31">
        <f>'ноябрь 2014г. по 6-10'!K81+'ноябрь 2014г. по 0,4'!K78</f>
        <v>160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 x14ac:dyDescent="0.25">
      <c r="A83" s="18"/>
      <c r="B83" s="18"/>
      <c r="C83" s="19" t="s">
        <v>77</v>
      </c>
      <c r="D83" s="31">
        <f>'ноябрь 2014г. по 6-10'!D82+'ноябрь 2014г. по 0,4'!D79</f>
        <v>2</v>
      </c>
      <c r="E83" s="31">
        <f>'ноябрь 2014г. по 6-10'!E82+'ноябрь 2014г. по 0,4'!E79</f>
        <v>30</v>
      </c>
      <c r="F83" s="31">
        <f>'ноябрь 2014г. по 6-10'!F82+'ноябрь 2014г. по 0,4'!F79</f>
        <v>2</v>
      </c>
      <c r="G83" s="31">
        <f>'ноябрь 2014г. по 6-10'!G82+'ноябрь 2014г. по 0,4'!G79</f>
        <v>10</v>
      </c>
      <c r="H83" s="24">
        <v>0</v>
      </c>
      <c r="I83" s="24">
        <v>0</v>
      </c>
      <c r="J83" s="31">
        <f>'ноябрь 2014г. по 6-10'!J82+'ноябрь 2014г. по 0,4'!J79</f>
        <v>0</v>
      </c>
      <c r="K83" s="31">
        <f>'ноябрь 2014г. по 6-10'!K82+'ноябрь 2014г. по 0,4'!K79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 x14ac:dyDescent="0.25">
      <c r="A84" s="18"/>
      <c r="B84" s="18"/>
      <c r="C84" s="19" t="s">
        <v>78</v>
      </c>
      <c r="D84" s="31">
        <f>'ноябрь 2014г. по 6-10'!D83+'ноябрь 2014г. по 0,4'!D80</f>
        <v>5</v>
      </c>
      <c r="E84" s="31">
        <f>'ноябрь 2014г. по 6-10'!E83+'ноябрь 2014г. по 0,4'!E80</f>
        <v>165</v>
      </c>
      <c r="F84" s="31">
        <f>'ноябрь 2014г. по 6-10'!F83+'ноябрь 2014г. по 0,4'!F80</f>
        <v>5</v>
      </c>
      <c r="G84" s="31">
        <f>'ноябрь 2014г. по 6-10'!G83+'ноябрь 2014г. по 0,4'!G80</f>
        <v>83</v>
      </c>
      <c r="H84" s="24">
        <v>0</v>
      </c>
      <c r="I84" s="24">
        <v>0</v>
      </c>
      <c r="J84" s="31">
        <f>'ноябрь 2014г. по 6-10'!J83+'ноябрь 2014г. по 0,4'!J80</f>
        <v>0</v>
      </c>
      <c r="K84" s="31">
        <f>'ноябрь 2014г. по 6-10'!K83+'ноябрь 2014г. по 0,4'!K80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 x14ac:dyDescent="0.25">
      <c r="A85" s="18"/>
      <c r="B85" s="18"/>
      <c r="C85" s="19" t="s">
        <v>79</v>
      </c>
      <c r="D85" s="31">
        <f>'ноябрь 2014г. по 6-10'!D84+'ноябрь 2014г. по 0,4'!D81</f>
        <v>7</v>
      </c>
      <c r="E85" s="31">
        <f>'ноябрь 2014г. по 6-10'!E84+'ноябрь 2014г. по 0,4'!E81</f>
        <v>55</v>
      </c>
      <c r="F85" s="31">
        <f>'ноябрь 2014г. по 6-10'!F84+'ноябрь 2014г. по 0,4'!F81</f>
        <v>7</v>
      </c>
      <c r="G85" s="31">
        <f>'ноябрь 2014г. по 6-10'!G84+'ноябрь 2014г. по 0,4'!G81</f>
        <v>55</v>
      </c>
      <c r="H85" s="24">
        <v>0</v>
      </c>
      <c r="I85" s="24">
        <v>0</v>
      </c>
      <c r="J85" s="31">
        <f>'ноябрь 2014г. по 6-10'!J84+'ноябрь 2014г. по 0,4'!J81</f>
        <v>0</v>
      </c>
      <c r="K85" s="31">
        <f>'ноябрь 2014г. по 6-10'!K84+'ноябрь 2014г. по 0,4'!K81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 x14ac:dyDescent="0.25">
      <c r="A86" s="18"/>
      <c r="B86" s="18"/>
      <c r="C86" s="19" t="s">
        <v>80</v>
      </c>
      <c r="D86" s="31">
        <f>'ноябрь 2014г. по 6-10'!D85+'ноябрь 2014г. по 0,4'!D82</f>
        <v>2</v>
      </c>
      <c r="E86" s="31">
        <f>'ноябрь 2014г. по 6-10'!E85+'ноябрь 2014г. по 0,4'!E82</f>
        <v>149</v>
      </c>
      <c r="F86" s="31">
        <f>'ноябрь 2014г. по 6-10'!F85+'ноябрь 2014г. по 0,4'!F82</f>
        <v>1</v>
      </c>
      <c r="G86" s="31">
        <f>'ноябрь 2014г. по 6-10'!G85+'ноябрь 2014г. по 0,4'!G82</f>
        <v>4</v>
      </c>
      <c r="H86" s="24">
        <v>0</v>
      </c>
      <c r="I86" s="24">
        <v>0</v>
      </c>
      <c r="J86" s="31">
        <f>'ноябрь 2014г. по 6-10'!J85+'ноябрь 2014г. по 0,4'!J82</f>
        <v>1</v>
      </c>
      <c r="K86" s="31">
        <f>'ноябрь 2014г. по 6-10'!K85+'ноябрь 2014г. по 0,4'!K82</f>
        <v>4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 x14ac:dyDescent="0.25">
      <c r="A87" s="18"/>
      <c r="B87" s="18"/>
      <c r="C87" s="19" t="s">
        <v>81</v>
      </c>
      <c r="D87" s="31">
        <f>'ноябрь 2014г. по 6-10'!D86+'ноябрь 2014г. по 0,4'!D83</f>
        <v>8</v>
      </c>
      <c r="E87" s="31">
        <f>'ноябрь 2014г. по 6-10'!E86+'ноябрь 2014г. по 0,4'!E83</f>
        <v>182</v>
      </c>
      <c r="F87" s="31">
        <f>'ноябрь 2014г. по 6-10'!F86+'ноябрь 2014г. по 0,4'!F83</f>
        <v>6</v>
      </c>
      <c r="G87" s="31">
        <f>'ноябрь 2014г. по 6-10'!G86+'ноябрь 2014г. по 0,4'!G83</f>
        <v>34</v>
      </c>
      <c r="H87" s="24">
        <v>0</v>
      </c>
      <c r="I87" s="24">
        <v>0</v>
      </c>
      <c r="J87" s="31">
        <f>'ноябрь 2014г. по 6-10'!J86+'ноябрь 2014г. по 0,4'!J83</f>
        <v>0</v>
      </c>
      <c r="K87" s="31">
        <f>'ноябрь 2014г. по 6-10'!K86+'ноябрь 2014г. по 0,4'!K83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 x14ac:dyDescent="0.25">
      <c r="A88" s="18"/>
      <c r="B88" s="18"/>
      <c r="C88" s="19" t="s">
        <v>82</v>
      </c>
      <c r="D88" s="31">
        <f>'ноябрь 2014г. по 6-10'!D87+'ноябрь 2014г. по 0,4'!D84</f>
        <v>4</v>
      </c>
      <c r="E88" s="31">
        <f>'ноябрь 2014г. по 6-10'!E87+'ноябрь 2014г. по 0,4'!E84</f>
        <v>345</v>
      </c>
      <c r="F88" s="31">
        <f>'ноябрь 2014г. по 6-10'!F87+'ноябрь 2014г. по 0,4'!F84</f>
        <v>1</v>
      </c>
      <c r="G88" s="31">
        <f>'ноябрь 2014г. по 6-10'!G87+'ноябрь 2014г. по 0,4'!G84</f>
        <v>5</v>
      </c>
      <c r="H88" s="24">
        <v>0</v>
      </c>
      <c r="I88" s="24">
        <v>0</v>
      </c>
      <c r="J88" s="31">
        <f>'ноябрь 2014г. по 6-10'!J87+'ноябрь 2014г. по 0,4'!J84</f>
        <v>0</v>
      </c>
      <c r="K88" s="31">
        <f>'ноябрь 2014г. по 6-10'!K87+'ноябрь 2014г. по 0,4'!K84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 x14ac:dyDescent="0.25">
      <c r="A89" s="18"/>
      <c r="B89" s="18"/>
      <c r="C89" s="19" t="s">
        <v>83</v>
      </c>
      <c r="D89" s="31">
        <f>'ноябрь 2014г. по 6-10'!D88+'ноябрь 2014г. по 0,4'!D85</f>
        <v>1</v>
      </c>
      <c r="E89" s="31">
        <f>'ноябрь 2014г. по 6-10'!E88+'ноябрь 2014г. по 0,4'!E85</f>
        <v>65</v>
      </c>
      <c r="F89" s="31">
        <f>'ноябрь 2014г. по 6-10'!F88+'ноябрь 2014г. по 0,4'!F85</f>
        <v>1</v>
      </c>
      <c r="G89" s="31">
        <f>'ноябрь 2014г. по 6-10'!G88+'ноябрь 2014г. по 0,4'!G85</f>
        <v>15</v>
      </c>
      <c r="H89" s="24">
        <v>0</v>
      </c>
      <c r="I89" s="24">
        <v>0</v>
      </c>
      <c r="J89" s="31">
        <f>'ноябрь 2014г. по 6-10'!J88+'ноябрь 2014г. по 0,4'!J85</f>
        <v>0</v>
      </c>
      <c r="K89" s="31">
        <f>'ноябрь 2014г. по 6-10'!K88+'ноябрь 2014г. по 0,4'!K85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 x14ac:dyDescent="0.25">
      <c r="A90" s="18"/>
      <c r="B90" s="18"/>
      <c r="C90" s="19" t="s">
        <v>84</v>
      </c>
      <c r="D90" s="31">
        <f>'ноябрь 2014г. по 6-10'!D89+'ноябрь 2014г. по 0,4'!D86</f>
        <v>0</v>
      </c>
      <c r="E90" s="31">
        <f>'ноябрь 2014г. по 6-10'!E89+'ноябрь 2014г. по 0,4'!E86</f>
        <v>0</v>
      </c>
      <c r="F90" s="31">
        <f>'ноябрь 2014г. по 6-10'!F89+'ноябрь 2014г. по 0,4'!F86</f>
        <v>0</v>
      </c>
      <c r="G90" s="31">
        <f>'ноябрь 2014г. по 6-10'!G89+'ноябрь 2014г. по 0,4'!G86</f>
        <v>0</v>
      </c>
      <c r="H90" s="24">
        <v>0</v>
      </c>
      <c r="I90" s="24">
        <v>0</v>
      </c>
      <c r="J90" s="31">
        <f>'ноябрь 2014г. по 6-10'!J89+'ноябрь 2014г. по 0,4'!J86</f>
        <v>0</v>
      </c>
      <c r="K90" s="31">
        <f>'ноябрь 2014г. по 6-10'!K89+'ноябрь 2014г. по 0,4'!K86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 x14ac:dyDescent="0.2">
      <c r="A91" s="18"/>
      <c r="B91" s="18"/>
      <c r="C91" s="20" t="s">
        <v>30</v>
      </c>
      <c r="D91" s="29">
        <f>D80+D81+D82+D83+D84+D85+D86+D87+D88+D89+D90</f>
        <v>42</v>
      </c>
      <c r="E91" s="29">
        <f t="shared" ref="E91:Q91" si="6">E80+E81+E82+E83+E84+E85+E86+E87+E88+E89+E90</f>
        <v>1804</v>
      </c>
      <c r="F91" s="29">
        <f t="shared" si="6"/>
        <v>32</v>
      </c>
      <c r="G91" s="29">
        <f t="shared" si="6"/>
        <v>285</v>
      </c>
      <c r="H91" s="29">
        <f t="shared" si="6"/>
        <v>1</v>
      </c>
      <c r="I91" s="29">
        <f t="shared" si="6"/>
        <v>5</v>
      </c>
      <c r="J91" s="29">
        <f t="shared" si="6"/>
        <v>3</v>
      </c>
      <c r="K91" s="29">
        <f t="shared" si="6"/>
        <v>164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 x14ac:dyDescent="0.25">
      <c r="A92" s="18"/>
      <c r="B92" s="18"/>
      <c r="C92" s="114" t="s">
        <v>85</v>
      </c>
      <c r="D92" s="114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18"/>
      <c r="C93" s="19" t="s">
        <v>86</v>
      </c>
      <c r="D93" s="31">
        <f>'ноябрь 2014г. по 6-10'!D92+'ноябрь 2014г. по 0,4'!D89</f>
        <v>1</v>
      </c>
      <c r="E93" s="31">
        <f>'ноябрь 2014г. по 6-10'!E92+'ноябрь 2014г. по 0,4'!E89</f>
        <v>114</v>
      </c>
      <c r="F93" s="31">
        <f>'ноябрь 2014г. по 6-10'!F92+'ноябрь 2014г. по 0,4'!F89</f>
        <v>1</v>
      </c>
      <c r="G93" s="31">
        <f>'ноябрь 2014г. по 6-10'!G92+'ноябрь 2014г. по 0,4'!G89</f>
        <v>15</v>
      </c>
      <c r="H93" s="24">
        <v>1</v>
      </c>
      <c r="I93" s="24">
        <v>15</v>
      </c>
      <c r="J93" s="31">
        <f>'ноябрь 2014г. по 6-10'!J92+'ноябрь 2014г. по 0,4'!J89</f>
        <v>0</v>
      </c>
      <c r="K93" s="31">
        <f>'ноябрь 2014г. по 6-10'!K92+'ноябрь 2014г. по 0,4'!K89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 x14ac:dyDescent="0.25">
      <c r="A94" s="18"/>
      <c r="B94" s="18"/>
      <c r="C94" s="19" t="s">
        <v>87</v>
      </c>
      <c r="D94" s="31">
        <f>'ноябрь 2014г. по 6-10'!D93+'ноябрь 2014г. по 0,4'!D90</f>
        <v>16</v>
      </c>
      <c r="E94" s="31">
        <f>'ноябрь 2014г. по 6-10'!E93+'ноябрь 2014г. по 0,4'!E90</f>
        <v>279</v>
      </c>
      <c r="F94" s="31">
        <f>'ноябрь 2014г. по 6-10'!F93+'ноябрь 2014г. по 0,4'!F90</f>
        <v>15</v>
      </c>
      <c r="G94" s="31">
        <f>'ноябрь 2014г. по 6-10'!G93+'ноябрь 2014г. по 0,4'!G90</f>
        <v>179</v>
      </c>
      <c r="H94" s="24">
        <v>0</v>
      </c>
      <c r="I94" s="24">
        <v>0</v>
      </c>
      <c r="J94" s="31">
        <f>'ноябрь 2014г. по 6-10'!J93+'ноябрь 2014г. по 0,4'!J90</f>
        <v>0</v>
      </c>
      <c r="K94" s="31">
        <f>'ноябрь 2014г. по 6-10'!K93+'ноябрь 2014г. по 0,4'!K90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 x14ac:dyDescent="0.25">
      <c r="A95" s="18"/>
      <c r="B95" s="18"/>
      <c r="C95" s="19" t="s">
        <v>88</v>
      </c>
      <c r="D95" s="31">
        <f>'ноябрь 2014г. по 6-10'!D94+'ноябрь 2014г. по 0,4'!D91</f>
        <v>0</v>
      </c>
      <c r="E95" s="31">
        <f>'ноябрь 2014г. по 6-10'!E94+'ноябрь 2014г. по 0,4'!E91</f>
        <v>0</v>
      </c>
      <c r="F95" s="31">
        <f>'ноябрь 2014г. по 6-10'!F94+'ноябрь 2014г. по 0,4'!F91</f>
        <v>0</v>
      </c>
      <c r="G95" s="31">
        <f>'ноябрь 2014г. по 6-10'!G94+'ноябрь 2014г. по 0,4'!G91</f>
        <v>0</v>
      </c>
      <c r="H95" s="24">
        <v>0</v>
      </c>
      <c r="I95" s="24">
        <v>0</v>
      </c>
      <c r="J95" s="31">
        <f>'ноябрь 2014г. по 6-10'!J94+'ноябрь 2014г. по 0,4'!J91</f>
        <v>0</v>
      </c>
      <c r="K95" s="31">
        <f>'ноябрь 2014г. по 6-10'!K94+'ноябрь 2014г. по 0,4'!K91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 x14ac:dyDescent="0.25">
      <c r="A96" s="18"/>
      <c r="B96" s="18"/>
      <c r="C96" s="19" t="s">
        <v>72</v>
      </c>
      <c r="D96" s="31">
        <f>'ноябрь 2014г. по 6-10'!D95+'ноябрь 2014г. по 0,4'!D92</f>
        <v>0</v>
      </c>
      <c r="E96" s="31">
        <f>'ноябрь 2014г. по 6-10'!E95+'ноябрь 2014г. по 0,4'!E92</f>
        <v>0</v>
      </c>
      <c r="F96" s="31">
        <f>'ноябрь 2014г. по 6-10'!F95+'ноябрь 2014г. по 0,4'!F92</f>
        <v>0</v>
      </c>
      <c r="G96" s="31">
        <f>'ноябрь 2014г. по 6-10'!G95+'ноябрь 2014г. по 0,4'!G92</f>
        <v>0</v>
      </c>
      <c r="H96" s="24">
        <v>0</v>
      </c>
      <c r="I96" s="24">
        <v>0</v>
      </c>
      <c r="J96" s="31">
        <f>'ноябрь 2014г. по 6-10'!J95+'ноябрь 2014г. по 0,4'!J92</f>
        <v>0</v>
      </c>
      <c r="K96" s="31">
        <f>'ноябрь 2014г. по 6-10'!K95+'ноябрь 2014г. по 0,4'!K92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 x14ac:dyDescent="0.25">
      <c r="A97" s="18"/>
      <c r="B97" s="18"/>
      <c r="C97" s="19" t="s">
        <v>89</v>
      </c>
      <c r="D97" s="31">
        <f>'ноябрь 2014г. по 6-10'!D96+'ноябрь 2014г. по 0,4'!D93</f>
        <v>1</v>
      </c>
      <c r="E97" s="31">
        <f>'ноябрь 2014г. по 6-10'!E96+'ноябрь 2014г. по 0,4'!E93</f>
        <v>6</v>
      </c>
      <c r="F97" s="31">
        <f>'ноябрь 2014г. по 6-10'!F96+'ноябрь 2014г. по 0,4'!F93</f>
        <v>1</v>
      </c>
      <c r="G97" s="31">
        <f>'ноябрь 2014г. по 6-10'!G96+'ноябрь 2014г. по 0,4'!G93</f>
        <v>6</v>
      </c>
      <c r="H97" s="24">
        <v>0</v>
      </c>
      <c r="I97" s="24">
        <v>0</v>
      </c>
      <c r="J97" s="31">
        <f>'ноябрь 2014г. по 6-10'!J96+'ноябрь 2014г. по 0,4'!J93</f>
        <v>0</v>
      </c>
      <c r="K97" s="31">
        <f>'ноябрь 2014г. по 6-10'!K96+'ноябрь 2014г. по 0,4'!K93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 x14ac:dyDescent="0.25">
      <c r="A98" s="18"/>
      <c r="B98" s="18"/>
      <c r="C98" s="19" t="s">
        <v>90</v>
      </c>
      <c r="D98" s="31">
        <f>'ноябрь 2014г. по 6-10'!D97+'ноябрь 2014г. по 0,4'!D94</f>
        <v>8</v>
      </c>
      <c r="E98" s="31">
        <f>'ноябрь 2014г. по 6-10'!E97+'ноябрь 2014г. по 0,4'!E94</f>
        <v>117</v>
      </c>
      <c r="F98" s="31">
        <f>'ноябрь 2014г. по 6-10'!F97+'ноябрь 2014г. по 0,4'!F94</f>
        <v>8</v>
      </c>
      <c r="G98" s="31">
        <f>'ноябрь 2014г. по 6-10'!G97+'ноябрь 2014г. по 0,4'!G94</f>
        <v>103</v>
      </c>
      <c r="H98" s="24">
        <v>0</v>
      </c>
      <c r="I98" s="24">
        <v>0</v>
      </c>
      <c r="J98" s="31">
        <f>'ноябрь 2014г. по 6-10'!J97+'ноябрь 2014г. по 0,4'!J94</f>
        <v>0</v>
      </c>
      <c r="K98" s="31">
        <f>'ноябрь 2014г. по 6-10'!K97+'ноябрь 2014г. по 0,4'!K94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 x14ac:dyDescent="0.25">
      <c r="A99" s="18"/>
      <c r="B99" s="18"/>
      <c r="C99" s="19" t="s">
        <v>91</v>
      </c>
      <c r="D99" s="31">
        <f>'ноябрь 2014г. по 6-10'!D98+'ноябрь 2014г. по 0,4'!D95</f>
        <v>4</v>
      </c>
      <c r="E99" s="31">
        <f>'ноябрь 2014г. по 6-10'!E98+'ноябрь 2014г. по 0,4'!E95</f>
        <v>121</v>
      </c>
      <c r="F99" s="31">
        <f>'ноябрь 2014г. по 6-10'!F98+'ноябрь 2014г. по 0,4'!F95</f>
        <v>4</v>
      </c>
      <c r="G99" s="31">
        <f>'ноябрь 2014г. по 6-10'!G98+'ноябрь 2014г. по 0,4'!G95</f>
        <v>97</v>
      </c>
      <c r="H99" s="24">
        <v>0</v>
      </c>
      <c r="I99" s="24">
        <v>0</v>
      </c>
      <c r="J99" s="31">
        <f>'ноябрь 2014г. по 6-10'!J98+'ноябрь 2014г. по 0,4'!J95</f>
        <v>0</v>
      </c>
      <c r="K99" s="31">
        <f>'ноябрь 2014г. по 6-10'!K98+'ноябрь 2014г. по 0,4'!K95</f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 x14ac:dyDescent="0.25">
      <c r="A100" s="18"/>
      <c r="B100" s="18"/>
      <c r="C100" s="19" t="s">
        <v>92</v>
      </c>
      <c r="D100" s="31">
        <f>'ноябрь 2014г. по 6-10'!D99+'ноябрь 2014г. по 0,4'!D96</f>
        <v>7</v>
      </c>
      <c r="E100" s="31">
        <f>'ноябрь 2014г. по 6-10'!E99+'ноябрь 2014г. по 0,4'!E96</f>
        <v>179</v>
      </c>
      <c r="F100" s="31">
        <f>'ноябрь 2014г. по 6-10'!F99+'ноябрь 2014г. по 0,4'!F96</f>
        <v>7</v>
      </c>
      <c r="G100" s="31">
        <f>'ноябрь 2014г. по 6-10'!G99+'ноябрь 2014г. по 0,4'!G96</f>
        <v>179</v>
      </c>
      <c r="H100" s="24">
        <v>0</v>
      </c>
      <c r="I100" s="24">
        <v>0</v>
      </c>
      <c r="J100" s="31">
        <f>'ноябрь 2014г. по 6-10'!J99+'ноябрь 2014г. по 0,4'!J96</f>
        <v>1</v>
      </c>
      <c r="K100" s="31">
        <f>'ноябрь 2014г. по 6-10'!K99+'ноябрь 2014г. по 0,4'!K96</f>
        <v>6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 x14ac:dyDescent="0.25">
      <c r="A101" s="18"/>
      <c r="B101" s="18"/>
      <c r="C101" s="19" t="s">
        <v>93</v>
      </c>
      <c r="D101" s="31">
        <f>'ноябрь 2014г. по 6-10'!D100+'ноябрь 2014г. по 0,4'!D97</f>
        <v>1</v>
      </c>
      <c r="E101" s="31">
        <f>'ноябрь 2014г. по 6-10'!E100+'ноябрь 2014г. по 0,4'!E97</f>
        <v>7</v>
      </c>
      <c r="F101" s="31">
        <f>'ноябрь 2014г. по 6-10'!F100+'ноябрь 2014г. по 0,4'!F97</f>
        <v>1</v>
      </c>
      <c r="G101" s="31">
        <f>'ноябрь 2014г. по 6-10'!G100+'ноябрь 2014г. по 0,4'!G97</f>
        <v>7</v>
      </c>
      <c r="H101" s="24">
        <v>0</v>
      </c>
      <c r="I101" s="24">
        <v>0</v>
      </c>
      <c r="J101" s="31">
        <f>'ноябрь 2014г. по 6-10'!J100+'ноябрь 2014г. по 0,4'!J97</f>
        <v>0</v>
      </c>
      <c r="K101" s="31">
        <f>'ноябрь 2014г. по 6-10'!K100+'ноябрь 2014г. по 0,4'!K97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 x14ac:dyDescent="0.2">
      <c r="A102" s="18"/>
      <c r="B102" s="18"/>
      <c r="C102" s="19" t="s">
        <v>30</v>
      </c>
      <c r="D102" s="29">
        <f>D93+D94+D95+D96+D97+D98+D99+D100+D101</f>
        <v>38</v>
      </c>
      <c r="E102" s="29">
        <f t="shared" ref="E102:Q102" si="7">E93+E94+E95+E96+E97+E98+E99+E100+E101</f>
        <v>823</v>
      </c>
      <c r="F102" s="29">
        <f t="shared" si="7"/>
        <v>37</v>
      </c>
      <c r="G102" s="29">
        <f t="shared" si="7"/>
        <v>586</v>
      </c>
      <c r="H102" s="29">
        <f t="shared" si="7"/>
        <v>1</v>
      </c>
      <c r="I102" s="29">
        <f t="shared" si="7"/>
        <v>15</v>
      </c>
      <c r="J102" s="29">
        <f t="shared" si="7"/>
        <v>1</v>
      </c>
      <c r="K102" s="29">
        <f t="shared" si="7"/>
        <v>6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 x14ac:dyDescent="0.25">
      <c r="A103" s="18"/>
      <c r="B103" s="18"/>
      <c r="C103" s="114" t="s">
        <v>94</v>
      </c>
      <c r="D103" s="114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 x14ac:dyDescent="0.25">
      <c r="A104" s="18"/>
      <c r="B104" s="18"/>
      <c r="C104" s="19" t="s">
        <v>95</v>
      </c>
      <c r="D104" s="31">
        <f>'ноябрь 2014г. по 6-10'!D103+'ноябрь 2014г. по 0,4'!D100</f>
        <v>0</v>
      </c>
      <c r="E104" s="31">
        <f>'ноябрь 2014г. по 6-10'!E103+'ноябрь 2014г. по 0,4'!E100</f>
        <v>0</v>
      </c>
      <c r="F104" s="31">
        <f>'ноябрь 2014г. по 6-10'!F103+'ноябрь 2014г. по 0,4'!F100</f>
        <v>0</v>
      </c>
      <c r="G104" s="31">
        <f>'ноябрь 2014г. по 6-10'!G103+'ноябрь 2014г. по 0,4'!G100</f>
        <v>0</v>
      </c>
      <c r="H104" s="24">
        <v>1</v>
      </c>
      <c r="I104" s="24">
        <v>15</v>
      </c>
      <c r="J104" s="31">
        <f>'ноябрь 2014г. по 6-10'!J103+'ноябрь 2014г. по 0,4'!J100</f>
        <v>0</v>
      </c>
      <c r="K104" s="31">
        <f>'ноябрь 2014г. по 6-10'!K103+'ноябрь 2014г. по 0,4'!K100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 x14ac:dyDescent="0.25">
      <c r="A105" s="18"/>
      <c r="B105" s="18"/>
      <c r="C105" s="19" t="s">
        <v>96</v>
      </c>
      <c r="D105" s="31">
        <f>'ноябрь 2014г. по 6-10'!D104+'ноябрь 2014г. по 0,4'!D101</f>
        <v>81</v>
      </c>
      <c r="E105" s="31">
        <f>'ноябрь 2014г. по 6-10'!E104+'ноябрь 2014г. по 0,4'!E101</f>
        <v>3553</v>
      </c>
      <c r="F105" s="31">
        <f>'ноябрь 2014г. по 6-10'!F104+'ноябрь 2014г. по 0,4'!F101</f>
        <v>42</v>
      </c>
      <c r="G105" s="31">
        <f>'ноябрь 2014г. по 6-10'!G104+'ноябрь 2014г. по 0,4'!G101</f>
        <v>1845</v>
      </c>
      <c r="H105" s="24">
        <v>0</v>
      </c>
      <c r="I105" s="24">
        <v>0</v>
      </c>
      <c r="J105" s="31">
        <f>'ноябрь 2014г. по 6-10'!J104+'ноябрь 2014г. по 0,4'!J101</f>
        <v>28</v>
      </c>
      <c r="K105" s="31">
        <f>'ноябрь 2014г. по 6-10'!K104+'ноябрь 2014г. по 0,4'!K101</f>
        <v>796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 x14ac:dyDescent="0.25">
      <c r="A106" s="18"/>
      <c r="B106" s="18"/>
      <c r="C106" s="19" t="s">
        <v>97</v>
      </c>
      <c r="D106" s="31">
        <f>'ноябрь 2014г. по 6-10'!D105+'ноябрь 2014г. по 0,4'!D102</f>
        <v>47</v>
      </c>
      <c r="E106" s="31">
        <f>'ноябрь 2014г. по 6-10'!E105+'ноябрь 2014г. по 0,4'!E102</f>
        <v>2274</v>
      </c>
      <c r="F106" s="31">
        <f>'ноябрь 2014г. по 6-10'!F105+'ноябрь 2014г. по 0,4'!F102</f>
        <v>18</v>
      </c>
      <c r="G106" s="31">
        <f>'ноябрь 2014г. по 6-10'!G105+'ноябрь 2014г. по 0,4'!G102</f>
        <v>235</v>
      </c>
      <c r="H106" s="24">
        <v>0</v>
      </c>
      <c r="I106" s="24">
        <v>0</v>
      </c>
      <c r="J106" s="31">
        <f>'ноябрь 2014г. по 6-10'!J105+'ноябрь 2014г. по 0,4'!J102</f>
        <v>27</v>
      </c>
      <c r="K106" s="31">
        <f>'ноябрь 2014г. по 6-10'!K105+'ноябрь 2014г. по 0,4'!K102</f>
        <v>435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 x14ac:dyDescent="0.25">
      <c r="A107" s="18"/>
      <c r="B107" s="18"/>
      <c r="C107" s="19" t="s">
        <v>98</v>
      </c>
      <c r="D107" s="31">
        <f>'ноябрь 2014г. по 6-10'!D106+'ноябрь 2014г. по 0,4'!D103</f>
        <v>21</v>
      </c>
      <c r="E107" s="31">
        <f>'ноябрь 2014г. по 6-10'!E106+'ноябрь 2014г. по 0,4'!E103</f>
        <v>640</v>
      </c>
      <c r="F107" s="31">
        <f>'ноябрь 2014г. по 6-10'!F106+'ноябрь 2014г. по 0,4'!F103</f>
        <v>11</v>
      </c>
      <c r="G107" s="31">
        <f>'ноябрь 2014г. по 6-10'!G106+'ноябрь 2014г. по 0,4'!G103</f>
        <v>111</v>
      </c>
      <c r="H107" s="24">
        <v>0</v>
      </c>
      <c r="I107" s="24">
        <v>0</v>
      </c>
      <c r="J107" s="31">
        <f>'ноябрь 2014г. по 6-10'!J106+'ноябрь 2014г. по 0,4'!J103</f>
        <v>31</v>
      </c>
      <c r="K107" s="31">
        <f>'ноябрь 2014г. по 6-10'!K106+'ноябрь 2014г. по 0,4'!K103</f>
        <v>400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 x14ac:dyDescent="0.25">
      <c r="A108" s="18"/>
      <c r="B108" s="18"/>
      <c r="C108" s="19" t="s">
        <v>99</v>
      </c>
      <c r="D108" s="31">
        <f>'ноябрь 2014г. по 6-10'!D107+'ноябрь 2014г. по 0,4'!D104</f>
        <v>35</v>
      </c>
      <c r="E108" s="31">
        <f>'ноябрь 2014г. по 6-10'!E107+'ноябрь 2014г. по 0,4'!E104</f>
        <v>1164</v>
      </c>
      <c r="F108" s="31">
        <f>'ноябрь 2014г. по 6-10'!F107+'ноябрь 2014г. по 0,4'!F104</f>
        <v>31</v>
      </c>
      <c r="G108" s="31">
        <f>'ноябрь 2014г. по 6-10'!G107+'ноябрь 2014г. по 0,4'!G104</f>
        <v>612</v>
      </c>
      <c r="H108" s="24">
        <v>0</v>
      </c>
      <c r="I108" s="24">
        <v>0</v>
      </c>
      <c r="J108" s="31">
        <f>'ноябрь 2014г. по 6-10'!J107+'ноябрь 2014г. по 0,4'!J104</f>
        <v>22</v>
      </c>
      <c r="K108" s="31">
        <f>'ноябрь 2014г. по 6-10'!K107+'ноябрь 2014г. по 0,4'!K104</f>
        <v>154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 x14ac:dyDescent="0.25">
      <c r="A109" s="18"/>
      <c r="B109" s="18"/>
      <c r="C109" s="19" t="s">
        <v>100</v>
      </c>
      <c r="D109" s="31">
        <f>'ноябрь 2014г. по 6-10'!D108+'ноябрь 2014г. по 0,4'!D105</f>
        <v>18</v>
      </c>
      <c r="E109" s="31">
        <f>'ноябрь 2014г. по 6-10'!E108+'ноябрь 2014г. по 0,4'!E105</f>
        <v>791</v>
      </c>
      <c r="F109" s="31">
        <f>'ноябрь 2014г. по 6-10'!F108+'ноябрь 2014г. по 0,4'!F105</f>
        <v>15</v>
      </c>
      <c r="G109" s="31">
        <f>'ноябрь 2014г. по 6-10'!G108+'ноябрь 2014г. по 0,4'!G105</f>
        <v>291</v>
      </c>
      <c r="H109" s="24">
        <v>0</v>
      </c>
      <c r="I109" s="24">
        <v>0</v>
      </c>
      <c r="J109" s="31">
        <f>'ноябрь 2014г. по 6-10'!J108+'ноябрь 2014г. по 0,4'!J105</f>
        <v>24</v>
      </c>
      <c r="K109" s="31">
        <f>'ноябрь 2014г. по 6-10'!K108+'ноябрь 2014г. по 0,4'!K105</f>
        <v>140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 x14ac:dyDescent="0.25">
      <c r="A110" s="18"/>
      <c r="B110" s="18"/>
      <c r="C110" s="19" t="s">
        <v>101</v>
      </c>
      <c r="D110" s="31">
        <f>'ноябрь 2014г. по 6-10'!D109+'ноябрь 2014г. по 0,4'!D106</f>
        <v>13</v>
      </c>
      <c r="E110" s="31">
        <f>'ноябрь 2014г. по 6-10'!E109+'ноябрь 2014г. по 0,4'!E106</f>
        <v>868.5</v>
      </c>
      <c r="F110" s="31">
        <f>'ноябрь 2014г. по 6-10'!F109+'ноябрь 2014г. по 0,4'!F106</f>
        <v>9</v>
      </c>
      <c r="G110" s="31">
        <f>'ноябрь 2014г. по 6-10'!G109+'ноябрь 2014г. по 0,4'!G106</f>
        <v>143.5</v>
      </c>
      <c r="H110" s="24">
        <v>0</v>
      </c>
      <c r="I110" s="24">
        <v>0</v>
      </c>
      <c r="J110" s="31">
        <f>'ноябрь 2014г. по 6-10'!J109+'ноябрь 2014г. по 0,4'!J106</f>
        <v>35</v>
      </c>
      <c r="K110" s="31">
        <f>'ноябрь 2014г. по 6-10'!K109+'ноябрь 2014г. по 0,4'!K106</f>
        <v>180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 x14ac:dyDescent="0.25">
      <c r="A111" s="18"/>
      <c r="B111" s="18"/>
      <c r="C111" s="19" t="s">
        <v>102</v>
      </c>
      <c r="D111" s="31">
        <f>'ноябрь 2014г. по 6-10'!D110+'ноябрь 2014г. по 0,4'!D107</f>
        <v>10</v>
      </c>
      <c r="E111" s="31">
        <f>'ноябрь 2014г. по 6-10'!E110+'ноябрь 2014г. по 0,4'!E107</f>
        <v>312</v>
      </c>
      <c r="F111" s="31">
        <f>'ноябрь 2014г. по 6-10'!F110+'ноябрь 2014г. по 0,4'!F107</f>
        <v>10</v>
      </c>
      <c r="G111" s="31">
        <f>'ноябрь 2014г. по 6-10'!G110+'ноябрь 2014г. по 0,4'!G107</f>
        <v>112</v>
      </c>
      <c r="H111" s="24">
        <v>0</v>
      </c>
      <c r="I111" s="24">
        <v>0</v>
      </c>
      <c r="J111" s="31">
        <f>'ноябрь 2014г. по 6-10'!J110+'ноябрь 2014г. по 0,4'!J107</f>
        <v>15</v>
      </c>
      <c r="K111" s="31">
        <f>'ноябрь 2014г. по 6-10'!K110+'ноябрь 2014г. по 0,4'!K107</f>
        <v>72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 x14ac:dyDescent="0.25">
      <c r="A112" s="18"/>
      <c r="B112" s="18"/>
      <c r="C112" s="19" t="s">
        <v>103</v>
      </c>
      <c r="D112" s="31">
        <f>'ноябрь 2014г. по 6-10'!D111+'ноябрь 2014г. по 0,4'!D108</f>
        <v>41</v>
      </c>
      <c r="E112" s="31">
        <f>'ноябрь 2014г. по 6-10'!E111+'ноябрь 2014г. по 0,4'!E108</f>
        <v>810</v>
      </c>
      <c r="F112" s="31">
        <f>'ноябрь 2014г. по 6-10'!F111+'ноябрь 2014г. по 0,4'!F108</f>
        <v>30</v>
      </c>
      <c r="G112" s="31">
        <f>'ноябрь 2014г. по 6-10'!G111+'ноябрь 2014г. по 0,4'!G108</f>
        <v>314.5</v>
      </c>
      <c r="H112" s="24">
        <v>2</v>
      </c>
      <c r="I112" s="24">
        <v>45</v>
      </c>
      <c r="J112" s="31">
        <f>'ноябрь 2014г. по 6-10'!J111+'ноябрь 2014г. по 0,4'!J108</f>
        <v>3</v>
      </c>
      <c r="K112" s="31">
        <f>'ноябрь 2014г. по 6-10'!K111+'ноябрь 2014г. по 0,4'!K108</f>
        <v>55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 x14ac:dyDescent="0.25">
      <c r="A113" s="18"/>
      <c r="B113" s="18"/>
      <c r="C113" s="19" t="s">
        <v>104</v>
      </c>
      <c r="D113" s="31">
        <f>'ноябрь 2014г. по 6-10'!D112+'ноябрь 2014г. по 0,4'!D109</f>
        <v>14</v>
      </c>
      <c r="E113" s="31">
        <f>'ноябрь 2014г. по 6-10'!E112+'ноябрь 2014г. по 0,4'!E109</f>
        <v>88</v>
      </c>
      <c r="F113" s="31">
        <f>'ноябрь 2014г. по 6-10'!F112+'ноябрь 2014г. по 0,4'!F109</f>
        <v>14</v>
      </c>
      <c r="G113" s="31">
        <f>'ноябрь 2014г. по 6-10'!G112+'ноябрь 2014г. по 0,4'!G109</f>
        <v>88</v>
      </c>
      <c r="H113" s="24">
        <v>0</v>
      </c>
      <c r="I113" s="24">
        <v>0</v>
      </c>
      <c r="J113" s="31">
        <f>'ноябрь 2014г. по 6-10'!J112+'ноябрь 2014г. по 0,4'!J109</f>
        <v>1</v>
      </c>
      <c r="K113" s="31">
        <f>'ноябрь 2014г. по 6-10'!K112+'ноябрь 2014г. по 0,4'!K109</f>
        <v>6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 x14ac:dyDescent="0.25">
      <c r="A114" s="18"/>
      <c r="B114" s="18"/>
      <c r="C114" s="19" t="s">
        <v>105</v>
      </c>
      <c r="D114" s="31">
        <f>'ноябрь 2014г. по 6-10'!D113+'ноябрь 2014г. по 0,4'!D110</f>
        <v>8</v>
      </c>
      <c r="E114" s="31">
        <f>'ноябрь 2014г. по 6-10'!E113+'ноябрь 2014г. по 0,4'!E110</f>
        <v>44.4</v>
      </c>
      <c r="F114" s="31">
        <f>'ноябрь 2014г. по 6-10'!F113+'ноябрь 2014г. по 0,4'!F110</f>
        <v>8</v>
      </c>
      <c r="G114" s="31">
        <f>'ноябрь 2014г. по 6-10'!G113+'ноябрь 2014г. по 0,4'!G110</f>
        <v>44.4</v>
      </c>
      <c r="H114" s="24">
        <v>0</v>
      </c>
      <c r="I114" s="24">
        <v>0</v>
      </c>
      <c r="J114" s="31">
        <f>'ноябрь 2014г. по 6-10'!J113+'ноябрь 2014г. по 0,4'!J110</f>
        <v>0</v>
      </c>
      <c r="K114" s="31">
        <f>'ноябрь 2014г. по 6-10'!K113+'ноябрь 2014г. по 0,4'!K110</f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 x14ac:dyDescent="0.2">
      <c r="A115" s="18"/>
      <c r="B115" s="18"/>
      <c r="C115" s="19" t="s">
        <v>30</v>
      </c>
      <c r="D115" s="29">
        <f>D104+D105+D106+D107+D108+D109+D110+D111+D112+D113+D114</f>
        <v>288</v>
      </c>
      <c r="E115" s="29">
        <f t="shared" ref="E115:Q115" si="8">E104+E105+E106+E107+E108+E109+E110+E111+E112+E113+E114</f>
        <v>10544.9</v>
      </c>
      <c r="F115" s="29">
        <f t="shared" si="8"/>
        <v>188</v>
      </c>
      <c r="G115" s="29">
        <f t="shared" si="8"/>
        <v>3796.4</v>
      </c>
      <c r="H115" s="29">
        <f t="shared" si="8"/>
        <v>3</v>
      </c>
      <c r="I115" s="29">
        <f t="shared" si="8"/>
        <v>60</v>
      </c>
      <c r="J115" s="29">
        <f t="shared" si="8"/>
        <v>186</v>
      </c>
      <c r="K115" s="29">
        <f t="shared" si="8"/>
        <v>2238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 x14ac:dyDescent="0.25">
      <c r="A116" s="18"/>
      <c r="B116" s="18"/>
      <c r="C116" s="114" t="s">
        <v>106</v>
      </c>
      <c r="D116" s="114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 x14ac:dyDescent="0.2">
      <c r="A117" s="18"/>
      <c r="B117" s="18"/>
      <c r="C117" s="21" t="s">
        <v>107</v>
      </c>
      <c r="D117" s="31">
        <f>'ноябрь 2014г. по 6-10'!D116+'ноябрь 2014г. по 0,4'!D113</f>
        <v>0</v>
      </c>
      <c r="E117" s="31">
        <f>'ноябрь 2014г. по 6-10'!E116+'ноябрь 2014г. по 0,4'!E113</f>
        <v>0</v>
      </c>
      <c r="F117" s="31">
        <f>'ноябрь 2014г. по 6-10'!F116+'ноябрь 2014г. по 0,4'!F113</f>
        <v>0</v>
      </c>
      <c r="G117" s="31">
        <f>'ноябрь 2014г. по 6-10'!G116+'ноябрь 2014г. по 0,4'!G113</f>
        <v>0</v>
      </c>
      <c r="H117" s="29">
        <v>0</v>
      </c>
      <c r="I117" s="29">
        <v>0</v>
      </c>
      <c r="J117" s="31">
        <f>'ноябрь 2014г. по 6-10'!J116+'ноябрь 2014г. по 0,4'!J113</f>
        <v>0</v>
      </c>
      <c r="K117" s="31">
        <f>'ноябрь 2014г. по 6-10'!K116+'ноябрь 2014г. по 0,4'!K113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 x14ac:dyDescent="0.2">
      <c r="A118" s="18"/>
      <c r="B118" s="18"/>
      <c r="C118" s="21" t="s">
        <v>108</v>
      </c>
      <c r="D118" s="31">
        <f>'ноябрь 2014г. по 6-10'!D117+'ноябрь 2014г. по 0,4'!D114</f>
        <v>39</v>
      </c>
      <c r="E118" s="31">
        <f>'ноябрь 2014г. по 6-10'!E117+'ноябрь 2014г. по 0,4'!E114</f>
        <v>2215.9</v>
      </c>
      <c r="F118" s="31">
        <f>'ноябрь 2014г. по 6-10'!F117+'ноябрь 2014г. по 0,4'!F114</f>
        <v>30</v>
      </c>
      <c r="G118" s="31">
        <f>'ноябрь 2014г. по 6-10'!G117+'ноябрь 2014г. по 0,4'!G114</f>
        <v>1282.9000000000001</v>
      </c>
      <c r="H118" s="29">
        <v>0</v>
      </c>
      <c r="I118" s="29">
        <v>0</v>
      </c>
      <c r="J118" s="31">
        <f>'ноябрь 2014г. по 6-10'!J117+'ноябрь 2014г. по 0,4'!J114</f>
        <v>60</v>
      </c>
      <c r="K118" s="31">
        <f>'ноябрь 2014г. по 6-10'!K117+'ноябрь 2014г. по 0,4'!K114</f>
        <v>1030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 x14ac:dyDescent="0.2">
      <c r="A119" s="18"/>
      <c r="B119" s="18"/>
      <c r="C119" s="21" t="s">
        <v>109</v>
      </c>
      <c r="D119" s="31">
        <f>'ноябрь 2014г. по 6-10'!D118+'ноябрь 2014г. по 0,4'!D115</f>
        <v>11</v>
      </c>
      <c r="E119" s="31">
        <f>'ноябрь 2014г. по 6-10'!E118+'ноябрь 2014г. по 0,4'!E115</f>
        <v>1331</v>
      </c>
      <c r="F119" s="31">
        <f>'ноябрь 2014г. по 6-10'!F118+'ноябрь 2014г. по 0,4'!F115</f>
        <v>7</v>
      </c>
      <c r="G119" s="31">
        <f>'ноябрь 2014г. по 6-10'!G118+'ноябрь 2014г. по 0,4'!G115</f>
        <v>156</v>
      </c>
      <c r="H119" s="29">
        <v>0</v>
      </c>
      <c r="I119" s="29">
        <v>0</v>
      </c>
      <c r="J119" s="31">
        <f>'ноябрь 2014г. по 6-10'!J118+'ноябрь 2014г. по 0,4'!J115</f>
        <v>1</v>
      </c>
      <c r="K119" s="31">
        <f>'ноябрь 2014г. по 6-10'!K118+'ноябрь 2014г. по 0,4'!K115</f>
        <v>40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 x14ac:dyDescent="0.2">
      <c r="A120" s="18"/>
      <c r="B120" s="18"/>
      <c r="C120" s="21" t="s">
        <v>110</v>
      </c>
      <c r="D120" s="31">
        <f>'ноябрь 2014г. по 6-10'!D119+'ноябрь 2014г. по 0,4'!D116</f>
        <v>5</v>
      </c>
      <c r="E120" s="31">
        <f>'ноябрь 2014г. по 6-10'!E119+'ноябрь 2014г. по 0,4'!E116</f>
        <v>241</v>
      </c>
      <c r="F120" s="31">
        <f>'ноябрь 2014г. по 6-10'!F119+'ноябрь 2014г. по 0,4'!F116</f>
        <v>5</v>
      </c>
      <c r="G120" s="31">
        <f>'ноябрь 2014г. по 6-10'!G119+'ноябрь 2014г. по 0,4'!G116</f>
        <v>241</v>
      </c>
      <c r="H120" s="29">
        <v>0</v>
      </c>
      <c r="I120" s="29">
        <v>0</v>
      </c>
      <c r="J120" s="31">
        <f>'ноябрь 2014г. по 6-10'!J119+'ноябрь 2014г. по 0,4'!J116</f>
        <v>0</v>
      </c>
      <c r="K120" s="31">
        <f>'ноябрь 2014г. по 6-10'!K119+'ноябрь 2014г. по 0,4'!K116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 x14ac:dyDescent="0.2">
      <c r="A121" s="18"/>
      <c r="B121" s="18"/>
      <c r="C121" s="21" t="s">
        <v>111</v>
      </c>
      <c r="D121" s="31">
        <f>'ноябрь 2014г. по 6-10'!D120+'ноябрь 2014г. по 0,4'!D117</f>
        <v>0</v>
      </c>
      <c r="E121" s="31">
        <f>'ноябрь 2014г. по 6-10'!E120+'ноябрь 2014г. по 0,4'!E117</f>
        <v>0</v>
      </c>
      <c r="F121" s="31">
        <f>'ноябрь 2014г. по 6-10'!F120+'ноябрь 2014г. по 0,4'!F117</f>
        <v>0</v>
      </c>
      <c r="G121" s="31">
        <f>'ноябрь 2014г. по 6-10'!G120+'ноябрь 2014г. по 0,4'!G117</f>
        <v>0</v>
      </c>
      <c r="H121" s="29">
        <v>0</v>
      </c>
      <c r="I121" s="29">
        <v>0</v>
      </c>
      <c r="J121" s="31">
        <f>'ноябрь 2014г. по 6-10'!J120+'ноябрь 2014г. по 0,4'!J117</f>
        <v>0</v>
      </c>
      <c r="K121" s="31">
        <f>'ноябрь 2014г. по 6-10'!K120+'ноябрь 2014г. по 0,4'!K117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 x14ac:dyDescent="0.2">
      <c r="A122" s="18"/>
      <c r="B122" s="18"/>
      <c r="C122" s="21" t="s">
        <v>112</v>
      </c>
      <c r="D122" s="31">
        <f>'ноябрь 2014г. по 6-10'!D121+'ноябрь 2014г. по 0,4'!D118</f>
        <v>0</v>
      </c>
      <c r="E122" s="31">
        <f>'ноябрь 2014г. по 6-10'!E121+'ноябрь 2014г. по 0,4'!E118</f>
        <v>0</v>
      </c>
      <c r="F122" s="31">
        <f>'ноябрь 2014г. по 6-10'!F121+'ноябрь 2014г. по 0,4'!F118</f>
        <v>0</v>
      </c>
      <c r="G122" s="31">
        <f>'ноябрь 2014г. по 6-10'!G121+'ноябрь 2014г. по 0,4'!G118</f>
        <v>0</v>
      </c>
      <c r="H122" s="29">
        <v>0</v>
      </c>
      <c r="I122" s="29">
        <v>0</v>
      </c>
      <c r="J122" s="31">
        <f>'ноябрь 2014г. по 6-10'!J121+'ноябрь 2014г. по 0,4'!J118</f>
        <v>0</v>
      </c>
      <c r="K122" s="31">
        <f>'ноябрь 2014г. по 6-10'!K121+'ноябрь 2014г. по 0,4'!K118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 x14ac:dyDescent="0.2">
      <c r="A123" s="18"/>
      <c r="B123" s="18"/>
      <c r="C123" s="21" t="s">
        <v>113</v>
      </c>
      <c r="D123" s="31">
        <f>'ноябрь 2014г. по 6-10'!D122+'ноябрь 2014г. по 0,4'!D119</f>
        <v>7</v>
      </c>
      <c r="E123" s="31">
        <f>'ноябрь 2014г. по 6-10'!E122+'ноябрь 2014г. по 0,4'!E119</f>
        <v>76.900000000000006</v>
      </c>
      <c r="F123" s="31">
        <f>'ноябрь 2014г. по 6-10'!F122+'ноябрь 2014г. по 0,4'!F119</f>
        <v>7</v>
      </c>
      <c r="G123" s="31">
        <f>'ноябрь 2014г. по 6-10'!G122+'ноябрь 2014г. по 0,4'!G119</f>
        <v>76.900000000000006</v>
      </c>
      <c r="H123" s="29">
        <v>0</v>
      </c>
      <c r="I123" s="29">
        <v>0</v>
      </c>
      <c r="J123" s="31">
        <f>'ноябрь 2014г. по 6-10'!J122+'ноябрь 2014г. по 0,4'!J119</f>
        <v>0</v>
      </c>
      <c r="K123" s="31">
        <f>'ноябрь 2014г. по 6-10'!K122+'ноябрь 2014г. по 0,4'!K119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 x14ac:dyDescent="0.2">
      <c r="A124" s="18"/>
      <c r="B124" s="18"/>
      <c r="C124" s="21" t="s">
        <v>114</v>
      </c>
      <c r="D124" s="31">
        <f>'ноябрь 2014г. по 6-10'!D123+'ноябрь 2014г. по 0,4'!D120</f>
        <v>8</v>
      </c>
      <c r="E124" s="31">
        <f>'ноябрь 2014г. по 6-10'!E123+'ноябрь 2014г. по 0,4'!E120</f>
        <v>316.5</v>
      </c>
      <c r="F124" s="31">
        <f>'ноябрь 2014г. по 6-10'!F123+'ноябрь 2014г. по 0,4'!F120</f>
        <v>8</v>
      </c>
      <c r="G124" s="31">
        <f>'ноябрь 2014г. по 6-10'!G123+'ноябрь 2014г. по 0,4'!G120</f>
        <v>316.5</v>
      </c>
      <c r="H124" s="29">
        <v>0</v>
      </c>
      <c r="I124" s="29">
        <v>0</v>
      </c>
      <c r="J124" s="31">
        <f>'ноябрь 2014г. по 6-10'!J123+'ноябрь 2014г. по 0,4'!J120</f>
        <v>0</v>
      </c>
      <c r="K124" s="31">
        <f>'ноябрь 2014г. по 6-10'!K123+'ноябрь 2014г. по 0,4'!K120</f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 x14ac:dyDescent="0.2">
      <c r="A125" s="18"/>
      <c r="B125" s="18"/>
      <c r="C125" s="21" t="s">
        <v>115</v>
      </c>
      <c r="D125" s="31">
        <f>'ноябрь 2014г. по 6-10'!D124+'ноябрь 2014г. по 0,4'!D121</f>
        <v>3</v>
      </c>
      <c r="E125" s="31">
        <f>'ноябрь 2014г. по 6-10'!E124+'ноябрь 2014г. по 0,4'!E121</f>
        <v>12.5</v>
      </c>
      <c r="F125" s="31">
        <f>'ноябрь 2014г. по 6-10'!F124+'ноябрь 2014г. по 0,4'!F121</f>
        <v>3</v>
      </c>
      <c r="G125" s="31">
        <f>'ноябрь 2014г. по 6-10'!G124+'ноябрь 2014г. по 0,4'!G121</f>
        <v>12.5</v>
      </c>
      <c r="H125" s="29">
        <v>0</v>
      </c>
      <c r="I125" s="29">
        <v>0</v>
      </c>
      <c r="J125" s="31">
        <f>'ноябрь 2014г. по 6-10'!J124+'ноябрь 2014г. по 0,4'!J121</f>
        <v>0</v>
      </c>
      <c r="K125" s="31">
        <f>'ноябрь 2014г. по 6-10'!K124+'ноябрь 2014г. по 0,4'!K121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 x14ac:dyDescent="0.2">
      <c r="A126" s="18"/>
      <c r="B126" s="18"/>
      <c r="C126" s="21" t="s">
        <v>116</v>
      </c>
      <c r="D126" s="31">
        <f>'ноябрь 2014г. по 6-10'!D125+'ноябрь 2014г. по 0,4'!D122</f>
        <v>6</v>
      </c>
      <c r="E126" s="31">
        <f>'ноябрь 2014г. по 6-10'!E125+'ноябрь 2014г. по 0,4'!E122</f>
        <v>139.80000000000001</v>
      </c>
      <c r="F126" s="31">
        <f>'ноябрь 2014г. по 6-10'!F125+'ноябрь 2014г. по 0,4'!F122</f>
        <v>5</v>
      </c>
      <c r="G126" s="31">
        <f>'ноябрь 2014г. по 6-10'!G125+'ноябрь 2014г. по 0,4'!G122</f>
        <v>41.8</v>
      </c>
      <c r="H126" s="29">
        <v>0</v>
      </c>
      <c r="I126" s="29">
        <v>0</v>
      </c>
      <c r="J126" s="31">
        <f>'ноябрь 2014г. по 6-10'!J125+'ноябрь 2014г. по 0,4'!J122</f>
        <v>2</v>
      </c>
      <c r="K126" s="31">
        <f>'ноябрь 2014г. по 6-10'!K125+'ноябрь 2014г. по 0,4'!K122</f>
        <v>18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 x14ac:dyDescent="0.2">
      <c r="A127" s="18"/>
      <c r="B127" s="18"/>
      <c r="C127" s="22" t="s">
        <v>117</v>
      </c>
      <c r="D127" s="31">
        <f>'ноябрь 2014г. по 6-10'!D126+'ноябрь 2014г. по 0,4'!D123</f>
        <v>5</v>
      </c>
      <c r="E127" s="31">
        <f>'ноябрь 2014г. по 6-10'!E126+'ноябрь 2014г. по 0,4'!E123</f>
        <v>130</v>
      </c>
      <c r="F127" s="31">
        <f>'ноябрь 2014г. по 6-10'!F126+'ноябрь 2014г. по 0,4'!F123</f>
        <v>5</v>
      </c>
      <c r="G127" s="31">
        <f>'ноябрь 2014г. по 6-10'!G126+'ноябрь 2014г. по 0,4'!G123</f>
        <v>130</v>
      </c>
      <c r="H127" s="29">
        <v>0</v>
      </c>
      <c r="I127" s="29">
        <v>0</v>
      </c>
      <c r="J127" s="31">
        <f>'ноябрь 2014г. по 6-10'!J126+'ноябрь 2014г. по 0,4'!J123</f>
        <v>0</v>
      </c>
      <c r="K127" s="31">
        <f>'ноябрь 2014г. по 6-10'!K126+'ноябрь 2014г. по 0,4'!K123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 x14ac:dyDescent="0.2">
      <c r="A128" s="18"/>
      <c r="B128" s="18"/>
      <c r="C128" s="21" t="s">
        <v>118</v>
      </c>
      <c r="D128" s="31">
        <f>'ноябрь 2014г. по 6-10'!D127+'ноябрь 2014г. по 0,4'!D124</f>
        <v>1</v>
      </c>
      <c r="E128" s="31">
        <f>'ноябрь 2014г. по 6-10'!E127+'ноябрь 2014г. по 0,4'!E124</f>
        <v>160</v>
      </c>
      <c r="F128" s="31">
        <f>'ноябрь 2014г. по 6-10'!F127+'ноябрь 2014г. по 0,4'!F124</f>
        <v>1</v>
      </c>
      <c r="G128" s="31">
        <f>'ноябрь 2014г. по 6-10'!G127+'ноябрь 2014г. по 0,4'!G124</f>
        <v>160</v>
      </c>
      <c r="H128" s="29">
        <v>0</v>
      </c>
      <c r="I128" s="29">
        <v>0</v>
      </c>
      <c r="J128" s="31">
        <f>'ноябрь 2014г. по 6-10'!J127+'ноябрь 2014г. по 0,4'!J124</f>
        <v>0</v>
      </c>
      <c r="K128" s="31">
        <f>'ноябрь 2014г. по 6-10'!K127+'ноябрь 2014г. по 0,4'!K124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 x14ac:dyDescent="0.2">
      <c r="A129" s="18"/>
      <c r="B129" s="18"/>
      <c r="C129" s="20" t="s">
        <v>30</v>
      </c>
      <c r="D129" s="29">
        <f>D117+D118+D119+D120+D121+D122+D123+D124+D125+D126+D127+D128</f>
        <v>85</v>
      </c>
      <c r="E129" s="29">
        <f t="shared" ref="E129:Q129" si="9">E117+E118+E119+E120+E121+E122+E123+E124+E125+E126+E127+E128</f>
        <v>4623.6000000000004</v>
      </c>
      <c r="F129" s="29">
        <f t="shared" si="9"/>
        <v>71</v>
      </c>
      <c r="G129" s="29">
        <f t="shared" si="9"/>
        <v>2417.6000000000004</v>
      </c>
      <c r="H129" s="29">
        <f t="shared" si="9"/>
        <v>0</v>
      </c>
      <c r="I129" s="29">
        <f t="shared" si="9"/>
        <v>0</v>
      </c>
      <c r="J129" s="29">
        <f t="shared" si="9"/>
        <v>63</v>
      </c>
      <c r="K129" s="29">
        <f t="shared" si="9"/>
        <v>1088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 x14ac:dyDescent="0.2">
      <c r="A130" s="14"/>
      <c r="B130" s="15"/>
      <c r="C130" s="23" t="s">
        <v>119</v>
      </c>
      <c r="D130" s="36">
        <f>D30+D38+D52+D63+D70+D78+D91+D102+D115+D129</f>
        <v>2195</v>
      </c>
      <c r="E130" s="36">
        <f t="shared" ref="E130:Q130" si="10">E30+E38+E52+E63+E70+E78+E91+E102+E115+E129</f>
        <v>76658.8</v>
      </c>
      <c r="F130" s="36">
        <f t="shared" si="10"/>
        <v>1727</v>
      </c>
      <c r="G130" s="36">
        <f t="shared" si="10"/>
        <v>41437.800000000003</v>
      </c>
      <c r="H130" s="36">
        <f t="shared" si="10"/>
        <v>14</v>
      </c>
      <c r="I130" s="36">
        <f t="shared" si="10"/>
        <v>1147.8</v>
      </c>
      <c r="J130" s="36">
        <f t="shared" si="10"/>
        <v>1744</v>
      </c>
      <c r="K130" s="36">
        <f t="shared" si="10"/>
        <v>20295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x14ac:dyDescent="0.2">
      <c r="A131" s="10" t="s">
        <v>10</v>
      </c>
      <c r="B131" s="115" t="s">
        <v>11</v>
      </c>
      <c r="C131" s="116"/>
      <c r="D131" s="37">
        <f t="shared" ref="D131" si="11">SUM(D130:D130)</f>
        <v>2195</v>
      </c>
      <c r="E131" s="38">
        <f t="shared" ref="E131" si="12">SUM(E130:E130)</f>
        <v>76658.8</v>
      </c>
      <c r="F131" s="37">
        <f t="shared" ref="F131:Q131" si="13">SUM(F130:F130)</f>
        <v>1727</v>
      </c>
      <c r="G131" s="38">
        <f t="shared" si="13"/>
        <v>41437.800000000003</v>
      </c>
      <c r="H131" s="37">
        <f t="shared" si="13"/>
        <v>14</v>
      </c>
      <c r="I131" s="38">
        <f t="shared" si="13"/>
        <v>1147.8</v>
      </c>
      <c r="J131" s="37">
        <f t="shared" si="13"/>
        <v>1744</v>
      </c>
      <c r="K131" s="38">
        <f t="shared" si="13"/>
        <v>20295</v>
      </c>
      <c r="L131" s="11">
        <f t="shared" si="13"/>
        <v>0</v>
      </c>
      <c r="M131" s="12">
        <f t="shared" si="13"/>
        <v>0</v>
      </c>
      <c r="N131" s="11">
        <f t="shared" si="13"/>
        <v>0</v>
      </c>
      <c r="O131" s="12">
        <f t="shared" si="13"/>
        <v>0</v>
      </c>
      <c r="P131" s="11">
        <f t="shared" si="13"/>
        <v>0</v>
      </c>
      <c r="Q131" s="12">
        <f t="shared" si="13"/>
        <v>0</v>
      </c>
    </row>
    <row r="134" spans="1:17" x14ac:dyDescent="0.2">
      <c r="B134" t="s">
        <v>138</v>
      </c>
    </row>
    <row r="135" spans="1:17" x14ac:dyDescent="0.2">
      <c r="I135" s="30" t="s">
        <v>139</v>
      </c>
    </row>
    <row r="136" spans="1:17" ht="22.5" x14ac:dyDescent="0.2">
      <c r="F136" s="35"/>
      <c r="H136" s="39" t="s">
        <v>120</v>
      </c>
      <c r="I136" s="142" t="s">
        <v>121</v>
      </c>
      <c r="J136" s="142"/>
      <c r="K136" s="40">
        <v>15</v>
      </c>
    </row>
    <row r="137" spans="1:17" ht="22.5" x14ac:dyDescent="0.2">
      <c r="H137" s="39" t="s">
        <v>122</v>
      </c>
      <c r="I137" s="142" t="s">
        <v>121</v>
      </c>
      <c r="J137" s="142"/>
      <c r="K137" s="40">
        <v>15</v>
      </c>
    </row>
    <row r="138" spans="1:17" ht="22.5" x14ac:dyDescent="0.2">
      <c r="H138" s="39" t="s">
        <v>123</v>
      </c>
      <c r="I138" s="142" t="s">
        <v>124</v>
      </c>
      <c r="J138" s="142"/>
      <c r="K138" s="40">
        <v>5</v>
      </c>
    </row>
    <row r="139" spans="1:17" ht="22.5" x14ac:dyDescent="0.2">
      <c r="H139" s="41" t="s">
        <v>125</v>
      </c>
      <c r="I139" s="117" t="s">
        <v>126</v>
      </c>
      <c r="J139" s="118"/>
      <c r="K139" s="25">
        <v>50</v>
      </c>
    </row>
    <row r="140" spans="1:17" ht="22.5" customHeight="1" x14ac:dyDescent="0.2">
      <c r="H140" s="41" t="s">
        <v>127</v>
      </c>
      <c r="I140" s="117" t="s">
        <v>126</v>
      </c>
      <c r="J140" s="118"/>
      <c r="K140" s="42">
        <v>158</v>
      </c>
    </row>
    <row r="141" spans="1:17" ht="22.5" x14ac:dyDescent="0.2">
      <c r="H141" s="41" t="s">
        <v>128</v>
      </c>
      <c r="I141" s="117" t="s">
        <v>126</v>
      </c>
      <c r="J141" s="118"/>
      <c r="K141" s="27">
        <v>237</v>
      </c>
    </row>
    <row r="142" spans="1:17" ht="22.5" x14ac:dyDescent="0.2">
      <c r="H142" s="41" t="s">
        <v>129</v>
      </c>
      <c r="I142" s="117" t="s">
        <v>126</v>
      </c>
      <c r="J142" s="118"/>
      <c r="K142" s="27">
        <v>300</v>
      </c>
    </row>
    <row r="143" spans="1:17" ht="33.75" customHeight="1" x14ac:dyDescent="0.2">
      <c r="H143" s="41" t="s">
        <v>130</v>
      </c>
      <c r="I143" s="117" t="s">
        <v>131</v>
      </c>
      <c r="J143" s="118"/>
      <c r="K143" s="27">
        <v>300</v>
      </c>
    </row>
    <row r="144" spans="1:17" ht="22.5" x14ac:dyDescent="0.2">
      <c r="H144" s="43" t="s">
        <v>142</v>
      </c>
      <c r="I144" s="119" t="s">
        <v>141</v>
      </c>
      <c r="J144" s="120"/>
      <c r="K144" s="44">
        <v>6</v>
      </c>
    </row>
    <row r="145" spans="8:11" ht="22.5" x14ac:dyDescent="0.2">
      <c r="H145" s="26" t="s">
        <v>132</v>
      </c>
      <c r="I145" s="45" t="s">
        <v>133</v>
      </c>
      <c r="J145" s="45"/>
      <c r="K145" s="27">
        <v>5.6</v>
      </c>
    </row>
    <row r="146" spans="8:11" ht="22.5" x14ac:dyDescent="0.2">
      <c r="H146" s="26" t="s">
        <v>134</v>
      </c>
      <c r="I146" s="45" t="s">
        <v>133</v>
      </c>
      <c r="J146" s="45"/>
      <c r="K146" s="27">
        <v>5.6</v>
      </c>
    </row>
    <row r="147" spans="8:11" ht="22.5" x14ac:dyDescent="0.2">
      <c r="H147" s="26" t="s">
        <v>135</v>
      </c>
      <c r="I147" s="45" t="s">
        <v>133</v>
      </c>
      <c r="J147" s="45"/>
      <c r="K147" s="27">
        <v>5.6</v>
      </c>
    </row>
    <row r="148" spans="8:11" ht="22.5" x14ac:dyDescent="0.2">
      <c r="H148" s="26" t="s">
        <v>144</v>
      </c>
      <c r="I148" s="141" t="s">
        <v>143</v>
      </c>
      <c r="J148" s="141"/>
      <c r="K148" s="27">
        <v>15</v>
      </c>
    </row>
    <row r="149" spans="8:11" ht="22.5" x14ac:dyDescent="0.2">
      <c r="H149" s="26" t="s">
        <v>145</v>
      </c>
      <c r="I149" s="141" t="s">
        <v>143</v>
      </c>
      <c r="J149" s="141"/>
      <c r="K149" s="27">
        <v>30</v>
      </c>
    </row>
  </sheetData>
  <autoFilter ref="C21:C131"/>
  <customSheetViews>
    <customSheetView guid="{265F4F9D-BD93-4F5B-BE29-0879A787D53F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1"/>
      <headerFooter alignWithMargins="0"/>
      <autoFilter ref="C21:C131"/>
    </customSheetView>
    <customSheetView guid="{A743F9C7-8B89-4E8F-B91F-1FFB859064F2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2"/>
      <headerFooter alignWithMargins="0"/>
      <autoFilter ref="C21:C131"/>
    </customSheetView>
  </customSheetViews>
  <mergeCells count="47">
    <mergeCell ref="D19:E19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  <mergeCell ref="I136:J136"/>
    <mergeCell ref="I137:J137"/>
    <mergeCell ref="I138:J138"/>
    <mergeCell ref="C79:D79"/>
    <mergeCell ref="C92:D92"/>
    <mergeCell ref="C103:D103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B14:M14"/>
    <mergeCell ref="B10:M10"/>
    <mergeCell ref="B11:M11"/>
    <mergeCell ref="B13:M13"/>
    <mergeCell ref="B15:M15"/>
    <mergeCell ref="I7:L7"/>
    <mergeCell ref="I1:L1"/>
    <mergeCell ref="I2:L2"/>
    <mergeCell ref="I3:L3"/>
    <mergeCell ref="I5:L5"/>
    <mergeCell ref="I6:L6"/>
    <mergeCell ref="C116:D116"/>
    <mergeCell ref="B131:C131"/>
    <mergeCell ref="I143:J143"/>
    <mergeCell ref="I144:J144"/>
    <mergeCell ref="I139:J139"/>
    <mergeCell ref="I140:J140"/>
    <mergeCell ref="I141:J141"/>
    <mergeCell ref="I142:J142"/>
  </mergeCells>
  <pageMargins left="0.75" right="0.75" top="1" bottom="1" header="0.5" footer="0.5"/>
  <pageSetup paperSize="9" scale="9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tabSelected="1" topLeftCell="A214" workbookViewId="0">
      <selection activeCell="D250" sqref="D250"/>
    </sheetView>
  </sheetViews>
  <sheetFormatPr defaultRowHeight="12.75" x14ac:dyDescent="0.2"/>
  <cols>
    <col min="1" max="1" width="22.140625" customWidth="1"/>
    <col min="2" max="2" width="35.28515625" customWidth="1"/>
    <col min="3" max="3" width="26.140625" customWidth="1"/>
    <col min="4" max="4" width="13.28515625" style="30" customWidth="1"/>
    <col min="5" max="5" width="11.5703125" style="30" customWidth="1"/>
    <col min="6" max="6" width="11.140625" style="30" customWidth="1"/>
    <col min="7" max="7" width="11.7109375" style="30" customWidth="1"/>
    <col min="8" max="8" width="12" style="30" customWidth="1"/>
    <col min="9" max="10" width="11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121"/>
      <c r="J1" s="121"/>
      <c r="K1" s="121"/>
      <c r="L1" s="121"/>
      <c r="M1" s="17"/>
      <c r="N1" s="17"/>
    </row>
    <row r="2" spans="2:15" ht="15.75" x14ac:dyDescent="0.25">
      <c r="B2" t="s">
        <v>0</v>
      </c>
      <c r="I2" s="121"/>
      <c r="J2" s="121"/>
      <c r="K2" s="121"/>
      <c r="L2" s="121"/>
      <c r="M2" s="17"/>
      <c r="N2" s="17"/>
      <c r="O2" s="17"/>
    </row>
    <row r="3" spans="2:15" ht="15.75" x14ac:dyDescent="0.25">
      <c r="I3" s="121"/>
      <c r="J3" s="121"/>
      <c r="K3" s="121"/>
      <c r="L3" s="121"/>
      <c r="M3" s="17"/>
      <c r="N3" s="17"/>
      <c r="O3" s="17"/>
    </row>
    <row r="4" spans="2:15" ht="15.75" x14ac:dyDescent="0.25">
      <c r="I4" s="32"/>
      <c r="J4" s="32"/>
      <c r="K4" s="32"/>
      <c r="L4" s="49"/>
      <c r="M4" s="17"/>
      <c r="N4" s="17"/>
      <c r="O4" s="17"/>
    </row>
    <row r="5" spans="2:15" ht="15.75" x14ac:dyDescent="0.25">
      <c r="I5" s="121"/>
      <c r="J5" s="121"/>
      <c r="K5" s="121"/>
      <c r="L5" s="121"/>
      <c r="M5" s="17"/>
      <c r="N5" s="17"/>
      <c r="O5" s="17"/>
    </row>
    <row r="6" spans="2:15" ht="15.75" x14ac:dyDescent="0.25">
      <c r="I6" s="121"/>
      <c r="J6" s="121"/>
      <c r="K6" s="121"/>
      <c r="L6" s="121"/>
      <c r="O6" s="17"/>
    </row>
    <row r="7" spans="2:15" ht="15.75" x14ac:dyDescent="0.25">
      <c r="I7" s="121"/>
      <c r="J7" s="121"/>
      <c r="K7" s="121"/>
      <c r="L7" s="121"/>
    </row>
    <row r="8" spans="2:15" ht="15.75" x14ac:dyDescent="0.25">
      <c r="I8" s="32"/>
      <c r="J8" s="32"/>
      <c r="K8" s="32"/>
    </row>
    <row r="9" spans="2:15" ht="12.75" customHeight="1" x14ac:dyDescent="0.2"/>
    <row r="10" spans="2:15" ht="12.75" customHeight="1" x14ac:dyDescent="0.25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2:15" ht="15.75" x14ac:dyDescent="0.25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2:15" ht="15.75" x14ac:dyDescent="0.25">
      <c r="B12" s="48"/>
      <c r="C12" s="48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2:15" ht="16.5" thickBot="1" x14ac:dyDescent="0.3">
      <c r="B14" s="122" t="s">
        <v>364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</row>
    <row r="15" spans="2:15" x14ac:dyDescent="0.2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2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134" t="s">
        <v>17</v>
      </c>
      <c r="E19" s="134"/>
      <c r="F19" s="134" t="s">
        <v>4</v>
      </c>
      <c r="G19" s="134"/>
      <c r="H19" s="135" t="s">
        <v>5</v>
      </c>
      <c r="I19" s="136"/>
      <c r="J19" s="135" t="s">
        <v>6</v>
      </c>
      <c r="K19" s="136"/>
      <c r="L19" s="127" t="s">
        <v>18</v>
      </c>
      <c r="M19" s="128"/>
      <c r="N19" s="127" t="s">
        <v>19</v>
      </c>
      <c r="O19" s="128"/>
      <c r="P19" s="127" t="s">
        <v>20</v>
      </c>
      <c r="Q19" s="128"/>
    </row>
    <row r="20" spans="1:17" ht="13.5" thickTop="1" x14ac:dyDescent="0.2">
      <c r="A20" s="4">
        <v>1</v>
      </c>
      <c r="B20" s="5">
        <v>2</v>
      </c>
      <c r="C20" s="6">
        <v>3</v>
      </c>
      <c r="D20" s="137">
        <v>4</v>
      </c>
      <c r="E20" s="138"/>
      <c r="F20" s="129">
        <v>5</v>
      </c>
      <c r="G20" s="130"/>
      <c r="H20" s="131">
        <v>6</v>
      </c>
      <c r="I20" s="130"/>
      <c r="J20" s="131">
        <v>7</v>
      </c>
      <c r="K20" s="130"/>
      <c r="L20" s="132">
        <v>8</v>
      </c>
      <c r="M20" s="133"/>
      <c r="N20" s="132">
        <v>9</v>
      </c>
      <c r="O20" s="133"/>
      <c r="P20" s="132">
        <v>10</v>
      </c>
      <c r="Q20" s="133"/>
    </row>
    <row r="21" spans="1:17" ht="12.75" customHeight="1" x14ac:dyDescent="0.2">
      <c r="A21" s="7"/>
      <c r="B21" s="7"/>
      <c r="C21" s="7"/>
      <c r="D21" s="47" t="s">
        <v>7</v>
      </c>
      <c r="E21" s="47" t="s">
        <v>8</v>
      </c>
      <c r="F21" s="47" t="s">
        <v>7</v>
      </c>
      <c r="G21" s="47" t="s">
        <v>8</v>
      </c>
      <c r="H21" s="47" t="s">
        <v>7</v>
      </c>
      <c r="I21" s="47" t="s">
        <v>8</v>
      </c>
      <c r="J21" s="47" t="s">
        <v>7</v>
      </c>
      <c r="K21" s="47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360</v>
      </c>
      <c r="C22" s="143" t="s">
        <v>146</v>
      </c>
      <c r="D22" s="144"/>
      <c r="E22" s="47"/>
      <c r="F22" s="47"/>
      <c r="G22" s="47"/>
      <c r="H22" s="47"/>
      <c r="I22" s="47"/>
      <c r="J22" s="47"/>
      <c r="K22" s="47"/>
      <c r="L22" s="8"/>
      <c r="M22" s="8"/>
      <c r="N22" s="8"/>
      <c r="O22" s="8"/>
      <c r="P22" s="8"/>
      <c r="Q22" s="8"/>
    </row>
    <row r="23" spans="1:17" ht="12" customHeight="1" x14ac:dyDescent="0.2">
      <c r="A23" s="18"/>
      <c r="B23" s="18"/>
      <c r="C23" s="18" t="s">
        <v>306</v>
      </c>
      <c r="D23" s="31">
        <f>'ноябрь 2014г. по 6-10'!D23+'ноябрь 2014г. по 0,4'!D20</f>
        <v>0</v>
      </c>
      <c r="E23" s="31">
        <f>'ноябрь 2014г. по 6-10'!E23+'ноябрь 2014г. по 0,4'!E20</f>
        <v>0</v>
      </c>
      <c r="F23" s="31">
        <f>'ноябрь 2014г. по 6-10'!F23+'ноябрь 2014г. по 0,4'!F20</f>
        <v>0</v>
      </c>
      <c r="G23" s="31">
        <f>'ноябрь 2014г. по 6-10'!G23+'ноябрь 2014г. по 0,4'!G20</f>
        <v>0</v>
      </c>
      <c r="H23" s="31">
        <f>'ноябрь 2014г. по 6-10'!H23+'ноябрь 2014г. по 0,4'!H20</f>
        <v>0</v>
      </c>
      <c r="I23" s="31">
        <f>'ноябрь 2014г. по 6-10'!I23+'ноябрь 2014г. по 0,4'!I20</f>
        <v>0</v>
      </c>
      <c r="J23" s="31">
        <f>'ноябрь 2014г. по 6-10'!J23+'ноябрь 2014г. по 0,4'!J20</f>
        <v>0</v>
      </c>
      <c r="K23" s="31">
        <f>'ноябрь 2014г. по 6-10'!K23+'ноябрь 2014г. по 0,4'!K20</f>
        <v>0</v>
      </c>
      <c r="L23" s="31">
        <f>'ноябрь 2014г. по 6-10'!L23+'ноябрь 2014г. по 0,4'!L20</f>
        <v>0</v>
      </c>
      <c r="M23" s="31">
        <f>'ноябрь 2014г. по 6-10'!M23+'ноябрь 2014г. по 0,4'!M20</f>
        <v>0</v>
      </c>
      <c r="N23" s="31">
        <f>'ноябрь 2014г. по 6-10'!N23+'ноябрь 2014г. по 0,4'!N20</f>
        <v>0</v>
      </c>
      <c r="O23" s="31">
        <f>'ноябрь 2014г. по 6-10'!O23+'ноябрь 2014г. по 0,4'!O20</f>
        <v>0</v>
      </c>
      <c r="P23" s="31">
        <f>'ноябрь 2014г. по 6-10'!P23+'ноябрь 2014г. по 0,4'!P20</f>
        <v>0</v>
      </c>
      <c r="Q23" s="31">
        <f>'ноябрь 2014г. по 6-10'!Q23+'ноябрь 2014г. по 0,4'!Q20</f>
        <v>0</v>
      </c>
    </row>
    <row r="24" spans="1:17" ht="12" customHeight="1" x14ac:dyDescent="0.2">
      <c r="A24" s="18"/>
      <c r="B24" s="18"/>
      <c r="C24" s="18" t="s">
        <v>307</v>
      </c>
      <c r="D24" s="31">
        <f>'ноябрь 2014г. по 6-10'!D24+'ноябрь 2014г. по 0,4'!D21</f>
        <v>3</v>
      </c>
      <c r="E24" s="31">
        <f>'ноябрь 2014г. по 6-10'!E24+'ноябрь 2014г. по 0,4'!E21</f>
        <v>190</v>
      </c>
      <c r="F24" s="31">
        <f>'ноябрь 2014г. по 6-10'!F24+'ноябрь 2014г. по 0,4'!F21</f>
        <v>1</v>
      </c>
      <c r="G24" s="31">
        <f>'ноябрь 2014г. по 6-10'!G24+'ноябрь 2014г. по 0,4'!G21</f>
        <v>100</v>
      </c>
      <c r="H24" s="31">
        <f>'ноябрь 2014г. по 6-10'!H24+'ноябрь 2014г. по 0,4'!H21</f>
        <v>0</v>
      </c>
      <c r="I24" s="31">
        <f>'ноябрь 2014г. по 6-10'!I24+'ноябрь 2014г. по 0,4'!I21</f>
        <v>0</v>
      </c>
      <c r="J24" s="31">
        <f>'ноябрь 2014г. по 6-10'!J24+'ноябрь 2014г. по 0,4'!J21</f>
        <v>31</v>
      </c>
      <c r="K24" s="31">
        <f>'ноябрь 2014г. по 6-10'!K24+'ноябрь 2014г. по 0,4'!K21</f>
        <v>260</v>
      </c>
      <c r="L24" s="31">
        <f>'ноябрь 2014г. по 6-10'!L24+'ноябрь 2014г. по 0,4'!L21</f>
        <v>0</v>
      </c>
      <c r="M24" s="31">
        <f>'ноябрь 2014г. по 6-10'!M24+'ноябрь 2014г. по 0,4'!M21</f>
        <v>0</v>
      </c>
      <c r="N24" s="31">
        <f>'ноябрь 2014г. по 6-10'!N24+'ноябрь 2014г. по 0,4'!N21</f>
        <v>0</v>
      </c>
      <c r="O24" s="31">
        <f>'ноябрь 2014г. по 6-10'!O24+'ноябрь 2014г. по 0,4'!O21</f>
        <v>0</v>
      </c>
      <c r="P24" s="31">
        <f>'ноябрь 2014г. по 6-10'!P24+'ноябрь 2014г. по 0,4'!P21</f>
        <v>0</v>
      </c>
      <c r="Q24" s="31">
        <f>'ноябрь 2014г. по 6-10'!Q24+'ноябрь 2014г. по 0,4'!Q21</f>
        <v>0</v>
      </c>
    </row>
    <row r="25" spans="1:17" ht="11.25" customHeight="1" x14ac:dyDescent="0.2">
      <c r="A25" s="18"/>
      <c r="B25" s="18"/>
      <c r="C25" s="18" t="s">
        <v>308</v>
      </c>
      <c r="D25" s="31">
        <f>'ноябрь 2014г. по 6-10'!D25+'ноябрь 2014г. по 0,4'!D22</f>
        <v>1</v>
      </c>
      <c r="E25" s="31">
        <f>'ноябрь 2014г. по 6-10'!E25+'ноябрь 2014г. по 0,4'!E22</f>
        <v>250</v>
      </c>
      <c r="F25" s="31">
        <f>'ноябрь 2014г. по 6-10'!F25+'ноябрь 2014г. по 0,4'!F22</f>
        <v>0</v>
      </c>
      <c r="G25" s="31">
        <f>'ноябрь 2014г. по 6-10'!G25+'ноябрь 2014г. по 0,4'!G22</f>
        <v>0</v>
      </c>
      <c r="H25" s="31">
        <f>'ноябрь 2014г. по 6-10'!H25+'ноябрь 2014г. по 0,4'!H22</f>
        <v>0</v>
      </c>
      <c r="I25" s="31">
        <f>'ноябрь 2014г. по 6-10'!I25+'ноябрь 2014г. по 0,4'!I22</f>
        <v>0</v>
      </c>
      <c r="J25" s="31">
        <f>'ноябрь 2014г. по 6-10'!J25+'ноябрь 2014г. по 0,4'!J22</f>
        <v>0</v>
      </c>
      <c r="K25" s="31">
        <f>'ноябрь 2014г. по 6-10'!K25+'ноябрь 2014г. по 0,4'!K22</f>
        <v>0</v>
      </c>
      <c r="L25" s="31">
        <f>'ноябрь 2014г. по 6-10'!L25+'ноябрь 2014г. по 0,4'!L22</f>
        <v>0</v>
      </c>
      <c r="M25" s="31">
        <f>'ноябрь 2014г. по 6-10'!M25+'ноябрь 2014г. по 0,4'!M22</f>
        <v>0</v>
      </c>
      <c r="N25" s="31">
        <f>'ноябрь 2014г. по 6-10'!N25+'ноябрь 2014г. по 0,4'!N22</f>
        <v>0</v>
      </c>
      <c r="O25" s="31">
        <f>'ноябрь 2014г. по 6-10'!O25+'ноябрь 2014г. по 0,4'!O22</f>
        <v>0</v>
      </c>
      <c r="P25" s="31">
        <f>'ноябрь 2014г. по 6-10'!P25+'ноябрь 2014г. по 0,4'!P22</f>
        <v>0</v>
      </c>
      <c r="Q25" s="31">
        <f>'ноябрь 2014г. по 6-10'!Q25+'ноябрь 2014г. по 0,4'!Q22</f>
        <v>0</v>
      </c>
    </row>
    <row r="26" spans="1:17" ht="11.25" customHeight="1" x14ac:dyDescent="0.2">
      <c r="A26" s="18"/>
      <c r="B26" s="18"/>
      <c r="C26" s="18" t="s">
        <v>309</v>
      </c>
      <c r="D26" s="31">
        <f>'ноябрь 2014г. по 6-10'!D26+'ноябрь 2014г. по 0,4'!D23</f>
        <v>16</v>
      </c>
      <c r="E26" s="31">
        <f>'ноябрь 2014г. по 6-10'!E26+'ноябрь 2014г. по 0,4'!E23</f>
        <v>1760</v>
      </c>
      <c r="F26" s="31">
        <f>'ноябрь 2014г. по 6-10'!F26+'ноябрь 2014г. по 0,4'!F23</f>
        <v>9</v>
      </c>
      <c r="G26" s="31">
        <f>'ноябрь 2014г. по 6-10'!G26+'ноябрь 2014г. по 0,4'!G23</f>
        <v>845</v>
      </c>
      <c r="H26" s="31">
        <f>'ноябрь 2014г. по 6-10'!H26+'ноябрь 2014г. по 0,4'!H23</f>
        <v>0</v>
      </c>
      <c r="I26" s="31">
        <f>'ноябрь 2014г. по 6-10'!I26+'ноябрь 2014г. по 0,4'!I23</f>
        <v>0</v>
      </c>
      <c r="J26" s="31">
        <f>'ноябрь 2014г. по 6-10'!J26+'ноябрь 2014г. по 0,4'!J23</f>
        <v>3</v>
      </c>
      <c r="K26" s="31">
        <f>'ноябрь 2014г. по 6-10'!K26+'ноябрь 2014г. по 0,4'!K23</f>
        <v>210</v>
      </c>
      <c r="L26" s="31">
        <f>'ноябрь 2014г. по 6-10'!L26+'ноябрь 2014г. по 0,4'!L23</f>
        <v>0</v>
      </c>
      <c r="M26" s="31">
        <f>'ноябрь 2014г. по 6-10'!M26+'ноябрь 2014г. по 0,4'!M23</f>
        <v>0</v>
      </c>
      <c r="N26" s="31">
        <f>'ноябрь 2014г. по 6-10'!N26+'ноябрь 2014г. по 0,4'!N23</f>
        <v>0</v>
      </c>
      <c r="O26" s="31">
        <f>'ноябрь 2014г. по 6-10'!O26+'ноябрь 2014г. по 0,4'!O23</f>
        <v>0</v>
      </c>
      <c r="P26" s="31">
        <f>'ноябрь 2014г. по 6-10'!P26+'ноябрь 2014г. по 0,4'!P23</f>
        <v>0</v>
      </c>
      <c r="Q26" s="31">
        <f>'ноябрь 2014г. по 6-10'!Q26+'ноябрь 2014г. по 0,4'!Q23</f>
        <v>0</v>
      </c>
    </row>
    <row r="27" spans="1:17" ht="12.75" customHeight="1" x14ac:dyDescent="0.2">
      <c r="A27" s="18"/>
      <c r="B27" s="18"/>
      <c r="C27" s="18" t="s">
        <v>310</v>
      </c>
      <c r="D27" s="31">
        <f>'ноябрь 2014г. по 6-10'!D27+'ноябрь 2014г. по 0,4'!D24</f>
        <v>3</v>
      </c>
      <c r="E27" s="31">
        <f>'ноябрь 2014г. по 6-10'!E27+'ноябрь 2014г. по 0,4'!E24</f>
        <v>140</v>
      </c>
      <c r="F27" s="31">
        <f>'ноябрь 2014г. по 6-10'!F27+'ноябрь 2014г. по 0,4'!F24</f>
        <v>2</v>
      </c>
      <c r="G27" s="31">
        <f>'ноябрь 2014г. по 6-10'!G27+'ноябрь 2014г. по 0,4'!G24</f>
        <v>30</v>
      </c>
      <c r="H27" s="31">
        <f>'ноябрь 2014г. по 6-10'!H27+'ноябрь 2014г. по 0,4'!H24</f>
        <v>0</v>
      </c>
      <c r="I27" s="31">
        <f>'ноябрь 2014г. по 6-10'!I27+'ноябрь 2014г. по 0,4'!I24</f>
        <v>0</v>
      </c>
      <c r="J27" s="31">
        <f>'ноябрь 2014г. по 6-10'!J27+'ноябрь 2014г. по 0,4'!J24</f>
        <v>0</v>
      </c>
      <c r="K27" s="31">
        <f>'ноябрь 2014г. по 6-10'!K27+'ноябрь 2014г. по 0,4'!K24</f>
        <v>0</v>
      </c>
      <c r="L27" s="31">
        <f>'ноябрь 2014г. по 6-10'!L27+'ноябрь 2014г. по 0,4'!L24</f>
        <v>0</v>
      </c>
      <c r="M27" s="31">
        <f>'ноябрь 2014г. по 6-10'!M27+'ноябрь 2014г. по 0,4'!M24</f>
        <v>0</v>
      </c>
      <c r="N27" s="31">
        <f>'ноябрь 2014г. по 6-10'!N27+'ноябрь 2014г. по 0,4'!N24</f>
        <v>0</v>
      </c>
      <c r="O27" s="31">
        <f>'ноябрь 2014г. по 6-10'!O27+'ноябрь 2014г. по 0,4'!O24</f>
        <v>0</v>
      </c>
      <c r="P27" s="31">
        <f>'ноябрь 2014г. по 6-10'!P27+'ноябрь 2014г. по 0,4'!P24</f>
        <v>0</v>
      </c>
      <c r="Q27" s="31">
        <f>'ноябрь 2014г. по 6-10'!Q27+'ноябрь 2014г. по 0,4'!Q24</f>
        <v>0</v>
      </c>
    </row>
    <row r="28" spans="1:17" ht="11.25" customHeight="1" x14ac:dyDescent="0.2">
      <c r="A28" s="18"/>
      <c r="B28" s="18"/>
      <c r="C28" s="18" t="s">
        <v>311</v>
      </c>
      <c r="D28" s="31">
        <f>'ноябрь 2014г. по 6-10'!D28+'ноябрь 2014г. по 0,4'!D25</f>
        <v>9</v>
      </c>
      <c r="E28" s="31">
        <f>'ноябрь 2014г. по 6-10'!E28+'ноябрь 2014г. по 0,4'!E25</f>
        <v>994</v>
      </c>
      <c r="F28" s="31">
        <f>'ноябрь 2014г. по 6-10'!F28+'ноябрь 2014г. по 0,4'!F25</f>
        <v>6</v>
      </c>
      <c r="G28" s="31">
        <f>'ноябрь 2014г. по 6-10'!G28+'ноябрь 2014г. по 0,4'!G25</f>
        <v>494</v>
      </c>
      <c r="H28" s="31">
        <f>'ноябрь 2014г. по 6-10'!H28+'ноябрь 2014г. по 0,4'!H25</f>
        <v>0</v>
      </c>
      <c r="I28" s="31">
        <f>'ноябрь 2014г. по 6-10'!I28+'ноябрь 2014г. по 0,4'!I25</f>
        <v>0</v>
      </c>
      <c r="J28" s="31">
        <f>'ноябрь 2014г. по 6-10'!J28+'ноябрь 2014г. по 0,4'!J25</f>
        <v>50</v>
      </c>
      <c r="K28" s="31">
        <f>'ноябрь 2014г. по 6-10'!K28+'ноябрь 2014г. по 0,4'!K25</f>
        <v>390</v>
      </c>
      <c r="L28" s="31">
        <f>'ноябрь 2014г. по 6-10'!L28+'ноябрь 2014г. по 0,4'!L25</f>
        <v>0</v>
      </c>
      <c r="M28" s="31">
        <f>'ноябрь 2014г. по 6-10'!M28+'ноябрь 2014г. по 0,4'!M25</f>
        <v>0</v>
      </c>
      <c r="N28" s="31">
        <f>'ноябрь 2014г. по 6-10'!N28+'ноябрь 2014г. по 0,4'!N25</f>
        <v>0</v>
      </c>
      <c r="O28" s="31">
        <f>'ноябрь 2014г. по 6-10'!O28+'ноябрь 2014г. по 0,4'!O25</f>
        <v>0</v>
      </c>
      <c r="P28" s="31">
        <f>'ноябрь 2014г. по 6-10'!P28+'ноябрь 2014г. по 0,4'!P25</f>
        <v>0</v>
      </c>
      <c r="Q28" s="31">
        <f>'ноябрь 2014г. по 6-10'!Q28+'ноябрь 2014г. по 0,4'!Q25</f>
        <v>0</v>
      </c>
    </row>
    <row r="29" spans="1:17" ht="16.5" customHeight="1" x14ac:dyDescent="0.2">
      <c r="A29" s="18"/>
      <c r="B29" s="18"/>
      <c r="C29" s="18" t="s">
        <v>312</v>
      </c>
      <c r="D29" s="31">
        <f>'ноябрь 2014г. по 6-10'!D29+'ноябрь 2014г. по 0,4'!D26</f>
        <v>6</v>
      </c>
      <c r="E29" s="31">
        <f>'ноябрь 2014г. по 6-10'!E29+'ноябрь 2014г. по 0,4'!E26</f>
        <v>50</v>
      </c>
      <c r="F29" s="31">
        <f>'ноябрь 2014г. по 6-10'!F29+'ноябрь 2014г. по 0,4'!F26</f>
        <v>6</v>
      </c>
      <c r="G29" s="31">
        <f>'ноябрь 2014г. по 6-10'!G29+'ноябрь 2014г. по 0,4'!G26</f>
        <v>50</v>
      </c>
      <c r="H29" s="31">
        <f>'ноябрь 2014г. по 6-10'!H29+'ноябрь 2014г. по 0,4'!H26</f>
        <v>0</v>
      </c>
      <c r="I29" s="31">
        <f>'ноябрь 2014г. по 6-10'!I29+'ноябрь 2014г. по 0,4'!I26</f>
        <v>0</v>
      </c>
      <c r="J29" s="31">
        <f>'ноябрь 2014г. по 6-10'!J29+'ноябрь 2014г. по 0,4'!J26</f>
        <v>0</v>
      </c>
      <c r="K29" s="31">
        <f>'ноябрь 2014г. по 6-10'!K29+'ноябрь 2014г. по 0,4'!K26</f>
        <v>0</v>
      </c>
      <c r="L29" s="31">
        <f>'ноябрь 2014г. по 6-10'!L29+'ноябрь 2014г. по 0,4'!L26</f>
        <v>0</v>
      </c>
      <c r="M29" s="31">
        <f>'ноябрь 2014г. по 6-10'!M29+'ноябрь 2014г. по 0,4'!M26</f>
        <v>0</v>
      </c>
      <c r="N29" s="31">
        <f>'ноябрь 2014г. по 6-10'!N29+'ноябрь 2014г. по 0,4'!N26</f>
        <v>0</v>
      </c>
      <c r="O29" s="31">
        <f>'ноябрь 2014г. по 6-10'!O29+'ноябрь 2014г. по 0,4'!O26</f>
        <v>0</v>
      </c>
      <c r="P29" s="31">
        <f>'ноябрь 2014г. по 6-10'!P29+'ноябрь 2014г. по 0,4'!P26</f>
        <v>0</v>
      </c>
      <c r="Q29" s="31">
        <f>'ноябрь 2014г. по 6-10'!Q29+'ноябрь 2014г. по 0,4'!Q26</f>
        <v>0</v>
      </c>
    </row>
    <row r="30" spans="1:17" ht="12" customHeight="1" x14ac:dyDescent="0.2">
      <c r="A30" s="18"/>
      <c r="B30" s="18"/>
      <c r="C30" s="18" t="s">
        <v>313</v>
      </c>
      <c r="D30" s="31">
        <f>'ноябрь 2014г. по 6-10'!D30+'ноябрь 2014г. по 0,4'!D27</f>
        <v>46</v>
      </c>
      <c r="E30" s="31">
        <f>'ноябрь 2014г. по 6-10'!E30+'ноябрь 2014г. по 0,4'!E27</f>
        <v>2585</v>
      </c>
      <c r="F30" s="31">
        <f>'ноябрь 2014г. по 6-10'!F30+'ноябрь 2014г. по 0,4'!F27</f>
        <v>44</v>
      </c>
      <c r="G30" s="31">
        <f>'ноябрь 2014г. по 6-10'!G30+'ноябрь 2014г. по 0,4'!G27</f>
        <v>564.4</v>
      </c>
      <c r="H30" s="31">
        <f>'ноябрь 2014г. по 6-10'!H30+'ноябрь 2014г. по 0,4'!H27</f>
        <v>0</v>
      </c>
      <c r="I30" s="31">
        <f>'ноябрь 2014г. по 6-10'!I30+'ноябрь 2014г. по 0,4'!I27</f>
        <v>0</v>
      </c>
      <c r="J30" s="31">
        <f>'ноябрь 2014г. по 6-10'!J30+'ноябрь 2014г. по 0,4'!J27</f>
        <v>41</v>
      </c>
      <c r="K30" s="31">
        <f>'ноябрь 2014г. по 6-10'!K30+'ноябрь 2014г. по 0,4'!K27</f>
        <v>302</v>
      </c>
      <c r="L30" s="31">
        <f>'ноябрь 2014г. по 6-10'!L30+'ноябрь 2014г. по 0,4'!L27</f>
        <v>0</v>
      </c>
      <c r="M30" s="31">
        <f>'ноябрь 2014г. по 6-10'!M30+'ноябрь 2014г. по 0,4'!M27</f>
        <v>0</v>
      </c>
      <c r="N30" s="31">
        <f>'ноябрь 2014г. по 6-10'!N30+'ноябрь 2014г. по 0,4'!N27</f>
        <v>0</v>
      </c>
      <c r="O30" s="31">
        <f>'ноябрь 2014г. по 6-10'!O30+'ноябрь 2014г. по 0,4'!O27</f>
        <v>0</v>
      </c>
      <c r="P30" s="31">
        <f>'ноябрь 2014г. по 6-10'!P30+'ноябрь 2014г. по 0,4'!P27</f>
        <v>0</v>
      </c>
      <c r="Q30" s="31">
        <f>'ноябрь 2014г. по 6-10'!Q30+'ноябрь 2014г. по 0,4'!Q27</f>
        <v>0</v>
      </c>
    </row>
    <row r="31" spans="1:17" ht="12.75" customHeight="1" x14ac:dyDescent="0.2">
      <c r="A31" s="18"/>
      <c r="B31" s="18"/>
      <c r="C31" s="18" t="s">
        <v>314</v>
      </c>
      <c r="D31" s="31">
        <f>'ноябрь 2014г. по 6-10'!D31+'ноябрь 2014г. по 0,4'!D28</f>
        <v>57</v>
      </c>
      <c r="E31" s="31">
        <f>'ноябрь 2014г. по 6-10'!E31+'ноябрь 2014г. по 0,4'!E28</f>
        <v>1310</v>
      </c>
      <c r="F31" s="31">
        <f>'ноябрь 2014г. по 6-10'!F31+'ноябрь 2014г. по 0,4'!F28</f>
        <v>57</v>
      </c>
      <c r="G31" s="31">
        <f>'ноябрь 2014г. по 6-10'!G31+'ноябрь 2014г. по 0,4'!G28</f>
        <v>1010</v>
      </c>
      <c r="H31" s="31">
        <f>'ноябрь 2014г. по 6-10'!H31+'ноябрь 2014г. по 0,4'!H28</f>
        <v>0</v>
      </c>
      <c r="I31" s="31">
        <f>'ноябрь 2014г. по 6-10'!I31+'ноябрь 2014г. по 0,4'!I28</f>
        <v>0</v>
      </c>
      <c r="J31" s="31">
        <f>'ноябрь 2014г. по 6-10'!J31+'ноябрь 2014г. по 0,4'!J28</f>
        <v>37</v>
      </c>
      <c r="K31" s="31">
        <f>'ноябрь 2014г. по 6-10'!K31+'ноябрь 2014г. по 0,4'!K28</f>
        <v>267</v>
      </c>
      <c r="L31" s="31">
        <f>'ноябрь 2014г. по 6-10'!L31+'ноябрь 2014г. по 0,4'!L28</f>
        <v>0</v>
      </c>
      <c r="M31" s="31">
        <f>'ноябрь 2014г. по 6-10'!M31+'ноябрь 2014г. по 0,4'!M28</f>
        <v>0</v>
      </c>
      <c r="N31" s="31">
        <f>'ноябрь 2014г. по 6-10'!N31+'ноябрь 2014г. по 0,4'!N28</f>
        <v>0</v>
      </c>
      <c r="O31" s="31">
        <f>'ноябрь 2014г. по 6-10'!O31+'ноябрь 2014г. по 0,4'!O28</f>
        <v>0</v>
      </c>
      <c r="P31" s="31">
        <f>'ноябрь 2014г. по 6-10'!P31+'ноябрь 2014г. по 0,4'!P28</f>
        <v>0</v>
      </c>
      <c r="Q31" s="31">
        <f>'ноябрь 2014г. по 6-10'!Q31+'ноябрь 2014г. по 0,4'!Q28</f>
        <v>0</v>
      </c>
    </row>
    <row r="32" spans="1:17" ht="12.75" customHeight="1" x14ac:dyDescent="0.2">
      <c r="A32" s="18"/>
      <c r="B32" s="18"/>
      <c r="C32" s="18" t="s">
        <v>315</v>
      </c>
      <c r="D32" s="31">
        <f>'ноябрь 2014г. по 6-10'!D32+'ноябрь 2014г. по 0,4'!D29</f>
        <v>53</v>
      </c>
      <c r="E32" s="31">
        <f>'ноябрь 2014г. по 6-10'!E32+'ноябрь 2014г. по 0,4'!E29</f>
        <v>1749</v>
      </c>
      <c r="F32" s="31">
        <f>'ноябрь 2014г. по 6-10'!F32+'ноябрь 2014г. по 0,4'!F29</f>
        <v>51</v>
      </c>
      <c r="G32" s="31">
        <f>'ноябрь 2014г. по 6-10'!G32+'ноябрь 2014г. по 0,4'!G29</f>
        <v>1349</v>
      </c>
      <c r="H32" s="31">
        <f>'ноябрь 2014г. по 6-10'!H32+'ноябрь 2014г. по 0,4'!H29</f>
        <v>0</v>
      </c>
      <c r="I32" s="31">
        <f>'ноябрь 2014г. по 6-10'!I32+'ноябрь 2014г. по 0,4'!I29</f>
        <v>0</v>
      </c>
      <c r="J32" s="31">
        <f>'ноябрь 2014г. по 6-10'!J32+'ноябрь 2014г. по 0,4'!J29</f>
        <v>39</v>
      </c>
      <c r="K32" s="31">
        <f>'ноябрь 2014г. по 6-10'!K32+'ноябрь 2014г. по 0,4'!K29</f>
        <v>280</v>
      </c>
      <c r="L32" s="31">
        <f>'ноябрь 2014г. по 6-10'!L32+'ноябрь 2014г. по 0,4'!L29</f>
        <v>0</v>
      </c>
      <c r="M32" s="31">
        <f>'ноябрь 2014г. по 6-10'!M32+'ноябрь 2014г. по 0,4'!M29</f>
        <v>0</v>
      </c>
      <c r="N32" s="31">
        <f>'ноябрь 2014г. по 6-10'!N32+'ноябрь 2014г. по 0,4'!N29</f>
        <v>0</v>
      </c>
      <c r="O32" s="31">
        <f>'ноябрь 2014г. по 6-10'!O32+'ноябрь 2014г. по 0,4'!O29</f>
        <v>0</v>
      </c>
      <c r="P32" s="31">
        <f>'ноябрь 2014г. по 6-10'!P32+'ноябрь 2014г. по 0,4'!P29</f>
        <v>0</v>
      </c>
      <c r="Q32" s="31">
        <f>'ноябрь 2014г. по 6-10'!Q32+'ноябрь 2014г. по 0,4'!Q29</f>
        <v>0</v>
      </c>
    </row>
    <row r="33" spans="1:17" ht="12.75" customHeight="1" x14ac:dyDescent="0.2">
      <c r="A33" s="18"/>
      <c r="B33" s="18"/>
      <c r="C33" s="18" t="s">
        <v>316</v>
      </c>
      <c r="D33" s="31">
        <f>'ноябрь 2014г. по 6-10'!D33+'ноябрь 2014г. по 0,4'!D30</f>
        <v>32</v>
      </c>
      <c r="E33" s="31">
        <f>'ноябрь 2014г. по 6-10'!E33+'ноябрь 2014г. по 0,4'!E30</f>
        <v>1243</v>
      </c>
      <c r="F33" s="31">
        <f>'ноябрь 2014г. по 6-10'!F33+'ноябрь 2014г. по 0,4'!F30</f>
        <v>31</v>
      </c>
      <c r="G33" s="31">
        <f>'ноябрь 2014г. по 6-10'!G33+'ноябрь 2014г. по 0,4'!G30</f>
        <v>1189</v>
      </c>
      <c r="H33" s="31">
        <f>'ноябрь 2014г. по 6-10'!H33+'ноябрь 2014г. по 0,4'!H30</f>
        <v>0</v>
      </c>
      <c r="I33" s="31">
        <f>'ноябрь 2014г. по 6-10'!I33+'ноябрь 2014г. по 0,4'!I30</f>
        <v>0</v>
      </c>
      <c r="J33" s="31">
        <f>'ноябрь 2014г. по 6-10'!J33+'ноябрь 2014г. по 0,4'!J30</f>
        <v>41</v>
      </c>
      <c r="K33" s="31">
        <f>'ноябрь 2014г. по 6-10'!K33+'ноябрь 2014г. по 0,4'!K30</f>
        <v>320</v>
      </c>
      <c r="L33" s="31">
        <f>'ноябрь 2014г. по 6-10'!L33+'ноябрь 2014г. по 0,4'!L30</f>
        <v>0</v>
      </c>
      <c r="M33" s="31">
        <f>'ноябрь 2014г. по 6-10'!M33+'ноябрь 2014г. по 0,4'!M30</f>
        <v>0</v>
      </c>
      <c r="N33" s="31">
        <f>'ноябрь 2014г. по 6-10'!N33+'ноябрь 2014г. по 0,4'!N30</f>
        <v>0</v>
      </c>
      <c r="O33" s="31">
        <f>'ноябрь 2014г. по 6-10'!O33+'ноябрь 2014г. по 0,4'!O30</f>
        <v>0</v>
      </c>
      <c r="P33" s="31">
        <f>'ноябрь 2014г. по 6-10'!P33+'ноябрь 2014г. по 0,4'!P30</f>
        <v>0</v>
      </c>
      <c r="Q33" s="31">
        <f>'ноябрь 2014г. по 6-10'!Q33+'ноябрь 2014г. по 0,4'!Q30</f>
        <v>0</v>
      </c>
    </row>
    <row r="34" spans="1:17" ht="12.75" customHeight="1" x14ac:dyDescent="0.2">
      <c r="A34" s="18"/>
      <c r="B34" s="18"/>
      <c r="C34" s="18" t="s">
        <v>317</v>
      </c>
      <c r="D34" s="31">
        <f>'ноябрь 2014г. по 6-10'!D34+'ноябрь 2014г. по 0,4'!D31</f>
        <v>36</v>
      </c>
      <c r="E34" s="31">
        <f>'ноябрь 2014г. по 6-10'!E34+'ноябрь 2014г. по 0,4'!E31</f>
        <v>596</v>
      </c>
      <c r="F34" s="31">
        <f>'ноябрь 2014г. по 6-10'!F34+'ноябрь 2014г. по 0,4'!F31</f>
        <v>36</v>
      </c>
      <c r="G34" s="31">
        <f>'ноябрь 2014г. по 6-10'!G34+'ноябрь 2014г. по 0,4'!G31</f>
        <v>596</v>
      </c>
      <c r="H34" s="31">
        <f>'ноябрь 2014г. по 6-10'!H34+'ноябрь 2014г. по 0,4'!H31</f>
        <v>0</v>
      </c>
      <c r="I34" s="31">
        <f>'ноябрь 2014г. по 6-10'!I34+'ноябрь 2014г. по 0,4'!I31</f>
        <v>0</v>
      </c>
      <c r="J34" s="31">
        <f>'ноябрь 2014г. по 6-10'!J34+'ноябрь 2014г. по 0,4'!J31</f>
        <v>25</v>
      </c>
      <c r="K34" s="31">
        <f>'ноябрь 2014г. по 6-10'!K34+'ноябрь 2014г. по 0,4'!K31</f>
        <v>365</v>
      </c>
      <c r="L34" s="31">
        <f>'ноябрь 2014г. по 6-10'!L34+'ноябрь 2014г. по 0,4'!L31</f>
        <v>0</v>
      </c>
      <c r="M34" s="31">
        <f>'ноябрь 2014г. по 6-10'!M34+'ноябрь 2014г. по 0,4'!M31</f>
        <v>0</v>
      </c>
      <c r="N34" s="31">
        <f>'ноябрь 2014г. по 6-10'!N34+'ноябрь 2014г. по 0,4'!N31</f>
        <v>0</v>
      </c>
      <c r="O34" s="31">
        <f>'ноябрь 2014г. по 6-10'!O34+'ноябрь 2014г. по 0,4'!O31</f>
        <v>0</v>
      </c>
      <c r="P34" s="31">
        <f>'ноябрь 2014г. по 6-10'!P34+'ноябрь 2014г. по 0,4'!P31</f>
        <v>0</v>
      </c>
      <c r="Q34" s="31">
        <f>'ноябрь 2014г. по 6-10'!Q34+'ноябрь 2014г. по 0,4'!Q31</f>
        <v>0</v>
      </c>
    </row>
    <row r="35" spans="1:17" ht="12.75" customHeight="1" x14ac:dyDescent="0.2">
      <c r="A35" s="18"/>
      <c r="B35" s="18"/>
      <c r="C35" s="18" t="s">
        <v>318</v>
      </c>
      <c r="D35" s="31">
        <f>'ноябрь 2014г. по 6-10'!D35+'ноябрь 2014г. по 0,4'!D32</f>
        <v>35</v>
      </c>
      <c r="E35" s="31">
        <f>'ноябрь 2014г. по 6-10'!E35+'ноябрь 2014г. по 0,4'!E32</f>
        <v>1267</v>
      </c>
      <c r="F35" s="31">
        <f>'ноябрь 2014г. по 6-10'!F35+'ноябрь 2014г. по 0,4'!F32</f>
        <v>35</v>
      </c>
      <c r="G35" s="31">
        <f>'ноябрь 2014г. по 6-10'!G35+'ноябрь 2014г. по 0,4'!G32</f>
        <v>1067</v>
      </c>
      <c r="H35" s="31">
        <f>'ноябрь 2014г. по 6-10'!H35+'ноябрь 2014г. по 0,4'!H32</f>
        <v>0</v>
      </c>
      <c r="I35" s="31">
        <f>'ноябрь 2014г. по 6-10'!I35+'ноябрь 2014г. по 0,4'!I32</f>
        <v>0</v>
      </c>
      <c r="J35" s="31">
        <f>'ноябрь 2014г. по 6-10'!J35+'ноябрь 2014г. по 0,4'!J32</f>
        <v>20</v>
      </c>
      <c r="K35" s="31">
        <f>'ноябрь 2014г. по 6-10'!K35+'ноябрь 2014г. по 0,4'!K32</f>
        <v>216</v>
      </c>
      <c r="L35" s="31">
        <f>'ноябрь 2014г. по 6-10'!L35+'ноябрь 2014г. по 0,4'!L32</f>
        <v>0</v>
      </c>
      <c r="M35" s="31">
        <f>'ноябрь 2014г. по 6-10'!M35+'ноябрь 2014г. по 0,4'!M32</f>
        <v>0</v>
      </c>
      <c r="N35" s="31">
        <f>'ноябрь 2014г. по 6-10'!N35+'ноябрь 2014г. по 0,4'!N32</f>
        <v>0</v>
      </c>
      <c r="O35" s="31">
        <f>'ноябрь 2014г. по 6-10'!O35+'ноябрь 2014г. по 0,4'!O32</f>
        <v>0</v>
      </c>
      <c r="P35" s="31">
        <f>'ноябрь 2014г. по 6-10'!P35+'ноябрь 2014г. по 0,4'!P32</f>
        <v>0</v>
      </c>
      <c r="Q35" s="31">
        <f>'ноябрь 2014г. по 6-10'!Q35+'ноябрь 2014г. по 0,4'!Q32</f>
        <v>0</v>
      </c>
    </row>
    <row r="36" spans="1:17" ht="12.75" customHeight="1" x14ac:dyDescent="0.2">
      <c r="A36" s="18"/>
      <c r="B36" s="18"/>
      <c r="C36" s="18" t="s">
        <v>319</v>
      </c>
      <c r="D36" s="31">
        <f>'ноябрь 2014г. по 6-10'!D36+'ноябрь 2014г. по 0,4'!D33</f>
        <v>76</v>
      </c>
      <c r="E36" s="31">
        <f>'ноябрь 2014г. по 6-10'!E36+'ноябрь 2014г. по 0,4'!E33</f>
        <v>2835</v>
      </c>
      <c r="F36" s="31">
        <f>'ноябрь 2014г. по 6-10'!F36+'ноябрь 2014г. по 0,4'!F33</f>
        <v>76</v>
      </c>
      <c r="G36" s="31">
        <f>'ноябрь 2014г. по 6-10'!G36+'ноябрь 2014г. по 0,4'!G33</f>
        <v>2835</v>
      </c>
      <c r="H36" s="31">
        <f>'ноябрь 2014г. по 6-10'!H36+'ноябрь 2014г. по 0,4'!H33</f>
        <v>0</v>
      </c>
      <c r="I36" s="31">
        <f>'ноябрь 2014г. по 6-10'!I36+'ноябрь 2014г. по 0,4'!I33</f>
        <v>0</v>
      </c>
      <c r="J36" s="31">
        <f>'ноябрь 2014г. по 6-10'!J36+'ноябрь 2014г. по 0,4'!J33</f>
        <v>38</v>
      </c>
      <c r="K36" s="31">
        <f>'ноябрь 2014г. по 6-10'!K36+'ноябрь 2014г. по 0,4'!K33</f>
        <v>418</v>
      </c>
      <c r="L36" s="31">
        <f>'ноябрь 2014г. по 6-10'!L36+'ноябрь 2014г. по 0,4'!L33</f>
        <v>0</v>
      </c>
      <c r="M36" s="31">
        <f>'ноябрь 2014г. по 6-10'!M36+'ноябрь 2014г. по 0,4'!M33</f>
        <v>0</v>
      </c>
      <c r="N36" s="31">
        <f>'ноябрь 2014г. по 6-10'!N36+'ноябрь 2014г. по 0,4'!N33</f>
        <v>0</v>
      </c>
      <c r="O36" s="31">
        <f>'ноябрь 2014г. по 6-10'!O36+'ноябрь 2014г. по 0,4'!O33</f>
        <v>0</v>
      </c>
      <c r="P36" s="31">
        <f>'ноябрь 2014г. по 6-10'!P36+'ноябрь 2014г. по 0,4'!P33</f>
        <v>0</v>
      </c>
      <c r="Q36" s="31">
        <f>'ноябрь 2014г. по 6-10'!Q36+'ноябрь 2014г. по 0,4'!Q33</f>
        <v>0</v>
      </c>
    </row>
    <row r="37" spans="1:17" ht="12.75" customHeight="1" x14ac:dyDescent="0.2">
      <c r="A37" s="18"/>
      <c r="B37" s="18"/>
      <c r="C37" s="18" t="s">
        <v>320</v>
      </c>
      <c r="D37" s="31">
        <f>'ноябрь 2014г. по 6-10'!D37+'ноябрь 2014г. по 0,4'!D34</f>
        <v>30</v>
      </c>
      <c r="E37" s="31">
        <f>'ноябрь 2014г. по 6-10'!E37+'ноябрь 2014г. по 0,4'!E34</f>
        <v>1140</v>
      </c>
      <c r="F37" s="31">
        <f>'ноябрь 2014г. по 6-10'!F37+'ноябрь 2014г. по 0,4'!F34</f>
        <v>30</v>
      </c>
      <c r="G37" s="31">
        <f>'ноябрь 2014г. по 6-10'!G37+'ноябрь 2014г. по 0,4'!G34</f>
        <v>290</v>
      </c>
      <c r="H37" s="31">
        <f>'ноябрь 2014г. по 6-10'!H37+'ноябрь 2014г. по 0,4'!H34</f>
        <v>0</v>
      </c>
      <c r="I37" s="31">
        <f>'ноябрь 2014г. по 6-10'!I37+'ноябрь 2014г. по 0,4'!I34</f>
        <v>0</v>
      </c>
      <c r="J37" s="31">
        <f>'ноябрь 2014г. по 6-10'!J37+'ноябрь 2014г. по 0,4'!J34</f>
        <v>2</v>
      </c>
      <c r="K37" s="31">
        <f>'ноябрь 2014г. по 6-10'!K37+'ноябрь 2014г. по 0,4'!K34</f>
        <v>14</v>
      </c>
      <c r="L37" s="31">
        <f>'ноябрь 2014г. по 6-10'!L37+'ноябрь 2014г. по 0,4'!L34</f>
        <v>0</v>
      </c>
      <c r="M37" s="31">
        <f>'ноябрь 2014г. по 6-10'!M37+'ноябрь 2014г. по 0,4'!M34</f>
        <v>0</v>
      </c>
      <c r="N37" s="31">
        <f>'ноябрь 2014г. по 6-10'!N37+'ноябрь 2014г. по 0,4'!N34</f>
        <v>0</v>
      </c>
      <c r="O37" s="31">
        <f>'ноябрь 2014г. по 6-10'!O37+'ноябрь 2014г. по 0,4'!O34</f>
        <v>0</v>
      </c>
      <c r="P37" s="31">
        <f>'ноябрь 2014г. по 6-10'!P37+'ноябрь 2014г. по 0,4'!P34</f>
        <v>0</v>
      </c>
      <c r="Q37" s="31">
        <f>'ноябрь 2014г. по 6-10'!Q37+'ноябрь 2014г. по 0,4'!Q34</f>
        <v>0</v>
      </c>
    </row>
    <row r="38" spans="1:17" ht="12.75" customHeight="1" x14ac:dyDescent="0.2">
      <c r="A38" s="18"/>
      <c r="B38" s="18"/>
      <c r="C38" s="18" t="s">
        <v>321</v>
      </c>
      <c r="D38" s="31">
        <f>'ноябрь 2014г. по 6-10'!D38+'ноябрь 2014г. по 0,4'!D35</f>
        <v>34</v>
      </c>
      <c r="E38" s="31">
        <f>'ноябрь 2014г. по 6-10'!E38+'ноябрь 2014г. по 0,4'!E35</f>
        <v>820</v>
      </c>
      <c r="F38" s="31">
        <f>'ноябрь 2014г. по 6-10'!F38+'ноябрь 2014г. по 0,4'!F35</f>
        <v>23</v>
      </c>
      <c r="G38" s="31">
        <f>'ноябрь 2014г. по 6-10'!G38+'ноябрь 2014г. по 0,4'!G35</f>
        <v>405</v>
      </c>
      <c r="H38" s="31">
        <f>'ноябрь 2014г. по 6-10'!H38+'ноябрь 2014г. по 0,4'!H35</f>
        <v>0</v>
      </c>
      <c r="I38" s="31">
        <f>'ноябрь 2014г. по 6-10'!I38+'ноябрь 2014г. по 0,4'!I35</f>
        <v>0</v>
      </c>
      <c r="J38" s="31">
        <f>'ноябрь 2014г. по 6-10'!J38+'ноябрь 2014г. по 0,4'!J35</f>
        <v>39</v>
      </c>
      <c r="K38" s="31">
        <f>'ноябрь 2014г. по 6-10'!K38+'ноябрь 2014г. по 0,4'!K35</f>
        <v>640</v>
      </c>
      <c r="L38" s="31">
        <f>'ноябрь 2014г. по 6-10'!L38+'ноябрь 2014г. по 0,4'!L35</f>
        <v>0</v>
      </c>
      <c r="M38" s="31">
        <f>'ноябрь 2014г. по 6-10'!M38+'ноябрь 2014г. по 0,4'!M35</f>
        <v>0</v>
      </c>
      <c r="N38" s="31">
        <f>'ноябрь 2014г. по 6-10'!N38+'ноябрь 2014г. по 0,4'!N35</f>
        <v>0</v>
      </c>
      <c r="O38" s="31">
        <f>'ноябрь 2014г. по 6-10'!O38+'ноябрь 2014г. по 0,4'!O35</f>
        <v>0</v>
      </c>
      <c r="P38" s="31">
        <f>'ноябрь 2014г. по 6-10'!P38+'ноябрь 2014г. по 0,4'!P35</f>
        <v>0</v>
      </c>
      <c r="Q38" s="31">
        <f>'ноябрь 2014г. по 6-10'!Q38+'ноябрь 2014г. по 0,4'!Q35</f>
        <v>0</v>
      </c>
    </row>
    <row r="39" spans="1:17" ht="12.75" customHeight="1" x14ac:dyDescent="0.2">
      <c r="A39" s="18"/>
      <c r="B39" s="18"/>
      <c r="C39" s="18" t="s">
        <v>322</v>
      </c>
      <c r="D39" s="31">
        <f>'ноябрь 2014г. по 6-10'!D39+'ноябрь 2014г. по 0,4'!D36</f>
        <v>105</v>
      </c>
      <c r="E39" s="31">
        <f>'ноябрь 2014г. по 6-10'!E39+'ноябрь 2014г. по 0,4'!E36</f>
        <v>1330</v>
      </c>
      <c r="F39" s="31">
        <f>'ноябрь 2014г. по 6-10'!F39+'ноябрь 2014г. по 0,4'!F36</f>
        <v>83</v>
      </c>
      <c r="G39" s="31">
        <f>'ноябрь 2014г. по 6-10'!G39+'ноябрь 2014г. по 0,4'!G36</f>
        <v>612</v>
      </c>
      <c r="H39" s="31">
        <f>'ноябрь 2014г. по 6-10'!H39+'ноябрь 2014г. по 0,4'!H36</f>
        <v>0</v>
      </c>
      <c r="I39" s="31">
        <f>'ноябрь 2014г. по 6-10'!I39+'ноябрь 2014г. по 0,4'!I36</f>
        <v>0</v>
      </c>
      <c r="J39" s="31">
        <f>'ноябрь 2014г. по 6-10'!J39+'ноябрь 2014г. по 0,4'!J36</f>
        <v>67</v>
      </c>
      <c r="K39" s="31">
        <f>'ноябрь 2014г. по 6-10'!K39+'ноябрь 2014г. по 0,4'!K36</f>
        <v>1410</v>
      </c>
      <c r="L39" s="31">
        <f>'ноябрь 2014г. по 6-10'!L39+'ноябрь 2014г. по 0,4'!L36</f>
        <v>0</v>
      </c>
      <c r="M39" s="31">
        <f>'ноябрь 2014г. по 6-10'!M39+'ноябрь 2014г. по 0,4'!M36</f>
        <v>0</v>
      </c>
      <c r="N39" s="31">
        <f>'ноябрь 2014г. по 6-10'!N39+'ноябрь 2014г. по 0,4'!N36</f>
        <v>0</v>
      </c>
      <c r="O39" s="31">
        <f>'ноябрь 2014г. по 6-10'!O39+'ноябрь 2014г. по 0,4'!O36</f>
        <v>0</v>
      </c>
      <c r="P39" s="31">
        <f>'ноябрь 2014г. по 6-10'!P39+'ноябрь 2014г. по 0,4'!P36</f>
        <v>0</v>
      </c>
      <c r="Q39" s="31">
        <f>'ноябрь 2014г. по 6-10'!Q39+'ноябрь 2014г. по 0,4'!Q36</f>
        <v>0</v>
      </c>
    </row>
    <row r="40" spans="1:17" ht="12.75" customHeight="1" x14ac:dyDescent="0.2">
      <c r="A40" s="18"/>
      <c r="B40" s="18"/>
      <c r="C40" s="18" t="s">
        <v>323</v>
      </c>
      <c r="D40" s="31">
        <f>'ноябрь 2014г. по 6-10'!D40+'ноябрь 2014г. по 0,4'!D37</f>
        <v>79</v>
      </c>
      <c r="E40" s="31">
        <f>'ноябрь 2014г. по 6-10'!E40+'ноябрь 2014г. по 0,4'!E37</f>
        <v>810</v>
      </c>
      <c r="F40" s="31">
        <f>'ноябрь 2014г. по 6-10'!F40+'ноябрь 2014г. по 0,4'!F37</f>
        <v>50</v>
      </c>
      <c r="G40" s="31">
        <f>'ноябрь 2014г. по 6-10'!G40+'ноябрь 2014г. по 0,4'!G37</f>
        <v>330</v>
      </c>
      <c r="H40" s="31">
        <f>'ноябрь 2014г. по 6-10'!H40+'ноябрь 2014г. по 0,4'!H37</f>
        <v>0</v>
      </c>
      <c r="I40" s="31">
        <f>'ноябрь 2014г. по 6-10'!I40+'ноябрь 2014г. по 0,4'!I37</f>
        <v>0</v>
      </c>
      <c r="J40" s="31">
        <f>'ноябрь 2014г. по 6-10'!J40+'ноябрь 2014г. по 0,4'!J37</f>
        <v>70</v>
      </c>
      <c r="K40" s="31">
        <f>'ноябрь 2014г. по 6-10'!K40+'ноябрь 2014г. по 0,4'!K37</f>
        <v>1060</v>
      </c>
      <c r="L40" s="31">
        <f>'ноябрь 2014г. по 6-10'!L40+'ноябрь 2014г. по 0,4'!L37</f>
        <v>0</v>
      </c>
      <c r="M40" s="31">
        <f>'ноябрь 2014г. по 6-10'!M40+'ноябрь 2014г. по 0,4'!M37</f>
        <v>0</v>
      </c>
      <c r="N40" s="31">
        <f>'ноябрь 2014г. по 6-10'!N40+'ноябрь 2014г. по 0,4'!N37</f>
        <v>0</v>
      </c>
      <c r="O40" s="31">
        <f>'ноябрь 2014г. по 6-10'!O40+'ноябрь 2014г. по 0,4'!O37</f>
        <v>0</v>
      </c>
      <c r="P40" s="31">
        <f>'ноябрь 2014г. по 6-10'!P40+'ноябрь 2014г. по 0,4'!P37</f>
        <v>0</v>
      </c>
      <c r="Q40" s="31">
        <f>'ноябрь 2014г. по 6-10'!Q40+'ноябрь 2014г. по 0,4'!Q37</f>
        <v>0</v>
      </c>
    </row>
    <row r="41" spans="1:17" ht="12.75" customHeight="1" x14ac:dyDescent="0.2">
      <c r="A41" s="18"/>
      <c r="B41" s="18"/>
      <c r="C41" s="18" t="s">
        <v>324</v>
      </c>
      <c r="D41" s="31">
        <f>'ноябрь 2014г. по 6-10'!D41+'ноябрь 2014г. по 0,4'!D38</f>
        <v>36</v>
      </c>
      <c r="E41" s="31">
        <f>'ноябрь 2014г. по 6-10'!E41+'ноябрь 2014г. по 0,4'!E38</f>
        <v>1986.2</v>
      </c>
      <c r="F41" s="31">
        <f>'ноябрь 2014г. по 6-10'!F41+'ноябрь 2014г. по 0,4'!F38</f>
        <v>24</v>
      </c>
      <c r="G41" s="31">
        <f>'ноябрь 2014г. по 6-10'!G41+'ноябрь 2014г. по 0,4'!G38</f>
        <v>309</v>
      </c>
      <c r="H41" s="31">
        <f>'ноябрь 2014г. по 6-10'!H41+'ноябрь 2014г. по 0,4'!H38</f>
        <v>0</v>
      </c>
      <c r="I41" s="31">
        <f>'ноябрь 2014г. по 6-10'!I41+'ноябрь 2014г. по 0,4'!I38</f>
        <v>0</v>
      </c>
      <c r="J41" s="31">
        <f>'ноябрь 2014г. по 6-10'!J41+'ноябрь 2014г. по 0,4'!J38</f>
        <v>12</v>
      </c>
      <c r="K41" s="31">
        <f>'ноябрь 2014г. по 6-10'!K41+'ноябрь 2014г. по 0,4'!K38</f>
        <v>120</v>
      </c>
      <c r="L41" s="31">
        <f>'ноябрь 2014г. по 6-10'!L41+'ноябрь 2014г. по 0,4'!L38</f>
        <v>0</v>
      </c>
      <c r="M41" s="31">
        <f>'ноябрь 2014г. по 6-10'!M41+'ноябрь 2014г. по 0,4'!M38</f>
        <v>0</v>
      </c>
      <c r="N41" s="31">
        <f>'ноябрь 2014г. по 6-10'!N41+'ноябрь 2014г. по 0,4'!N38</f>
        <v>0</v>
      </c>
      <c r="O41" s="31">
        <f>'ноябрь 2014г. по 6-10'!O41+'ноябрь 2014г. по 0,4'!O38</f>
        <v>0</v>
      </c>
      <c r="P41" s="31">
        <f>'ноябрь 2014г. по 6-10'!P41+'ноябрь 2014г. по 0,4'!P38</f>
        <v>0</v>
      </c>
      <c r="Q41" s="31">
        <f>'ноябрь 2014г. по 6-10'!Q41+'ноябрь 2014г. по 0,4'!Q38</f>
        <v>0</v>
      </c>
    </row>
    <row r="42" spans="1:17" ht="12.75" customHeight="1" x14ac:dyDescent="0.2">
      <c r="A42" s="18"/>
      <c r="B42" s="18"/>
      <c r="C42" s="18" t="s">
        <v>325</v>
      </c>
      <c r="D42" s="31">
        <f>'ноябрь 2014г. по 6-10'!D42+'ноябрь 2014г. по 0,4'!D39</f>
        <v>52</v>
      </c>
      <c r="E42" s="31">
        <f>'ноябрь 2014г. по 6-10'!E42+'ноябрь 2014г. по 0,4'!E39</f>
        <v>1241.0999999999999</v>
      </c>
      <c r="F42" s="31">
        <f>'ноябрь 2014г. по 6-10'!F42+'ноябрь 2014г. по 0,4'!F39</f>
        <v>42</v>
      </c>
      <c r="G42" s="31">
        <f>'ноябрь 2014г. по 6-10'!G42+'ноябрь 2014г. по 0,4'!G39</f>
        <v>1161.0999999999999</v>
      </c>
      <c r="H42" s="31">
        <f>'ноябрь 2014г. по 6-10'!H42+'ноябрь 2014г. по 0,4'!H39</f>
        <v>0</v>
      </c>
      <c r="I42" s="31">
        <f>'ноябрь 2014г. по 6-10'!I42+'ноябрь 2014г. по 0,4'!I39</f>
        <v>0</v>
      </c>
      <c r="J42" s="31">
        <f>'ноябрь 2014г. по 6-10'!J42+'ноябрь 2014г. по 0,4'!J39</f>
        <v>16</v>
      </c>
      <c r="K42" s="31">
        <f>'ноябрь 2014г. по 6-10'!K42+'ноябрь 2014г. по 0,4'!K39</f>
        <v>161</v>
      </c>
      <c r="L42" s="31">
        <f>'ноябрь 2014г. по 6-10'!L42+'ноябрь 2014г. по 0,4'!L39</f>
        <v>0</v>
      </c>
      <c r="M42" s="31">
        <f>'ноябрь 2014г. по 6-10'!M42+'ноябрь 2014г. по 0,4'!M39</f>
        <v>0</v>
      </c>
      <c r="N42" s="31">
        <f>'ноябрь 2014г. по 6-10'!N42+'ноябрь 2014г. по 0,4'!N39</f>
        <v>0</v>
      </c>
      <c r="O42" s="31">
        <f>'ноябрь 2014г. по 6-10'!O42+'ноябрь 2014г. по 0,4'!O39</f>
        <v>0</v>
      </c>
      <c r="P42" s="31">
        <f>'ноябрь 2014г. по 6-10'!P42+'ноябрь 2014г. по 0,4'!P39</f>
        <v>0</v>
      </c>
      <c r="Q42" s="31">
        <f>'ноябрь 2014г. по 6-10'!Q42+'ноябрь 2014г. по 0,4'!Q39</f>
        <v>0</v>
      </c>
    </row>
    <row r="43" spans="1:17" ht="12.75" customHeight="1" x14ac:dyDescent="0.2">
      <c r="A43" s="18"/>
      <c r="B43" s="18"/>
      <c r="C43" s="18" t="s">
        <v>326</v>
      </c>
      <c r="D43" s="31">
        <f>'ноябрь 2014г. по 6-10'!D43+'ноябрь 2014г. по 0,4'!D40</f>
        <v>30</v>
      </c>
      <c r="E43" s="31">
        <f>'ноябрь 2014г. по 6-10'!E43+'ноябрь 2014г. по 0,4'!E40</f>
        <v>589</v>
      </c>
      <c r="F43" s="31">
        <f>'ноябрь 2014г. по 6-10'!F43+'ноябрь 2014г. по 0,4'!F40</f>
        <v>20</v>
      </c>
      <c r="G43" s="31">
        <f>'ноябрь 2014г. по 6-10'!G43+'ноябрь 2014г. по 0,4'!G40</f>
        <v>286</v>
      </c>
      <c r="H43" s="31">
        <f>'ноябрь 2014г. по 6-10'!H43+'ноябрь 2014г. по 0,4'!H40</f>
        <v>0</v>
      </c>
      <c r="I43" s="31">
        <f>'ноябрь 2014г. по 6-10'!I43+'ноябрь 2014г. по 0,4'!I40</f>
        <v>0</v>
      </c>
      <c r="J43" s="31">
        <f>'ноябрь 2014г. по 6-10'!J43+'ноябрь 2014г. по 0,4'!J40</f>
        <v>18</v>
      </c>
      <c r="K43" s="31">
        <f>'ноябрь 2014г. по 6-10'!K43+'ноябрь 2014г. по 0,4'!K40</f>
        <v>100</v>
      </c>
      <c r="L43" s="31">
        <f>'ноябрь 2014г. по 6-10'!L43+'ноябрь 2014г. по 0,4'!L40</f>
        <v>0</v>
      </c>
      <c r="M43" s="31">
        <f>'ноябрь 2014г. по 6-10'!M43+'ноябрь 2014г. по 0,4'!M40</f>
        <v>0</v>
      </c>
      <c r="N43" s="31">
        <f>'ноябрь 2014г. по 6-10'!N43+'ноябрь 2014г. по 0,4'!N40</f>
        <v>0</v>
      </c>
      <c r="O43" s="31">
        <f>'ноябрь 2014г. по 6-10'!O43+'ноябрь 2014г. по 0,4'!O40</f>
        <v>0</v>
      </c>
      <c r="P43" s="31">
        <f>'ноябрь 2014г. по 6-10'!P43+'ноябрь 2014г. по 0,4'!P40</f>
        <v>0</v>
      </c>
      <c r="Q43" s="31">
        <f>'ноябрь 2014г. по 6-10'!Q43+'ноябрь 2014г. по 0,4'!Q40</f>
        <v>0</v>
      </c>
    </row>
    <row r="44" spans="1:17" ht="12.75" customHeight="1" x14ac:dyDescent="0.2">
      <c r="A44" s="18"/>
      <c r="B44" s="18"/>
      <c r="C44" s="18" t="s">
        <v>327</v>
      </c>
      <c r="D44" s="31">
        <f>'ноябрь 2014г. по 6-10'!D44+'ноябрь 2014г. по 0,4'!D41</f>
        <v>1</v>
      </c>
      <c r="E44" s="31">
        <f>'ноябрь 2014г. по 6-10'!E44+'ноябрь 2014г. по 0,4'!E41</f>
        <v>40</v>
      </c>
      <c r="F44" s="31">
        <f>'ноябрь 2014г. по 6-10'!F44+'ноябрь 2014г. по 0,4'!F41</f>
        <v>0</v>
      </c>
      <c r="G44" s="31">
        <f>'ноябрь 2014г. по 6-10'!G44+'ноябрь 2014г. по 0,4'!G41</f>
        <v>0</v>
      </c>
      <c r="H44" s="31">
        <f>'ноябрь 2014г. по 6-10'!H44+'ноябрь 2014г. по 0,4'!H41</f>
        <v>0</v>
      </c>
      <c r="I44" s="31">
        <f>'ноябрь 2014г. по 6-10'!I44+'ноябрь 2014г. по 0,4'!I41</f>
        <v>0</v>
      </c>
      <c r="J44" s="31">
        <f>'ноябрь 2014г. по 6-10'!J44+'ноябрь 2014г. по 0,4'!J41</f>
        <v>0</v>
      </c>
      <c r="K44" s="31">
        <f>'ноябрь 2014г. по 6-10'!K44+'ноябрь 2014г. по 0,4'!K41</f>
        <v>0</v>
      </c>
      <c r="L44" s="31">
        <f>'ноябрь 2014г. по 6-10'!L44+'ноябрь 2014г. по 0,4'!L41</f>
        <v>0</v>
      </c>
      <c r="M44" s="31">
        <f>'ноябрь 2014г. по 6-10'!M44+'ноябрь 2014г. по 0,4'!M41</f>
        <v>0</v>
      </c>
      <c r="N44" s="31">
        <f>'ноябрь 2014г. по 6-10'!N44+'ноябрь 2014г. по 0,4'!N41</f>
        <v>0</v>
      </c>
      <c r="O44" s="31">
        <f>'ноябрь 2014г. по 6-10'!O44+'ноябрь 2014г. по 0,4'!O41</f>
        <v>0</v>
      </c>
      <c r="P44" s="31">
        <f>'ноябрь 2014г. по 6-10'!P44+'ноябрь 2014г. по 0,4'!P41</f>
        <v>0</v>
      </c>
      <c r="Q44" s="31">
        <f>'ноябрь 2014г. по 6-10'!Q44+'ноябрь 2014г. по 0,4'!Q41</f>
        <v>0</v>
      </c>
    </row>
    <row r="45" spans="1:17" ht="12.75" customHeight="1" x14ac:dyDescent="0.2">
      <c r="A45" s="18"/>
      <c r="B45" s="18"/>
      <c r="C45" s="18" t="s">
        <v>328</v>
      </c>
      <c r="D45" s="31">
        <f>'ноябрь 2014г. по 6-10'!D45+'ноябрь 2014г. по 0,4'!D42</f>
        <v>7</v>
      </c>
      <c r="E45" s="31">
        <f>'ноябрь 2014г. по 6-10'!E45+'ноябрь 2014г. по 0,4'!E42</f>
        <v>527</v>
      </c>
      <c r="F45" s="31">
        <f>'ноябрь 2014г. по 6-10'!F45+'ноябрь 2014г. по 0,4'!F42</f>
        <v>7</v>
      </c>
      <c r="G45" s="31">
        <f>'ноябрь 2014г. по 6-10'!G45+'ноябрь 2014г. по 0,4'!G42</f>
        <v>329</v>
      </c>
      <c r="H45" s="31">
        <f>'ноябрь 2014г. по 6-10'!H45+'ноябрь 2014г. по 0,4'!H42</f>
        <v>0</v>
      </c>
      <c r="I45" s="31">
        <f>'ноябрь 2014г. по 6-10'!I45+'ноябрь 2014г. по 0,4'!I42</f>
        <v>0</v>
      </c>
      <c r="J45" s="31">
        <f>'ноябрь 2014г. по 6-10'!J45+'ноябрь 2014г. по 0,4'!J42</f>
        <v>3</v>
      </c>
      <c r="K45" s="31">
        <f>'ноябрь 2014г. по 6-10'!K45+'ноябрь 2014г. по 0,4'!K42</f>
        <v>12</v>
      </c>
      <c r="L45" s="31">
        <f>'ноябрь 2014г. по 6-10'!L45+'ноябрь 2014г. по 0,4'!L42</f>
        <v>0</v>
      </c>
      <c r="M45" s="31">
        <f>'ноябрь 2014г. по 6-10'!M45+'ноябрь 2014г. по 0,4'!M42</f>
        <v>0</v>
      </c>
      <c r="N45" s="31">
        <f>'ноябрь 2014г. по 6-10'!N45+'ноябрь 2014г. по 0,4'!N42</f>
        <v>0</v>
      </c>
      <c r="O45" s="31">
        <f>'ноябрь 2014г. по 6-10'!O45+'ноябрь 2014г. по 0,4'!O42</f>
        <v>0</v>
      </c>
      <c r="P45" s="31">
        <f>'ноябрь 2014г. по 6-10'!P45+'ноябрь 2014г. по 0,4'!P42</f>
        <v>0</v>
      </c>
      <c r="Q45" s="31">
        <f>'ноябрь 2014г. по 6-10'!Q45+'ноябрь 2014г. по 0,4'!Q42</f>
        <v>0</v>
      </c>
    </row>
    <row r="46" spans="1:17" ht="12.75" customHeight="1" x14ac:dyDescent="0.2">
      <c r="A46" s="18"/>
      <c r="B46" s="18"/>
      <c r="C46" s="18" t="s">
        <v>329</v>
      </c>
      <c r="D46" s="31">
        <f>'ноябрь 2014г. по 6-10'!D46+'ноябрь 2014г. по 0,4'!D43</f>
        <v>7</v>
      </c>
      <c r="E46" s="31">
        <f>'ноябрь 2014г. по 6-10'!E46+'ноябрь 2014г. по 0,4'!E43</f>
        <v>105</v>
      </c>
      <c r="F46" s="31">
        <f>'ноябрь 2014г. по 6-10'!F46+'ноябрь 2014г. по 0,4'!F43</f>
        <v>7</v>
      </c>
      <c r="G46" s="31">
        <f>'ноябрь 2014г. по 6-10'!G46+'ноябрь 2014г. по 0,4'!G43</f>
        <v>105</v>
      </c>
      <c r="H46" s="31">
        <f>'ноябрь 2014г. по 6-10'!H46+'ноябрь 2014г. по 0,4'!H43</f>
        <v>0</v>
      </c>
      <c r="I46" s="31">
        <f>'ноябрь 2014г. по 6-10'!I46+'ноябрь 2014г. по 0,4'!I43</f>
        <v>0</v>
      </c>
      <c r="J46" s="31">
        <f>'ноябрь 2014г. по 6-10'!J46+'ноябрь 2014г. по 0,4'!J43</f>
        <v>19</v>
      </c>
      <c r="K46" s="31">
        <f>'ноябрь 2014г. по 6-10'!K46+'ноябрь 2014г. по 0,4'!K43</f>
        <v>175</v>
      </c>
      <c r="L46" s="31">
        <f>'ноябрь 2014г. по 6-10'!L46+'ноябрь 2014г. по 0,4'!L43</f>
        <v>0</v>
      </c>
      <c r="M46" s="31">
        <f>'ноябрь 2014г. по 6-10'!M46+'ноябрь 2014г. по 0,4'!M43</f>
        <v>0</v>
      </c>
      <c r="N46" s="31">
        <f>'ноябрь 2014г. по 6-10'!N46+'ноябрь 2014г. по 0,4'!N43</f>
        <v>0</v>
      </c>
      <c r="O46" s="31">
        <f>'ноябрь 2014г. по 6-10'!O46+'ноябрь 2014г. по 0,4'!O43</f>
        <v>0</v>
      </c>
      <c r="P46" s="31">
        <f>'ноябрь 2014г. по 6-10'!P46+'ноябрь 2014г. по 0,4'!P43</f>
        <v>0</v>
      </c>
      <c r="Q46" s="31">
        <f>'ноябрь 2014г. по 6-10'!Q46+'ноябрь 2014г. по 0,4'!Q43</f>
        <v>0</v>
      </c>
    </row>
    <row r="47" spans="1:17" ht="12.75" customHeight="1" x14ac:dyDescent="0.2">
      <c r="A47" s="18"/>
      <c r="B47" s="18"/>
      <c r="C47" s="18" t="s">
        <v>330</v>
      </c>
      <c r="D47" s="31">
        <f>'ноябрь 2014г. по 6-10'!D47+'ноябрь 2014г. по 0,4'!D44</f>
        <v>0</v>
      </c>
      <c r="E47" s="31">
        <f>'ноябрь 2014г. по 6-10'!E47+'ноябрь 2014г. по 0,4'!E44</f>
        <v>0</v>
      </c>
      <c r="F47" s="31">
        <f>'ноябрь 2014г. по 6-10'!F47+'ноябрь 2014г. по 0,4'!F44</f>
        <v>0</v>
      </c>
      <c r="G47" s="31">
        <f>'ноябрь 2014г. по 6-10'!G47+'ноябрь 2014г. по 0,4'!G44</f>
        <v>0</v>
      </c>
      <c r="H47" s="31">
        <f>'ноябрь 2014г. по 6-10'!H47+'ноябрь 2014г. по 0,4'!H44</f>
        <v>0</v>
      </c>
      <c r="I47" s="31">
        <f>'ноябрь 2014г. по 6-10'!I47+'ноябрь 2014г. по 0,4'!I44</f>
        <v>0</v>
      </c>
      <c r="J47" s="31">
        <f>'ноябрь 2014г. по 6-10'!J47+'ноябрь 2014г. по 0,4'!J44</f>
        <v>0</v>
      </c>
      <c r="K47" s="31">
        <f>'ноябрь 2014г. по 6-10'!K47+'ноябрь 2014г. по 0,4'!K44</f>
        <v>0</v>
      </c>
      <c r="L47" s="31">
        <f>'ноябрь 2014г. по 6-10'!L47+'ноябрь 2014г. по 0,4'!L44</f>
        <v>0</v>
      </c>
      <c r="M47" s="31">
        <f>'ноябрь 2014г. по 6-10'!M47+'ноябрь 2014г. по 0,4'!M44</f>
        <v>0</v>
      </c>
      <c r="N47" s="31">
        <f>'ноябрь 2014г. по 6-10'!N47+'ноябрь 2014г. по 0,4'!N44</f>
        <v>0</v>
      </c>
      <c r="O47" s="31">
        <f>'ноябрь 2014г. по 6-10'!O47+'ноябрь 2014г. по 0,4'!O44</f>
        <v>0</v>
      </c>
      <c r="P47" s="31">
        <f>'ноябрь 2014г. по 6-10'!P47+'ноябрь 2014г. по 0,4'!P44</f>
        <v>0</v>
      </c>
      <c r="Q47" s="31">
        <f>'ноябрь 2014г. по 6-10'!Q47+'ноябрь 2014г. по 0,4'!Q44</f>
        <v>0</v>
      </c>
    </row>
    <row r="48" spans="1:17" ht="12.75" customHeight="1" x14ac:dyDescent="0.2">
      <c r="A48" s="18"/>
      <c r="B48" s="18"/>
      <c r="C48" s="18" t="s">
        <v>331</v>
      </c>
      <c r="D48" s="31">
        <f>'ноябрь 2014г. по 6-10'!D48+'ноябрь 2014г. по 0,4'!D45</f>
        <v>39</v>
      </c>
      <c r="E48" s="31">
        <f>'ноябрь 2014г. по 6-10'!E48+'ноябрь 2014г. по 0,4'!E45</f>
        <v>2218</v>
      </c>
      <c r="F48" s="31">
        <f>'ноябрь 2014г. по 6-10'!F48+'ноябрь 2014г. по 0,4'!F45</f>
        <v>26</v>
      </c>
      <c r="G48" s="31">
        <f>'ноябрь 2014г. по 6-10'!G48+'ноябрь 2014г. по 0,4'!G45</f>
        <v>830</v>
      </c>
      <c r="H48" s="31">
        <f>'ноябрь 2014г. по 6-10'!H48+'ноябрь 2014г. по 0,4'!H45</f>
        <v>0</v>
      </c>
      <c r="I48" s="31">
        <f>'ноябрь 2014г. по 6-10'!I48+'ноябрь 2014г. по 0,4'!I45</f>
        <v>0</v>
      </c>
      <c r="J48" s="31">
        <f>'ноябрь 2014г. по 6-10'!J48+'ноябрь 2014г. по 0,4'!J45</f>
        <v>26</v>
      </c>
      <c r="K48" s="31">
        <f>'ноябрь 2014г. по 6-10'!K48+'ноябрь 2014г. по 0,4'!K45</f>
        <v>221</v>
      </c>
      <c r="L48" s="31">
        <f>'ноябрь 2014г. по 6-10'!L48+'ноябрь 2014г. по 0,4'!L45</f>
        <v>0</v>
      </c>
      <c r="M48" s="31">
        <f>'ноябрь 2014г. по 6-10'!M48+'ноябрь 2014г. по 0,4'!M45</f>
        <v>0</v>
      </c>
      <c r="N48" s="31">
        <f>'ноябрь 2014г. по 6-10'!N48+'ноябрь 2014г. по 0,4'!N45</f>
        <v>0</v>
      </c>
      <c r="O48" s="31">
        <f>'ноябрь 2014г. по 6-10'!O48+'ноябрь 2014г. по 0,4'!O45</f>
        <v>0</v>
      </c>
      <c r="P48" s="31">
        <f>'ноябрь 2014г. по 6-10'!P48+'ноябрь 2014г. по 0,4'!P45</f>
        <v>0</v>
      </c>
      <c r="Q48" s="31">
        <f>'ноябрь 2014г. по 6-10'!Q48+'ноябрь 2014г. по 0,4'!Q45</f>
        <v>0</v>
      </c>
    </row>
    <row r="49" spans="1:17" ht="12.75" customHeight="1" x14ac:dyDescent="0.2">
      <c r="A49" s="18"/>
      <c r="B49" s="18"/>
      <c r="C49" s="18" t="s">
        <v>332</v>
      </c>
      <c r="D49" s="31">
        <f>'ноябрь 2014г. по 6-10'!D49+'ноябрь 2014г. по 0,4'!D46</f>
        <v>4</v>
      </c>
      <c r="E49" s="31">
        <f>'ноябрь 2014г. по 6-10'!E49+'ноябрь 2014г. по 0,4'!E46</f>
        <v>451.1</v>
      </c>
      <c r="F49" s="31">
        <f>'ноябрь 2014г. по 6-10'!F49+'ноябрь 2014г. по 0,4'!F46</f>
        <v>4</v>
      </c>
      <c r="G49" s="31">
        <f>'ноябрь 2014г. по 6-10'!G49+'ноябрь 2014г. по 0,4'!G46</f>
        <v>451.1</v>
      </c>
      <c r="H49" s="31">
        <f>'ноябрь 2014г. по 6-10'!H49+'ноябрь 2014г. по 0,4'!H46</f>
        <v>0</v>
      </c>
      <c r="I49" s="31">
        <f>'ноябрь 2014г. по 6-10'!I49+'ноябрь 2014г. по 0,4'!I46</f>
        <v>0</v>
      </c>
      <c r="J49" s="31">
        <f>'ноябрь 2014г. по 6-10'!J49+'ноябрь 2014г. по 0,4'!J46</f>
        <v>4</v>
      </c>
      <c r="K49" s="31">
        <f>'ноябрь 2014г. по 6-10'!K49+'ноябрь 2014г. по 0,4'!K46</f>
        <v>135</v>
      </c>
      <c r="L49" s="31">
        <f>'ноябрь 2014г. по 6-10'!L49+'ноябрь 2014г. по 0,4'!L46</f>
        <v>0</v>
      </c>
      <c r="M49" s="31">
        <f>'ноябрь 2014г. по 6-10'!M49+'ноябрь 2014г. по 0,4'!M46</f>
        <v>0</v>
      </c>
      <c r="N49" s="31">
        <f>'ноябрь 2014г. по 6-10'!N49+'ноябрь 2014г. по 0,4'!N46</f>
        <v>0</v>
      </c>
      <c r="O49" s="31">
        <f>'ноябрь 2014г. по 6-10'!O49+'ноябрь 2014г. по 0,4'!O46</f>
        <v>0</v>
      </c>
      <c r="P49" s="31">
        <f>'ноябрь 2014г. по 6-10'!P49+'ноябрь 2014г. по 0,4'!P46</f>
        <v>0</v>
      </c>
      <c r="Q49" s="31">
        <f>'ноябрь 2014г. по 6-10'!Q49+'ноябрь 2014г. по 0,4'!Q46</f>
        <v>0</v>
      </c>
    </row>
    <row r="50" spans="1:17" ht="12.75" customHeight="1" x14ac:dyDescent="0.2">
      <c r="A50" s="18"/>
      <c r="B50" s="18"/>
      <c r="C50" s="18" t="s">
        <v>333</v>
      </c>
      <c r="D50" s="31">
        <f>'ноябрь 2014г. по 6-10'!D50+'ноябрь 2014г. по 0,4'!D47</f>
        <v>3</v>
      </c>
      <c r="E50" s="31">
        <f>'ноябрь 2014г. по 6-10'!E50+'ноябрь 2014г. по 0,4'!E47</f>
        <v>183</v>
      </c>
      <c r="F50" s="31">
        <f>'ноябрь 2014г. по 6-10'!F50+'ноябрь 2014г. по 0,4'!F47</f>
        <v>3</v>
      </c>
      <c r="G50" s="31">
        <f>'ноябрь 2014г. по 6-10'!G50+'ноябрь 2014г. по 0,4'!G47</f>
        <v>183</v>
      </c>
      <c r="H50" s="31">
        <f>'ноябрь 2014г. по 6-10'!H50+'ноябрь 2014г. по 0,4'!H47</f>
        <v>0</v>
      </c>
      <c r="I50" s="31">
        <f>'ноябрь 2014г. по 6-10'!I50+'ноябрь 2014г. по 0,4'!I47</f>
        <v>0</v>
      </c>
      <c r="J50" s="31">
        <f>'ноябрь 2014г. по 6-10'!J50+'ноябрь 2014г. по 0,4'!J47</f>
        <v>0</v>
      </c>
      <c r="K50" s="31">
        <f>'ноябрь 2014г. по 6-10'!K50+'ноябрь 2014г. по 0,4'!K47</f>
        <v>0</v>
      </c>
      <c r="L50" s="31">
        <f>'ноябрь 2014г. по 6-10'!L50+'ноябрь 2014г. по 0,4'!L47</f>
        <v>0</v>
      </c>
      <c r="M50" s="31">
        <f>'ноябрь 2014г. по 6-10'!M50+'ноябрь 2014г. по 0,4'!M47</f>
        <v>0</v>
      </c>
      <c r="N50" s="31">
        <f>'ноябрь 2014г. по 6-10'!N50+'ноябрь 2014г. по 0,4'!N47</f>
        <v>0</v>
      </c>
      <c r="O50" s="31">
        <f>'ноябрь 2014г. по 6-10'!O50+'ноябрь 2014г. по 0,4'!O47</f>
        <v>0</v>
      </c>
      <c r="P50" s="31">
        <f>'ноябрь 2014г. по 6-10'!P50+'ноябрь 2014г. по 0,4'!P47</f>
        <v>0</v>
      </c>
      <c r="Q50" s="31">
        <f>'ноябрь 2014г. по 6-10'!Q50+'ноябрь 2014г. по 0,4'!Q47</f>
        <v>0</v>
      </c>
    </row>
    <row r="51" spans="1:17" ht="12.75" customHeight="1" x14ac:dyDescent="0.2">
      <c r="A51" s="18"/>
      <c r="B51" s="18"/>
      <c r="C51" s="18" t="s">
        <v>334</v>
      </c>
      <c r="D51" s="31">
        <f>'ноябрь 2014г. по 6-10'!D51+'ноябрь 2014г. по 0,4'!D48</f>
        <v>12</v>
      </c>
      <c r="E51" s="31">
        <f>'ноябрь 2014г. по 6-10'!E51+'ноябрь 2014г. по 0,4'!E48</f>
        <v>1020</v>
      </c>
      <c r="F51" s="31">
        <f>'ноябрь 2014г. по 6-10'!F51+'ноябрь 2014г. по 0,4'!F48</f>
        <v>10</v>
      </c>
      <c r="G51" s="31">
        <f>'ноябрь 2014г. по 6-10'!G51+'ноябрь 2014г. по 0,4'!G48</f>
        <v>515</v>
      </c>
      <c r="H51" s="31">
        <f>'ноябрь 2014г. по 6-10'!H51+'ноябрь 2014г. по 0,4'!H48</f>
        <v>0</v>
      </c>
      <c r="I51" s="31">
        <f>'ноябрь 2014г. по 6-10'!I51+'ноябрь 2014г. по 0,4'!I48</f>
        <v>0</v>
      </c>
      <c r="J51" s="31">
        <f>'ноябрь 2014г. по 6-10'!J51+'ноябрь 2014г. по 0,4'!J48</f>
        <v>42</v>
      </c>
      <c r="K51" s="31">
        <f>'ноябрь 2014г. по 6-10'!K51+'ноябрь 2014г. по 0,4'!K48</f>
        <v>302</v>
      </c>
      <c r="L51" s="31">
        <f>'ноябрь 2014г. по 6-10'!L51+'ноябрь 2014г. по 0,4'!L48</f>
        <v>0</v>
      </c>
      <c r="M51" s="31">
        <f>'ноябрь 2014г. по 6-10'!M51+'ноябрь 2014г. по 0,4'!M48</f>
        <v>0</v>
      </c>
      <c r="N51" s="31">
        <f>'ноябрь 2014г. по 6-10'!N51+'ноябрь 2014г. по 0,4'!N48</f>
        <v>0</v>
      </c>
      <c r="O51" s="31">
        <f>'ноябрь 2014г. по 6-10'!O51+'ноябрь 2014г. по 0,4'!O48</f>
        <v>0</v>
      </c>
      <c r="P51" s="31">
        <f>'ноябрь 2014г. по 6-10'!P51+'ноябрь 2014г. по 0,4'!P48</f>
        <v>0</v>
      </c>
      <c r="Q51" s="31">
        <f>'ноябрь 2014г. по 6-10'!Q51+'ноябрь 2014г. по 0,4'!Q48</f>
        <v>0</v>
      </c>
    </row>
    <row r="52" spans="1:17" ht="12.75" customHeight="1" x14ac:dyDescent="0.2">
      <c r="A52" s="18"/>
      <c r="B52" s="18"/>
      <c r="C52" s="18" t="s">
        <v>335</v>
      </c>
      <c r="D52" s="31">
        <f>'ноябрь 2014г. по 6-10'!D52+'ноябрь 2014г. по 0,4'!D49</f>
        <v>2</v>
      </c>
      <c r="E52" s="31">
        <f>'ноябрь 2014г. по 6-10'!E52+'ноябрь 2014г. по 0,4'!E49</f>
        <v>75</v>
      </c>
      <c r="F52" s="31">
        <f>'ноябрь 2014г. по 6-10'!F52+'ноябрь 2014г. по 0,4'!F49</f>
        <v>1</v>
      </c>
      <c r="G52" s="31">
        <f>'ноябрь 2014г. по 6-10'!G52+'ноябрь 2014г. по 0,4'!G49</f>
        <v>15</v>
      </c>
      <c r="H52" s="31">
        <f>'ноябрь 2014г. по 6-10'!H52+'ноябрь 2014г. по 0,4'!H49</f>
        <v>0</v>
      </c>
      <c r="I52" s="31">
        <f>'ноябрь 2014г. по 6-10'!I52+'ноябрь 2014г. по 0,4'!I49</f>
        <v>0</v>
      </c>
      <c r="J52" s="31">
        <f>'ноябрь 2014г. по 6-10'!J52+'ноябрь 2014г. по 0,4'!J49</f>
        <v>0</v>
      </c>
      <c r="K52" s="31">
        <f>'ноябрь 2014г. по 6-10'!K52+'ноябрь 2014г. по 0,4'!K49</f>
        <v>0</v>
      </c>
      <c r="L52" s="31">
        <f>'ноябрь 2014г. по 6-10'!L52+'ноябрь 2014г. по 0,4'!L49</f>
        <v>0</v>
      </c>
      <c r="M52" s="31">
        <f>'ноябрь 2014г. по 6-10'!M52+'ноябрь 2014г. по 0,4'!M49</f>
        <v>0</v>
      </c>
      <c r="N52" s="31">
        <f>'ноябрь 2014г. по 6-10'!N52+'ноябрь 2014г. по 0,4'!N49</f>
        <v>0</v>
      </c>
      <c r="O52" s="31">
        <f>'ноябрь 2014г. по 6-10'!O52+'ноябрь 2014г. по 0,4'!O49</f>
        <v>0</v>
      </c>
      <c r="P52" s="31">
        <f>'ноябрь 2014г. по 6-10'!P52+'ноябрь 2014г. по 0,4'!P49</f>
        <v>0</v>
      </c>
      <c r="Q52" s="31">
        <f>'ноябрь 2014г. по 6-10'!Q52+'ноябрь 2014г. по 0,4'!Q49</f>
        <v>0</v>
      </c>
    </row>
    <row r="53" spans="1:17" ht="12.75" customHeight="1" x14ac:dyDescent="0.2">
      <c r="A53" s="18"/>
      <c r="B53" s="18"/>
      <c r="C53" s="18" t="s">
        <v>336</v>
      </c>
      <c r="D53" s="31">
        <f>'ноябрь 2014г. по 6-10'!D53+'ноябрь 2014г. по 0,4'!D50</f>
        <v>2</v>
      </c>
      <c r="E53" s="31">
        <f>'ноябрь 2014г. по 6-10'!E53+'ноябрь 2014г. по 0,4'!E50</f>
        <v>60</v>
      </c>
      <c r="F53" s="31">
        <f>'ноябрь 2014г. по 6-10'!F53+'ноябрь 2014г. по 0,4'!F50</f>
        <v>0</v>
      </c>
      <c r="G53" s="31">
        <f>'ноябрь 2014г. по 6-10'!G53+'ноябрь 2014г. по 0,4'!G50</f>
        <v>0</v>
      </c>
      <c r="H53" s="31">
        <f>'ноябрь 2014г. по 6-10'!H53+'ноябрь 2014г. по 0,4'!H50</f>
        <v>0</v>
      </c>
      <c r="I53" s="31">
        <f>'ноябрь 2014г. по 6-10'!I53+'ноябрь 2014г. по 0,4'!I50</f>
        <v>0</v>
      </c>
      <c r="J53" s="31">
        <f>'ноябрь 2014г. по 6-10'!J53+'ноябрь 2014г. по 0,4'!J50</f>
        <v>3</v>
      </c>
      <c r="K53" s="31">
        <f>'ноябрь 2014г. по 6-10'!K53+'ноябрь 2014г. по 0,4'!K50</f>
        <v>80</v>
      </c>
      <c r="L53" s="31">
        <f>'ноябрь 2014г. по 6-10'!L53+'ноябрь 2014г. по 0,4'!L50</f>
        <v>0</v>
      </c>
      <c r="M53" s="31">
        <f>'ноябрь 2014г. по 6-10'!M53+'ноябрь 2014г. по 0,4'!M50</f>
        <v>0</v>
      </c>
      <c r="N53" s="31">
        <f>'ноябрь 2014г. по 6-10'!N53+'ноябрь 2014г. по 0,4'!N50</f>
        <v>0</v>
      </c>
      <c r="O53" s="31">
        <f>'ноябрь 2014г. по 6-10'!O53+'ноябрь 2014г. по 0,4'!O50</f>
        <v>0</v>
      </c>
      <c r="P53" s="31">
        <f>'ноябрь 2014г. по 6-10'!P53+'ноябрь 2014г. по 0,4'!P50</f>
        <v>0</v>
      </c>
      <c r="Q53" s="31">
        <f>'ноябрь 2014г. по 6-10'!Q53+'ноябрь 2014г. по 0,4'!Q50</f>
        <v>0</v>
      </c>
    </row>
    <row r="54" spans="1:17" ht="12.75" customHeight="1" x14ac:dyDescent="0.2">
      <c r="A54" s="18"/>
      <c r="B54" s="18"/>
      <c r="C54" s="18" t="s">
        <v>337</v>
      </c>
      <c r="D54" s="31">
        <f>'ноябрь 2014г. по 6-10'!D54+'ноябрь 2014г. по 0,4'!D51</f>
        <v>5</v>
      </c>
      <c r="E54" s="31">
        <f>'ноябрь 2014г. по 6-10'!E54+'ноябрь 2014г. по 0,4'!E51</f>
        <v>438</v>
      </c>
      <c r="F54" s="31">
        <f>'ноябрь 2014г. по 6-10'!F54+'ноябрь 2014г. по 0,4'!F51</f>
        <v>5</v>
      </c>
      <c r="G54" s="31">
        <f>'ноябрь 2014г. по 6-10'!G54+'ноябрь 2014г. по 0,4'!G51</f>
        <v>438</v>
      </c>
      <c r="H54" s="31">
        <f>'ноябрь 2014г. по 6-10'!H54+'ноябрь 2014г. по 0,4'!H51</f>
        <v>0</v>
      </c>
      <c r="I54" s="31">
        <f>'ноябрь 2014г. по 6-10'!I54+'ноябрь 2014г. по 0,4'!I51</f>
        <v>0</v>
      </c>
      <c r="J54" s="31">
        <f>'ноябрь 2014г. по 6-10'!J54+'ноябрь 2014г. по 0,4'!J51</f>
        <v>46</v>
      </c>
      <c r="K54" s="31">
        <f>'ноябрь 2014г. по 6-10'!K54+'ноябрь 2014г. по 0,4'!K51</f>
        <v>364</v>
      </c>
      <c r="L54" s="31">
        <f>'ноябрь 2014г. по 6-10'!L54+'ноябрь 2014г. по 0,4'!L51</f>
        <v>0</v>
      </c>
      <c r="M54" s="31">
        <f>'ноябрь 2014г. по 6-10'!M54+'ноябрь 2014г. по 0,4'!M51</f>
        <v>0</v>
      </c>
      <c r="N54" s="31">
        <f>'ноябрь 2014г. по 6-10'!N54+'ноябрь 2014г. по 0,4'!N51</f>
        <v>0</v>
      </c>
      <c r="O54" s="31">
        <f>'ноябрь 2014г. по 6-10'!O54+'ноябрь 2014г. по 0,4'!O51</f>
        <v>0</v>
      </c>
      <c r="P54" s="31">
        <f>'ноябрь 2014г. по 6-10'!P54+'ноябрь 2014г. по 0,4'!P51</f>
        <v>0</v>
      </c>
      <c r="Q54" s="31">
        <f>'ноябрь 2014г. по 6-10'!Q54+'ноябрь 2014г. по 0,4'!Q51</f>
        <v>0</v>
      </c>
    </row>
    <row r="55" spans="1:17" ht="12.75" customHeight="1" x14ac:dyDescent="0.2">
      <c r="A55" s="18"/>
      <c r="B55" s="18"/>
      <c r="C55" s="18" t="s">
        <v>338</v>
      </c>
      <c r="D55" s="31">
        <f>'ноябрь 2014г. по 6-10'!D55+'ноябрь 2014г. по 0,4'!D52</f>
        <v>3</v>
      </c>
      <c r="E55" s="31">
        <f>'ноябрь 2014г. по 6-10'!E55+'ноябрь 2014г. по 0,4'!E52</f>
        <v>64</v>
      </c>
      <c r="F55" s="31">
        <f>'ноябрь 2014г. по 6-10'!F55+'ноябрь 2014г. по 0,4'!F52</f>
        <v>2</v>
      </c>
      <c r="G55" s="31">
        <f>'ноябрь 2014г. по 6-10'!G55+'ноябрь 2014г. по 0,4'!G52</f>
        <v>24</v>
      </c>
      <c r="H55" s="31">
        <f>'ноябрь 2014г. по 6-10'!H55+'ноябрь 2014г. по 0,4'!H52</f>
        <v>0</v>
      </c>
      <c r="I55" s="31">
        <f>'ноябрь 2014г. по 6-10'!I55+'ноябрь 2014г. по 0,4'!I52</f>
        <v>0</v>
      </c>
      <c r="J55" s="31">
        <f>'ноябрь 2014г. по 6-10'!J55+'ноябрь 2014г. по 0,4'!J52</f>
        <v>0</v>
      </c>
      <c r="K55" s="31">
        <f>'ноябрь 2014г. по 6-10'!K55+'ноябрь 2014г. по 0,4'!K52</f>
        <v>0</v>
      </c>
      <c r="L55" s="31">
        <f>'ноябрь 2014г. по 6-10'!L55+'ноябрь 2014г. по 0,4'!L52</f>
        <v>0</v>
      </c>
      <c r="M55" s="31">
        <f>'ноябрь 2014г. по 6-10'!M55+'ноябрь 2014г. по 0,4'!M52</f>
        <v>0</v>
      </c>
      <c r="N55" s="31">
        <f>'ноябрь 2014г. по 6-10'!N55+'ноябрь 2014г. по 0,4'!N52</f>
        <v>0</v>
      </c>
      <c r="O55" s="31">
        <f>'ноябрь 2014г. по 6-10'!O55+'ноябрь 2014г. по 0,4'!O52</f>
        <v>0</v>
      </c>
      <c r="P55" s="31">
        <f>'ноябрь 2014г. по 6-10'!P55+'ноябрь 2014г. по 0,4'!P52</f>
        <v>0</v>
      </c>
      <c r="Q55" s="31">
        <f>'ноябрь 2014г. по 6-10'!Q55+'ноябрь 2014г. по 0,4'!Q52</f>
        <v>0</v>
      </c>
    </row>
    <row r="56" spans="1:17" ht="12.75" customHeight="1" x14ac:dyDescent="0.2">
      <c r="A56" s="18"/>
      <c r="B56" s="18"/>
      <c r="C56" s="18" t="s">
        <v>339</v>
      </c>
      <c r="D56" s="31">
        <f>'ноябрь 2014г. по 6-10'!D56+'ноябрь 2014г. по 0,4'!D53</f>
        <v>7</v>
      </c>
      <c r="E56" s="31">
        <f>'ноябрь 2014г. по 6-10'!E56+'ноябрь 2014г. по 0,4'!E53</f>
        <v>148</v>
      </c>
      <c r="F56" s="31">
        <f>'ноябрь 2014г. по 6-10'!F56+'ноябрь 2014г. по 0,4'!F53</f>
        <v>5</v>
      </c>
      <c r="G56" s="31">
        <f>'ноябрь 2014г. по 6-10'!G56+'ноябрь 2014г. по 0,4'!G53</f>
        <v>129</v>
      </c>
      <c r="H56" s="31">
        <f>'ноябрь 2014г. по 6-10'!H56+'ноябрь 2014г. по 0,4'!H53</f>
        <v>0</v>
      </c>
      <c r="I56" s="31">
        <f>'ноябрь 2014г. по 6-10'!I56+'ноябрь 2014г. по 0,4'!I53</f>
        <v>0</v>
      </c>
      <c r="J56" s="31">
        <f>'ноябрь 2014г. по 6-10'!J56+'ноябрь 2014г. по 0,4'!J53</f>
        <v>28</v>
      </c>
      <c r="K56" s="31">
        <f>'ноябрь 2014г. по 6-10'!K56+'ноябрь 2014г. по 0,4'!K53</f>
        <v>180</v>
      </c>
      <c r="L56" s="31">
        <f>'ноябрь 2014г. по 6-10'!L56+'ноябрь 2014г. по 0,4'!L53</f>
        <v>0</v>
      </c>
      <c r="M56" s="31">
        <f>'ноябрь 2014г. по 6-10'!M56+'ноябрь 2014г. по 0,4'!M53</f>
        <v>0</v>
      </c>
      <c r="N56" s="31">
        <f>'ноябрь 2014г. по 6-10'!N56+'ноябрь 2014г. по 0,4'!N53</f>
        <v>0</v>
      </c>
      <c r="O56" s="31">
        <f>'ноябрь 2014г. по 6-10'!O56+'ноябрь 2014г. по 0,4'!O53</f>
        <v>0</v>
      </c>
      <c r="P56" s="31">
        <f>'ноябрь 2014г. по 6-10'!P56+'ноябрь 2014г. по 0,4'!P53</f>
        <v>0</v>
      </c>
      <c r="Q56" s="31">
        <f>'ноябрь 2014г. по 6-10'!Q56+'ноябрь 2014г. по 0,4'!Q53</f>
        <v>0</v>
      </c>
    </row>
    <row r="57" spans="1:17" ht="12.75" customHeight="1" x14ac:dyDescent="0.2">
      <c r="A57" s="18"/>
      <c r="B57" s="18"/>
      <c r="C57" s="18" t="s">
        <v>340</v>
      </c>
      <c r="D57" s="31">
        <f>'ноябрь 2014г. по 6-10'!D57+'ноябрь 2014г. по 0,4'!D54</f>
        <v>4</v>
      </c>
      <c r="E57" s="31">
        <f>'ноябрь 2014г. по 6-10'!E57+'ноябрь 2014г. по 0,4'!E54</f>
        <v>155</v>
      </c>
      <c r="F57" s="31">
        <f>'ноябрь 2014г. по 6-10'!F57+'ноябрь 2014г. по 0,4'!F54</f>
        <v>3</v>
      </c>
      <c r="G57" s="31">
        <f>'ноябрь 2014г. по 6-10'!G57+'ноябрь 2014г. по 0,4'!G54</f>
        <v>145</v>
      </c>
      <c r="H57" s="31">
        <f>'ноябрь 2014г. по 6-10'!H57+'ноябрь 2014г. по 0,4'!H54</f>
        <v>0</v>
      </c>
      <c r="I57" s="31">
        <f>'ноябрь 2014г. по 6-10'!I57+'ноябрь 2014г. по 0,4'!I54</f>
        <v>0</v>
      </c>
      <c r="J57" s="31">
        <f>'ноябрь 2014г. по 6-10'!J57+'ноябрь 2014г. по 0,4'!J54</f>
        <v>16</v>
      </c>
      <c r="K57" s="31">
        <f>'ноябрь 2014г. по 6-10'!K57+'ноябрь 2014г. по 0,4'!K54</f>
        <v>78</v>
      </c>
      <c r="L57" s="31">
        <f>'ноябрь 2014г. по 6-10'!L57+'ноябрь 2014г. по 0,4'!L54</f>
        <v>0</v>
      </c>
      <c r="M57" s="31">
        <f>'ноябрь 2014г. по 6-10'!M57+'ноябрь 2014г. по 0,4'!M54</f>
        <v>0</v>
      </c>
      <c r="N57" s="31">
        <f>'ноябрь 2014г. по 6-10'!N57+'ноябрь 2014г. по 0,4'!N54</f>
        <v>0</v>
      </c>
      <c r="O57" s="31">
        <f>'ноябрь 2014г. по 6-10'!O57+'ноябрь 2014г. по 0,4'!O54</f>
        <v>0</v>
      </c>
      <c r="P57" s="31">
        <f>'ноябрь 2014г. по 6-10'!P57+'ноябрь 2014г. по 0,4'!P54</f>
        <v>0</v>
      </c>
      <c r="Q57" s="31">
        <f>'ноябрь 2014г. по 6-10'!Q57+'ноябрь 2014г. по 0,4'!Q54</f>
        <v>0</v>
      </c>
    </row>
    <row r="58" spans="1:17" ht="12.75" customHeight="1" x14ac:dyDescent="0.2">
      <c r="A58" s="18"/>
      <c r="B58" s="18"/>
      <c r="C58" s="18" t="s">
        <v>341</v>
      </c>
      <c r="D58" s="31">
        <f>'ноябрь 2014г. по 6-10'!D58+'ноябрь 2014г. по 0,4'!D55</f>
        <v>23</v>
      </c>
      <c r="E58" s="31">
        <f>'ноябрь 2014г. по 6-10'!E58+'ноябрь 2014г. по 0,4'!E55</f>
        <v>680</v>
      </c>
      <c r="F58" s="31">
        <f>'ноябрь 2014г. по 6-10'!F58+'ноябрь 2014г. по 0,4'!F55</f>
        <v>13</v>
      </c>
      <c r="G58" s="31">
        <f>'ноябрь 2014г. по 6-10'!G58+'ноябрь 2014г. по 0,4'!G55</f>
        <v>273</v>
      </c>
      <c r="H58" s="31">
        <f>'ноябрь 2014г. по 6-10'!H58+'ноябрь 2014г. по 0,4'!H55</f>
        <v>0</v>
      </c>
      <c r="I58" s="31">
        <f>'ноябрь 2014г. по 6-10'!I58+'ноябрь 2014г. по 0,4'!I55</f>
        <v>0</v>
      </c>
      <c r="J58" s="31">
        <f>'ноябрь 2014г. по 6-10'!J58+'ноябрь 2014г. по 0,4'!J55</f>
        <v>2</v>
      </c>
      <c r="K58" s="31">
        <f>'ноябрь 2014г. по 6-10'!K58+'ноябрь 2014г. по 0,4'!K55</f>
        <v>20</v>
      </c>
      <c r="L58" s="31">
        <f>'ноябрь 2014г. по 6-10'!L58+'ноябрь 2014г. по 0,4'!L55</f>
        <v>0</v>
      </c>
      <c r="M58" s="31">
        <f>'ноябрь 2014г. по 6-10'!M58+'ноябрь 2014г. по 0,4'!M55</f>
        <v>0</v>
      </c>
      <c r="N58" s="31">
        <f>'ноябрь 2014г. по 6-10'!N58+'ноябрь 2014г. по 0,4'!N55</f>
        <v>0</v>
      </c>
      <c r="O58" s="31">
        <f>'ноябрь 2014г. по 6-10'!O58+'ноябрь 2014г. по 0,4'!O55</f>
        <v>0</v>
      </c>
      <c r="P58" s="31">
        <f>'ноябрь 2014г. по 6-10'!P58+'ноябрь 2014г. по 0,4'!P55</f>
        <v>0</v>
      </c>
      <c r="Q58" s="31">
        <f>'ноябрь 2014г. по 6-10'!Q58+'ноябрь 2014г. по 0,4'!Q55</f>
        <v>0</v>
      </c>
    </row>
    <row r="59" spans="1:17" ht="12.75" customHeight="1" x14ac:dyDescent="0.2">
      <c r="A59" s="18"/>
      <c r="B59" s="18"/>
      <c r="C59" s="18" t="s">
        <v>342</v>
      </c>
      <c r="D59" s="31">
        <f>'ноябрь 2014г. по 6-10'!D59+'ноябрь 2014г. по 0,4'!D56</f>
        <v>13</v>
      </c>
      <c r="E59" s="31">
        <f>'ноябрь 2014г. по 6-10'!E59+'ноябрь 2014г. по 0,4'!E56</f>
        <v>246</v>
      </c>
      <c r="F59" s="31">
        <f>'ноябрь 2014г. по 6-10'!F59+'ноябрь 2014г. по 0,4'!F56</f>
        <v>2</v>
      </c>
      <c r="G59" s="31">
        <f>'ноябрь 2014г. по 6-10'!G59+'ноябрь 2014г. по 0,4'!G56</f>
        <v>10</v>
      </c>
      <c r="H59" s="31">
        <f>'ноябрь 2014г. по 6-10'!H59+'ноябрь 2014г. по 0,4'!H56</f>
        <v>0</v>
      </c>
      <c r="I59" s="31">
        <f>'ноябрь 2014г. по 6-10'!I59+'ноябрь 2014г. по 0,4'!I56</f>
        <v>0</v>
      </c>
      <c r="J59" s="31">
        <f>'ноябрь 2014г. по 6-10'!J59+'ноябрь 2014г. по 0,4'!J56</f>
        <v>1</v>
      </c>
      <c r="K59" s="31">
        <f>'ноябрь 2014г. по 6-10'!K59+'ноябрь 2014г. по 0,4'!K56</f>
        <v>5</v>
      </c>
      <c r="L59" s="31">
        <f>'ноябрь 2014г. по 6-10'!L59+'ноябрь 2014г. по 0,4'!L56</f>
        <v>0</v>
      </c>
      <c r="M59" s="31">
        <f>'ноябрь 2014г. по 6-10'!M59+'ноябрь 2014г. по 0,4'!M56</f>
        <v>0</v>
      </c>
      <c r="N59" s="31">
        <f>'ноябрь 2014г. по 6-10'!N59+'ноябрь 2014г. по 0,4'!N56</f>
        <v>0</v>
      </c>
      <c r="O59" s="31">
        <f>'ноябрь 2014г. по 6-10'!O59+'ноябрь 2014г. по 0,4'!O56</f>
        <v>0</v>
      </c>
      <c r="P59" s="31">
        <f>'ноябрь 2014г. по 6-10'!P59+'ноябрь 2014г. по 0,4'!P56</f>
        <v>0</v>
      </c>
      <c r="Q59" s="31">
        <f>'ноябрь 2014г. по 6-10'!Q59+'ноябрь 2014г. по 0,4'!Q56</f>
        <v>0</v>
      </c>
    </row>
    <row r="60" spans="1:17" ht="12.75" customHeight="1" x14ac:dyDescent="0.2">
      <c r="A60" s="18"/>
      <c r="B60" s="18"/>
      <c r="C60" s="18" t="s">
        <v>343</v>
      </c>
      <c r="D60" s="31">
        <f>'ноябрь 2014г. по 6-10'!D60+'ноябрь 2014г. по 0,4'!D57</f>
        <v>17</v>
      </c>
      <c r="E60" s="31">
        <f>'ноябрь 2014г. по 6-10'!E60+'ноябрь 2014г. по 0,4'!E57</f>
        <v>277</v>
      </c>
      <c r="F60" s="31">
        <f>'ноябрь 2014г. по 6-10'!F60+'ноябрь 2014г. по 0,4'!F57</f>
        <v>5</v>
      </c>
      <c r="G60" s="31">
        <f>'ноябрь 2014г. по 6-10'!G60+'ноябрь 2014г. по 0,4'!G57</f>
        <v>196</v>
      </c>
      <c r="H60" s="31">
        <f>'ноябрь 2014г. по 6-10'!H60+'ноябрь 2014г. по 0,4'!H57</f>
        <v>0</v>
      </c>
      <c r="I60" s="31">
        <f>'ноябрь 2014г. по 6-10'!I60+'ноябрь 2014г. по 0,4'!I57</f>
        <v>0</v>
      </c>
      <c r="J60" s="31">
        <f>'ноябрь 2014г. по 6-10'!J60+'ноябрь 2014г. по 0,4'!J57</f>
        <v>34</v>
      </c>
      <c r="K60" s="31">
        <f>'ноябрь 2014г. по 6-10'!K60+'ноябрь 2014г. по 0,4'!K57</f>
        <v>245</v>
      </c>
      <c r="L60" s="31">
        <f>'ноябрь 2014г. по 6-10'!L60+'ноябрь 2014г. по 0,4'!L57</f>
        <v>0</v>
      </c>
      <c r="M60" s="31">
        <f>'ноябрь 2014г. по 6-10'!M60+'ноябрь 2014г. по 0,4'!M57</f>
        <v>0</v>
      </c>
      <c r="N60" s="31">
        <f>'ноябрь 2014г. по 6-10'!N60+'ноябрь 2014г. по 0,4'!N57</f>
        <v>0</v>
      </c>
      <c r="O60" s="31">
        <f>'ноябрь 2014г. по 6-10'!O60+'ноябрь 2014г. по 0,4'!O57</f>
        <v>0</v>
      </c>
      <c r="P60" s="31">
        <f>'ноябрь 2014г. по 6-10'!P60+'ноябрь 2014г. по 0,4'!P57</f>
        <v>0</v>
      </c>
      <c r="Q60" s="31">
        <f>'ноябрь 2014г. по 6-10'!Q60+'ноябрь 2014г. по 0,4'!Q57</f>
        <v>0</v>
      </c>
    </row>
    <row r="61" spans="1:17" ht="12.75" customHeight="1" x14ac:dyDescent="0.2">
      <c r="A61" s="18"/>
      <c r="B61" s="18"/>
      <c r="C61" s="18" t="s">
        <v>344</v>
      </c>
      <c r="D61" s="31">
        <f>'ноябрь 2014г. по 6-10'!D61+'ноябрь 2014г. по 0,4'!D58</f>
        <v>0</v>
      </c>
      <c r="E61" s="31">
        <f>'ноябрь 2014г. по 6-10'!E61+'ноябрь 2014г. по 0,4'!E58</f>
        <v>0</v>
      </c>
      <c r="F61" s="31">
        <f>'ноябрь 2014г. по 6-10'!F61+'ноябрь 2014г. по 0,4'!F58</f>
        <v>0</v>
      </c>
      <c r="G61" s="31">
        <f>'ноябрь 2014г. по 6-10'!G61+'ноябрь 2014г. по 0,4'!G58</f>
        <v>0</v>
      </c>
      <c r="H61" s="31">
        <f>'ноябрь 2014г. по 6-10'!H61+'ноябрь 2014г. по 0,4'!H58</f>
        <v>0</v>
      </c>
      <c r="I61" s="31">
        <f>'ноябрь 2014г. по 6-10'!I61+'ноябрь 2014г. по 0,4'!I58</f>
        <v>0</v>
      </c>
      <c r="J61" s="31">
        <f>'ноябрь 2014г. по 6-10'!J61+'ноябрь 2014г. по 0,4'!J58</f>
        <v>0</v>
      </c>
      <c r="K61" s="31">
        <f>'ноябрь 2014г. по 6-10'!K61+'ноябрь 2014г. по 0,4'!K58</f>
        <v>0</v>
      </c>
      <c r="L61" s="31">
        <f>'ноябрь 2014г. по 6-10'!L61+'ноябрь 2014г. по 0,4'!L58</f>
        <v>0</v>
      </c>
      <c r="M61" s="31">
        <f>'ноябрь 2014г. по 6-10'!M61+'ноябрь 2014г. по 0,4'!M58</f>
        <v>0</v>
      </c>
      <c r="N61" s="31">
        <f>'ноябрь 2014г. по 6-10'!N61+'ноябрь 2014г. по 0,4'!N58</f>
        <v>0</v>
      </c>
      <c r="O61" s="31">
        <f>'ноябрь 2014г. по 6-10'!O61+'ноябрь 2014г. по 0,4'!O58</f>
        <v>0</v>
      </c>
      <c r="P61" s="31">
        <f>'ноябрь 2014г. по 6-10'!P61+'ноябрь 2014г. по 0,4'!P58</f>
        <v>0</v>
      </c>
      <c r="Q61" s="31">
        <f>'ноябрь 2014г. по 6-10'!Q61+'ноябрь 2014г. по 0,4'!Q58</f>
        <v>0</v>
      </c>
    </row>
    <row r="62" spans="1:17" ht="12.75" customHeight="1" x14ac:dyDescent="0.2">
      <c r="A62" s="18"/>
      <c r="B62" s="18"/>
      <c r="C62" s="18" t="s">
        <v>345</v>
      </c>
      <c r="D62" s="31">
        <f>'ноябрь 2014г. по 6-10'!D62+'ноябрь 2014г. по 0,4'!D59</f>
        <v>2</v>
      </c>
      <c r="E62" s="31">
        <f>'ноябрь 2014г. по 6-10'!E62+'ноябрь 2014г. по 0,4'!E59</f>
        <v>15</v>
      </c>
      <c r="F62" s="31">
        <f>'ноябрь 2014г. по 6-10'!F62+'ноябрь 2014г. по 0,4'!F59</f>
        <v>2</v>
      </c>
      <c r="G62" s="31">
        <f>'ноябрь 2014г. по 6-10'!G62+'ноябрь 2014г. по 0,4'!G59</f>
        <v>15</v>
      </c>
      <c r="H62" s="31">
        <f>'ноябрь 2014г. по 6-10'!H62+'ноябрь 2014г. по 0,4'!H59</f>
        <v>0</v>
      </c>
      <c r="I62" s="31">
        <f>'ноябрь 2014г. по 6-10'!I62+'ноябрь 2014г. по 0,4'!I59</f>
        <v>0</v>
      </c>
      <c r="J62" s="31">
        <f>'ноябрь 2014г. по 6-10'!J62+'ноябрь 2014г. по 0,4'!J59</f>
        <v>0</v>
      </c>
      <c r="K62" s="31">
        <f>'ноябрь 2014г. по 6-10'!K62+'ноябрь 2014г. по 0,4'!K59</f>
        <v>0</v>
      </c>
      <c r="L62" s="31">
        <f>'ноябрь 2014г. по 6-10'!L62+'ноябрь 2014г. по 0,4'!L59</f>
        <v>0</v>
      </c>
      <c r="M62" s="31">
        <f>'ноябрь 2014г. по 6-10'!M62+'ноябрь 2014г. по 0,4'!M59</f>
        <v>0</v>
      </c>
      <c r="N62" s="31">
        <f>'ноябрь 2014г. по 6-10'!N62+'ноябрь 2014г. по 0,4'!N59</f>
        <v>0</v>
      </c>
      <c r="O62" s="31">
        <f>'ноябрь 2014г. по 6-10'!O62+'ноябрь 2014г. по 0,4'!O59</f>
        <v>0</v>
      </c>
      <c r="P62" s="31">
        <f>'ноябрь 2014г. по 6-10'!P62+'ноябрь 2014г. по 0,4'!P59</f>
        <v>0</v>
      </c>
      <c r="Q62" s="31">
        <f>'ноябрь 2014г. по 6-10'!Q62+'ноябрь 2014г. по 0,4'!Q59</f>
        <v>0</v>
      </c>
    </row>
    <row r="63" spans="1:17" ht="12.75" customHeight="1" x14ac:dyDescent="0.2">
      <c r="A63" s="18"/>
      <c r="B63" s="18"/>
      <c r="C63" s="18" t="s">
        <v>362</v>
      </c>
      <c r="D63" s="31">
        <f>'ноябрь 2014г. по 6-10'!D63+'ноябрь 2014г. по 0,4'!D60</f>
        <v>5</v>
      </c>
      <c r="E63" s="31">
        <f>'ноябрь 2014г. по 6-10'!E63+'ноябрь 2014г. по 0,4'!E60</f>
        <v>785</v>
      </c>
      <c r="F63" s="31">
        <f>'ноябрь 2014г. по 6-10'!F63+'ноябрь 2014г. по 0,4'!F60</f>
        <v>3</v>
      </c>
      <c r="G63" s="31">
        <f>'ноябрь 2014г. по 6-10'!G63+'ноябрь 2014г. по 0,4'!G60</f>
        <v>385</v>
      </c>
      <c r="H63" s="31">
        <f>'ноябрь 2014г. по 6-10'!H63+'ноябрь 2014г. по 0,4'!H60</f>
        <v>0</v>
      </c>
      <c r="I63" s="31">
        <f>'ноябрь 2014г. по 6-10'!I63+'ноябрь 2014г. по 0,4'!I60</f>
        <v>0</v>
      </c>
      <c r="J63" s="31">
        <f>'ноябрь 2014г. по 6-10'!J63+'ноябрь 2014г. по 0,4'!J60</f>
        <v>0</v>
      </c>
      <c r="K63" s="31">
        <f>'ноябрь 2014г. по 6-10'!K63+'ноябрь 2014г. по 0,4'!K60</f>
        <v>0</v>
      </c>
      <c r="L63" s="31">
        <f>'ноябрь 2014г. по 6-10'!L63+'ноябрь 2014г. по 0,4'!L60</f>
        <v>0</v>
      </c>
      <c r="M63" s="31">
        <f>'ноябрь 2014г. по 6-10'!M63+'ноябрь 2014г. по 0,4'!M60</f>
        <v>0</v>
      </c>
      <c r="N63" s="31">
        <f>'ноябрь 2014г. по 6-10'!N63+'ноябрь 2014г. по 0,4'!N60</f>
        <v>0</v>
      </c>
      <c r="O63" s="31">
        <f>'ноябрь 2014г. по 6-10'!O63+'ноябрь 2014г. по 0,4'!O60</f>
        <v>0</v>
      </c>
      <c r="P63" s="31">
        <f>'ноябрь 2014г. по 6-10'!P63+'ноябрь 2014г. по 0,4'!P60</f>
        <v>0</v>
      </c>
      <c r="Q63" s="31">
        <f>'ноябрь 2014г. по 6-10'!Q63+'ноябрь 2014г. по 0,4'!Q60</f>
        <v>0</v>
      </c>
    </row>
    <row r="64" spans="1:17" ht="17.25" customHeight="1" x14ac:dyDescent="0.2">
      <c r="A64" s="18"/>
      <c r="B64" s="18"/>
      <c r="C64" s="20" t="s">
        <v>30</v>
      </c>
      <c r="D64" s="69">
        <f t="shared" ref="D64:Q64" si="0">SUM(D23:D63)</f>
        <v>895</v>
      </c>
      <c r="E64" s="69">
        <f t="shared" si="0"/>
        <v>30372.399999999998</v>
      </c>
      <c r="F64" s="69">
        <f t="shared" si="0"/>
        <v>724</v>
      </c>
      <c r="G64" s="69">
        <f t="shared" si="0"/>
        <v>17565.599999999999</v>
      </c>
      <c r="H64" s="69">
        <f t="shared" si="0"/>
        <v>0</v>
      </c>
      <c r="I64" s="69">
        <f t="shared" si="0"/>
        <v>0</v>
      </c>
      <c r="J64" s="69">
        <f t="shared" si="0"/>
        <v>773</v>
      </c>
      <c r="K64" s="69">
        <f t="shared" si="0"/>
        <v>8350</v>
      </c>
      <c r="L64" s="69">
        <f t="shared" si="0"/>
        <v>0</v>
      </c>
      <c r="M64" s="69">
        <f t="shared" si="0"/>
        <v>0</v>
      </c>
      <c r="N64" s="69">
        <f t="shared" si="0"/>
        <v>0</v>
      </c>
      <c r="O64" s="69">
        <f t="shared" si="0"/>
        <v>0</v>
      </c>
      <c r="P64" s="69">
        <f t="shared" si="0"/>
        <v>0</v>
      </c>
      <c r="Q64" s="69">
        <f t="shared" si="0"/>
        <v>0</v>
      </c>
    </row>
    <row r="65" spans="1:17" ht="15" x14ac:dyDescent="0.25">
      <c r="A65" s="18"/>
      <c r="B65" s="18"/>
      <c r="C65" s="52" t="s">
        <v>148</v>
      </c>
      <c r="D65" s="46"/>
      <c r="E65" s="31"/>
      <c r="F65" s="31"/>
      <c r="G65" s="31"/>
      <c r="H65" s="24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 x14ac:dyDescent="0.2">
      <c r="A66" s="18"/>
      <c r="B66" s="53"/>
      <c r="C66" s="18" t="s">
        <v>350</v>
      </c>
      <c r="D66" s="31">
        <f>'ноябрь 2014г. по 6-10'!D66+'ноябрь 2014г. по 0,4'!D63</f>
        <v>82</v>
      </c>
      <c r="E66" s="31">
        <f>'ноябрь 2014г. по 6-10'!E66+'ноябрь 2014г. по 0,4'!E63</f>
        <v>1975</v>
      </c>
      <c r="F66" s="31">
        <f>'ноябрь 2014г. по 6-10'!F66+'ноябрь 2014г. по 0,4'!F63</f>
        <v>74</v>
      </c>
      <c r="G66" s="31">
        <f>'ноябрь 2014г. по 6-10'!G66+'ноябрь 2014г. по 0,4'!G63</f>
        <v>1050</v>
      </c>
      <c r="H66" s="31">
        <f>'ноябрь 2014г. по 6-10'!H66+'ноябрь 2014г. по 0,4'!H63</f>
        <v>0</v>
      </c>
      <c r="I66" s="31">
        <f>'ноябрь 2014г. по 6-10'!I66+'ноябрь 2014г. по 0,4'!I63</f>
        <v>0</v>
      </c>
      <c r="J66" s="31">
        <f>'ноябрь 2014г. по 6-10'!J66+'ноябрь 2014г. по 0,4'!J63</f>
        <v>54</v>
      </c>
      <c r="K66" s="31">
        <f>'ноябрь 2014г. по 6-10'!K66+'ноябрь 2014г. по 0,4'!K63</f>
        <v>1130</v>
      </c>
      <c r="L66" s="31">
        <f>'ноябрь 2014г. по 6-10'!L66+'ноябрь 2014г. по 0,4'!L63</f>
        <v>0</v>
      </c>
      <c r="M66" s="31">
        <f>'ноябрь 2014г. по 6-10'!M66+'ноябрь 2014г. по 0,4'!M63</f>
        <v>0</v>
      </c>
      <c r="N66" s="31">
        <f>'ноябрь 2014г. по 6-10'!N66+'ноябрь 2014г. по 0,4'!N63</f>
        <v>0</v>
      </c>
      <c r="O66" s="31">
        <f>'ноябрь 2014г. по 6-10'!O66+'ноябрь 2014г. по 0,4'!O63</f>
        <v>0</v>
      </c>
      <c r="P66" s="31">
        <f>'ноябрь 2014г. по 6-10'!P66+'ноябрь 2014г. по 0,4'!P63</f>
        <v>0</v>
      </c>
      <c r="Q66" s="31">
        <f>'ноябрь 2014г. по 6-10'!Q66+'ноябрь 2014г. по 0,4'!Q63</f>
        <v>0</v>
      </c>
    </row>
    <row r="67" spans="1:17" ht="12.75" customHeight="1" x14ac:dyDescent="0.2">
      <c r="A67" s="18"/>
      <c r="B67" s="53"/>
      <c r="C67" s="18" t="s">
        <v>149</v>
      </c>
      <c r="D67" s="31">
        <f>'ноябрь 2014г. по 6-10'!D67+'ноябрь 2014г. по 0,4'!D64</f>
        <v>50</v>
      </c>
      <c r="E67" s="31">
        <f>'ноябрь 2014г. по 6-10'!E67+'ноябрь 2014г. по 0,4'!E64</f>
        <v>1760.5</v>
      </c>
      <c r="F67" s="31">
        <f>'ноябрь 2014г. по 6-10'!F67+'ноябрь 2014г. по 0,4'!F64</f>
        <v>44</v>
      </c>
      <c r="G67" s="31">
        <f>'ноябрь 2014г. по 6-10'!G67+'ноябрь 2014г. по 0,4'!G64</f>
        <v>710.5</v>
      </c>
      <c r="H67" s="31">
        <f>'ноябрь 2014г. по 6-10'!H67+'ноябрь 2014г. по 0,4'!H64</f>
        <v>0</v>
      </c>
      <c r="I67" s="31">
        <f>'ноябрь 2014г. по 6-10'!I67+'ноябрь 2014г. по 0,4'!I64</f>
        <v>0</v>
      </c>
      <c r="J67" s="31">
        <f>'ноябрь 2014г. по 6-10'!J67+'ноябрь 2014г. по 0,4'!J64</f>
        <v>40</v>
      </c>
      <c r="K67" s="31">
        <f>'ноябрь 2014г. по 6-10'!K67+'ноябрь 2014г. по 0,4'!K64</f>
        <v>1040</v>
      </c>
      <c r="L67" s="31">
        <f>'ноябрь 2014г. по 6-10'!L67+'ноябрь 2014г. по 0,4'!L64</f>
        <v>0</v>
      </c>
      <c r="M67" s="31">
        <f>'ноябрь 2014г. по 6-10'!M67+'ноябрь 2014г. по 0,4'!M64</f>
        <v>0</v>
      </c>
      <c r="N67" s="31">
        <f>'ноябрь 2014г. по 6-10'!N67+'ноябрь 2014г. по 0,4'!N64</f>
        <v>0</v>
      </c>
      <c r="O67" s="31">
        <f>'ноябрь 2014г. по 6-10'!O67+'ноябрь 2014г. по 0,4'!O64</f>
        <v>0</v>
      </c>
      <c r="P67" s="31">
        <f>'ноябрь 2014г. по 6-10'!P67+'ноябрь 2014г. по 0,4'!P64</f>
        <v>0</v>
      </c>
      <c r="Q67" s="31">
        <f>'ноябрь 2014г. по 6-10'!Q67+'ноябрь 2014г. по 0,4'!Q64</f>
        <v>0</v>
      </c>
    </row>
    <row r="68" spans="1:17" ht="12.75" customHeight="1" x14ac:dyDescent="0.2">
      <c r="A68" s="18"/>
      <c r="B68" s="53"/>
      <c r="C68" s="18" t="s">
        <v>150</v>
      </c>
      <c r="D68" s="31">
        <f>'ноябрь 2014г. по 6-10'!D68+'ноябрь 2014г. по 0,4'!D65</f>
        <v>23</v>
      </c>
      <c r="E68" s="31">
        <f>'ноябрь 2014г. по 6-10'!E68+'ноябрь 2014г. по 0,4'!E65</f>
        <v>530</v>
      </c>
      <c r="F68" s="31">
        <f>'ноябрь 2014г. по 6-10'!F68+'ноябрь 2014г. по 0,4'!F65</f>
        <v>8</v>
      </c>
      <c r="G68" s="31">
        <f>'ноябрь 2014г. по 6-10'!G68+'ноябрь 2014г. по 0,4'!G65</f>
        <v>119.5</v>
      </c>
      <c r="H68" s="31">
        <f>'ноябрь 2014г. по 6-10'!H68+'ноябрь 2014г. по 0,4'!H65</f>
        <v>0</v>
      </c>
      <c r="I68" s="31">
        <f>'ноябрь 2014г. по 6-10'!I68+'ноябрь 2014г. по 0,4'!I65</f>
        <v>0</v>
      </c>
      <c r="J68" s="31">
        <f>'ноябрь 2014г. по 6-10'!J68+'ноябрь 2014г. по 0,4'!J65</f>
        <v>4</v>
      </c>
      <c r="K68" s="31">
        <f>'ноябрь 2014г. по 6-10'!K68+'ноябрь 2014г. по 0,4'!K65</f>
        <v>10</v>
      </c>
      <c r="L68" s="31">
        <f>'ноябрь 2014г. по 6-10'!L68+'ноябрь 2014г. по 0,4'!L65</f>
        <v>0</v>
      </c>
      <c r="M68" s="31">
        <f>'ноябрь 2014г. по 6-10'!M68+'ноябрь 2014г. по 0,4'!M65</f>
        <v>0</v>
      </c>
      <c r="N68" s="31">
        <f>'ноябрь 2014г. по 6-10'!N68+'ноябрь 2014г. по 0,4'!N65</f>
        <v>0</v>
      </c>
      <c r="O68" s="31">
        <f>'ноябрь 2014г. по 6-10'!O68+'ноябрь 2014г. по 0,4'!O65</f>
        <v>0</v>
      </c>
      <c r="P68" s="31">
        <f>'ноябрь 2014г. по 6-10'!P68+'ноябрь 2014г. по 0,4'!P65</f>
        <v>0</v>
      </c>
      <c r="Q68" s="31">
        <f>'ноябрь 2014г. по 6-10'!Q68+'ноябрь 2014г. по 0,4'!Q65</f>
        <v>0</v>
      </c>
    </row>
    <row r="69" spans="1:17" ht="12.75" customHeight="1" x14ac:dyDescent="0.2">
      <c r="A69" s="18"/>
      <c r="B69" s="53"/>
      <c r="C69" s="18" t="s">
        <v>151</v>
      </c>
      <c r="D69" s="31">
        <f>'ноябрь 2014г. по 6-10'!D69+'ноябрь 2014г. по 0,4'!D66</f>
        <v>2</v>
      </c>
      <c r="E69" s="31">
        <f>'ноябрь 2014г. по 6-10'!E69+'ноябрь 2014г. по 0,4'!E66</f>
        <v>125</v>
      </c>
      <c r="F69" s="31">
        <f>'ноябрь 2014г. по 6-10'!F69+'ноябрь 2014г. по 0,4'!F66</f>
        <v>2</v>
      </c>
      <c r="G69" s="31">
        <f>'ноябрь 2014г. по 6-10'!G69+'ноябрь 2014г. по 0,4'!G66</f>
        <v>25</v>
      </c>
      <c r="H69" s="31">
        <f>'ноябрь 2014г. по 6-10'!H69+'ноябрь 2014г. по 0,4'!H66</f>
        <v>0</v>
      </c>
      <c r="I69" s="31">
        <f>'ноябрь 2014г. по 6-10'!I69+'ноябрь 2014г. по 0,4'!I66</f>
        <v>0</v>
      </c>
      <c r="J69" s="31">
        <f>'ноябрь 2014г. по 6-10'!J69+'ноябрь 2014г. по 0,4'!J66</f>
        <v>0</v>
      </c>
      <c r="K69" s="31">
        <f>'ноябрь 2014г. по 6-10'!K69+'ноябрь 2014г. по 0,4'!K66</f>
        <v>0</v>
      </c>
      <c r="L69" s="31">
        <f>'ноябрь 2014г. по 6-10'!L69+'ноябрь 2014г. по 0,4'!L66</f>
        <v>0</v>
      </c>
      <c r="M69" s="31">
        <f>'ноябрь 2014г. по 6-10'!M69+'ноябрь 2014г. по 0,4'!M66</f>
        <v>0</v>
      </c>
      <c r="N69" s="31">
        <f>'ноябрь 2014г. по 6-10'!N69+'ноябрь 2014г. по 0,4'!N66</f>
        <v>0</v>
      </c>
      <c r="O69" s="31">
        <f>'ноябрь 2014г. по 6-10'!O69+'ноябрь 2014г. по 0,4'!O66</f>
        <v>0</v>
      </c>
      <c r="P69" s="31">
        <f>'ноябрь 2014г. по 6-10'!P69+'ноябрь 2014г. по 0,4'!P66</f>
        <v>0</v>
      </c>
      <c r="Q69" s="31">
        <f>'ноябрь 2014г. по 6-10'!Q69+'ноябрь 2014г. по 0,4'!Q66</f>
        <v>0</v>
      </c>
    </row>
    <row r="70" spans="1:17" ht="12.75" customHeight="1" x14ac:dyDescent="0.2">
      <c r="A70" s="18"/>
      <c r="B70" s="53"/>
      <c r="C70" s="18" t="s">
        <v>152</v>
      </c>
      <c r="D70" s="31">
        <f>'ноябрь 2014г. по 6-10'!D70+'ноябрь 2014г. по 0,4'!D67</f>
        <v>13</v>
      </c>
      <c r="E70" s="31">
        <f>'ноябрь 2014г. по 6-10'!E70+'ноябрь 2014г. по 0,4'!E67</f>
        <v>756</v>
      </c>
      <c r="F70" s="31">
        <f>'ноябрь 2014г. по 6-10'!F70+'ноябрь 2014г. по 0,4'!F67</f>
        <v>8</v>
      </c>
      <c r="G70" s="31">
        <f>'ноябрь 2014г. по 6-10'!G70+'ноябрь 2014г. по 0,4'!G67</f>
        <v>138</v>
      </c>
      <c r="H70" s="31">
        <f>'ноябрь 2014г. по 6-10'!H70+'ноябрь 2014г. по 0,4'!H67</f>
        <v>0</v>
      </c>
      <c r="I70" s="31">
        <f>'ноябрь 2014г. по 6-10'!I70+'ноябрь 2014г. по 0,4'!I67</f>
        <v>0</v>
      </c>
      <c r="J70" s="31">
        <f>'ноябрь 2014г. по 6-10'!J70+'ноябрь 2014г. по 0,4'!J67</f>
        <v>35</v>
      </c>
      <c r="K70" s="31">
        <f>'ноябрь 2014г. по 6-10'!K70+'ноябрь 2014г. по 0,4'!K67</f>
        <v>234</v>
      </c>
      <c r="L70" s="31">
        <f>'ноябрь 2014г. по 6-10'!L70+'ноябрь 2014г. по 0,4'!L67</f>
        <v>0</v>
      </c>
      <c r="M70" s="31">
        <f>'ноябрь 2014г. по 6-10'!M70+'ноябрь 2014г. по 0,4'!M67</f>
        <v>0</v>
      </c>
      <c r="N70" s="31">
        <f>'ноябрь 2014г. по 6-10'!N70+'ноябрь 2014г. по 0,4'!N67</f>
        <v>0</v>
      </c>
      <c r="O70" s="31">
        <f>'ноябрь 2014г. по 6-10'!O70+'ноябрь 2014г. по 0,4'!O67</f>
        <v>0</v>
      </c>
      <c r="P70" s="31">
        <f>'ноябрь 2014г. по 6-10'!P70+'ноябрь 2014г. по 0,4'!P67</f>
        <v>0</v>
      </c>
      <c r="Q70" s="31">
        <f>'ноябрь 2014г. по 6-10'!Q70+'ноябрь 2014г. по 0,4'!Q67</f>
        <v>0</v>
      </c>
    </row>
    <row r="71" spans="1:17" ht="12.75" customHeight="1" x14ac:dyDescent="0.2">
      <c r="A71" s="18"/>
      <c r="B71" s="53"/>
      <c r="C71" s="18" t="s">
        <v>351</v>
      </c>
      <c r="D71" s="31">
        <f>'ноябрь 2014г. по 6-10'!D71+'ноябрь 2014г. по 0,4'!D68</f>
        <v>1</v>
      </c>
      <c r="E71" s="31">
        <f>'ноябрь 2014г. по 6-10'!E71+'ноябрь 2014г. по 0,4'!E68</f>
        <v>10</v>
      </c>
      <c r="F71" s="31">
        <f>'ноябрь 2014г. по 6-10'!F71+'ноябрь 2014г. по 0,4'!F68</f>
        <v>1</v>
      </c>
      <c r="G71" s="31">
        <f>'ноябрь 2014г. по 6-10'!G71+'ноябрь 2014г. по 0,4'!G68</f>
        <v>10</v>
      </c>
      <c r="H71" s="31">
        <f>'ноябрь 2014г. по 6-10'!H71+'ноябрь 2014г. по 0,4'!H68</f>
        <v>0</v>
      </c>
      <c r="I71" s="31">
        <f>'ноябрь 2014г. по 6-10'!I71+'ноябрь 2014г. по 0,4'!I68</f>
        <v>0</v>
      </c>
      <c r="J71" s="31">
        <f>'ноябрь 2014г. по 6-10'!J71+'ноябрь 2014г. по 0,4'!J68</f>
        <v>0</v>
      </c>
      <c r="K71" s="31">
        <f>'ноябрь 2014г. по 6-10'!K71+'ноябрь 2014г. по 0,4'!K68</f>
        <v>0</v>
      </c>
      <c r="L71" s="31">
        <f>'ноябрь 2014г. по 6-10'!L71+'ноябрь 2014г. по 0,4'!L68</f>
        <v>0</v>
      </c>
      <c r="M71" s="31">
        <f>'ноябрь 2014г. по 6-10'!M71+'ноябрь 2014г. по 0,4'!M68</f>
        <v>0</v>
      </c>
      <c r="N71" s="31">
        <f>'ноябрь 2014г. по 6-10'!N71+'ноябрь 2014г. по 0,4'!N68</f>
        <v>0</v>
      </c>
      <c r="O71" s="31">
        <f>'ноябрь 2014г. по 6-10'!O71+'ноябрь 2014г. по 0,4'!O68</f>
        <v>0</v>
      </c>
      <c r="P71" s="31">
        <f>'ноябрь 2014г. по 6-10'!P71+'ноябрь 2014г. по 0,4'!P68</f>
        <v>0</v>
      </c>
      <c r="Q71" s="31">
        <f>'ноябрь 2014г. по 6-10'!Q71+'ноябрь 2014г. по 0,4'!Q68</f>
        <v>0</v>
      </c>
    </row>
    <row r="72" spans="1:17" ht="12.75" customHeight="1" x14ac:dyDescent="0.2">
      <c r="A72" s="18"/>
      <c r="B72" s="53"/>
      <c r="C72" s="18" t="s">
        <v>153</v>
      </c>
      <c r="D72" s="31">
        <f>'ноябрь 2014г. по 6-10'!D72+'ноябрь 2014г. по 0,4'!D69</f>
        <v>25</v>
      </c>
      <c r="E72" s="31">
        <f>'ноябрь 2014г. по 6-10'!E72+'ноябрь 2014г. по 0,4'!E69</f>
        <v>225</v>
      </c>
      <c r="F72" s="31">
        <f>'ноябрь 2014г. по 6-10'!F72+'ноябрь 2014г. по 0,4'!F69</f>
        <v>16</v>
      </c>
      <c r="G72" s="31">
        <f>'ноябрь 2014г. по 6-10'!G72+'ноябрь 2014г. по 0,4'!G69</f>
        <v>80</v>
      </c>
      <c r="H72" s="31">
        <f>'ноябрь 2014г. по 6-10'!H72+'ноябрь 2014г. по 0,4'!H69</f>
        <v>0</v>
      </c>
      <c r="I72" s="31">
        <f>'ноябрь 2014г. по 6-10'!I72+'ноябрь 2014г. по 0,4'!I69</f>
        <v>0</v>
      </c>
      <c r="J72" s="31">
        <f>'ноябрь 2014г. по 6-10'!J72+'ноябрь 2014г. по 0,4'!J69</f>
        <v>0</v>
      </c>
      <c r="K72" s="31">
        <f>'ноябрь 2014г. по 6-10'!K72+'ноябрь 2014г. по 0,4'!K69</f>
        <v>0</v>
      </c>
      <c r="L72" s="31">
        <f>'ноябрь 2014г. по 6-10'!L72+'ноябрь 2014г. по 0,4'!L69</f>
        <v>0</v>
      </c>
      <c r="M72" s="31">
        <f>'ноябрь 2014г. по 6-10'!M72+'ноябрь 2014г. по 0,4'!M69</f>
        <v>0</v>
      </c>
      <c r="N72" s="31">
        <f>'ноябрь 2014г. по 6-10'!N72+'ноябрь 2014г. по 0,4'!N69</f>
        <v>0</v>
      </c>
      <c r="O72" s="31">
        <f>'ноябрь 2014г. по 6-10'!O72+'ноябрь 2014г. по 0,4'!O69</f>
        <v>0</v>
      </c>
      <c r="P72" s="31">
        <f>'ноябрь 2014г. по 6-10'!P72+'ноябрь 2014г. по 0,4'!P69</f>
        <v>0</v>
      </c>
      <c r="Q72" s="31">
        <f>'ноябрь 2014г. по 6-10'!Q72+'ноябрь 2014г. по 0,4'!Q69</f>
        <v>0</v>
      </c>
    </row>
    <row r="73" spans="1:17" ht="12.75" customHeight="1" x14ac:dyDescent="0.2">
      <c r="A73" s="18"/>
      <c r="B73" s="53"/>
      <c r="C73" s="18" t="s">
        <v>155</v>
      </c>
      <c r="D73" s="31">
        <f>'ноябрь 2014г. по 6-10'!D73+'ноябрь 2014г. по 0,4'!D70</f>
        <v>3</v>
      </c>
      <c r="E73" s="31">
        <f>'ноябрь 2014г. по 6-10'!E73+'ноябрь 2014г. по 0,4'!E70</f>
        <v>15</v>
      </c>
      <c r="F73" s="31">
        <f>'ноябрь 2014г. по 6-10'!F73+'ноябрь 2014г. по 0,4'!F70</f>
        <v>3</v>
      </c>
      <c r="G73" s="31">
        <f>'ноябрь 2014г. по 6-10'!G73+'ноябрь 2014г. по 0,4'!G70</f>
        <v>15</v>
      </c>
      <c r="H73" s="31">
        <f>'ноябрь 2014г. по 6-10'!H73+'ноябрь 2014г. по 0,4'!H70</f>
        <v>0</v>
      </c>
      <c r="I73" s="31">
        <f>'ноябрь 2014г. по 6-10'!I73+'ноябрь 2014г. по 0,4'!I70</f>
        <v>0</v>
      </c>
      <c r="J73" s="31">
        <f>'ноябрь 2014г. по 6-10'!J73+'ноябрь 2014г. по 0,4'!J70</f>
        <v>0</v>
      </c>
      <c r="K73" s="31">
        <f>'ноябрь 2014г. по 6-10'!K73+'ноябрь 2014г. по 0,4'!K70</f>
        <v>0</v>
      </c>
      <c r="L73" s="31">
        <f>'ноябрь 2014г. по 6-10'!L73+'ноябрь 2014г. по 0,4'!L70</f>
        <v>0</v>
      </c>
      <c r="M73" s="31">
        <f>'ноябрь 2014г. по 6-10'!M73+'ноябрь 2014г. по 0,4'!M70</f>
        <v>0</v>
      </c>
      <c r="N73" s="31">
        <f>'ноябрь 2014г. по 6-10'!N73+'ноябрь 2014г. по 0,4'!N70</f>
        <v>0</v>
      </c>
      <c r="O73" s="31">
        <f>'ноябрь 2014г. по 6-10'!O73+'ноябрь 2014г. по 0,4'!O70</f>
        <v>0</v>
      </c>
      <c r="P73" s="31">
        <f>'ноябрь 2014г. по 6-10'!P73+'ноябрь 2014г. по 0,4'!P70</f>
        <v>0</v>
      </c>
      <c r="Q73" s="31">
        <f>'ноябрь 2014г. по 6-10'!Q73+'ноябрь 2014г. по 0,4'!Q70</f>
        <v>0</v>
      </c>
    </row>
    <row r="74" spans="1:17" ht="12.75" customHeight="1" x14ac:dyDescent="0.2">
      <c r="A74" s="18"/>
      <c r="B74" s="53"/>
      <c r="C74" s="18" t="s">
        <v>154</v>
      </c>
      <c r="D74" s="31">
        <f>'ноябрь 2014г. по 6-10'!D74+'ноябрь 2014г. по 0,4'!D71</f>
        <v>18</v>
      </c>
      <c r="E74" s="31">
        <f>'ноябрь 2014г. по 6-10'!E74+'ноябрь 2014г. по 0,4'!E71</f>
        <v>562</v>
      </c>
      <c r="F74" s="31">
        <f>'ноябрь 2014г. по 6-10'!F74+'ноябрь 2014г. по 0,4'!F71</f>
        <v>15</v>
      </c>
      <c r="G74" s="31">
        <f>'ноябрь 2014г. по 6-10'!G74+'ноябрь 2014г. по 0,4'!G71</f>
        <v>222</v>
      </c>
      <c r="H74" s="31">
        <f>'ноябрь 2014г. по 6-10'!H74+'ноябрь 2014г. по 0,4'!H71</f>
        <v>0</v>
      </c>
      <c r="I74" s="31">
        <f>'ноябрь 2014г. по 6-10'!I74+'ноябрь 2014г. по 0,4'!I71</f>
        <v>0</v>
      </c>
      <c r="J74" s="31">
        <f>'ноябрь 2014г. по 6-10'!J74+'ноябрь 2014г. по 0,4'!J71</f>
        <v>5</v>
      </c>
      <c r="K74" s="31">
        <f>'ноябрь 2014г. по 6-10'!K74+'ноябрь 2014г. по 0,4'!K71</f>
        <v>420</v>
      </c>
      <c r="L74" s="31">
        <f>'ноябрь 2014г. по 6-10'!L74+'ноябрь 2014г. по 0,4'!L71</f>
        <v>0</v>
      </c>
      <c r="M74" s="31">
        <f>'ноябрь 2014г. по 6-10'!M74+'ноябрь 2014г. по 0,4'!M71</f>
        <v>0</v>
      </c>
      <c r="N74" s="31">
        <f>'ноябрь 2014г. по 6-10'!N74+'ноябрь 2014г. по 0,4'!N71</f>
        <v>0</v>
      </c>
      <c r="O74" s="31">
        <f>'ноябрь 2014г. по 6-10'!O74+'ноябрь 2014г. по 0,4'!O71</f>
        <v>0</v>
      </c>
      <c r="P74" s="31">
        <f>'ноябрь 2014г. по 6-10'!P74+'ноябрь 2014г. по 0,4'!P71</f>
        <v>0</v>
      </c>
      <c r="Q74" s="31">
        <f>'ноябрь 2014г. по 6-10'!Q74+'ноябрь 2014г. по 0,4'!Q71</f>
        <v>0</v>
      </c>
    </row>
    <row r="75" spans="1:17" ht="12.75" customHeight="1" x14ac:dyDescent="0.2">
      <c r="A75" s="18"/>
      <c r="B75" s="53"/>
      <c r="C75" s="18" t="s">
        <v>147</v>
      </c>
      <c r="D75" s="31">
        <f>'ноябрь 2014г. по 6-10'!D75+'ноябрь 2014г. по 0,4'!D72</f>
        <v>1</v>
      </c>
      <c r="E75" s="31">
        <f>'ноябрь 2014г. по 6-10'!E75+'ноябрь 2014г. по 0,4'!E72</f>
        <v>6</v>
      </c>
      <c r="F75" s="31">
        <f>'ноябрь 2014г. по 6-10'!F75+'ноябрь 2014г. по 0,4'!F72</f>
        <v>1</v>
      </c>
      <c r="G75" s="31">
        <f>'ноябрь 2014г. по 6-10'!G75+'ноябрь 2014г. по 0,4'!G72</f>
        <v>6</v>
      </c>
      <c r="H75" s="31">
        <f>'ноябрь 2014г. по 6-10'!H75+'ноябрь 2014г. по 0,4'!H72</f>
        <v>0</v>
      </c>
      <c r="I75" s="31">
        <f>'ноябрь 2014г. по 6-10'!I75+'ноябрь 2014г. по 0,4'!I72</f>
        <v>0</v>
      </c>
      <c r="J75" s="31">
        <f>'ноябрь 2014г. по 6-10'!J75+'ноябрь 2014г. по 0,4'!J72</f>
        <v>0</v>
      </c>
      <c r="K75" s="31">
        <f>'ноябрь 2014г. по 6-10'!K75+'ноябрь 2014г. по 0,4'!K72</f>
        <v>0</v>
      </c>
      <c r="L75" s="31">
        <f>'ноябрь 2014г. по 6-10'!L75+'ноябрь 2014г. по 0,4'!L72</f>
        <v>0</v>
      </c>
      <c r="M75" s="31">
        <f>'ноябрь 2014г. по 6-10'!M75+'ноябрь 2014г. по 0,4'!M72</f>
        <v>0</v>
      </c>
      <c r="N75" s="31">
        <f>'ноябрь 2014г. по 6-10'!N75+'ноябрь 2014г. по 0,4'!N72</f>
        <v>0</v>
      </c>
      <c r="O75" s="31">
        <f>'ноябрь 2014г. по 6-10'!O75+'ноябрь 2014г. по 0,4'!O72</f>
        <v>0</v>
      </c>
      <c r="P75" s="31">
        <f>'ноябрь 2014г. по 6-10'!P75+'ноябрь 2014г. по 0,4'!P72</f>
        <v>0</v>
      </c>
      <c r="Q75" s="31">
        <f>'ноябрь 2014г. по 6-10'!Q75+'ноябрь 2014г. по 0,4'!Q72</f>
        <v>0</v>
      </c>
    </row>
    <row r="76" spans="1:17" ht="12.75" customHeight="1" x14ac:dyDescent="0.2">
      <c r="A76" s="18"/>
      <c r="B76" s="53"/>
      <c r="C76" s="18" t="s">
        <v>156</v>
      </c>
      <c r="D76" s="31">
        <f>'ноябрь 2014г. по 6-10'!D76+'ноябрь 2014г. по 0,4'!D73</f>
        <v>0</v>
      </c>
      <c r="E76" s="31">
        <f>'ноябрь 2014г. по 6-10'!E76+'ноябрь 2014г. по 0,4'!E73</f>
        <v>0</v>
      </c>
      <c r="F76" s="31">
        <f>'ноябрь 2014г. по 6-10'!F76+'ноябрь 2014г. по 0,4'!F73</f>
        <v>0</v>
      </c>
      <c r="G76" s="31">
        <f>'ноябрь 2014г. по 6-10'!G76+'ноябрь 2014г. по 0,4'!G73</f>
        <v>0</v>
      </c>
      <c r="H76" s="31">
        <f>'ноябрь 2014г. по 6-10'!H76+'ноябрь 2014г. по 0,4'!H73</f>
        <v>0</v>
      </c>
      <c r="I76" s="31">
        <f>'ноябрь 2014г. по 6-10'!I76+'ноябрь 2014г. по 0,4'!I73</f>
        <v>0</v>
      </c>
      <c r="J76" s="31">
        <f>'ноябрь 2014г. по 6-10'!J76+'ноябрь 2014г. по 0,4'!J73</f>
        <v>29</v>
      </c>
      <c r="K76" s="31">
        <f>'ноябрь 2014г. по 6-10'!K76+'ноябрь 2014г. по 0,4'!K73</f>
        <v>198</v>
      </c>
      <c r="L76" s="31">
        <f>'ноябрь 2014г. по 6-10'!L76+'ноябрь 2014г. по 0,4'!L73</f>
        <v>0</v>
      </c>
      <c r="M76" s="31">
        <f>'ноябрь 2014г. по 6-10'!M76+'ноябрь 2014г. по 0,4'!M73</f>
        <v>0</v>
      </c>
      <c r="N76" s="31">
        <f>'ноябрь 2014г. по 6-10'!N76+'ноябрь 2014г. по 0,4'!N73</f>
        <v>0</v>
      </c>
      <c r="O76" s="31">
        <f>'ноябрь 2014г. по 6-10'!O76+'ноябрь 2014г. по 0,4'!O73</f>
        <v>0</v>
      </c>
      <c r="P76" s="31">
        <f>'ноябрь 2014г. по 6-10'!P76+'ноябрь 2014г. по 0,4'!P73</f>
        <v>0</v>
      </c>
      <c r="Q76" s="31">
        <f>'ноябрь 2014г. по 6-10'!Q76+'ноябрь 2014г. по 0,4'!Q73</f>
        <v>0</v>
      </c>
    </row>
    <row r="77" spans="1:17" ht="12.75" customHeight="1" x14ac:dyDescent="0.2">
      <c r="A77" s="18"/>
      <c r="B77" s="53"/>
      <c r="C77" s="18" t="s">
        <v>157</v>
      </c>
      <c r="D77" s="31">
        <f>'ноябрь 2014г. по 6-10'!D77+'ноябрь 2014г. по 0,4'!D74</f>
        <v>17</v>
      </c>
      <c r="E77" s="31">
        <f>'ноябрь 2014г. по 6-10'!E77+'ноябрь 2014г. по 0,4'!E74</f>
        <v>838</v>
      </c>
      <c r="F77" s="31">
        <f>'ноябрь 2014г. по 6-10'!F77+'ноябрь 2014г. по 0,4'!F74</f>
        <v>16</v>
      </c>
      <c r="G77" s="31">
        <f>'ноябрь 2014г. по 6-10'!G77+'ноябрь 2014г. по 0,4'!G74</f>
        <v>138</v>
      </c>
      <c r="H77" s="31">
        <f>'ноябрь 2014г. по 6-10'!H77+'ноябрь 2014г. по 0,4'!H74</f>
        <v>0</v>
      </c>
      <c r="I77" s="31">
        <f>'ноябрь 2014г. по 6-10'!I77+'ноябрь 2014г. по 0,4'!I74</f>
        <v>0</v>
      </c>
      <c r="J77" s="31">
        <f>'ноябрь 2014г. по 6-10'!J77+'ноябрь 2014г. по 0,4'!J74</f>
        <v>0</v>
      </c>
      <c r="K77" s="31">
        <f>'ноябрь 2014г. по 6-10'!K77+'ноябрь 2014г. по 0,4'!K74</f>
        <v>0</v>
      </c>
      <c r="L77" s="31">
        <f>'ноябрь 2014г. по 6-10'!L77+'ноябрь 2014г. по 0,4'!L74</f>
        <v>0</v>
      </c>
      <c r="M77" s="31">
        <f>'ноябрь 2014г. по 6-10'!M77+'ноябрь 2014г. по 0,4'!M74</f>
        <v>0</v>
      </c>
      <c r="N77" s="31">
        <f>'ноябрь 2014г. по 6-10'!N77+'ноябрь 2014г. по 0,4'!N74</f>
        <v>0</v>
      </c>
      <c r="O77" s="31">
        <f>'ноябрь 2014г. по 6-10'!O77+'ноябрь 2014г. по 0,4'!O74</f>
        <v>0</v>
      </c>
      <c r="P77" s="31">
        <f>'ноябрь 2014г. по 6-10'!P77+'ноябрь 2014г. по 0,4'!P74</f>
        <v>0</v>
      </c>
      <c r="Q77" s="31">
        <f>'ноябрь 2014г. по 6-10'!Q77+'ноябрь 2014г. по 0,4'!Q74</f>
        <v>0</v>
      </c>
    </row>
    <row r="78" spans="1:17" ht="12.75" customHeight="1" x14ac:dyDescent="0.2">
      <c r="A78" s="18"/>
      <c r="B78" s="53"/>
      <c r="C78" s="18" t="s">
        <v>158</v>
      </c>
      <c r="D78" s="31">
        <f>'ноябрь 2014г. по 6-10'!D78+'ноябрь 2014г. по 0,4'!D75</f>
        <v>7</v>
      </c>
      <c r="E78" s="31">
        <f>'ноябрь 2014г. по 6-10'!E78+'ноябрь 2014г. по 0,4'!E75</f>
        <v>376</v>
      </c>
      <c r="F78" s="31">
        <f>'ноябрь 2014г. по 6-10'!F78+'ноябрь 2014г. по 0,4'!F75</f>
        <v>5</v>
      </c>
      <c r="G78" s="31">
        <f>'ноябрь 2014г. по 6-10'!G78+'ноябрь 2014г. по 0,4'!G75</f>
        <v>63.5</v>
      </c>
      <c r="H78" s="31">
        <f>'ноябрь 2014г. по 6-10'!H78+'ноябрь 2014г. по 0,4'!H75</f>
        <v>0</v>
      </c>
      <c r="I78" s="31">
        <f>'ноябрь 2014г. по 6-10'!I78+'ноябрь 2014г. по 0,4'!I75</f>
        <v>0</v>
      </c>
      <c r="J78" s="31">
        <f>'ноябрь 2014г. по 6-10'!J78+'ноябрь 2014г. по 0,4'!J75</f>
        <v>27</v>
      </c>
      <c r="K78" s="31">
        <f>'ноябрь 2014г. по 6-10'!K78+'ноябрь 2014г. по 0,4'!K75</f>
        <v>197</v>
      </c>
      <c r="L78" s="31">
        <f>'ноябрь 2014г. по 6-10'!L78+'ноябрь 2014г. по 0,4'!L75</f>
        <v>0</v>
      </c>
      <c r="M78" s="31">
        <f>'ноябрь 2014г. по 6-10'!M78+'ноябрь 2014г. по 0,4'!M75</f>
        <v>0</v>
      </c>
      <c r="N78" s="31">
        <f>'ноябрь 2014г. по 6-10'!N78+'ноябрь 2014г. по 0,4'!N75</f>
        <v>0</v>
      </c>
      <c r="O78" s="31">
        <f>'ноябрь 2014г. по 6-10'!O78+'ноябрь 2014г. по 0,4'!O75</f>
        <v>0</v>
      </c>
      <c r="P78" s="31">
        <f>'ноябрь 2014г. по 6-10'!P78+'ноябрь 2014г. по 0,4'!P75</f>
        <v>0</v>
      </c>
      <c r="Q78" s="31">
        <f>'ноябрь 2014г. по 6-10'!Q78+'ноябрь 2014г. по 0,4'!Q75</f>
        <v>0</v>
      </c>
    </row>
    <row r="79" spans="1:17" ht="12.75" customHeight="1" x14ac:dyDescent="0.2">
      <c r="A79" s="18"/>
      <c r="B79" s="53"/>
      <c r="C79" s="18" t="s">
        <v>159</v>
      </c>
      <c r="D79" s="31">
        <f>'ноябрь 2014г. по 6-10'!D79+'ноябрь 2014г. по 0,4'!D76</f>
        <v>1</v>
      </c>
      <c r="E79" s="31">
        <f>'ноябрь 2014г. по 6-10'!E79+'ноябрь 2014г. по 0,4'!E76</f>
        <v>90</v>
      </c>
      <c r="F79" s="31">
        <f>'ноябрь 2014г. по 6-10'!F79+'ноябрь 2014г. по 0,4'!F76</f>
        <v>1</v>
      </c>
      <c r="G79" s="31">
        <f>'ноябрь 2014г. по 6-10'!G79+'ноябрь 2014г. по 0,4'!G76</f>
        <v>10</v>
      </c>
      <c r="H79" s="31">
        <f>'ноябрь 2014г. по 6-10'!H79+'ноябрь 2014г. по 0,4'!H76</f>
        <v>0</v>
      </c>
      <c r="I79" s="31">
        <f>'ноябрь 2014г. по 6-10'!I79+'ноябрь 2014г. по 0,4'!I76</f>
        <v>0</v>
      </c>
      <c r="J79" s="31">
        <f>'ноябрь 2014г. по 6-10'!J79+'ноябрь 2014г. по 0,4'!J76</f>
        <v>0</v>
      </c>
      <c r="K79" s="31">
        <f>'ноябрь 2014г. по 6-10'!K79+'ноябрь 2014г. по 0,4'!K76</f>
        <v>0</v>
      </c>
      <c r="L79" s="31">
        <f>'ноябрь 2014г. по 6-10'!L79+'ноябрь 2014г. по 0,4'!L76</f>
        <v>0</v>
      </c>
      <c r="M79" s="31">
        <f>'ноябрь 2014г. по 6-10'!M79+'ноябрь 2014г. по 0,4'!M76</f>
        <v>0</v>
      </c>
      <c r="N79" s="31">
        <f>'ноябрь 2014г. по 6-10'!N79+'ноябрь 2014г. по 0,4'!N76</f>
        <v>0</v>
      </c>
      <c r="O79" s="31">
        <f>'ноябрь 2014г. по 6-10'!O79+'ноябрь 2014г. по 0,4'!O76</f>
        <v>0</v>
      </c>
      <c r="P79" s="31">
        <f>'ноябрь 2014г. по 6-10'!P79+'ноябрь 2014г. по 0,4'!P76</f>
        <v>0</v>
      </c>
      <c r="Q79" s="31">
        <f>'ноябрь 2014г. по 6-10'!Q79+'ноябрь 2014г. по 0,4'!Q76</f>
        <v>0</v>
      </c>
    </row>
    <row r="80" spans="1:17" ht="12.75" customHeight="1" x14ac:dyDescent="0.2">
      <c r="A80" s="18"/>
      <c r="B80" s="53"/>
      <c r="C80" s="18" t="s">
        <v>160</v>
      </c>
      <c r="D80" s="31">
        <f>'ноябрь 2014г. по 6-10'!D80+'ноябрь 2014г. по 0,4'!D77</f>
        <v>1</v>
      </c>
      <c r="E80" s="31">
        <f>'ноябрь 2014г. по 6-10'!E80+'ноябрь 2014г. по 0,4'!E77</f>
        <v>7</v>
      </c>
      <c r="F80" s="31">
        <f>'ноябрь 2014г. по 6-10'!F80+'ноябрь 2014г. по 0,4'!F77</f>
        <v>1</v>
      </c>
      <c r="G80" s="31">
        <f>'ноябрь 2014г. по 6-10'!G80+'ноябрь 2014г. по 0,4'!G77</f>
        <v>7</v>
      </c>
      <c r="H80" s="31">
        <f>'ноябрь 2014г. по 6-10'!H80+'ноябрь 2014г. по 0,4'!H77</f>
        <v>0</v>
      </c>
      <c r="I80" s="31">
        <f>'ноябрь 2014г. по 6-10'!I80+'ноябрь 2014г. по 0,4'!I77</f>
        <v>0</v>
      </c>
      <c r="J80" s="31">
        <f>'ноябрь 2014г. по 6-10'!J80+'ноябрь 2014г. по 0,4'!J77</f>
        <v>0</v>
      </c>
      <c r="K80" s="31">
        <f>'ноябрь 2014г. по 6-10'!K80+'ноябрь 2014г. по 0,4'!K77</f>
        <v>0</v>
      </c>
      <c r="L80" s="31">
        <f>'ноябрь 2014г. по 6-10'!L80+'ноябрь 2014г. по 0,4'!L77</f>
        <v>0</v>
      </c>
      <c r="M80" s="31">
        <f>'ноябрь 2014г. по 6-10'!M80+'ноябрь 2014г. по 0,4'!M77</f>
        <v>0</v>
      </c>
      <c r="N80" s="31">
        <f>'ноябрь 2014г. по 6-10'!N80+'ноябрь 2014г. по 0,4'!N77</f>
        <v>0</v>
      </c>
      <c r="O80" s="31">
        <f>'ноябрь 2014г. по 6-10'!O80+'ноябрь 2014г. по 0,4'!O77</f>
        <v>0</v>
      </c>
      <c r="P80" s="31">
        <f>'ноябрь 2014г. по 6-10'!P80+'ноябрь 2014г. по 0,4'!P77</f>
        <v>0</v>
      </c>
      <c r="Q80" s="31">
        <f>'ноябрь 2014г. по 6-10'!Q80+'ноябрь 2014г. по 0,4'!Q77</f>
        <v>0</v>
      </c>
    </row>
    <row r="81" spans="1:17" ht="12.75" customHeight="1" x14ac:dyDescent="0.2">
      <c r="A81" s="18"/>
      <c r="B81" s="53"/>
      <c r="C81" s="18" t="s">
        <v>161</v>
      </c>
      <c r="D81" s="31">
        <f>'ноябрь 2014г. по 6-10'!D81+'ноябрь 2014г. по 0,4'!D78</f>
        <v>11</v>
      </c>
      <c r="E81" s="31">
        <f>'ноябрь 2014г. по 6-10'!E81+'ноябрь 2014г. по 0,4'!E78</f>
        <v>716</v>
      </c>
      <c r="F81" s="31">
        <f>'ноябрь 2014г. по 6-10'!F81+'ноябрь 2014г. по 0,4'!F78</f>
        <v>7</v>
      </c>
      <c r="G81" s="31">
        <f>'ноябрь 2014г. по 6-10'!G81+'ноябрь 2014г. по 0,4'!G78</f>
        <v>62</v>
      </c>
      <c r="H81" s="31">
        <f>'ноябрь 2014г. по 6-10'!H81+'ноябрь 2014г. по 0,4'!H78</f>
        <v>0</v>
      </c>
      <c r="I81" s="31">
        <f>'ноябрь 2014г. по 6-10'!I81+'ноябрь 2014г. по 0,4'!I78</f>
        <v>0</v>
      </c>
      <c r="J81" s="31">
        <f>'ноябрь 2014г. по 6-10'!J81+'ноябрь 2014г. по 0,4'!J78</f>
        <v>2</v>
      </c>
      <c r="K81" s="31">
        <f>'ноябрь 2014г. по 6-10'!K81+'ноябрь 2014г. по 0,4'!K78</f>
        <v>160</v>
      </c>
      <c r="L81" s="31">
        <f>'ноябрь 2014г. по 6-10'!L81+'ноябрь 2014г. по 0,4'!L78</f>
        <v>0</v>
      </c>
      <c r="M81" s="31">
        <f>'ноябрь 2014г. по 6-10'!M81+'ноябрь 2014г. по 0,4'!M78</f>
        <v>0</v>
      </c>
      <c r="N81" s="31">
        <f>'ноябрь 2014г. по 6-10'!N81+'ноябрь 2014г. по 0,4'!N78</f>
        <v>0</v>
      </c>
      <c r="O81" s="31">
        <f>'ноябрь 2014г. по 6-10'!O81+'ноябрь 2014г. по 0,4'!O78</f>
        <v>0</v>
      </c>
      <c r="P81" s="31">
        <f>'ноябрь 2014г. по 6-10'!P81+'ноябрь 2014г. по 0,4'!P78</f>
        <v>0</v>
      </c>
      <c r="Q81" s="31">
        <f>'ноябрь 2014г. по 6-10'!Q81+'ноябрь 2014г. по 0,4'!Q78</f>
        <v>0</v>
      </c>
    </row>
    <row r="82" spans="1:17" ht="12.75" customHeight="1" x14ac:dyDescent="0.2">
      <c r="A82" s="18"/>
      <c r="B82" s="53"/>
      <c r="C82" s="18" t="s">
        <v>162</v>
      </c>
      <c r="D82" s="31">
        <f>'ноябрь 2014г. по 6-10'!D82+'ноябрь 2014г. по 0,4'!D79</f>
        <v>2</v>
      </c>
      <c r="E82" s="31">
        <f>'ноябрь 2014г. по 6-10'!E82+'ноябрь 2014г. по 0,4'!E79</f>
        <v>30</v>
      </c>
      <c r="F82" s="31">
        <f>'ноябрь 2014г. по 6-10'!F82+'ноябрь 2014г. по 0,4'!F79</f>
        <v>2</v>
      </c>
      <c r="G82" s="31">
        <f>'ноябрь 2014г. по 6-10'!G82+'ноябрь 2014г. по 0,4'!G79</f>
        <v>10</v>
      </c>
      <c r="H82" s="31">
        <f>'ноябрь 2014г. по 6-10'!H82+'ноябрь 2014г. по 0,4'!H79</f>
        <v>0</v>
      </c>
      <c r="I82" s="31">
        <f>'ноябрь 2014г. по 6-10'!I82+'ноябрь 2014г. по 0,4'!I79</f>
        <v>0</v>
      </c>
      <c r="J82" s="31">
        <f>'ноябрь 2014г. по 6-10'!J82+'ноябрь 2014г. по 0,4'!J79</f>
        <v>0</v>
      </c>
      <c r="K82" s="31">
        <f>'ноябрь 2014г. по 6-10'!K82+'ноябрь 2014г. по 0,4'!K79</f>
        <v>0</v>
      </c>
      <c r="L82" s="31">
        <f>'ноябрь 2014г. по 6-10'!L82+'ноябрь 2014г. по 0,4'!L79</f>
        <v>0</v>
      </c>
      <c r="M82" s="31">
        <f>'ноябрь 2014г. по 6-10'!M82+'ноябрь 2014г. по 0,4'!M79</f>
        <v>0</v>
      </c>
      <c r="N82" s="31">
        <f>'ноябрь 2014г. по 6-10'!N82+'ноябрь 2014г. по 0,4'!N79</f>
        <v>0</v>
      </c>
      <c r="O82" s="31">
        <f>'ноябрь 2014г. по 6-10'!O82+'ноябрь 2014г. по 0,4'!O79</f>
        <v>0</v>
      </c>
      <c r="P82" s="31">
        <f>'ноябрь 2014г. по 6-10'!P82+'ноябрь 2014г. по 0,4'!P79</f>
        <v>0</v>
      </c>
      <c r="Q82" s="31">
        <f>'ноябрь 2014г. по 6-10'!Q82+'ноябрь 2014г. по 0,4'!Q79</f>
        <v>0</v>
      </c>
    </row>
    <row r="83" spans="1:17" ht="12.75" customHeight="1" x14ac:dyDescent="0.2">
      <c r="A83" s="18"/>
      <c r="B83" s="53"/>
      <c r="C83" s="18" t="s">
        <v>163</v>
      </c>
      <c r="D83" s="31">
        <f>'ноябрь 2014г. по 6-10'!D83+'ноябрь 2014г. по 0,4'!D80</f>
        <v>5</v>
      </c>
      <c r="E83" s="31">
        <f>'ноябрь 2014г. по 6-10'!E83+'ноябрь 2014г. по 0,4'!E80</f>
        <v>165</v>
      </c>
      <c r="F83" s="31">
        <f>'ноябрь 2014г. по 6-10'!F83+'ноябрь 2014г. по 0,4'!F80</f>
        <v>5</v>
      </c>
      <c r="G83" s="31">
        <f>'ноябрь 2014г. по 6-10'!G83+'ноябрь 2014г. по 0,4'!G80</f>
        <v>83</v>
      </c>
      <c r="H83" s="31">
        <f>'ноябрь 2014г. по 6-10'!H83+'ноябрь 2014г. по 0,4'!H80</f>
        <v>0</v>
      </c>
      <c r="I83" s="31">
        <f>'ноябрь 2014г. по 6-10'!I83+'ноябрь 2014г. по 0,4'!I80</f>
        <v>0</v>
      </c>
      <c r="J83" s="31">
        <f>'ноябрь 2014г. по 6-10'!J83+'ноябрь 2014г. по 0,4'!J80</f>
        <v>0</v>
      </c>
      <c r="K83" s="31">
        <f>'ноябрь 2014г. по 6-10'!K83+'ноябрь 2014г. по 0,4'!K80</f>
        <v>0</v>
      </c>
      <c r="L83" s="31">
        <f>'ноябрь 2014г. по 6-10'!L83+'ноябрь 2014г. по 0,4'!L80</f>
        <v>0</v>
      </c>
      <c r="M83" s="31">
        <f>'ноябрь 2014г. по 6-10'!M83+'ноябрь 2014г. по 0,4'!M80</f>
        <v>0</v>
      </c>
      <c r="N83" s="31">
        <f>'ноябрь 2014г. по 6-10'!N83+'ноябрь 2014г. по 0,4'!N80</f>
        <v>0</v>
      </c>
      <c r="O83" s="31">
        <f>'ноябрь 2014г. по 6-10'!O83+'ноябрь 2014г. по 0,4'!O80</f>
        <v>0</v>
      </c>
      <c r="P83" s="31">
        <f>'ноябрь 2014г. по 6-10'!P83+'ноябрь 2014г. по 0,4'!P80</f>
        <v>0</v>
      </c>
      <c r="Q83" s="31">
        <f>'ноябрь 2014г. по 6-10'!Q83+'ноябрь 2014г. по 0,4'!Q80</f>
        <v>0</v>
      </c>
    </row>
    <row r="84" spans="1:17" ht="12.75" customHeight="1" x14ac:dyDescent="0.2">
      <c r="A84" s="18"/>
      <c r="B84" s="53"/>
      <c r="C84" s="18" t="s">
        <v>352</v>
      </c>
      <c r="D84" s="31">
        <f>'ноябрь 2014г. по 6-10'!D84+'ноябрь 2014г. по 0,4'!D81</f>
        <v>7</v>
      </c>
      <c r="E84" s="31">
        <f>'ноябрь 2014г. по 6-10'!E84+'ноябрь 2014г. по 0,4'!E81</f>
        <v>55</v>
      </c>
      <c r="F84" s="31">
        <f>'ноябрь 2014г. по 6-10'!F84+'ноябрь 2014г. по 0,4'!F81</f>
        <v>7</v>
      </c>
      <c r="G84" s="31">
        <f>'ноябрь 2014г. по 6-10'!G84+'ноябрь 2014г. по 0,4'!G81</f>
        <v>55</v>
      </c>
      <c r="H84" s="31">
        <f>'ноябрь 2014г. по 6-10'!H84+'ноябрь 2014г. по 0,4'!H81</f>
        <v>0</v>
      </c>
      <c r="I84" s="31">
        <f>'ноябрь 2014г. по 6-10'!I84+'ноябрь 2014г. по 0,4'!I81</f>
        <v>0</v>
      </c>
      <c r="J84" s="31">
        <f>'ноябрь 2014г. по 6-10'!J84+'ноябрь 2014г. по 0,4'!J81</f>
        <v>0</v>
      </c>
      <c r="K84" s="31">
        <f>'ноябрь 2014г. по 6-10'!K84+'ноябрь 2014г. по 0,4'!K81</f>
        <v>0</v>
      </c>
      <c r="L84" s="31">
        <f>'ноябрь 2014г. по 6-10'!L84+'ноябрь 2014г. по 0,4'!L81</f>
        <v>0</v>
      </c>
      <c r="M84" s="31">
        <f>'ноябрь 2014г. по 6-10'!M84+'ноябрь 2014г. по 0,4'!M81</f>
        <v>0</v>
      </c>
      <c r="N84" s="31">
        <f>'ноябрь 2014г. по 6-10'!N84+'ноябрь 2014г. по 0,4'!N81</f>
        <v>0</v>
      </c>
      <c r="O84" s="31">
        <f>'ноябрь 2014г. по 6-10'!O84+'ноябрь 2014г. по 0,4'!O81</f>
        <v>0</v>
      </c>
      <c r="P84" s="31">
        <f>'ноябрь 2014г. по 6-10'!P84+'ноябрь 2014г. по 0,4'!P81</f>
        <v>0</v>
      </c>
      <c r="Q84" s="31">
        <f>'ноябрь 2014г. по 6-10'!Q84+'ноябрь 2014г. по 0,4'!Q81</f>
        <v>0</v>
      </c>
    </row>
    <row r="85" spans="1:17" ht="12.75" customHeight="1" x14ac:dyDescent="0.2">
      <c r="A85" s="18"/>
      <c r="B85" s="53"/>
      <c r="C85" s="18" t="s">
        <v>171</v>
      </c>
      <c r="D85" s="31">
        <f>'ноябрь 2014г. по 6-10'!D85+'ноябрь 2014г. по 0,4'!D82</f>
        <v>2</v>
      </c>
      <c r="E85" s="31">
        <f>'ноябрь 2014г. по 6-10'!E85+'ноябрь 2014г. по 0,4'!E82</f>
        <v>149</v>
      </c>
      <c r="F85" s="31">
        <f>'ноябрь 2014г. по 6-10'!F85+'ноябрь 2014г. по 0,4'!F82</f>
        <v>1</v>
      </c>
      <c r="G85" s="31">
        <f>'ноябрь 2014г. по 6-10'!G85+'ноябрь 2014г. по 0,4'!G82</f>
        <v>4</v>
      </c>
      <c r="H85" s="31">
        <f>'ноябрь 2014г. по 6-10'!H85+'ноябрь 2014г. по 0,4'!H82</f>
        <v>0</v>
      </c>
      <c r="I85" s="31">
        <f>'ноябрь 2014г. по 6-10'!I85+'ноябрь 2014г. по 0,4'!I82</f>
        <v>0</v>
      </c>
      <c r="J85" s="31">
        <f>'ноябрь 2014г. по 6-10'!J85+'ноябрь 2014г. по 0,4'!J82</f>
        <v>1</v>
      </c>
      <c r="K85" s="31">
        <f>'ноябрь 2014г. по 6-10'!K85+'ноябрь 2014г. по 0,4'!K82</f>
        <v>4</v>
      </c>
      <c r="L85" s="31">
        <f>'ноябрь 2014г. по 6-10'!L85+'ноябрь 2014г. по 0,4'!L82</f>
        <v>0</v>
      </c>
      <c r="M85" s="31">
        <f>'ноябрь 2014г. по 6-10'!M85+'ноябрь 2014г. по 0,4'!M82</f>
        <v>0</v>
      </c>
      <c r="N85" s="31">
        <f>'ноябрь 2014г. по 6-10'!N85+'ноябрь 2014г. по 0,4'!N82</f>
        <v>0</v>
      </c>
      <c r="O85" s="31">
        <f>'ноябрь 2014г. по 6-10'!O85+'ноябрь 2014г. по 0,4'!O82</f>
        <v>0</v>
      </c>
      <c r="P85" s="31">
        <f>'ноябрь 2014г. по 6-10'!P85+'ноябрь 2014г. по 0,4'!P82</f>
        <v>0</v>
      </c>
      <c r="Q85" s="31">
        <f>'ноябрь 2014г. по 6-10'!Q85+'ноябрь 2014г. по 0,4'!Q82</f>
        <v>0</v>
      </c>
    </row>
    <row r="86" spans="1:17" ht="12.75" customHeight="1" x14ac:dyDescent="0.2">
      <c r="A86" s="18"/>
      <c r="B86" s="53"/>
      <c r="C86" s="18" t="s">
        <v>164</v>
      </c>
      <c r="D86" s="31">
        <f>'ноябрь 2014г. по 6-10'!D86+'ноябрь 2014г. по 0,4'!D83</f>
        <v>8</v>
      </c>
      <c r="E86" s="31">
        <f>'ноябрь 2014г. по 6-10'!E86+'ноябрь 2014г. по 0,4'!E83</f>
        <v>182</v>
      </c>
      <c r="F86" s="31">
        <f>'ноябрь 2014г. по 6-10'!F86+'ноябрь 2014г. по 0,4'!F83</f>
        <v>6</v>
      </c>
      <c r="G86" s="31">
        <f>'ноябрь 2014г. по 6-10'!G86+'ноябрь 2014г. по 0,4'!G83</f>
        <v>34</v>
      </c>
      <c r="H86" s="31">
        <f>'ноябрь 2014г. по 6-10'!H86+'ноябрь 2014г. по 0,4'!H83</f>
        <v>0</v>
      </c>
      <c r="I86" s="31">
        <f>'ноябрь 2014г. по 6-10'!I86+'ноябрь 2014г. по 0,4'!I83</f>
        <v>0</v>
      </c>
      <c r="J86" s="31">
        <f>'ноябрь 2014г. по 6-10'!J86+'ноябрь 2014г. по 0,4'!J83</f>
        <v>0</v>
      </c>
      <c r="K86" s="31">
        <f>'ноябрь 2014г. по 6-10'!K86+'ноябрь 2014г. по 0,4'!K83</f>
        <v>0</v>
      </c>
      <c r="L86" s="31">
        <f>'ноябрь 2014г. по 6-10'!L86+'ноябрь 2014г. по 0,4'!L83</f>
        <v>0</v>
      </c>
      <c r="M86" s="31">
        <f>'ноябрь 2014г. по 6-10'!M86+'ноябрь 2014г. по 0,4'!M83</f>
        <v>0</v>
      </c>
      <c r="N86" s="31">
        <f>'ноябрь 2014г. по 6-10'!N86+'ноябрь 2014г. по 0,4'!N83</f>
        <v>0</v>
      </c>
      <c r="O86" s="31">
        <f>'ноябрь 2014г. по 6-10'!O86+'ноябрь 2014г. по 0,4'!O83</f>
        <v>0</v>
      </c>
      <c r="P86" s="31">
        <f>'ноябрь 2014г. по 6-10'!P86+'ноябрь 2014г. по 0,4'!P83</f>
        <v>0</v>
      </c>
      <c r="Q86" s="31">
        <f>'ноябрь 2014г. по 6-10'!Q86+'ноябрь 2014г. по 0,4'!Q83</f>
        <v>0</v>
      </c>
    </row>
    <row r="87" spans="1:17" ht="12.75" customHeight="1" x14ac:dyDescent="0.2">
      <c r="A87" s="18"/>
      <c r="B87" s="53"/>
      <c r="C87" s="18" t="s">
        <v>357</v>
      </c>
      <c r="D87" s="31">
        <f>'ноябрь 2014г. по 6-10'!D87+'ноябрь 2014г. по 0,4'!D84</f>
        <v>4</v>
      </c>
      <c r="E87" s="31">
        <f>'ноябрь 2014г. по 6-10'!E87+'ноябрь 2014г. по 0,4'!E84</f>
        <v>345</v>
      </c>
      <c r="F87" s="31">
        <f>'ноябрь 2014г. по 6-10'!F87+'ноябрь 2014г. по 0,4'!F84</f>
        <v>1</v>
      </c>
      <c r="G87" s="31">
        <f>'ноябрь 2014г. по 6-10'!G87+'ноябрь 2014г. по 0,4'!G84</f>
        <v>5</v>
      </c>
      <c r="H87" s="31">
        <f>'ноябрь 2014г. по 6-10'!H87+'ноябрь 2014г. по 0,4'!H84</f>
        <v>0</v>
      </c>
      <c r="I87" s="31">
        <f>'ноябрь 2014г. по 6-10'!I87+'ноябрь 2014г. по 0,4'!I84</f>
        <v>0</v>
      </c>
      <c r="J87" s="31">
        <f>'ноябрь 2014г. по 6-10'!J87+'ноябрь 2014г. по 0,4'!J84</f>
        <v>0</v>
      </c>
      <c r="K87" s="31">
        <f>'ноябрь 2014г. по 6-10'!K87+'ноябрь 2014г. по 0,4'!K84</f>
        <v>0</v>
      </c>
      <c r="L87" s="31">
        <f>'ноябрь 2014г. по 6-10'!L87+'ноябрь 2014г. по 0,4'!L84</f>
        <v>0</v>
      </c>
      <c r="M87" s="31">
        <f>'ноябрь 2014г. по 6-10'!M87+'ноябрь 2014г. по 0,4'!M84</f>
        <v>0</v>
      </c>
      <c r="N87" s="31">
        <f>'ноябрь 2014г. по 6-10'!N87+'ноябрь 2014г. по 0,4'!N84</f>
        <v>0</v>
      </c>
      <c r="O87" s="31">
        <f>'ноябрь 2014г. по 6-10'!O87+'ноябрь 2014г. по 0,4'!O84</f>
        <v>0</v>
      </c>
      <c r="P87" s="31">
        <f>'ноябрь 2014г. по 6-10'!P87+'ноябрь 2014г. по 0,4'!P84</f>
        <v>0</v>
      </c>
      <c r="Q87" s="31">
        <f>'ноябрь 2014г. по 6-10'!Q87+'ноябрь 2014г. по 0,4'!Q84</f>
        <v>0</v>
      </c>
    </row>
    <row r="88" spans="1:17" ht="12.75" customHeight="1" x14ac:dyDescent="0.2">
      <c r="A88" s="18"/>
      <c r="B88" s="53"/>
      <c r="C88" s="18" t="s">
        <v>165</v>
      </c>
      <c r="D88" s="31">
        <f>'ноябрь 2014г. по 6-10'!D88+'ноябрь 2014г. по 0,4'!D85</f>
        <v>1</v>
      </c>
      <c r="E88" s="31">
        <f>'ноябрь 2014г. по 6-10'!E88+'ноябрь 2014г. по 0,4'!E85</f>
        <v>65</v>
      </c>
      <c r="F88" s="31">
        <f>'ноябрь 2014г. по 6-10'!F88+'ноябрь 2014г. по 0,4'!F85</f>
        <v>1</v>
      </c>
      <c r="G88" s="31">
        <f>'ноябрь 2014г. по 6-10'!G88+'ноябрь 2014г. по 0,4'!G85</f>
        <v>15</v>
      </c>
      <c r="H88" s="31">
        <f>'ноябрь 2014г. по 6-10'!H88+'ноябрь 2014г. по 0,4'!H85</f>
        <v>0</v>
      </c>
      <c r="I88" s="31">
        <f>'ноябрь 2014г. по 6-10'!I88+'ноябрь 2014г. по 0,4'!I85</f>
        <v>0</v>
      </c>
      <c r="J88" s="31">
        <f>'ноябрь 2014г. по 6-10'!J88+'ноябрь 2014г. по 0,4'!J85</f>
        <v>0</v>
      </c>
      <c r="K88" s="31">
        <f>'ноябрь 2014г. по 6-10'!K88+'ноябрь 2014г. по 0,4'!K85</f>
        <v>0</v>
      </c>
      <c r="L88" s="31">
        <f>'ноябрь 2014г. по 6-10'!L88+'ноябрь 2014г. по 0,4'!L85</f>
        <v>0</v>
      </c>
      <c r="M88" s="31">
        <f>'ноябрь 2014г. по 6-10'!M88+'ноябрь 2014г. по 0,4'!M85</f>
        <v>0</v>
      </c>
      <c r="N88" s="31">
        <f>'ноябрь 2014г. по 6-10'!N88+'ноябрь 2014г. по 0,4'!N85</f>
        <v>0</v>
      </c>
      <c r="O88" s="31">
        <f>'ноябрь 2014г. по 6-10'!O88+'ноябрь 2014г. по 0,4'!O85</f>
        <v>0</v>
      </c>
      <c r="P88" s="31">
        <f>'ноябрь 2014г. по 6-10'!P88+'ноябрь 2014г. по 0,4'!P85</f>
        <v>0</v>
      </c>
      <c r="Q88" s="31">
        <f>'ноябрь 2014г. по 6-10'!Q88+'ноябрь 2014г. по 0,4'!Q85</f>
        <v>0</v>
      </c>
    </row>
    <row r="89" spans="1:17" ht="12.75" customHeight="1" x14ac:dyDescent="0.2">
      <c r="A89" s="18"/>
      <c r="B89" s="53"/>
      <c r="C89" s="18" t="s">
        <v>166</v>
      </c>
      <c r="D89" s="31">
        <f>'ноябрь 2014г. по 6-10'!D89+'ноябрь 2014г. по 0,4'!D86</f>
        <v>0</v>
      </c>
      <c r="E89" s="31">
        <f>'ноябрь 2014г. по 6-10'!E89+'ноябрь 2014г. по 0,4'!E86</f>
        <v>0</v>
      </c>
      <c r="F89" s="31">
        <f>'ноябрь 2014г. по 6-10'!F89+'ноябрь 2014г. по 0,4'!F86</f>
        <v>0</v>
      </c>
      <c r="G89" s="31">
        <f>'ноябрь 2014г. по 6-10'!G89+'ноябрь 2014г. по 0,4'!G86</f>
        <v>0</v>
      </c>
      <c r="H89" s="31">
        <f>'ноябрь 2014г. по 6-10'!H89+'ноябрь 2014г. по 0,4'!H86</f>
        <v>0</v>
      </c>
      <c r="I89" s="31">
        <f>'ноябрь 2014г. по 6-10'!I89+'ноябрь 2014г. по 0,4'!I86</f>
        <v>0</v>
      </c>
      <c r="J89" s="31">
        <f>'ноябрь 2014г. по 6-10'!J89+'ноябрь 2014г. по 0,4'!J86</f>
        <v>0</v>
      </c>
      <c r="K89" s="31">
        <f>'ноябрь 2014г. по 6-10'!K89+'ноябрь 2014г. по 0,4'!K86</f>
        <v>0</v>
      </c>
      <c r="L89" s="31">
        <f>'ноябрь 2014г. по 6-10'!L89+'ноябрь 2014г. по 0,4'!L86</f>
        <v>0</v>
      </c>
      <c r="M89" s="31">
        <f>'ноябрь 2014г. по 6-10'!M89+'ноябрь 2014г. по 0,4'!M86</f>
        <v>0</v>
      </c>
      <c r="N89" s="31">
        <f>'ноябрь 2014г. по 6-10'!N89+'ноябрь 2014г. по 0,4'!N86</f>
        <v>0</v>
      </c>
      <c r="O89" s="31">
        <f>'ноябрь 2014г. по 6-10'!O89+'ноябрь 2014г. по 0,4'!O86</f>
        <v>0</v>
      </c>
      <c r="P89" s="31">
        <f>'ноябрь 2014г. по 6-10'!P89+'ноябрь 2014г. по 0,4'!P86</f>
        <v>0</v>
      </c>
      <c r="Q89" s="31">
        <f>'ноябрь 2014г. по 6-10'!Q89+'ноябрь 2014г. по 0,4'!Q86</f>
        <v>0</v>
      </c>
    </row>
    <row r="90" spans="1:17" ht="12.75" customHeight="1" x14ac:dyDescent="0.2">
      <c r="A90" s="18"/>
      <c r="B90" s="53"/>
      <c r="C90" s="18" t="s">
        <v>353</v>
      </c>
      <c r="D90" s="31">
        <f>'ноябрь 2014г. по 6-10'!D90+'ноябрь 2014г. по 0,4'!D87</f>
        <v>5</v>
      </c>
      <c r="E90" s="31">
        <f>'ноябрь 2014г. по 6-10'!E90+'ноябрь 2014г. по 0,4'!E87</f>
        <v>326</v>
      </c>
      <c r="F90" s="31">
        <f>'ноябрь 2014г. по 6-10'!F90+'ноябрь 2014г. по 0,4'!F87</f>
        <v>1</v>
      </c>
      <c r="G90" s="31">
        <f>'ноябрь 2014г. по 6-10'!G90+'ноябрь 2014г. по 0,4'!G87</f>
        <v>20</v>
      </c>
      <c r="H90" s="31">
        <f>'ноябрь 2014г. по 6-10'!H90+'ноябрь 2014г. по 0,4'!H87</f>
        <v>0</v>
      </c>
      <c r="I90" s="31">
        <f>'ноябрь 2014г. по 6-10'!I90+'ноябрь 2014г. по 0,4'!I87</f>
        <v>0</v>
      </c>
      <c r="J90" s="31">
        <f>'ноябрь 2014г. по 6-10'!J90+'ноябрь 2014г. по 0,4'!J87</f>
        <v>0</v>
      </c>
      <c r="K90" s="31">
        <f>'ноябрь 2014г. по 6-10'!K90+'ноябрь 2014г. по 0,4'!K87</f>
        <v>0</v>
      </c>
      <c r="L90" s="31">
        <f>'ноябрь 2014г. по 6-10'!L90+'ноябрь 2014г. по 0,4'!L87</f>
        <v>0</v>
      </c>
      <c r="M90" s="31">
        <f>'ноябрь 2014г. по 6-10'!M90+'ноябрь 2014г. по 0,4'!M87</f>
        <v>0</v>
      </c>
      <c r="N90" s="31">
        <f>'ноябрь 2014г. по 6-10'!N90+'ноябрь 2014г. по 0,4'!N87</f>
        <v>0</v>
      </c>
      <c r="O90" s="31">
        <f>'ноябрь 2014г. по 6-10'!O90+'ноябрь 2014г. по 0,4'!O87</f>
        <v>0</v>
      </c>
      <c r="P90" s="31">
        <f>'ноябрь 2014г. по 6-10'!P90+'ноябрь 2014г. по 0,4'!P87</f>
        <v>0</v>
      </c>
      <c r="Q90" s="31">
        <f>'ноябрь 2014г. по 6-10'!Q90+'ноябрь 2014г. по 0,4'!Q87</f>
        <v>0</v>
      </c>
    </row>
    <row r="91" spans="1:17" ht="12.75" customHeight="1" x14ac:dyDescent="0.2">
      <c r="A91" s="18"/>
      <c r="B91" s="53"/>
      <c r="C91" s="18" t="s">
        <v>354</v>
      </c>
      <c r="D91" s="31">
        <f>'ноябрь 2014г. по 6-10'!D91+'ноябрь 2014г. по 0,4'!D88</f>
        <v>2</v>
      </c>
      <c r="E91" s="31">
        <f>'ноябрь 2014г. по 6-10'!E91+'ноябрь 2014г. по 0,4'!E88</f>
        <v>95</v>
      </c>
      <c r="F91" s="31">
        <f>'ноябрь 2014г. по 6-10'!F91+'ноябрь 2014г. по 0,4'!F88</f>
        <v>2</v>
      </c>
      <c r="G91" s="31">
        <f>'ноябрь 2014г. по 6-10'!G91+'ноябрь 2014г. по 0,4'!G88</f>
        <v>25</v>
      </c>
      <c r="H91" s="31">
        <f>'ноябрь 2014г. по 6-10'!H91+'ноябрь 2014г. по 0,4'!H88</f>
        <v>0</v>
      </c>
      <c r="I91" s="31">
        <f>'ноябрь 2014г. по 6-10'!I91+'ноябрь 2014г. по 0,4'!I88</f>
        <v>0</v>
      </c>
      <c r="J91" s="31">
        <f>'ноябрь 2014г. по 6-10'!J91+'ноябрь 2014г. по 0,4'!J88</f>
        <v>0</v>
      </c>
      <c r="K91" s="31">
        <f>'ноябрь 2014г. по 6-10'!K91+'ноябрь 2014г. по 0,4'!K88</f>
        <v>0</v>
      </c>
      <c r="L91" s="31">
        <f>'ноябрь 2014г. по 6-10'!L91+'ноябрь 2014г. по 0,4'!L88</f>
        <v>0</v>
      </c>
      <c r="M91" s="31">
        <f>'ноябрь 2014г. по 6-10'!M91+'ноябрь 2014г. по 0,4'!M88</f>
        <v>0</v>
      </c>
      <c r="N91" s="31">
        <f>'ноябрь 2014г. по 6-10'!N91+'ноябрь 2014г. по 0,4'!N88</f>
        <v>0</v>
      </c>
      <c r="O91" s="31">
        <f>'ноябрь 2014г. по 6-10'!O91+'ноябрь 2014г. по 0,4'!O88</f>
        <v>0</v>
      </c>
      <c r="P91" s="31">
        <f>'ноябрь 2014г. по 6-10'!P91+'ноябрь 2014г. по 0,4'!P88</f>
        <v>0</v>
      </c>
      <c r="Q91" s="31">
        <f>'ноябрь 2014г. по 6-10'!Q91+'ноябрь 2014г. по 0,4'!Q88</f>
        <v>0</v>
      </c>
    </row>
    <row r="92" spans="1:17" ht="12.75" customHeight="1" x14ac:dyDescent="0.2">
      <c r="A92" s="18"/>
      <c r="B92" s="53"/>
      <c r="C92" s="18" t="s">
        <v>167</v>
      </c>
      <c r="D92" s="31">
        <f>'ноябрь 2014г. по 6-10'!D92+'ноябрь 2014г. по 0,4'!D89</f>
        <v>1</v>
      </c>
      <c r="E92" s="31">
        <f>'ноябрь 2014г. по 6-10'!E92+'ноябрь 2014г. по 0,4'!E89</f>
        <v>114</v>
      </c>
      <c r="F92" s="31">
        <f>'ноябрь 2014г. по 6-10'!F92+'ноябрь 2014г. по 0,4'!F89</f>
        <v>1</v>
      </c>
      <c r="G92" s="31">
        <f>'ноябрь 2014г. по 6-10'!G92+'ноябрь 2014г. по 0,4'!G89</f>
        <v>15</v>
      </c>
      <c r="H92" s="31">
        <f>'ноябрь 2014г. по 6-10'!H92+'ноябрь 2014г. по 0,4'!H89</f>
        <v>0</v>
      </c>
      <c r="I92" s="31">
        <f>'ноябрь 2014г. по 6-10'!I92+'ноябрь 2014г. по 0,4'!I89</f>
        <v>0</v>
      </c>
      <c r="J92" s="31">
        <f>'ноябрь 2014г. по 6-10'!J92+'ноябрь 2014г. по 0,4'!J89</f>
        <v>0</v>
      </c>
      <c r="K92" s="31">
        <f>'ноябрь 2014г. по 6-10'!K92+'ноябрь 2014г. по 0,4'!K89</f>
        <v>0</v>
      </c>
      <c r="L92" s="31">
        <f>'ноябрь 2014г. по 6-10'!L92+'ноябрь 2014г. по 0,4'!L89</f>
        <v>0</v>
      </c>
      <c r="M92" s="31">
        <f>'ноябрь 2014г. по 6-10'!M92+'ноябрь 2014г. по 0,4'!M89</f>
        <v>0</v>
      </c>
      <c r="N92" s="31">
        <f>'ноябрь 2014г. по 6-10'!N92+'ноябрь 2014г. по 0,4'!N89</f>
        <v>0</v>
      </c>
      <c r="O92" s="31">
        <f>'ноябрь 2014г. по 6-10'!O92+'ноябрь 2014г. по 0,4'!O89</f>
        <v>0</v>
      </c>
      <c r="P92" s="31">
        <f>'ноябрь 2014г. по 6-10'!P92+'ноябрь 2014г. по 0,4'!P89</f>
        <v>0</v>
      </c>
      <c r="Q92" s="31">
        <f>'ноябрь 2014г. по 6-10'!Q92+'ноябрь 2014г. по 0,4'!Q89</f>
        <v>0</v>
      </c>
    </row>
    <row r="93" spans="1:17" ht="12.75" customHeight="1" x14ac:dyDescent="0.2">
      <c r="A93" s="18"/>
      <c r="B93" s="53"/>
      <c r="C93" s="18" t="s">
        <v>355</v>
      </c>
      <c r="D93" s="31">
        <f>'ноябрь 2014г. по 6-10'!D93+'ноябрь 2014г. по 0,4'!D90</f>
        <v>16</v>
      </c>
      <c r="E93" s="31">
        <f>'ноябрь 2014г. по 6-10'!E93+'ноябрь 2014г. по 0,4'!E90</f>
        <v>279</v>
      </c>
      <c r="F93" s="31">
        <f>'ноябрь 2014г. по 6-10'!F93+'ноябрь 2014г. по 0,4'!F90</f>
        <v>15</v>
      </c>
      <c r="G93" s="31">
        <f>'ноябрь 2014г. по 6-10'!G93+'ноябрь 2014г. по 0,4'!G90</f>
        <v>179</v>
      </c>
      <c r="H93" s="31">
        <f>'ноябрь 2014г. по 6-10'!H93+'ноябрь 2014г. по 0,4'!H90</f>
        <v>0</v>
      </c>
      <c r="I93" s="31">
        <f>'ноябрь 2014г. по 6-10'!I93+'ноябрь 2014г. по 0,4'!I90</f>
        <v>0</v>
      </c>
      <c r="J93" s="31">
        <f>'ноябрь 2014г. по 6-10'!J93+'ноябрь 2014г. по 0,4'!J90</f>
        <v>0</v>
      </c>
      <c r="K93" s="31">
        <f>'ноябрь 2014г. по 6-10'!K93+'ноябрь 2014г. по 0,4'!K90</f>
        <v>0</v>
      </c>
      <c r="L93" s="31">
        <f>'ноябрь 2014г. по 6-10'!L93+'ноябрь 2014г. по 0,4'!L90</f>
        <v>0</v>
      </c>
      <c r="M93" s="31">
        <f>'ноябрь 2014г. по 6-10'!M93+'ноябрь 2014г. по 0,4'!M90</f>
        <v>0</v>
      </c>
      <c r="N93" s="31">
        <f>'ноябрь 2014г. по 6-10'!N93+'ноябрь 2014г. по 0,4'!N90</f>
        <v>0</v>
      </c>
      <c r="O93" s="31">
        <f>'ноябрь 2014г. по 6-10'!O93+'ноябрь 2014г. по 0,4'!O90</f>
        <v>0</v>
      </c>
      <c r="P93" s="31">
        <f>'ноябрь 2014г. по 6-10'!P93+'ноябрь 2014г. по 0,4'!P90</f>
        <v>0</v>
      </c>
      <c r="Q93" s="31">
        <f>'ноябрь 2014г. по 6-10'!Q93+'ноябрь 2014г. по 0,4'!Q90</f>
        <v>0</v>
      </c>
    </row>
    <row r="94" spans="1:17" ht="12.75" customHeight="1" x14ac:dyDescent="0.2">
      <c r="A94" s="18"/>
      <c r="B94" s="53"/>
      <c r="C94" s="18" t="s">
        <v>168</v>
      </c>
      <c r="D94" s="31">
        <f>'ноябрь 2014г. по 6-10'!D94+'ноябрь 2014г. по 0,4'!D91</f>
        <v>0</v>
      </c>
      <c r="E94" s="31">
        <f>'ноябрь 2014г. по 6-10'!E94+'ноябрь 2014г. по 0,4'!E91</f>
        <v>0</v>
      </c>
      <c r="F94" s="31">
        <f>'ноябрь 2014г. по 6-10'!F94+'ноябрь 2014г. по 0,4'!F91</f>
        <v>0</v>
      </c>
      <c r="G94" s="31">
        <f>'ноябрь 2014г. по 6-10'!G94+'ноябрь 2014г. по 0,4'!G91</f>
        <v>0</v>
      </c>
      <c r="H94" s="31">
        <f>'ноябрь 2014г. по 6-10'!H94+'ноябрь 2014г. по 0,4'!H91</f>
        <v>0</v>
      </c>
      <c r="I94" s="31">
        <f>'ноябрь 2014г. по 6-10'!I94+'ноябрь 2014г. по 0,4'!I91</f>
        <v>0</v>
      </c>
      <c r="J94" s="31">
        <f>'ноябрь 2014г. по 6-10'!J94+'ноябрь 2014г. по 0,4'!J91</f>
        <v>0</v>
      </c>
      <c r="K94" s="31">
        <f>'ноябрь 2014г. по 6-10'!K94+'ноябрь 2014г. по 0,4'!K91</f>
        <v>0</v>
      </c>
      <c r="L94" s="31">
        <f>'ноябрь 2014г. по 6-10'!L94+'ноябрь 2014г. по 0,4'!L91</f>
        <v>0</v>
      </c>
      <c r="M94" s="31">
        <f>'ноябрь 2014г. по 6-10'!M94+'ноябрь 2014г. по 0,4'!M91</f>
        <v>0</v>
      </c>
      <c r="N94" s="31">
        <f>'ноябрь 2014г. по 6-10'!N94+'ноябрь 2014г. по 0,4'!N91</f>
        <v>0</v>
      </c>
      <c r="O94" s="31">
        <f>'ноябрь 2014г. по 6-10'!O94+'ноябрь 2014г. по 0,4'!O91</f>
        <v>0</v>
      </c>
      <c r="P94" s="31">
        <f>'ноябрь 2014г. по 6-10'!P94+'ноябрь 2014г. по 0,4'!P91</f>
        <v>0</v>
      </c>
      <c r="Q94" s="31">
        <f>'ноябрь 2014г. по 6-10'!Q94+'ноябрь 2014г. по 0,4'!Q91</f>
        <v>0</v>
      </c>
    </row>
    <row r="95" spans="1:17" ht="12.75" customHeight="1" x14ac:dyDescent="0.2">
      <c r="A95" s="18"/>
      <c r="B95" s="53"/>
      <c r="C95" s="18" t="s">
        <v>169</v>
      </c>
      <c r="D95" s="31">
        <f>'ноябрь 2014г. по 6-10'!D95+'ноябрь 2014г. по 0,4'!D92</f>
        <v>0</v>
      </c>
      <c r="E95" s="31">
        <f>'ноябрь 2014г. по 6-10'!E95+'ноябрь 2014г. по 0,4'!E92</f>
        <v>0</v>
      </c>
      <c r="F95" s="31">
        <f>'ноябрь 2014г. по 6-10'!F95+'ноябрь 2014г. по 0,4'!F92</f>
        <v>0</v>
      </c>
      <c r="G95" s="31">
        <f>'ноябрь 2014г. по 6-10'!G95+'ноябрь 2014г. по 0,4'!G92</f>
        <v>0</v>
      </c>
      <c r="H95" s="31">
        <f>'ноябрь 2014г. по 6-10'!H95+'ноябрь 2014г. по 0,4'!H92</f>
        <v>0</v>
      </c>
      <c r="I95" s="31">
        <f>'ноябрь 2014г. по 6-10'!I95+'ноябрь 2014г. по 0,4'!I92</f>
        <v>0</v>
      </c>
      <c r="J95" s="31">
        <f>'ноябрь 2014г. по 6-10'!J95+'ноябрь 2014г. по 0,4'!J92</f>
        <v>0</v>
      </c>
      <c r="K95" s="31">
        <f>'ноябрь 2014г. по 6-10'!K95+'ноябрь 2014г. по 0,4'!K92</f>
        <v>0</v>
      </c>
      <c r="L95" s="31">
        <f>'ноябрь 2014г. по 6-10'!L95+'ноябрь 2014г. по 0,4'!L92</f>
        <v>0</v>
      </c>
      <c r="M95" s="31">
        <f>'ноябрь 2014г. по 6-10'!M95+'ноябрь 2014г. по 0,4'!M92</f>
        <v>0</v>
      </c>
      <c r="N95" s="31">
        <f>'ноябрь 2014г. по 6-10'!N95+'ноябрь 2014г. по 0,4'!N92</f>
        <v>0</v>
      </c>
      <c r="O95" s="31">
        <f>'ноябрь 2014г. по 6-10'!O95+'ноябрь 2014г. по 0,4'!O92</f>
        <v>0</v>
      </c>
      <c r="P95" s="31">
        <f>'ноябрь 2014г. по 6-10'!P95+'ноябрь 2014г. по 0,4'!P92</f>
        <v>0</v>
      </c>
      <c r="Q95" s="31">
        <f>'ноябрь 2014г. по 6-10'!Q95+'ноябрь 2014г. по 0,4'!Q92</f>
        <v>0</v>
      </c>
    </row>
    <row r="96" spans="1:17" ht="12.75" customHeight="1" x14ac:dyDescent="0.2">
      <c r="A96" s="18"/>
      <c r="B96" s="53"/>
      <c r="C96" s="18" t="s">
        <v>358</v>
      </c>
      <c r="D96" s="31">
        <f>'ноябрь 2014г. по 6-10'!D96+'ноябрь 2014г. по 0,4'!D93</f>
        <v>1</v>
      </c>
      <c r="E96" s="31">
        <f>'ноябрь 2014г. по 6-10'!E96+'ноябрь 2014г. по 0,4'!E93</f>
        <v>6</v>
      </c>
      <c r="F96" s="31">
        <f>'ноябрь 2014г. по 6-10'!F96+'ноябрь 2014г. по 0,4'!F93</f>
        <v>1</v>
      </c>
      <c r="G96" s="31">
        <f>'ноябрь 2014г. по 6-10'!G96+'ноябрь 2014г. по 0,4'!G93</f>
        <v>6</v>
      </c>
      <c r="H96" s="31">
        <f>'ноябрь 2014г. по 6-10'!H96+'ноябрь 2014г. по 0,4'!H93</f>
        <v>0</v>
      </c>
      <c r="I96" s="31">
        <f>'ноябрь 2014г. по 6-10'!I96+'ноябрь 2014г. по 0,4'!I93</f>
        <v>0</v>
      </c>
      <c r="J96" s="31">
        <f>'ноябрь 2014г. по 6-10'!J96+'ноябрь 2014г. по 0,4'!J93</f>
        <v>0</v>
      </c>
      <c r="K96" s="31">
        <f>'ноябрь 2014г. по 6-10'!K96+'ноябрь 2014г. по 0,4'!K93</f>
        <v>0</v>
      </c>
      <c r="L96" s="31">
        <f>'ноябрь 2014г. по 6-10'!L96+'ноябрь 2014г. по 0,4'!L93</f>
        <v>0</v>
      </c>
      <c r="M96" s="31">
        <f>'ноябрь 2014г. по 6-10'!M96+'ноябрь 2014г. по 0,4'!M93</f>
        <v>0</v>
      </c>
      <c r="N96" s="31">
        <f>'ноябрь 2014г. по 6-10'!N96+'ноябрь 2014г. по 0,4'!N93</f>
        <v>0</v>
      </c>
      <c r="O96" s="31">
        <f>'ноябрь 2014г. по 6-10'!O96+'ноябрь 2014г. по 0,4'!O93</f>
        <v>0</v>
      </c>
      <c r="P96" s="31">
        <f>'ноябрь 2014г. по 6-10'!P96+'ноябрь 2014г. по 0,4'!P93</f>
        <v>0</v>
      </c>
      <c r="Q96" s="31">
        <f>'ноябрь 2014г. по 6-10'!Q96+'ноябрь 2014г. по 0,4'!Q93</f>
        <v>0</v>
      </c>
    </row>
    <row r="97" spans="1:17" ht="12.75" customHeight="1" x14ac:dyDescent="0.2">
      <c r="A97" s="18"/>
      <c r="B97" s="53"/>
      <c r="C97" s="18" t="s">
        <v>170</v>
      </c>
      <c r="D97" s="31">
        <f>'ноябрь 2014г. по 6-10'!D97+'ноябрь 2014г. по 0,4'!D94</f>
        <v>8</v>
      </c>
      <c r="E97" s="31">
        <f>'ноябрь 2014г. по 6-10'!E97+'ноябрь 2014г. по 0,4'!E94</f>
        <v>117</v>
      </c>
      <c r="F97" s="31">
        <f>'ноябрь 2014г. по 6-10'!F97+'ноябрь 2014г. по 0,4'!F94</f>
        <v>8</v>
      </c>
      <c r="G97" s="31">
        <f>'ноябрь 2014г. по 6-10'!G97+'ноябрь 2014г. по 0,4'!G94</f>
        <v>103</v>
      </c>
      <c r="H97" s="31">
        <f>'ноябрь 2014г. по 6-10'!H97+'ноябрь 2014г. по 0,4'!H94</f>
        <v>0</v>
      </c>
      <c r="I97" s="31">
        <f>'ноябрь 2014г. по 6-10'!I97+'ноябрь 2014г. по 0,4'!I94</f>
        <v>0</v>
      </c>
      <c r="J97" s="31">
        <f>'ноябрь 2014г. по 6-10'!J97+'ноябрь 2014г. по 0,4'!J94</f>
        <v>0</v>
      </c>
      <c r="K97" s="31">
        <f>'ноябрь 2014г. по 6-10'!K97+'ноябрь 2014г. по 0,4'!K94</f>
        <v>0</v>
      </c>
      <c r="L97" s="31">
        <f>'ноябрь 2014г. по 6-10'!L97+'ноябрь 2014г. по 0,4'!L94</f>
        <v>0</v>
      </c>
      <c r="M97" s="31">
        <f>'ноябрь 2014г. по 6-10'!M97+'ноябрь 2014г. по 0,4'!M94</f>
        <v>0</v>
      </c>
      <c r="N97" s="31">
        <f>'ноябрь 2014г. по 6-10'!N97+'ноябрь 2014г. по 0,4'!N94</f>
        <v>0</v>
      </c>
      <c r="O97" s="31">
        <f>'ноябрь 2014г. по 6-10'!O97+'ноябрь 2014г. по 0,4'!O94</f>
        <v>0</v>
      </c>
      <c r="P97" s="31">
        <f>'ноябрь 2014г. по 6-10'!P97+'ноябрь 2014г. по 0,4'!P94</f>
        <v>0</v>
      </c>
      <c r="Q97" s="31">
        <f>'ноябрь 2014г. по 6-10'!Q97+'ноябрь 2014г. по 0,4'!Q94</f>
        <v>0</v>
      </c>
    </row>
    <row r="98" spans="1:17" ht="12.75" customHeight="1" x14ac:dyDescent="0.2">
      <c r="A98" s="18"/>
      <c r="B98" s="53"/>
      <c r="C98" s="18" t="s">
        <v>361</v>
      </c>
      <c r="D98" s="31">
        <f>'ноябрь 2014г. по 6-10'!D98+'ноябрь 2014г. по 0,4'!D95</f>
        <v>4</v>
      </c>
      <c r="E98" s="31">
        <f>'ноябрь 2014г. по 6-10'!E98+'ноябрь 2014г. по 0,4'!E95</f>
        <v>121</v>
      </c>
      <c r="F98" s="31">
        <f>'ноябрь 2014г. по 6-10'!F98+'ноябрь 2014г. по 0,4'!F95</f>
        <v>4</v>
      </c>
      <c r="G98" s="31">
        <f>'ноябрь 2014г. по 6-10'!G98+'ноябрь 2014г. по 0,4'!G95</f>
        <v>97</v>
      </c>
      <c r="H98" s="31">
        <f>'ноябрь 2014г. по 6-10'!H98+'ноябрь 2014г. по 0,4'!H95</f>
        <v>0</v>
      </c>
      <c r="I98" s="31">
        <f>'ноябрь 2014г. по 6-10'!I98+'ноябрь 2014г. по 0,4'!I95</f>
        <v>0</v>
      </c>
      <c r="J98" s="31">
        <f>'ноябрь 2014г. по 6-10'!J98+'ноябрь 2014г. по 0,4'!J95</f>
        <v>0</v>
      </c>
      <c r="K98" s="31">
        <f>'ноябрь 2014г. по 6-10'!K98+'ноябрь 2014г. по 0,4'!K95</f>
        <v>0</v>
      </c>
      <c r="L98" s="31">
        <f>'ноябрь 2014г. по 6-10'!L98+'ноябрь 2014г. по 0,4'!L95</f>
        <v>0</v>
      </c>
      <c r="M98" s="31">
        <f>'ноябрь 2014г. по 6-10'!M98+'ноябрь 2014г. по 0,4'!M95</f>
        <v>0</v>
      </c>
      <c r="N98" s="31">
        <f>'ноябрь 2014г. по 6-10'!N98+'ноябрь 2014г. по 0,4'!N95</f>
        <v>0</v>
      </c>
      <c r="O98" s="31">
        <f>'ноябрь 2014г. по 6-10'!O98+'ноябрь 2014г. по 0,4'!O95</f>
        <v>0</v>
      </c>
      <c r="P98" s="31">
        <f>'ноябрь 2014г. по 6-10'!P98+'ноябрь 2014г. по 0,4'!P95</f>
        <v>0</v>
      </c>
      <c r="Q98" s="31">
        <f>'ноябрь 2014г. по 6-10'!Q98+'ноябрь 2014г. по 0,4'!Q95</f>
        <v>0</v>
      </c>
    </row>
    <row r="99" spans="1:17" ht="12.75" customHeight="1" x14ac:dyDescent="0.2">
      <c r="A99" s="18"/>
      <c r="B99" s="53"/>
      <c r="C99" s="18" t="s">
        <v>172</v>
      </c>
      <c r="D99" s="31">
        <f>'ноябрь 2014г. по 6-10'!D99+'ноябрь 2014г. по 0,4'!D96</f>
        <v>7</v>
      </c>
      <c r="E99" s="31">
        <f>'ноябрь 2014г. по 6-10'!E99+'ноябрь 2014г. по 0,4'!E96</f>
        <v>179</v>
      </c>
      <c r="F99" s="31">
        <f>'ноябрь 2014г. по 6-10'!F99+'ноябрь 2014г. по 0,4'!F96</f>
        <v>7</v>
      </c>
      <c r="G99" s="31">
        <f>'ноябрь 2014г. по 6-10'!G99+'ноябрь 2014г. по 0,4'!G96</f>
        <v>179</v>
      </c>
      <c r="H99" s="31">
        <f>'ноябрь 2014г. по 6-10'!H99+'ноябрь 2014г. по 0,4'!H96</f>
        <v>0</v>
      </c>
      <c r="I99" s="31">
        <f>'ноябрь 2014г. по 6-10'!I99+'ноябрь 2014г. по 0,4'!I96</f>
        <v>0</v>
      </c>
      <c r="J99" s="31">
        <f>'ноябрь 2014г. по 6-10'!J99+'ноябрь 2014г. по 0,4'!J96</f>
        <v>1</v>
      </c>
      <c r="K99" s="31">
        <f>'ноябрь 2014г. по 6-10'!K99+'ноябрь 2014г. по 0,4'!K96</f>
        <v>6</v>
      </c>
      <c r="L99" s="31">
        <f>'ноябрь 2014г. по 6-10'!L99+'ноябрь 2014г. по 0,4'!L96</f>
        <v>0</v>
      </c>
      <c r="M99" s="31">
        <f>'ноябрь 2014г. по 6-10'!M99+'ноябрь 2014г. по 0,4'!M96</f>
        <v>0</v>
      </c>
      <c r="N99" s="31">
        <f>'ноябрь 2014г. по 6-10'!N99+'ноябрь 2014г. по 0,4'!N96</f>
        <v>0</v>
      </c>
      <c r="O99" s="31">
        <f>'ноябрь 2014г. по 6-10'!O99+'ноябрь 2014г. по 0,4'!O96</f>
        <v>0</v>
      </c>
      <c r="P99" s="31">
        <f>'ноябрь 2014г. по 6-10'!P99+'ноябрь 2014г. по 0,4'!P96</f>
        <v>0</v>
      </c>
      <c r="Q99" s="31">
        <f>'ноябрь 2014г. по 6-10'!Q99+'ноябрь 2014г. по 0,4'!Q96</f>
        <v>0</v>
      </c>
    </row>
    <row r="100" spans="1:17" ht="12.75" customHeight="1" x14ac:dyDescent="0.2">
      <c r="A100" s="18"/>
      <c r="B100" s="53"/>
      <c r="C100" s="18" t="s">
        <v>173</v>
      </c>
      <c r="D100" s="31">
        <f>'ноябрь 2014г. по 6-10'!D100+'ноябрь 2014г. по 0,4'!D97</f>
        <v>1</v>
      </c>
      <c r="E100" s="31">
        <f>'ноябрь 2014г. по 6-10'!E100+'ноябрь 2014г. по 0,4'!E97</f>
        <v>7</v>
      </c>
      <c r="F100" s="31">
        <f>'ноябрь 2014г. по 6-10'!F100+'ноябрь 2014г. по 0,4'!F97</f>
        <v>1</v>
      </c>
      <c r="G100" s="31">
        <f>'ноябрь 2014г. по 6-10'!G100+'ноябрь 2014г. по 0,4'!G97</f>
        <v>7</v>
      </c>
      <c r="H100" s="31">
        <f>'ноябрь 2014г. по 6-10'!H100+'ноябрь 2014г. по 0,4'!H97</f>
        <v>0</v>
      </c>
      <c r="I100" s="31">
        <f>'ноябрь 2014г. по 6-10'!I100+'ноябрь 2014г. по 0,4'!I97</f>
        <v>0</v>
      </c>
      <c r="J100" s="31">
        <f>'ноябрь 2014г. по 6-10'!J100+'ноябрь 2014г. по 0,4'!J97</f>
        <v>0</v>
      </c>
      <c r="K100" s="31">
        <f>'ноябрь 2014г. по 6-10'!K100+'ноябрь 2014г. по 0,4'!K97</f>
        <v>0</v>
      </c>
      <c r="L100" s="31">
        <f>'ноябрь 2014г. по 6-10'!L100+'ноябрь 2014г. по 0,4'!L97</f>
        <v>0</v>
      </c>
      <c r="M100" s="31">
        <f>'ноябрь 2014г. по 6-10'!M100+'ноябрь 2014г. по 0,4'!M97</f>
        <v>0</v>
      </c>
      <c r="N100" s="31">
        <f>'ноябрь 2014г. по 6-10'!N100+'ноябрь 2014г. по 0,4'!N97</f>
        <v>0</v>
      </c>
      <c r="O100" s="31">
        <f>'ноябрь 2014г. по 6-10'!O100+'ноябрь 2014г. по 0,4'!O97</f>
        <v>0</v>
      </c>
      <c r="P100" s="31">
        <f>'ноябрь 2014г. по 6-10'!P100+'ноябрь 2014г. по 0,4'!P97</f>
        <v>0</v>
      </c>
      <c r="Q100" s="31">
        <f>'ноябрь 2014г. по 6-10'!Q100+'ноябрь 2014г. по 0,4'!Q97</f>
        <v>0</v>
      </c>
    </row>
    <row r="101" spans="1:17" ht="12.75" customHeight="1" x14ac:dyDescent="0.2">
      <c r="A101" s="18"/>
      <c r="B101" s="53"/>
      <c r="C101" s="50" t="s">
        <v>174</v>
      </c>
      <c r="D101" s="31">
        <f>'ноябрь 2014г. по 6-10'!D101+'ноябрь 2014г. по 0,4'!D98</f>
        <v>5</v>
      </c>
      <c r="E101" s="31">
        <f>'ноябрь 2014г. по 6-10'!E101+'ноябрь 2014г. по 0,4'!E98</f>
        <v>455</v>
      </c>
      <c r="F101" s="31">
        <f>'ноябрь 2014г. по 6-10'!F101+'ноябрь 2014г. по 0,4'!F98</f>
        <v>5</v>
      </c>
      <c r="G101" s="31">
        <f>'ноябрь 2014г. по 6-10'!G101+'ноябрь 2014г. по 0,4'!G98</f>
        <v>455</v>
      </c>
      <c r="H101" s="31">
        <f>'ноябрь 2014г. по 6-10'!H101+'ноябрь 2014г. по 0,4'!H98</f>
        <v>0</v>
      </c>
      <c r="I101" s="31">
        <f>'ноябрь 2014г. по 6-10'!I101+'ноябрь 2014г. по 0,4'!I98</f>
        <v>0</v>
      </c>
      <c r="J101" s="31">
        <f>'ноябрь 2014г. по 6-10'!J101+'ноябрь 2014г. по 0,4'!J98</f>
        <v>0</v>
      </c>
      <c r="K101" s="31">
        <f>'ноябрь 2014г. по 6-10'!K101+'ноябрь 2014г. по 0,4'!K98</f>
        <v>0</v>
      </c>
      <c r="L101" s="31">
        <f>'ноябрь 2014г. по 6-10'!L101+'ноябрь 2014г. по 0,4'!L98</f>
        <v>0</v>
      </c>
      <c r="M101" s="31">
        <f>'ноябрь 2014г. по 6-10'!M101+'ноябрь 2014г. по 0,4'!M98</f>
        <v>0</v>
      </c>
      <c r="N101" s="31">
        <f>'ноябрь 2014г. по 6-10'!N101+'ноябрь 2014г. по 0,4'!N98</f>
        <v>0</v>
      </c>
      <c r="O101" s="31">
        <f>'ноябрь 2014г. по 6-10'!O101+'ноябрь 2014г. по 0,4'!O98</f>
        <v>0</v>
      </c>
      <c r="P101" s="31">
        <f>'ноябрь 2014г. по 6-10'!P101+'ноябрь 2014г. по 0,4'!P98</f>
        <v>0</v>
      </c>
      <c r="Q101" s="31">
        <f>'ноябрь 2014г. по 6-10'!Q101+'ноябрь 2014г. по 0,4'!Q98</f>
        <v>0</v>
      </c>
    </row>
    <row r="102" spans="1:17" ht="22.5" customHeight="1" x14ac:dyDescent="0.2">
      <c r="A102" s="18"/>
      <c r="B102" s="18"/>
      <c r="C102" s="20" t="s">
        <v>30</v>
      </c>
      <c r="D102" s="69">
        <f t="shared" ref="D102:Q102" si="1">SUM(D66:D101)</f>
        <v>334</v>
      </c>
      <c r="E102" s="69">
        <f t="shared" si="1"/>
        <v>10681.5</v>
      </c>
      <c r="F102" s="69">
        <f t="shared" si="1"/>
        <v>270</v>
      </c>
      <c r="G102" s="69">
        <f t="shared" si="1"/>
        <v>3948.5</v>
      </c>
      <c r="H102" s="69">
        <f t="shared" si="1"/>
        <v>0</v>
      </c>
      <c r="I102" s="69">
        <f t="shared" si="1"/>
        <v>0</v>
      </c>
      <c r="J102" s="69">
        <f t="shared" si="1"/>
        <v>198</v>
      </c>
      <c r="K102" s="69">
        <f t="shared" si="1"/>
        <v>3399</v>
      </c>
      <c r="L102" s="69">
        <f t="shared" si="1"/>
        <v>0</v>
      </c>
      <c r="M102" s="69">
        <f t="shared" si="1"/>
        <v>0</v>
      </c>
      <c r="N102" s="69">
        <f t="shared" si="1"/>
        <v>0</v>
      </c>
      <c r="O102" s="69">
        <f t="shared" si="1"/>
        <v>0</v>
      </c>
      <c r="P102" s="69">
        <f t="shared" si="1"/>
        <v>0</v>
      </c>
      <c r="Q102" s="69">
        <f t="shared" si="1"/>
        <v>0</v>
      </c>
    </row>
    <row r="103" spans="1:17" ht="15" x14ac:dyDescent="0.25">
      <c r="A103" s="18"/>
      <c r="B103" s="18"/>
      <c r="C103" s="55" t="s">
        <v>223</v>
      </c>
      <c r="D103" s="31"/>
      <c r="E103" s="31"/>
      <c r="F103" s="31"/>
      <c r="G103" s="31"/>
      <c r="H103" s="24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x14ac:dyDescent="0.2">
      <c r="A104" s="18"/>
      <c r="B104" s="53"/>
      <c r="C104" s="50" t="s">
        <v>175</v>
      </c>
      <c r="D104" s="31">
        <f>'ноябрь 2014г. по 6-10'!D104+'ноябрь 2014г. по 0,4'!D101</f>
        <v>81</v>
      </c>
      <c r="E104" s="31">
        <f>'ноябрь 2014г. по 6-10'!E104+'ноябрь 2014г. по 0,4'!E101</f>
        <v>3553</v>
      </c>
      <c r="F104" s="31">
        <f>'ноябрь 2014г. по 6-10'!F104+'ноябрь 2014г. по 0,4'!F101</f>
        <v>42</v>
      </c>
      <c r="G104" s="31">
        <f>'ноябрь 2014г. по 6-10'!G104+'ноябрь 2014г. по 0,4'!G101</f>
        <v>1845</v>
      </c>
      <c r="H104" s="31">
        <f>'ноябрь 2014г. по 6-10'!H104+'ноябрь 2014г. по 0,4'!H101</f>
        <v>0</v>
      </c>
      <c r="I104" s="31">
        <f>'ноябрь 2014г. по 6-10'!I104+'ноябрь 2014г. по 0,4'!I101</f>
        <v>0</v>
      </c>
      <c r="J104" s="31">
        <f>'ноябрь 2014г. по 6-10'!J104+'ноябрь 2014г. по 0,4'!J101</f>
        <v>28</v>
      </c>
      <c r="K104" s="31">
        <f>'ноябрь 2014г. по 6-10'!K104+'ноябрь 2014г. по 0,4'!K101</f>
        <v>796</v>
      </c>
      <c r="L104" s="31">
        <f>'ноябрь 2014г. по 6-10'!L104+'ноябрь 2014г. по 0,4'!L101</f>
        <v>0</v>
      </c>
      <c r="M104" s="31">
        <f>'ноябрь 2014г. по 6-10'!M104+'ноябрь 2014г. по 0,4'!M101</f>
        <v>0</v>
      </c>
      <c r="N104" s="31">
        <f>'ноябрь 2014г. по 6-10'!N104+'ноябрь 2014г. по 0,4'!N101</f>
        <v>0</v>
      </c>
      <c r="O104" s="31">
        <f>'ноябрь 2014г. по 6-10'!O104+'ноябрь 2014г. по 0,4'!O101</f>
        <v>0</v>
      </c>
      <c r="P104" s="31">
        <f>'ноябрь 2014г. по 6-10'!P104+'ноябрь 2014г. по 0,4'!P101</f>
        <v>0</v>
      </c>
      <c r="Q104" s="31">
        <f>'ноябрь 2014г. по 6-10'!Q104+'ноябрь 2014г. по 0,4'!Q101</f>
        <v>0</v>
      </c>
    </row>
    <row r="105" spans="1:17" x14ac:dyDescent="0.2">
      <c r="A105" s="18"/>
      <c r="B105" s="53"/>
      <c r="C105" s="50" t="s">
        <v>176</v>
      </c>
      <c r="D105" s="31">
        <f>'ноябрь 2014г. по 6-10'!D105+'ноябрь 2014г. по 0,4'!D102</f>
        <v>47</v>
      </c>
      <c r="E105" s="31">
        <f>'ноябрь 2014г. по 6-10'!E105+'ноябрь 2014г. по 0,4'!E102</f>
        <v>2274</v>
      </c>
      <c r="F105" s="31">
        <f>'ноябрь 2014г. по 6-10'!F105+'ноябрь 2014г. по 0,4'!F102</f>
        <v>18</v>
      </c>
      <c r="G105" s="31">
        <f>'ноябрь 2014г. по 6-10'!G105+'ноябрь 2014г. по 0,4'!G102</f>
        <v>235</v>
      </c>
      <c r="H105" s="31">
        <f>'ноябрь 2014г. по 6-10'!H105+'ноябрь 2014г. по 0,4'!H102</f>
        <v>0</v>
      </c>
      <c r="I105" s="31">
        <f>'ноябрь 2014г. по 6-10'!I105+'ноябрь 2014г. по 0,4'!I102</f>
        <v>0</v>
      </c>
      <c r="J105" s="31">
        <f>'ноябрь 2014г. по 6-10'!J105+'ноябрь 2014г. по 0,4'!J102</f>
        <v>27</v>
      </c>
      <c r="K105" s="31">
        <f>'ноябрь 2014г. по 6-10'!K105+'ноябрь 2014г. по 0,4'!K102</f>
        <v>435</v>
      </c>
      <c r="L105" s="31">
        <f>'ноябрь 2014г. по 6-10'!L105+'ноябрь 2014г. по 0,4'!L102</f>
        <v>0</v>
      </c>
      <c r="M105" s="31">
        <f>'ноябрь 2014г. по 6-10'!M105+'ноябрь 2014г. по 0,4'!M102</f>
        <v>0</v>
      </c>
      <c r="N105" s="31">
        <f>'ноябрь 2014г. по 6-10'!N105+'ноябрь 2014г. по 0,4'!N102</f>
        <v>0</v>
      </c>
      <c r="O105" s="31">
        <f>'ноябрь 2014г. по 6-10'!O105+'ноябрь 2014г. по 0,4'!O102</f>
        <v>0</v>
      </c>
      <c r="P105" s="31">
        <f>'ноябрь 2014г. по 6-10'!P105+'ноябрь 2014г. по 0,4'!P102</f>
        <v>0</v>
      </c>
      <c r="Q105" s="31">
        <f>'ноябрь 2014г. по 6-10'!Q105+'ноябрь 2014г. по 0,4'!Q102</f>
        <v>0</v>
      </c>
    </row>
    <row r="106" spans="1:17" x14ac:dyDescent="0.2">
      <c r="A106" s="18"/>
      <c r="B106" s="53"/>
      <c r="C106" s="50" t="s">
        <v>177</v>
      </c>
      <c r="D106" s="31">
        <f>'ноябрь 2014г. по 6-10'!D106+'ноябрь 2014г. по 0,4'!D103</f>
        <v>21</v>
      </c>
      <c r="E106" s="31">
        <f>'ноябрь 2014г. по 6-10'!E106+'ноябрь 2014г. по 0,4'!E103</f>
        <v>640</v>
      </c>
      <c r="F106" s="31">
        <f>'ноябрь 2014г. по 6-10'!F106+'ноябрь 2014г. по 0,4'!F103</f>
        <v>11</v>
      </c>
      <c r="G106" s="31">
        <f>'ноябрь 2014г. по 6-10'!G106+'ноябрь 2014г. по 0,4'!G103</f>
        <v>111</v>
      </c>
      <c r="H106" s="31">
        <f>'ноябрь 2014г. по 6-10'!H106+'ноябрь 2014г. по 0,4'!H103</f>
        <v>0</v>
      </c>
      <c r="I106" s="31">
        <f>'ноябрь 2014г. по 6-10'!I106+'ноябрь 2014г. по 0,4'!I103</f>
        <v>0</v>
      </c>
      <c r="J106" s="31">
        <f>'ноябрь 2014г. по 6-10'!J106+'ноябрь 2014г. по 0,4'!J103</f>
        <v>31</v>
      </c>
      <c r="K106" s="31">
        <f>'ноябрь 2014г. по 6-10'!K106+'ноябрь 2014г. по 0,4'!K103</f>
        <v>400</v>
      </c>
      <c r="L106" s="31">
        <f>'ноябрь 2014г. по 6-10'!L106+'ноябрь 2014г. по 0,4'!L103</f>
        <v>0</v>
      </c>
      <c r="M106" s="31">
        <f>'ноябрь 2014г. по 6-10'!M106+'ноябрь 2014г. по 0,4'!M103</f>
        <v>0</v>
      </c>
      <c r="N106" s="31">
        <f>'ноябрь 2014г. по 6-10'!N106+'ноябрь 2014г. по 0,4'!N103</f>
        <v>0</v>
      </c>
      <c r="O106" s="31">
        <f>'ноябрь 2014г. по 6-10'!O106+'ноябрь 2014г. по 0,4'!O103</f>
        <v>0</v>
      </c>
      <c r="P106" s="31">
        <f>'ноябрь 2014г. по 6-10'!P106+'ноябрь 2014г. по 0,4'!P103</f>
        <v>0</v>
      </c>
      <c r="Q106" s="31">
        <f>'ноябрь 2014г. по 6-10'!Q106+'ноябрь 2014г. по 0,4'!Q103</f>
        <v>0</v>
      </c>
    </row>
    <row r="107" spans="1:17" x14ac:dyDescent="0.2">
      <c r="A107" s="18"/>
      <c r="B107" s="53"/>
      <c r="C107" s="50" t="s">
        <v>178</v>
      </c>
      <c r="D107" s="31">
        <f>'ноябрь 2014г. по 6-10'!D107+'ноябрь 2014г. по 0,4'!D104</f>
        <v>35</v>
      </c>
      <c r="E107" s="31">
        <f>'ноябрь 2014г. по 6-10'!E107+'ноябрь 2014г. по 0,4'!E104</f>
        <v>1164</v>
      </c>
      <c r="F107" s="31">
        <f>'ноябрь 2014г. по 6-10'!F107+'ноябрь 2014г. по 0,4'!F104</f>
        <v>31</v>
      </c>
      <c r="G107" s="31">
        <f>'ноябрь 2014г. по 6-10'!G107+'ноябрь 2014г. по 0,4'!G104</f>
        <v>612</v>
      </c>
      <c r="H107" s="31">
        <f>'ноябрь 2014г. по 6-10'!H107+'ноябрь 2014г. по 0,4'!H104</f>
        <v>0</v>
      </c>
      <c r="I107" s="31">
        <f>'ноябрь 2014г. по 6-10'!I107+'ноябрь 2014г. по 0,4'!I104</f>
        <v>0</v>
      </c>
      <c r="J107" s="31">
        <f>'ноябрь 2014г. по 6-10'!J107+'ноябрь 2014г. по 0,4'!J104</f>
        <v>22</v>
      </c>
      <c r="K107" s="31">
        <f>'ноябрь 2014г. по 6-10'!K107+'ноябрь 2014г. по 0,4'!K104</f>
        <v>154</v>
      </c>
      <c r="L107" s="31">
        <f>'ноябрь 2014г. по 6-10'!L107+'ноябрь 2014г. по 0,4'!L104</f>
        <v>0</v>
      </c>
      <c r="M107" s="31">
        <f>'ноябрь 2014г. по 6-10'!M107+'ноябрь 2014г. по 0,4'!M104</f>
        <v>0</v>
      </c>
      <c r="N107" s="31">
        <f>'ноябрь 2014г. по 6-10'!N107+'ноябрь 2014г. по 0,4'!N104</f>
        <v>0</v>
      </c>
      <c r="O107" s="31">
        <f>'ноябрь 2014г. по 6-10'!O107+'ноябрь 2014г. по 0,4'!O104</f>
        <v>0</v>
      </c>
      <c r="P107" s="31">
        <f>'ноябрь 2014г. по 6-10'!P107+'ноябрь 2014г. по 0,4'!P104</f>
        <v>0</v>
      </c>
      <c r="Q107" s="31">
        <f>'ноябрь 2014г. по 6-10'!Q107+'ноябрь 2014г. по 0,4'!Q104</f>
        <v>0</v>
      </c>
    </row>
    <row r="108" spans="1:17" x14ac:dyDescent="0.2">
      <c r="A108" s="18"/>
      <c r="B108" s="53"/>
      <c r="C108" s="50" t="s">
        <v>179</v>
      </c>
      <c r="D108" s="31">
        <f>'ноябрь 2014г. по 6-10'!D108+'ноябрь 2014г. по 0,4'!D105</f>
        <v>18</v>
      </c>
      <c r="E108" s="31">
        <f>'ноябрь 2014г. по 6-10'!E108+'ноябрь 2014г. по 0,4'!E105</f>
        <v>791</v>
      </c>
      <c r="F108" s="31">
        <f>'ноябрь 2014г. по 6-10'!F108+'ноябрь 2014г. по 0,4'!F105</f>
        <v>15</v>
      </c>
      <c r="G108" s="31">
        <f>'ноябрь 2014г. по 6-10'!G108+'ноябрь 2014г. по 0,4'!G105</f>
        <v>291</v>
      </c>
      <c r="H108" s="31">
        <f>'ноябрь 2014г. по 6-10'!H108+'ноябрь 2014г. по 0,4'!H105</f>
        <v>0</v>
      </c>
      <c r="I108" s="31">
        <f>'ноябрь 2014г. по 6-10'!I108+'ноябрь 2014г. по 0,4'!I105</f>
        <v>0</v>
      </c>
      <c r="J108" s="31">
        <f>'ноябрь 2014г. по 6-10'!J108+'ноябрь 2014г. по 0,4'!J105</f>
        <v>24</v>
      </c>
      <c r="K108" s="31">
        <f>'ноябрь 2014г. по 6-10'!K108+'ноябрь 2014г. по 0,4'!K105</f>
        <v>140</v>
      </c>
      <c r="L108" s="31">
        <f>'ноябрь 2014г. по 6-10'!L108+'ноябрь 2014г. по 0,4'!L105</f>
        <v>0</v>
      </c>
      <c r="M108" s="31">
        <f>'ноябрь 2014г. по 6-10'!M108+'ноябрь 2014г. по 0,4'!M105</f>
        <v>0</v>
      </c>
      <c r="N108" s="31">
        <f>'ноябрь 2014г. по 6-10'!N108+'ноябрь 2014г. по 0,4'!N105</f>
        <v>0</v>
      </c>
      <c r="O108" s="31">
        <f>'ноябрь 2014г. по 6-10'!O108+'ноябрь 2014г. по 0,4'!O105</f>
        <v>0</v>
      </c>
      <c r="P108" s="31">
        <f>'ноябрь 2014г. по 6-10'!P108+'ноябрь 2014г. по 0,4'!P105</f>
        <v>0</v>
      </c>
      <c r="Q108" s="31">
        <f>'ноябрь 2014г. по 6-10'!Q108+'ноябрь 2014г. по 0,4'!Q105</f>
        <v>0</v>
      </c>
    </row>
    <row r="109" spans="1:17" x14ac:dyDescent="0.2">
      <c r="A109" s="18"/>
      <c r="B109" s="53"/>
      <c r="C109" s="50" t="s">
        <v>180</v>
      </c>
      <c r="D109" s="31">
        <f>'ноябрь 2014г. по 6-10'!D109+'ноябрь 2014г. по 0,4'!D106</f>
        <v>13</v>
      </c>
      <c r="E109" s="31">
        <f>'ноябрь 2014г. по 6-10'!E109+'ноябрь 2014г. по 0,4'!E106</f>
        <v>868.5</v>
      </c>
      <c r="F109" s="31">
        <f>'ноябрь 2014г. по 6-10'!F109+'ноябрь 2014г. по 0,4'!F106</f>
        <v>9</v>
      </c>
      <c r="G109" s="31">
        <f>'ноябрь 2014г. по 6-10'!G109+'ноябрь 2014г. по 0,4'!G106</f>
        <v>143.5</v>
      </c>
      <c r="H109" s="31">
        <f>'ноябрь 2014г. по 6-10'!H109+'ноябрь 2014г. по 0,4'!H106</f>
        <v>0</v>
      </c>
      <c r="I109" s="31">
        <f>'ноябрь 2014г. по 6-10'!I109+'ноябрь 2014г. по 0,4'!I106</f>
        <v>0</v>
      </c>
      <c r="J109" s="31">
        <f>'ноябрь 2014г. по 6-10'!J109+'ноябрь 2014г. по 0,4'!J106</f>
        <v>35</v>
      </c>
      <c r="K109" s="31">
        <f>'ноябрь 2014г. по 6-10'!K109+'ноябрь 2014г. по 0,4'!K106</f>
        <v>180</v>
      </c>
      <c r="L109" s="31">
        <f>'ноябрь 2014г. по 6-10'!L109+'ноябрь 2014г. по 0,4'!L106</f>
        <v>0</v>
      </c>
      <c r="M109" s="31">
        <f>'ноябрь 2014г. по 6-10'!M109+'ноябрь 2014г. по 0,4'!M106</f>
        <v>0</v>
      </c>
      <c r="N109" s="31">
        <f>'ноябрь 2014г. по 6-10'!N109+'ноябрь 2014г. по 0,4'!N106</f>
        <v>0</v>
      </c>
      <c r="O109" s="31">
        <f>'ноябрь 2014г. по 6-10'!O109+'ноябрь 2014г. по 0,4'!O106</f>
        <v>0</v>
      </c>
      <c r="P109" s="31">
        <f>'ноябрь 2014г. по 6-10'!P109+'ноябрь 2014г. по 0,4'!P106</f>
        <v>0</v>
      </c>
      <c r="Q109" s="31">
        <f>'ноябрь 2014г. по 6-10'!Q109+'ноябрь 2014г. по 0,4'!Q106</f>
        <v>0</v>
      </c>
    </row>
    <row r="110" spans="1:17" x14ac:dyDescent="0.2">
      <c r="A110" s="18"/>
      <c r="B110" s="53"/>
      <c r="C110" s="50" t="s">
        <v>181</v>
      </c>
      <c r="D110" s="31">
        <f>'ноябрь 2014г. по 6-10'!D110+'ноябрь 2014г. по 0,4'!D107</f>
        <v>10</v>
      </c>
      <c r="E110" s="31">
        <f>'ноябрь 2014г. по 6-10'!E110+'ноябрь 2014г. по 0,4'!E107</f>
        <v>312</v>
      </c>
      <c r="F110" s="31">
        <f>'ноябрь 2014г. по 6-10'!F110+'ноябрь 2014г. по 0,4'!F107</f>
        <v>10</v>
      </c>
      <c r="G110" s="31">
        <f>'ноябрь 2014г. по 6-10'!G110+'ноябрь 2014г. по 0,4'!G107</f>
        <v>112</v>
      </c>
      <c r="H110" s="31">
        <f>'ноябрь 2014г. по 6-10'!H110+'ноябрь 2014г. по 0,4'!H107</f>
        <v>0</v>
      </c>
      <c r="I110" s="31">
        <f>'ноябрь 2014г. по 6-10'!I110+'ноябрь 2014г. по 0,4'!I107</f>
        <v>0</v>
      </c>
      <c r="J110" s="31">
        <f>'ноябрь 2014г. по 6-10'!J110+'ноябрь 2014г. по 0,4'!J107</f>
        <v>15</v>
      </c>
      <c r="K110" s="31">
        <f>'ноябрь 2014г. по 6-10'!K110+'ноябрь 2014г. по 0,4'!K107</f>
        <v>72</v>
      </c>
      <c r="L110" s="31">
        <f>'ноябрь 2014г. по 6-10'!L110+'ноябрь 2014г. по 0,4'!L107</f>
        <v>0</v>
      </c>
      <c r="M110" s="31">
        <f>'ноябрь 2014г. по 6-10'!M110+'ноябрь 2014г. по 0,4'!M107</f>
        <v>0</v>
      </c>
      <c r="N110" s="31">
        <f>'ноябрь 2014г. по 6-10'!N110+'ноябрь 2014г. по 0,4'!N107</f>
        <v>0</v>
      </c>
      <c r="O110" s="31">
        <f>'ноябрь 2014г. по 6-10'!O110+'ноябрь 2014г. по 0,4'!O107</f>
        <v>0</v>
      </c>
      <c r="P110" s="31">
        <f>'ноябрь 2014г. по 6-10'!P110+'ноябрь 2014г. по 0,4'!P107</f>
        <v>0</v>
      </c>
      <c r="Q110" s="31">
        <f>'ноябрь 2014г. по 6-10'!Q110+'ноябрь 2014г. по 0,4'!Q107</f>
        <v>0</v>
      </c>
    </row>
    <row r="111" spans="1:17" x14ac:dyDescent="0.2">
      <c r="A111" s="18"/>
      <c r="B111" s="53"/>
      <c r="C111" s="50" t="s">
        <v>182</v>
      </c>
      <c r="D111" s="31">
        <f>'ноябрь 2014г. по 6-10'!D111+'ноябрь 2014г. по 0,4'!D108</f>
        <v>41</v>
      </c>
      <c r="E111" s="31">
        <f>'ноябрь 2014г. по 6-10'!E111+'ноябрь 2014г. по 0,4'!E108</f>
        <v>810</v>
      </c>
      <c r="F111" s="31">
        <f>'ноябрь 2014г. по 6-10'!F111+'ноябрь 2014г. по 0,4'!F108</f>
        <v>30</v>
      </c>
      <c r="G111" s="31">
        <f>'ноябрь 2014г. по 6-10'!G111+'ноябрь 2014г. по 0,4'!G108</f>
        <v>314.5</v>
      </c>
      <c r="H111" s="31">
        <f>'ноябрь 2014г. по 6-10'!H111+'ноябрь 2014г. по 0,4'!H108</f>
        <v>0</v>
      </c>
      <c r="I111" s="31">
        <f>'ноябрь 2014г. по 6-10'!I111+'ноябрь 2014г. по 0,4'!I108</f>
        <v>0</v>
      </c>
      <c r="J111" s="31">
        <f>'ноябрь 2014г. по 6-10'!J111+'ноябрь 2014г. по 0,4'!J108</f>
        <v>3</v>
      </c>
      <c r="K111" s="31">
        <f>'ноябрь 2014г. по 6-10'!K111+'ноябрь 2014г. по 0,4'!K108</f>
        <v>55</v>
      </c>
      <c r="L111" s="31">
        <f>'ноябрь 2014г. по 6-10'!L111+'ноябрь 2014г. по 0,4'!L108</f>
        <v>0</v>
      </c>
      <c r="M111" s="31">
        <f>'ноябрь 2014г. по 6-10'!M111+'ноябрь 2014г. по 0,4'!M108</f>
        <v>0</v>
      </c>
      <c r="N111" s="31">
        <f>'ноябрь 2014г. по 6-10'!N111+'ноябрь 2014г. по 0,4'!N108</f>
        <v>0</v>
      </c>
      <c r="O111" s="31">
        <f>'ноябрь 2014г. по 6-10'!O111+'ноябрь 2014г. по 0,4'!O108</f>
        <v>0</v>
      </c>
      <c r="P111" s="31">
        <f>'ноябрь 2014г. по 6-10'!P111+'ноябрь 2014г. по 0,4'!P108</f>
        <v>0</v>
      </c>
      <c r="Q111" s="31">
        <f>'ноябрь 2014г. по 6-10'!Q111+'ноябрь 2014г. по 0,4'!Q108</f>
        <v>0</v>
      </c>
    </row>
    <row r="112" spans="1:17" x14ac:dyDescent="0.2">
      <c r="A112" s="18"/>
      <c r="B112" s="53"/>
      <c r="C112" s="50" t="s">
        <v>183</v>
      </c>
      <c r="D112" s="31">
        <f>'ноябрь 2014г. по 6-10'!D112+'ноябрь 2014г. по 0,4'!D109</f>
        <v>14</v>
      </c>
      <c r="E112" s="31">
        <f>'ноябрь 2014г. по 6-10'!E112+'ноябрь 2014г. по 0,4'!E109</f>
        <v>88</v>
      </c>
      <c r="F112" s="31">
        <f>'ноябрь 2014г. по 6-10'!F112+'ноябрь 2014г. по 0,4'!F109</f>
        <v>14</v>
      </c>
      <c r="G112" s="31">
        <f>'ноябрь 2014г. по 6-10'!G112+'ноябрь 2014г. по 0,4'!G109</f>
        <v>88</v>
      </c>
      <c r="H112" s="31">
        <f>'ноябрь 2014г. по 6-10'!H112+'ноябрь 2014г. по 0,4'!H109</f>
        <v>0</v>
      </c>
      <c r="I112" s="31">
        <f>'ноябрь 2014г. по 6-10'!I112+'ноябрь 2014г. по 0,4'!I109</f>
        <v>0</v>
      </c>
      <c r="J112" s="31">
        <f>'ноябрь 2014г. по 6-10'!J112+'ноябрь 2014г. по 0,4'!J109</f>
        <v>1</v>
      </c>
      <c r="K112" s="31">
        <f>'ноябрь 2014г. по 6-10'!K112+'ноябрь 2014г. по 0,4'!K109</f>
        <v>6</v>
      </c>
      <c r="L112" s="31">
        <f>'ноябрь 2014г. по 6-10'!L112+'ноябрь 2014г. по 0,4'!L109</f>
        <v>0</v>
      </c>
      <c r="M112" s="31">
        <f>'ноябрь 2014г. по 6-10'!M112+'ноябрь 2014г. по 0,4'!M109</f>
        <v>0</v>
      </c>
      <c r="N112" s="31">
        <f>'ноябрь 2014г. по 6-10'!N112+'ноябрь 2014г. по 0,4'!N109</f>
        <v>0</v>
      </c>
      <c r="O112" s="31">
        <f>'ноябрь 2014г. по 6-10'!O112+'ноябрь 2014г. по 0,4'!O109</f>
        <v>0</v>
      </c>
      <c r="P112" s="31">
        <f>'ноябрь 2014г. по 6-10'!P112+'ноябрь 2014г. по 0,4'!P109</f>
        <v>0</v>
      </c>
      <c r="Q112" s="31">
        <f>'ноябрь 2014г. по 6-10'!Q112+'ноябрь 2014г. по 0,4'!Q109</f>
        <v>0</v>
      </c>
    </row>
    <row r="113" spans="1:17" x14ac:dyDescent="0.2">
      <c r="A113" s="18"/>
      <c r="B113" s="53"/>
      <c r="C113" s="50" t="s">
        <v>184</v>
      </c>
      <c r="D113" s="31">
        <f>'ноябрь 2014г. по 6-10'!D113+'ноябрь 2014г. по 0,4'!D110</f>
        <v>8</v>
      </c>
      <c r="E113" s="31">
        <f>'ноябрь 2014г. по 6-10'!E113+'ноябрь 2014г. по 0,4'!E110</f>
        <v>44.4</v>
      </c>
      <c r="F113" s="31">
        <f>'ноябрь 2014г. по 6-10'!F113+'ноябрь 2014г. по 0,4'!F110</f>
        <v>8</v>
      </c>
      <c r="G113" s="31">
        <f>'ноябрь 2014г. по 6-10'!G113+'ноябрь 2014г. по 0,4'!G110</f>
        <v>44.4</v>
      </c>
      <c r="H113" s="31">
        <f>'ноябрь 2014г. по 6-10'!H113+'ноябрь 2014г. по 0,4'!H110</f>
        <v>0</v>
      </c>
      <c r="I113" s="31">
        <f>'ноябрь 2014г. по 6-10'!I113+'ноябрь 2014г. по 0,4'!I110</f>
        <v>0</v>
      </c>
      <c r="J113" s="31">
        <f>'ноябрь 2014г. по 6-10'!J113+'ноябрь 2014г. по 0,4'!J110</f>
        <v>0</v>
      </c>
      <c r="K113" s="31">
        <f>'ноябрь 2014г. по 6-10'!K113+'ноябрь 2014г. по 0,4'!K110</f>
        <v>0</v>
      </c>
      <c r="L113" s="31">
        <f>'ноябрь 2014г. по 6-10'!L113+'ноябрь 2014г. по 0,4'!L110</f>
        <v>0</v>
      </c>
      <c r="M113" s="31">
        <f>'ноябрь 2014г. по 6-10'!M113+'ноябрь 2014г. по 0,4'!M110</f>
        <v>0</v>
      </c>
      <c r="N113" s="31">
        <f>'ноябрь 2014г. по 6-10'!N113+'ноябрь 2014г. по 0,4'!N110</f>
        <v>0</v>
      </c>
      <c r="O113" s="31">
        <f>'ноябрь 2014г. по 6-10'!O113+'ноябрь 2014г. по 0,4'!O110</f>
        <v>0</v>
      </c>
      <c r="P113" s="31">
        <f>'ноябрь 2014г. по 6-10'!P113+'ноябрь 2014г. по 0,4'!P110</f>
        <v>0</v>
      </c>
      <c r="Q113" s="31">
        <f>'ноябрь 2014г. по 6-10'!Q113+'ноябрь 2014г. по 0,4'!Q110</f>
        <v>0</v>
      </c>
    </row>
    <row r="114" spans="1:17" x14ac:dyDescent="0.2">
      <c r="A114" s="18"/>
      <c r="B114" s="53"/>
      <c r="C114" s="50" t="s">
        <v>185</v>
      </c>
      <c r="D114" s="31">
        <f>'ноябрь 2014г. по 6-10'!D114+'ноябрь 2014г. по 0,4'!D111</f>
        <v>13</v>
      </c>
      <c r="E114" s="31">
        <f>'ноябрь 2014г. по 6-10'!E114+'ноябрь 2014г. по 0,4'!E111</f>
        <v>1005.5</v>
      </c>
      <c r="F114" s="31">
        <f>'ноябрь 2014г. по 6-10'!F114+'ноябрь 2014г. по 0,4'!F111</f>
        <v>7</v>
      </c>
      <c r="G114" s="31">
        <f>'ноябрь 2014г. по 6-10'!G114+'ноябрь 2014г. по 0,4'!G111</f>
        <v>459.5</v>
      </c>
      <c r="H114" s="31">
        <f>'ноябрь 2014г. по 6-10'!H114+'ноябрь 2014г. по 0,4'!H111</f>
        <v>0</v>
      </c>
      <c r="I114" s="31">
        <f>'ноябрь 2014г. по 6-10'!I114+'ноябрь 2014г. по 0,4'!I111</f>
        <v>0</v>
      </c>
      <c r="J114" s="31">
        <f>'ноябрь 2014г. по 6-10'!J114+'ноябрь 2014г. по 0,4'!J111</f>
        <v>9</v>
      </c>
      <c r="K114" s="31">
        <f>'ноябрь 2014г. по 6-10'!K114+'ноябрь 2014г. по 0,4'!K111</f>
        <v>87</v>
      </c>
      <c r="L114" s="31">
        <f>'ноябрь 2014г. по 6-10'!L114+'ноябрь 2014г. по 0,4'!L111</f>
        <v>0</v>
      </c>
      <c r="M114" s="31">
        <f>'ноябрь 2014г. по 6-10'!M114+'ноябрь 2014г. по 0,4'!M111</f>
        <v>0</v>
      </c>
      <c r="N114" s="31">
        <f>'ноябрь 2014г. по 6-10'!N114+'ноябрь 2014г. по 0,4'!N111</f>
        <v>0</v>
      </c>
      <c r="O114" s="31">
        <f>'ноябрь 2014г. по 6-10'!O114+'ноябрь 2014г. по 0,4'!O111</f>
        <v>0</v>
      </c>
      <c r="P114" s="31">
        <f>'ноябрь 2014г. по 6-10'!P114+'ноябрь 2014г. по 0,4'!P111</f>
        <v>0</v>
      </c>
      <c r="Q114" s="31">
        <f>'ноябрь 2014г. по 6-10'!Q114+'ноябрь 2014г. по 0,4'!Q111</f>
        <v>0</v>
      </c>
    </row>
    <row r="115" spans="1:17" x14ac:dyDescent="0.2">
      <c r="A115" s="18"/>
      <c r="B115" s="53"/>
      <c r="C115" s="50" t="s">
        <v>186</v>
      </c>
      <c r="D115" s="31">
        <f>'ноябрь 2014г. по 6-10'!D115+'ноябрь 2014г. по 0,4'!D112</f>
        <v>1</v>
      </c>
      <c r="E115" s="31">
        <f>'ноябрь 2014г. по 6-10'!E115+'ноябрь 2014г. по 0,4'!E112</f>
        <v>100</v>
      </c>
      <c r="F115" s="31">
        <f>'ноябрь 2014г. по 6-10'!F115+'ноябрь 2014г. по 0,4'!F112</f>
        <v>1</v>
      </c>
      <c r="G115" s="31">
        <f>'ноябрь 2014г. по 6-10'!G115+'ноябрь 2014г. по 0,4'!G112</f>
        <v>4.4000000000000004</v>
      </c>
      <c r="H115" s="31">
        <f>'ноябрь 2014г. по 6-10'!H115+'ноябрь 2014г. по 0,4'!H112</f>
        <v>0</v>
      </c>
      <c r="I115" s="31">
        <f>'ноябрь 2014г. по 6-10'!I115+'ноябрь 2014г. по 0,4'!I112</f>
        <v>0</v>
      </c>
      <c r="J115" s="31">
        <f>'ноябрь 2014г. по 6-10'!J115+'ноябрь 2014г. по 0,4'!J112</f>
        <v>0</v>
      </c>
      <c r="K115" s="31">
        <f>'ноябрь 2014г. по 6-10'!K115+'ноябрь 2014г. по 0,4'!K112</f>
        <v>0</v>
      </c>
      <c r="L115" s="31">
        <f>'ноябрь 2014г. по 6-10'!L115+'ноябрь 2014г. по 0,4'!L112</f>
        <v>0</v>
      </c>
      <c r="M115" s="31">
        <f>'ноябрь 2014г. по 6-10'!M115+'ноябрь 2014г. по 0,4'!M112</f>
        <v>0</v>
      </c>
      <c r="N115" s="31">
        <f>'ноябрь 2014г. по 6-10'!N115+'ноябрь 2014г. по 0,4'!N112</f>
        <v>0</v>
      </c>
      <c r="O115" s="31">
        <f>'ноябрь 2014г. по 6-10'!O115+'ноябрь 2014г. по 0,4'!O112</f>
        <v>0</v>
      </c>
      <c r="P115" s="31">
        <f>'ноябрь 2014г. по 6-10'!P115+'ноябрь 2014г. по 0,4'!P112</f>
        <v>0</v>
      </c>
      <c r="Q115" s="31">
        <f>'ноябрь 2014г. по 6-10'!Q115+'ноябрь 2014г. по 0,4'!Q112</f>
        <v>0</v>
      </c>
    </row>
    <row r="116" spans="1:17" x14ac:dyDescent="0.2">
      <c r="A116" s="18"/>
      <c r="B116" s="53"/>
      <c r="C116" s="50" t="s">
        <v>187</v>
      </c>
      <c r="D116" s="31">
        <f>'ноябрь 2014г. по 6-10'!D116+'ноябрь 2014г. по 0,4'!D113</f>
        <v>0</v>
      </c>
      <c r="E116" s="31">
        <f>'ноябрь 2014г. по 6-10'!E116+'ноябрь 2014г. по 0,4'!E113</f>
        <v>0</v>
      </c>
      <c r="F116" s="31">
        <f>'ноябрь 2014г. по 6-10'!F116+'ноябрь 2014г. по 0,4'!F113</f>
        <v>0</v>
      </c>
      <c r="G116" s="31">
        <f>'ноябрь 2014г. по 6-10'!G116+'ноябрь 2014г. по 0,4'!G113</f>
        <v>0</v>
      </c>
      <c r="H116" s="31">
        <f>'ноябрь 2014г. по 6-10'!H116+'ноябрь 2014г. по 0,4'!H113</f>
        <v>0</v>
      </c>
      <c r="I116" s="31">
        <f>'ноябрь 2014г. по 6-10'!I116+'ноябрь 2014г. по 0,4'!I113</f>
        <v>0</v>
      </c>
      <c r="J116" s="31">
        <f>'ноябрь 2014г. по 6-10'!J116+'ноябрь 2014г. по 0,4'!J113</f>
        <v>0</v>
      </c>
      <c r="K116" s="31">
        <f>'ноябрь 2014г. по 6-10'!K116+'ноябрь 2014г. по 0,4'!K113</f>
        <v>0</v>
      </c>
      <c r="L116" s="31">
        <f>'ноябрь 2014г. по 6-10'!L116+'ноябрь 2014г. по 0,4'!L113</f>
        <v>0</v>
      </c>
      <c r="M116" s="31">
        <f>'ноябрь 2014г. по 6-10'!M116+'ноябрь 2014г. по 0,4'!M113</f>
        <v>0</v>
      </c>
      <c r="N116" s="31">
        <f>'ноябрь 2014г. по 6-10'!N116+'ноябрь 2014г. по 0,4'!N113</f>
        <v>0</v>
      </c>
      <c r="O116" s="31">
        <f>'ноябрь 2014г. по 6-10'!O116+'ноябрь 2014г. по 0,4'!O113</f>
        <v>0</v>
      </c>
      <c r="P116" s="31">
        <f>'ноябрь 2014г. по 6-10'!P116+'ноябрь 2014г. по 0,4'!P113</f>
        <v>0</v>
      </c>
      <c r="Q116" s="31">
        <f>'ноябрь 2014г. по 6-10'!Q116+'ноябрь 2014г. по 0,4'!Q113</f>
        <v>0</v>
      </c>
    </row>
    <row r="117" spans="1:17" x14ac:dyDescent="0.2">
      <c r="A117" s="18"/>
      <c r="B117" s="53"/>
      <c r="C117" s="50" t="s">
        <v>188</v>
      </c>
      <c r="D117" s="31">
        <f>'ноябрь 2014г. по 6-10'!D117+'ноябрь 2014г. по 0,4'!D114</f>
        <v>39</v>
      </c>
      <c r="E117" s="31">
        <f>'ноябрь 2014г. по 6-10'!E117+'ноябрь 2014г. по 0,4'!E114</f>
        <v>2215.9</v>
      </c>
      <c r="F117" s="31">
        <f>'ноябрь 2014г. по 6-10'!F117+'ноябрь 2014г. по 0,4'!F114</f>
        <v>30</v>
      </c>
      <c r="G117" s="31">
        <f>'ноябрь 2014г. по 6-10'!G117+'ноябрь 2014г. по 0,4'!G114</f>
        <v>1282.9000000000001</v>
      </c>
      <c r="H117" s="31">
        <f>'ноябрь 2014г. по 6-10'!H117+'ноябрь 2014г. по 0,4'!H114</f>
        <v>0</v>
      </c>
      <c r="I117" s="31">
        <f>'ноябрь 2014г. по 6-10'!I117+'ноябрь 2014г. по 0,4'!I114</f>
        <v>0</v>
      </c>
      <c r="J117" s="31">
        <f>'ноябрь 2014г. по 6-10'!J117+'ноябрь 2014г. по 0,4'!J114</f>
        <v>60</v>
      </c>
      <c r="K117" s="31">
        <f>'ноябрь 2014г. по 6-10'!K117+'ноябрь 2014г. по 0,4'!K114</f>
        <v>1030</v>
      </c>
      <c r="L117" s="31">
        <f>'ноябрь 2014г. по 6-10'!L117+'ноябрь 2014г. по 0,4'!L114</f>
        <v>0</v>
      </c>
      <c r="M117" s="31">
        <f>'ноябрь 2014г. по 6-10'!M117+'ноябрь 2014г. по 0,4'!M114</f>
        <v>0</v>
      </c>
      <c r="N117" s="31">
        <f>'ноябрь 2014г. по 6-10'!N117+'ноябрь 2014г. по 0,4'!N114</f>
        <v>0</v>
      </c>
      <c r="O117" s="31">
        <f>'ноябрь 2014г. по 6-10'!O117+'ноябрь 2014г. по 0,4'!O114</f>
        <v>0</v>
      </c>
      <c r="P117" s="31">
        <f>'ноябрь 2014г. по 6-10'!P117+'ноябрь 2014г. по 0,4'!P114</f>
        <v>0</v>
      </c>
      <c r="Q117" s="31">
        <f>'ноябрь 2014г. по 6-10'!Q117+'ноябрь 2014г. по 0,4'!Q114</f>
        <v>0</v>
      </c>
    </row>
    <row r="118" spans="1:17" x14ac:dyDescent="0.2">
      <c r="A118" s="18"/>
      <c r="B118" s="53"/>
      <c r="C118" s="50" t="s">
        <v>189</v>
      </c>
      <c r="D118" s="31">
        <f>'ноябрь 2014г. по 6-10'!D118+'ноябрь 2014г. по 0,4'!D115</f>
        <v>11</v>
      </c>
      <c r="E118" s="31">
        <f>'ноябрь 2014г. по 6-10'!E118+'ноябрь 2014г. по 0,4'!E115</f>
        <v>1331</v>
      </c>
      <c r="F118" s="31">
        <f>'ноябрь 2014г. по 6-10'!F118+'ноябрь 2014г. по 0,4'!F115</f>
        <v>7</v>
      </c>
      <c r="G118" s="31">
        <f>'ноябрь 2014г. по 6-10'!G118+'ноябрь 2014г. по 0,4'!G115</f>
        <v>156</v>
      </c>
      <c r="H118" s="31">
        <f>'ноябрь 2014г. по 6-10'!H118+'ноябрь 2014г. по 0,4'!H115</f>
        <v>0</v>
      </c>
      <c r="I118" s="31">
        <f>'ноябрь 2014г. по 6-10'!I118+'ноябрь 2014г. по 0,4'!I115</f>
        <v>0</v>
      </c>
      <c r="J118" s="31">
        <f>'ноябрь 2014г. по 6-10'!J118+'ноябрь 2014г. по 0,4'!J115</f>
        <v>1</v>
      </c>
      <c r="K118" s="31">
        <f>'ноябрь 2014г. по 6-10'!K118+'ноябрь 2014г. по 0,4'!K115</f>
        <v>40</v>
      </c>
      <c r="L118" s="31">
        <f>'ноябрь 2014г. по 6-10'!L118+'ноябрь 2014г. по 0,4'!L115</f>
        <v>0</v>
      </c>
      <c r="M118" s="31">
        <f>'ноябрь 2014г. по 6-10'!M118+'ноябрь 2014г. по 0,4'!M115</f>
        <v>0</v>
      </c>
      <c r="N118" s="31">
        <f>'ноябрь 2014г. по 6-10'!N118+'ноябрь 2014г. по 0,4'!N115</f>
        <v>0</v>
      </c>
      <c r="O118" s="31">
        <f>'ноябрь 2014г. по 6-10'!O118+'ноябрь 2014г. по 0,4'!O115</f>
        <v>0</v>
      </c>
      <c r="P118" s="31">
        <f>'ноябрь 2014г. по 6-10'!P118+'ноябрь 2014г. по 0,4'!P115</f>
        <v>0</v>
      </c>
      <c r="Q118" s="31">
        <f>'ноябрь 2014г. по 6-10'!Q118+'ноябрь 2014г. по 0,4'!Q115</f>
        <v>0</v>
      </c>
    </row>
    <row r="119" spans="1:17" x14ac:dyDescent="0.2">
      <c r="A119" s="18"/>
      <c r="B119" s="53"/>
      <c r="C119" s="50" t="s">
        <v>190</v>
      </c>
      <c r="D119" s="31">
        <f>'ноябрь 2014г. по 6-10'!D119+'ноябрь 2014г. по 0,4'!D116</f>
        <v>5</v>
      </c>
      <c r="E119" s="31">
        <f>'ноябрь 2014г. по 6-10'!E119+'ноябрь 2014г. по 0,4'!E116</f>
        <v>241</v>
      </c>
      <c r="F119" s="31">
        <f>'ноябрь 2014г. по 6-10'!F119+'ноябрь 2014г. по 0,4'!F116</f>
        <v>5</v>
      </c>
      <c r="G119" s="31">
        <f>'ноябрь 2014г. по 6-10'!G119+'ноябрь 2014г. по 0,4'!G116</f>
        <v>241</v>
      </c>
      <c r="H119" s="31">
        <f>'ноябрь 2014г. по 6-10'!H119+'ноябрь 2014г. по 0,4'!H116</f>
        <v>0</v>
      </c>
      <c r="I119" s="31">
        <f>'ноябрь 2014г. по 6-10'!I119+'ноябрь 2014г. по 0,4'!I116</f>
        <v>0</v>
      </c>
      <c r="J119" s="31">
        <f>'ноябрь 2014г. по 6-10'!J119+'ноябрь 2014г. по 0,4'!J116</f>
        <v>0</v>
      </c>
      <c r="K119" s="31">
        <f>'ноябрь 2014г. по 6-10'!K119+'ноябрь 2014г. по 0,4'!K116</f>
        <v>0</v>
      </c>
      <c r="L119" s="31">
        <f>'ноябрь 2014г. по 6-10'!L119+'ноябрь 2014г. по 0,4'!L116</f>
        <v>0</v>
      </c>
      <c r="M119" s="31">
        <f>'ноябрь 2014г. по 6-10'!M119+'ноябрь 2014г. по 0,4'!M116</f>
        <v>0</v>
      </c>
      <c r="N119" s="31">
        <f>'ноябрь 2014г. по 6-10'!N119+'ноябрь 2014г. по 0,4'!N116</f>
        <v>0</v>
      </c>
      <c r="O119" s="31">
        <f>'ноябрь 2014г. по 6-10'!O119+'ноябрь 2014г. по 0,4'!O116</f>
        <v>0</v>
      </c>
      <c r="P119" s="31">
        <f>'ноябрь 2014г. по 6-10'!P119+'ноябрь 2014г. по 0,4'!P116</f>
        <v>0</v>
      </c>
      <c r="Q119" s="31">
        <f>'ноябрь 2014г. по 6-10'!Q119+'ноябрь 2014г. по 0,4'!Q116</f>
        <v>0</v>
      </c>
    </row>
    <row r="120" spans="1:17" x14ac:dyDescent="0.2">
      <c r="A120" s="18"/>
      <c r="B120" s="53"/>
      <c r="C120" s="50" t="s">
        <v>191</v>
      </c>
      <c r="D120" s="31">
        <f>'ноябрь 2014г. по 6-10'!D120+'ноябрь 2014г. по 0,4'!D117</f>
        <v>0</v>
      </c>
      <c r="E120" s="31">
        <f>'ноябрь 2014г. по 6-10'!E120+'ноябрь 2014г. по 0,4'!E117</f>
        <v>0</v>
      </c>
      <c r="F120" s="31">
        <f>'ноябрь 2014г. по 6-10'!F120+'ноябрь 2014г. по 0,4'!F117</f>
        <v>0</v>
      </c>
      <c r="G120" s="31">
        <f>'ноябрь 2014г. по 6-10'!G120+'ноябрь 2014г. по 0,4'!G117</f>
        <v>0</v>
      </c>
      <c r="H120" s="31">
        <f>'ноябрь 2014г. по 6-10'!H120+'ноябрь 2014г. по 0,4'!H117</f>
        <v>0</v>
      </c>
      <c r="I120" s="31">
        <f>'ноябрь 2014г. по 6-10'!I120+'ноябрь 2014г. по 0,4'!I117</f>
        <v>0</v>
      </c>
      <c r="J120" s="31">
        <f>'ноябрь 2014г. по 6-10'!J120+'ноябрь 2014г. по 0,4'!J117</f>
        <v>0</v>
      </c>
      <c r="K120" s="31">
        <f>'ноябрь 2014г. по 6-10'!K120+'ноябрь 2014г. по 0,4'!K117</f>
        <v>0</v>
      </c>
      <c r="L120" s="31">
        <f>'ноябрь 2014г. по 6-10'!L120+'ноябрь 2014г. по 0,4'!L117</f>
        <v>0</v>
      </c>
      <c r="M120" s="31">
        <f>'ноябрь 2014г. по 6-10'!M120+'ноябрь 2014г. по 0,4'!M117</f>
        <v>0</v>
      </c>
      <c r="N120" s="31">
        <f>'ноябрь 2014г. по 6-10'!N120+'ноябрь 2014г. по 0,4'!N117</f>
        <v>0</v>
      </c>
      <c r="O120" s="31">
        <f>'ноябрь 2014г. по 6-10'!O120+'ноябрь 2014г. по 0,4'!O117</f>
        <v>0</v>
      </c>
      <c r="P120" s="31">
        <f>'ноябрь 2014г. по 6-10'!P120+'ноябрь 2014г. по 0,4'!P117</f>
        <v>0</v>
      </c>
      <c r="Q120" s="31">
        <f>'ноябрь 2014г. по 6-10'!Q120+'ноябрь 2014г. по 0,4'!Q117</f>
        <v>0</v>
      </c>
    </row>
    <row r="121" spans="1:17" x14ac:dyDescent="0.2">
      <c r="A121" s="18"/>
      <c r="B121" s="53"/>
      <c r="C121" s="50" t="s">
        <v>192</v>
      </c>
      <c r="D121" s="31">
        <f>'ноябрь 2014г. по 6-10'!D121+'ноябрь 2014г. по 0,4'!D118</f>
        <v>0</v>
      </c>
      <c r="E121" s="31">
        <f>'ноябрь 2014г. по 6-10'!E121+'ноябрь 2014г. по 0,4'!E118</f>
        <v>0</v>
      </c>
      <c r="F121" s="31">
        <f>'ноябрь 2014г. по 6-10'!F121+'ноябрь 2014г. по 0,4'!F118</f>
        <v>0</v>
      </c>
      <c r="G121" s="31">
        <f>'ноябрь 2014г. по 6-10'!G121+'ноябрь 2014г. по 0,4'!G118</f>
        <v>0</v>
      </c>
      <c r="H121" s="31">
        <f>'ноябрь 2014г. по 6-10'!H121+'ноябрь 2014г. по 0,4'!H118</f>
        <v>0</v>
      </c>
      <c r="I121" s="31">
        <f>'ноябрь 2014г. по 6-10'!I121+'ноябрь 2014г. по 0,4'!I118</f>
        <v>0</v>
      </c>
      <c r="J121" s="31">
        <f>'ноябрь 2014г. по 6-10'!J121+'ноябрь 2014г. по 0,4'!J118</f>
        <v>0</v>
      </c>
      <c r="K121" s="31">
        <f>'ноябрь 2014г. по 6-10'!K121+'ноябрь 2014г. по 0,4'!K118</f>
        <v>0</v>
      </c>
      <c r="L121" s="31">
        <f>'ноябрь 2014г. по 6-10'!L121+'ноябрь 2014г. по 0,4'!L118</f>
        <v>0</v>
      </c>
      <c r="M121" s="31">
        <f>'ноябрь 2014г. по 6-10'!M121+'ноябрь 2014г. по 0,4'!M118</f>
        <v>0</v>
      </c>
      <c r="N121" s="31">
        <f>'ноябрь 2014г. по 6-10'!N121+'ноябрь 2014г. по 0,4'!N118</f>
        <v>0</v>
      </c>
      <c r="O121" s="31">
        <f>'ноябрь 2014г. по 6-10'!O121+'ноябрь 2014г. по 0,4'!O118</f>
        <v>0</v>
      </c>
      <c r="P121" s="31">
        <f>'ноябрь 2014г. по 6-10'!P121+'ноябрь 2014г. по 0,4'!P118</f>
        <v>0</v>
      </c>
      <c r="Q121" s="31">
        <f>'ноябрь 2014г. по 6-10'!Q121+'ноябрь 2014г. по 0,4'!Q118</f>
        <v>0</v>
      </c>
    </row>
    <row r="122" spans="1:17" x14ac:dyDescent="0.2">
      <c r="A122" s="18"/>
      <c r="B122" s="53"/>
      <c r="C122" s="50" t="s">
        <v>193</v>
      </c>
      <c r="D122" s="31">
        <f>'ноябрь 2014г. по 6-10'!D122+'ноябрь 2014г. по 0,4'!D119</f>
        <v>7</v>
      </c>
      <c r="E122" s="31">
        <f>'ноябрь 2014г. по 6-10'!E122+'ноябрь 2014г. по 0,4'!E119</f>
        <v>76.900000000000006</v>
      </c>
      <c r="F122" s="31">
        <f>'ноябрь 2014г. по 6-10'!F122+'ноябрь 2014г. по 0,4'!F119</f>
        <v>7</v>
      </c>
      <c r="G122" s="31">
        <f>'ноябрь 2014г. по 6-10'!G122+'ноябрь 2014г. по 0,4'!G119</f>
        <v>76.900000000000006</v>
      </c>
      <c r="H122" s="31">
        <f>'ноябрь 2014г. по 6-10'!H122+'ноябрь 2014г. по 0,4'!H119</f>
        <v>0</v>
      </c>
      <c r="I122" s="31">
        <f>'ноябрь 2014г. по 6-10'!I122+'ноябрь 2014г. по 0,4'!I119</f>
        <v>0</v>
      </c>
      <c r="J122" s="31">
        <f>'ноябрь 2014г. по 6-10'!J122+'ноябрь 2014г. по 0,4'!J119</f>
        <v>0</v>
      </c>
      <c r="K122" s="31">
        <f>'ноябрь 2014г. по 6-10'!K122+'ноябрь 2014г. по 0,4'!K119</f>
        <v>0</v>
      </c>
      <c r="L122" s="31">
        <f>'ноябрь 2014г. по 6-10'!L122+'ноябрь 2014г. по 0,4'!L119</f>
        <v>0</v>
      </c>
      <c r="M122" s="31">
        <f>'ноябрь 2014г. по 6-10'!M122+'ноябрь 2014г. по 0,4'!M119</f>
        <v>0</v>
      </c>
      <c r="N122" s="31">
        <f>'ноябрь 2014г. по 6-10'!N122+'ноябрь 2014г. по 0,4'!N119</f>
        <v>0</v>
      </c>
      <c r="O122" s="31">
        <f>'ноябрь 2014г. по 6-10'!O122+'ноябрь 2014г. по 0,4'!O119</f>
        <v>0</v>
      </c>
      <c r="P122" s="31">
        <f>'ноябрь 2014г. по 6-10'!P122+'ноябрь 2014г. по 0,4'!P119</f>
        <v>0</v>
      </c>
      <c r="Q122" s="31">
        <f>'ноябрь 2014г. по 6-10'!Q122+'ноябрь 2014г. по 0,4'!Q119</f>
        <v>0</v>
      </c>
    </row>
    <row r="123" spans="1:17" x14ac:dyDescent="0.2">
      <c r="A123" s="18"/>
      <c r="B123" s="53"/>
      <c r="C123" s="50" t="s">
        <v>194</v>
      </c>
      <c r="D123" s="31">
        <f>'ноябрь 2014г. по 6-10'!D123+'ноябрь 2014г. по 0,4'!D120</f>
        <v>8</v>
      </c>
      <c r="E123" s="31">
        <f>'ноябрь 2014г. по 6-10'!E123+'ноябрь 2014г. по 0,4'!E120</f>
        <v>316.5</v>
      </c>
      <c r="F123" s="31">
        <f>'ноябрь 2014г. по 6-10'!F123+'ноябрь 2014г. по 0,4'!F120</f>
        <v>8</v>
      </c>
      <c r="G123" s="31">
        <f>'ноябрь 2014г. по 6-10'!G123+'ноябрь 2014г. по 0,4'!G120</f>
        <v>316.5</v>
      </c>
      <c r="H123" s="31">
        <f>'ноябрь 2014г. по 6-10'!H123+'ноябрь 2014г. по 0,4'!H120</f>
        <v>0</v>
      </c>
      <c r="I123" s="31">
        <f>'ноябрь 2014г. по 6-10'!I123+'ноябрь 2014г. по 0,4'!I120</f>
        <v>0</v>
      </c>
      <c r="J123" s="31">
        <f>'ноябрь 2014г. по 6-10'!J123+'ноябрь 2014г. по 0,4'!J120</f>
        <v>0</v>
      </c>
      <c r="K123" s="31">
        <f>'ноябрь 2014г. по 6-10'!K123+'ноябрь 2014г. по 0,4'!K120</f>
        <v>0</v>
      </c>
      <c r="L123" s="31">
        <f>'ноябрь 2014г. по 6-10'!L123+'ноябрь 2014г. по 0,4'!L120</f>
        <v>0</v>
      </c>
      <c r="M123" s="31">
        <f>'ноябрь 2014г. по 6-10'!M123+'ноябрь 2014г. по 0,4'!M120</f>
        <v>0</v>
      </c>
      <c r="N123" s="31">
        <f>'ноябрь 2014г. по 6-10'!N123+'ноябрь 2014г. по 0,4'!N120</f>
        <v>0</v>
      </c>
      <c r="O123" s="31">
        <f>'ноябрь 2014г. по 6-10'!O123+'ноябрь 2014г. по 0,4'!O120</f>
        <v>0</v>
      </c>
      <c r="P123" s="31">
        <f>'ноябрь 2014г. по 6-10'!P123+'ноябрь 2014г. по 0,4'!P120</f>
        <v>0</v>
      </c>
      <c r="Q123" s="31">
        <f>'ноябрь 2014г. по 6-10'!Q123+'ноябрь 2014г. по 0,4'!Q120</f>
        <v>0</v>
      </c>
    </row>
    <row r="124" spans="1:17" x14ac:dyDescent="0.2">
      <c r="A124" s="18"/>
      <c r="B124" s="53"/>
      <c r="C124" s="50" t="s">
        <v>195</v>
      </c>
      <c r="D124" s="31">
        <f>'ноябрь 2014г. по 6-10'!D124+'ноябрь 2014г. по 0,4'!D121</f>
        <v>3</v>
      </c>
      <c r="E124" s="31">
        <f>'ноябрь 2014г. по 6-10'!E124+'ноябрь 2014г. по 0,4'!E121</f>
        <v>12.5</v>
      </c>
      <c r="F124" s="31">
        <f>'ноябрь 2014г. по 6-10'!F124+'ноябрь 2014г. по 0,4'!F121</f>
        <v>3</v>
      </c>
      <c r="G124" s="31">
        <f>'ноябрь 2014г. по 6-10'!G124+'ноябрь 2014г. по 0,4'!G121</f>
        <v>12.5</v>
      </c>
      <c r="H124" s="31">
        <f>'ноябрь 2014г. по 6-10'!H124+'ноябрь 2014г. по 0,4'!H121</f>
        <v>0</v>
      </c>
      <c r="I124" s="31">
        <f>'ноябрь 2014г. по 6-10'!I124+'ноябрь 2014г. по 0,4'!I121</f>
        <v>0</v>
      </c>
      <c r="J124" s="31">
        <f>'ноябрь 2014г. по 6-10'!J124+'ноябрь 2014г. по 0,4'!J121</f>
        <v>0</v>
      </c>
      <c r="K124" s="31">
        <f>'ноябрь 2014г. по 6-10'!K124+'ноябрь 2014г. по 0,4'!K121</f>
        <v>0</v>
      </c>
      <c r="L124" s="31">
        <f>'ноябрь 2014г. по 6-10'!L124+'ноябрь 2014г. по 0,4'!L121</f>
        <v>0</v>
      </c>
      <c r="M124" s="31">
        <f>'ноябрь 2014г. по 6-10'!M124+'ноябрь 2014г. по 0,4'!M121</f>
        <v>0</v>
      </c>
      <c r="N124" s="31">
        <f>'ноябрь 2014г. по 6-10'!N124+'ноябрь 2014г. по 0,4'!N121</f>
        <v>0</v>
      </c>
      <c r="O124" s="31">
        <f>'ноябрь 2014г. по 6-10'!O124+'ноябрь 2014г. по 0,4'!O121</f>
        <v>0</v>
      </c>
      <c r="P124" s="31">
        <f>'ноябрь 2014г. по 6-10'!P124+'ноябрь 2014г. по 0,4'!P121</f>
        <v>0</v>
      </c>
      <c r="Q124" s="31">
        <f>'ноябрь 2014г. по 6-10'!Q124+'ноябрь 2014г. по 0,4'!Q121</f>
        <v>0</v>
      </c>
    </row>
    <row r="125" spans="1:17" x14ac:dyDescent="0.2">
      <c r="A125" s="18"/>
      <c r="B125" s="53"/>
      <c r="C125" s="50" t="s">
        <v>196</v>
      </c>
      <c r="D125" s="31">
        <f>'ноябрь 2014г. по 6-10'!D125+'ноябрь 2014г. по 0,4'!D122</f>
        <v>6</v>
      </c>
      <c r="E125" s="31">
        <f>'ноябрь 2014г. по 6-10'!E125+'ноябрь 2014г. по 0,4'!E122</f>
        <v>139.80000000000001</v>
      </c>
      <c r="F125" s="31">
        <f>'ноябрь 2014г. по 6-10'!F125+'ноябрь 2014г. по 0,4'!F122</f>
        <v>5</v>
      </c>
      <c r="G125" s="31">
        <f>'ноябрь 2014г. по 6-10'!G125+'ноябрь 2014г. по 0,4'!G122</f>
        <v>41.8</v>
      </c>
      <c r="H125" s="31">
        <f>'ноябрь 2014г. по 6-10'!H125+'ноябрь 2014г. по 0,4'!H122</f>
        <v>0</v>
      </c>
      <c r="I125" s="31">
        <f>'ноябрь 2014г. по 6-10'!I125+'ноябрь 2014г. по 0,4'!I122</f>
        <v>0</v>
      </c>
      <c r="J125" s="31">
        <f>'ноябрь 2014г. по 6-10'!J125+'ноябрь 2014г. по 0,4'!J122</f>
        <v>2</v>
      </c>
      <c r="K125" s="31">
        <f>'ноябрь 2014г. по 6-10'!K125+'ноябрь 2014г. по 0,4'!K122</f>
        <v>18</v>
      </c>
      <c r="L125" s="31">
        <f>'ноябрь 2014г. по 6-10'!L125+'ноябрь 2014г. по 0,4'!L122</f>
        <v>0</v>
      </c>
      <c r="M125" s="31">
        <f>'ноябрь 2014г. по 6-10'!M125+'ноябрь 2014г. по 0,4'!M122</f>
        <v>0</v>
      </c>
      <c r="N125" s="31">
        <f>'ноябрь 2014г. по 6-10'!N125+'ноябрь 2014г. по 0,4'!N122</f>
        <v>0</v>
      </c>
      <c r="O125" s="31">
        <f>'ноябрь 2014г. по 6-10'!O125+'ноябрь 2014г. по 0,4'!O122</f>
        <v>0</v>
      </c>
      <c r="P125" s="31">
        <f>'ноябрь 2014г. по 6-10'!P125+'ноябрь 2014г. по 0,4'!P122</f>
        <v>0</v>
      </c>
      <c r="Q125" s="31">
        <f>'ноябрь 2014г. по 6-10'!Q125+'ноябрь 2014г. по 0,4'!Q122</f>
        <v>0</v>
      </c>
    </row>
    <row r="126" spans="1:17" ht="12.75" customHeight="1" x14ac:dyDescent="0.2">
      <c r="A126" s="18"/>
      <c r="B126" s="53"/>
      <c r="C126" s="50" t="s">
        <v>197</v>
      </c>
      <c r="D126" s="31">
        <f>'ноябрь 2014г. по 6-10'!D126+'ноябрь 2014г. по 0,4'!D123</f>
        <v>5</v>
      </c>
      <c r="E126" s="31">
        <f>'ноябрь 2014г. по 6-10'!E126+'ноябрь 2014г. по 0,4'!E123</f>
        <v>130</v>
      </c>
      <c r="F126" s="31">
        <f>'ноябрь 2014г. по 6-10'!F126+'ноябрь 2014г. по 0,4'!F123</f>
        <v>5</v>
      </c>
      <c r="G126" s="31">
        <f>'ноябрь 2014г. по 6-10'!G126+'ноябрь 2014г. по 0,4'!G123</f>
        <v>130</v>
      </c>
      <c r="H126" s="31">
        <f>'ноябрь 2014г. по 6-10'!H126+'ноябрь 2014г. по 0,4'!H123</f>
        <v>0</v>
      </c>
      <c r="I126" s="31">
        <f>'ноябрь 2014г. по 6-10'!I126+'ноябрь 2014г. по 0,4'!I123</f>
        <v>0</v>
      </c>
      <c r="J126" s="31">
        <f>'ноябрь 2014г. по 6-10'!J126+'ноябрь 2014г. по 0,4'!J123</f>
        <v>0</v>
      </c>
      <c r="K126" s="31">
        <f>'ноябрь 2014г. по 6-10'!K126+'ноябрь 2014г. по 0,4'!K123</f>
        <v>0</v>
      </c>
      <c r="L126" s="31">
        <f>'ноябрь 2014г. по 6-10'!L126+'ноябрь 2014г. по 0,4'!L123</f>
        <v>0</v>
      </c>
      <c r="M126" s="31">
        <f>'ноябрь 2014г. по 6-10'!M126+'ноябрь 2014г. по 0,4'!M123</f>
        <v>0</v>
      </c>
      <c r="N126" s="31">
        <f>'ноябрь 2014г. по 6-10'!N126+'ноябрь 2014г. по 0,4'!N123</f>
        <v>0</v>
      </c>
      <c r="O126" s="31">
        <f>'ноябрь 2014г. по 6-10'!O126+'ноябрь 2014г. по 0,4'!O123</f>
        <v>0</v>
      </c>
      <c r="P126" s="31">
        <f>'ноябрь 2014г. по 6-10'!P126+'ноябрь 2014г. по 0,4'!P123</f>
        <v>0</v>
      </c>
      <c r="Q126" s="31">
        <f>'ноябрь 2014г. по 6-10'!Q126+'ноябрь 2014г. по 0,4'!Q123</f>
        <v>0</v>
      </c>
    </row>
    <row r="127" spans="1:17" ht="12.75" customHeight="1" x14ac:dyDescent="0.2">
      <c r="A127" s="18"/>
      <c r="B127" s="53"/>
      <c r="C127" s="50" t="s">
        <v>198</v>
      </c>
      <c r="D127" s="31">
        <f>'ноябрь 2014г. по 6-10'!D127+'ноябрь 2014г. по 0,4'!D124</f>
        <v>1</v>
      </c>
      <c r="E127" s="31">
        <f>'ноябрь 2014г. по 6-10'!E127+'ноябрь 2014г. по 0,4'!E124</f>
        <v>160</v>
      </c>
      <c r="F127" s="31">
        <f>'ноябрь 2014г. по 6-10'!F127+'ноябрь 2014г. по 0,4'!F124</f>
        <v>1</v>
      </c>
      <c r="G127" s="31">
        <f>'ноябрь 2014г. по 6-10'!G127+'ноябрь 2014г. по 0,4'!G124</f>
        <v>160</v>
      </c>
      <c r="H127" s="31">
        <f>'ноябрь 2014г. по 6-10'!H127+'ноябрь 2014г. по 0,4'!H124</f>
        <v>0</v>
      </c>
      <c r="I127" s="31">
        <f>'ноябрь 2014г. по 6-10'!I127+'ноябрь 2014г. по 0,4'!I124</f>
        <v>0</v>
      </c>
      <c r="J127" s="31">
        <f>'ноябрь 2014г. по 6-10'!J127+'ноябрь 2014г. по 0,4'!J124</f>
        <v>0</v>
      </c>
      <c r="K127" s="31">
        <f>'ноябрь 2014г. по 6-10'!K127+'ноябрь 2014г. по 0,4'!K124</f>
        <v>0</v>
      </c>
      <c r="L127" s="31">
        <f>'ноябрь 2014г. по 6-10'!L127+'ноябрь 2014г. по 0,4'!L124</f>
        <v>0</v>
      </c>
      <c r="M127" s="31">
        <f>'ноябрь 2014г. по 6-10'!M127+'ноябрь 2014г. по 0,4'!M124</f>
        <v>0</v>
      </c>
      <c r="N127" s="31">
        <f>'ноябрь 2014г. по 6-10'!N127+'ноябрь 2014г. по 0,4'!N124</f>
        <v>0</v>
      </c>
      <c r="O127" s="31">
        <f>'ноябрь 2014г. по 6-10'!O127+'ноябрь 2014г. по 0,4'!O124</f>
        <v>0</v>
      </c>
      <c r="P127" s="31">
        <f>'ноябрь 2014г. по 6-10'!P127+'ноябрь 2014г. по 0,4'!P124</f>
        <v>0</v>
      </c>
      <c r="Q127" s="31">
        <f>'ноябрь 2014г. по 6-10'!Q127+'ноябрь 2014г. по 0,4'!Q124</f>
        <v>0</v>
      </c>
    </row>
    <row r="128" spans="1:17" ht="12.75" customHeight="1" x14ac:dyDescent="0.2">
      <c r="A128" s="18"/>
      <c r="B128" s="53"/>
      <c r="C128" s="50" t="s">
        <v>199</v>
      </c>
      <c r="D128" s="31">
        <f>'ноябрь 2014г. по 6-10'!D128+'ноябрь 2014г. по 0,4'!D125</f>
        <v>1</v>
      </c>
      <c r="E128" s="31">
        <f>'ноябрь 2014г. по 6-10'!E128+'ноябрь 2014г. по 0,4'!E125</f>
        <v>1.8</v>
      </c>
      <c r="F128" s="31">
        <f>'ноябрь 2014г. по 6-10'!F128+'ноябрь 2014г. по 0,4'!F125</f>
        <v>1</v>
      </c>
      <c r="G128" s="31">
        <f>'ноябрь 2014г. по 6-10'!G128+'ноябрь 2014г. по 0,4'!G125</f>
        <v>1.8</v>
      </c>
      <c r="H128" s="31">
        <f>'ноябрь 2014г. по 6-10'!H128+'ноябрь 2014г. по 0,4'!H125</f>
        <v>0</v>
      </c>
      <c r="I128" s="31">
        <f>'ноябрь 2014г. по 6-10'!I128+'ноябрь 2014г. по 0,4'!I125</f>
        <v>0</v>
      </c>
      <c r="J128" s="31">
        <f>'ноябрь 2014г. по 6-10'!J128+'ноябрь 2014г. по 0,4'!J125</f>
        <v>0</v>
      </c>
      <c r="K128" s="31">
        <f>'ноябрь 2014г. по 6-10'!K128+'ноябрь 2014г. по 0,4'!K125</f>
        <v>0</v>
      </c>
      <c r="L128" s="31">
        <f>'ноябрь 2014г. по 6-10'!L128+'ноябрь 2014г. по 0,4'!L125</f>
        <v>0</v>
      </c>
      <c r="M128" s="31">
        <f>'ноябрь 2014г. по 6-10'!M128+'ноябрь 2014г. по 0,4'!M125</f>
        <v>0</v>
      </c>
      <c r="N128" s="31">
        <f>'ноябрь 2014г. по 6-10'!N128+'ноябрь 2014г. по 0,4'!N125</f>
        <v>0</v>
      </c>
      <c r="O128" s="31">
        <f>'ноябрь 2014г. по 6-10'!O128+'ноябрь 2014г. по 0,4'!O125</f>
        <v>0</v>
      </c>
      <c r="P128" s="31">
        <f>'ноябрь 2014г. по 6-10'!P128+'ноябрь 2014г. по 0,4'!P125</f>
        <v>0</v>
      </c>
      <c r="Q128" s="31">
        <f>'ноябрь 2014г. по 6-10'!Q128+'ноябрь 2014г. по 0,4'!Q125</f>
        <v>0</v>
      </c>
    </row>
    <row r="129" spans="1:17" ht="12.75" customHeight="1" x14ac:dyDescent="0.2">
      <c r="A129" s="18"/>
      <c r="B129" s="53"/>
      <c r="C129" s="50" t="s">
        <v>200</v>
      </c>
      <c r="D129" s="31">
        <f>'ноябрь 2014г. по 6-10'!D129+'ноябрь 2014г. по 0,4'!D126</f>
        <v>10</v>
      </c>
      <c r="E129" s="31">
        <f>'ноябрь 2014г. по 6-10'!E129+'ноябрь 2014г. по 0,4'!E126</f>
        <v>230</v>
      </c>
      <c r="F129" s="31">
        <f>'ноябрь 2014г. по 6-10'!F129+'ноябрь 2014г. по 0,4'!F126</f>
        <v>7</v>
      </c>
      <c r="G129" s="31">
        <f>'ноябрь 2014г. по 6-10'!G129+'ноябрь 2014г. по 0,4'!G126</f>
        <v>130</v>
      </c>
      <c r="H129" s="31">
        <f>'ноябрь 2014г. по 6-10'!H129+'ноябрь 2014г. по 0,4'!H126</f>
        <v>0</v>
      </c>
      <c r="I129" s="31">
        <f>'ноябрь 2014г. по 6-10'!I129+'ноябрь 2014г. по 0,4'!I126</f>
        <v>0</v>
      </c>
      <c r="J129" s="31">
        <f>'ноябрь 2014г. по 6-10'!J129+'ноябрь 2014г. по 0,4'!J126</f>
        <v>0</v>
      </c>
      <c r="K129" s="31">
        <f>'ноябрь 2014г. по 6-10'!K129+'ноябрь 2014г. по 0,4'!K126</f>
        <v>0</v>
      </c>
      <c r="L129" s="31">
        <f>'ноябрь 2014г. по 6-10'!L129+'ноябрь 2014г. по 0,4'!L126</f>
        <v>0</v>
      </c>
      <c r="M129" s="31">
        <f>'ноябрь 2014г. по 6-10'!M129+'ноябрь 2014г. по 0,4'!M126</f>
        <v>0</v>
      </c>
      <c r="N129" s="31">
        <f>'ноябрь 2014г. по 6-10'!N129+'ноябрь 2014г. по 0,4'!N126</f>
        <v>0</v>
      </c>
      <c r="O129" s="31">
        <f>'ноябрь 2014г. по 6-10'!O129+'ноябрь 2014г. по 0,4'!O126</f>
        <v>0</v>
      </c>
      <c r="P129" s="31">
        <f>'ноябрь 2014г. по 6-10'!P129+'ноябрь 2014г. по 0,4'!P126</f>
        <v>0</v>
      </c>
      <c r="Q129" s="31">
        <f>'ноябрь 2014г. по 6-10'!Q129+'ноябрь 2014г. по 0,4'!Q126</f>
        <v>0</v>
      </c>
    </row>
    <row r="130" spans="1:17" ht="12.75" customHeight="1" x14ac:dyDescent="0.2">
      <c r="A130" s="18"/>
      <c r="B130" s="53"/>
      <c r="C130" s="50" t="s">
        <v>201</v>
      </c>
      <c r="D130" s="31">
        <f>'ноябрь 2014г. по 6-10'!D130+'ноябрь 2014г. по 0,4'!D127</f>
        <v>8</v>
      </c>
      <c r="E130" s="31">
        <f>'ноябрь 2014г. по 6-10'!E130+'ноябрь 2014г. по 0,4'!E127</f>
        <v>173.5</v>
      </c>
      <c r="F130" s="31">
        <f>'ноябрь 2014г. по 6-10'!F130+'ноябрь 2014г. по 0,4'!F127</f>
        <v>8</v>
      </c>
      <c r="G130" s="31">
        <f>'ноябрь 2014г. по 6-10'!G130+'ноябрь 2014г. по 0,4'!G127</f>
        <v>75.5</v>
      </c>
      <c r="H130" s="31">
        <f>'ноябрь 2014г. по 6-10'!H130+'ноябрь 2014г. по 0,4'!H127</f>
        <v>0</v>
      </c>
      <c r="I130" s="31">
        <f>'ноябрь 2014г. по 6-10'!I130+'ноябрь 2014г. по 0,4'!I127</f>
        <v>0</v>
      </c>
      <c r="J130" s="31">
        <f>'ноябрь 2014г. по 6-10'!J130+'ноябрь 2014г. по 0,4'!J127</f>
        <v>0</v>
      </c>
      <c r="K130" s="31">
        <f>'ноябрь 2014г. по 6-10'!K130+'ноябрь 2014г. по 0,4'!K127</f>
        <v>0</v>
      </c>
      <c r="L130" s="31">
        <f>'ноябрь 2014г. по 6-10'!L130+'ноябрь 2014г. по 0,4'!L127</f>
        <v>0</v>
      </c>
      <c r="M130" s="31">
        <f>'ноябрь 2014г. по 6-10'!M130+'ноябрь 2014г. по 0,4'!M127</f>
        <v>0</v>
      </c>
      <c r="N130" s="31">
        <f>'ноябрь 2014г. по 6-10'!N130+'ноябрь 2014г. по 0,4'!N127</f>
        <v>0</v>
      </c>
      <c r="O130" s="31">
        <f>'ноябрь 2014г. по 6-10'!O130+'ноябрь 2014г. по 0,4'!O127</f>
        <v>0</v>
      </c>
      <c r="P130" s="31">
        <f>'ноябрь 2014г. по 6-10'!P130+'ноябрь 2014г. по 0,4'!P127</f>
        <v>0</v>
      </c>
      <c r="Q130" s="31">
        <f>'ноябрь 2014г. по 6-10'!Q130+'ноябрь 2014г. по 0,4'!Q127</f>
        <v>0</v>
      </c>
    </row>
    <row r="131" spans="1:17" ht="12.75" customHeight="1" x14ac:dyDescent="0.2">
      <c r="A131" s="18"/>
      <c r="B131" s="53"/>
      <c r="C131" s="50" t="s">
        <v>202</v>
      </c>
      <c r="D131" s="31">
        <f>'ноябрь 2014г. по 6-10'!D131+'ноябрь 2014г. по 0,4'!D128</f>
        <v>4</v>
      </c>
      <c r="E131" s="31">
        <f>'ноябрь 2014г. по 6-10'!E131+'ноябрь 2014г. по 0,4'!E128</f>
        <v>19</v>
      </c>
      <c r="F131" s="31">
        <f>'ноябрь 2014г. по 6-10'!F131+'ноябрь 2014г. по 0,4'!F128</f>
        <v>2</v>
      </c>
      <c r="G131" s="31">
        <f>'ноябрь 2014г. по 6-10'!G131+'ноябрь 2014г. по 0,4'!G128</f>
        <v>19</v>
      </c>
      <c r="H131" s="31">
        <f>'ноябрь 2014г. по 6-10'!H131+'ноябрь 2014г. по 0,4'!H128</f>
        <v>0</v>
      </c>
      <c r="I131" s="31">
        <f>'ноябрь 2014г. по 6-10'!I131+'ноябрь 2014г. по 0,4'!I128</f>
        <v>0</v>
      </c>
      <c r="J131" s="31">
        <f>'ноябрь 2014г. по 6-10'!J131+'ноябрь 2014г. по 0,4'!J128</f>
        <v>30</v>
      </c>
      <c r="K131" s="31">
        <f>'ноябрь 2014г. по 6-10'!K131+'ноябрь 2014г. по 0,4'!K128</f>
        <v>302</v>
      </c>
      <c r="L131" s="31">
        <f>'ноябрь 2014г. по 6-10'!L131+'ноябрь 2014г. по 0,4'!L128</f>
        <v>0</v>
      </c>
      <c r="M131" s="31">
        <f>'ноябрь 2014г. по 6-10'!M131+'ноябрь 2014г. по 0,4'!M128</f>
        <v>0</v>
      </c>
      <c r="N131" s="31">
        <f>'ноябрь 2014г. по 6-10'!N131+'ноябрь 2014г. по 0,4'!N128</f>
        <v>0</v>
      </c>
      <c r="O131" s="31">
        <f>'ноябрь 2014г. по 6-10'!O131+'ноябрь 2014г. по 0,4'!O128</f>
        <v>0</v>
      </c>
      <c r="P131" s="31">
        <f>'ноябрь 2014г. по 6-10'!P131+'ноябрь 2014г. по 0,4'!P128</f>
        <v>0</v>
      </c>
      <c r="Q131" s="31">
        <f>'ноябрь 2014г. по 6-10'!Q131+'ноябрь 2014г. по 0,4'!Q128</f>
        <v>0</v>
      </c>
    </row>
    <row r="132" spans="1:17" ht="12.75" customHeight="1" x14ac:dyDescent="0.2">
      <c r="A132" s="18"/>
      <c r="B132" s="53"/>
      <c r="C132" s="50" t="s">
        <v>203</v>
      </c>
      <c r="D132" s="31">
        <f>'ноябрь 2014г. по 6-10'!D132+'ноябрь 2014г. по 0,4'!D129</f>
        <v>1</v>
      </c>
      <c r="E132" s="31">
        <f>'ноябрь 2014г. по 6-10'!E132+'ноябрь 2014г. по 0,4'!E129</f>
        <v>3</v>
      </c>
      <c r="F132" s="31">
        <f>'ноябрь 2014г. по 6-10'!F132+'ноябрь 2014г. по 0,4'!F129</f>
        <v>1</v>
      </c>
      <c r="G132" s="31">
        <f>'ноябрь 2014г. по 6-10'!G132+'ноябрь 2014г. по 0,4'!G129</f>
        <v>3</v>
      </c>
      <c r="H132" s="31">
        <f>'ноябрь 2014г. по 6-10'!H132+'ноябрь 2014г. по 0,4'!H129</f>
        <v>0</v>
      </c>
      <c r="I132" s="31">
        <f>'ноябрь 2014г. по 6-10'!I132+'ноябрь 2014г. по 0,4'!I129</f>
        <v>0</v>
      </c>
      <c r="J132" s="31">
        <f>'ноябрь 2014г. по 6-10'!J132+'ноябрь 2014г. по 0,4'!J129</f>
        <v>41</v>
      </c>
      <c r="K132" s="31">
        <f>'ноябрь 2014г. по 6-10'!K132+'ноябрь 2014г. по 0,4'!K129</f>
        <v>371</v>
      </c>
      <c r="L132" s="31">
        <f>'ноябрь 2014г. по 6-10'!L132+'ноябрь 2014г. по 0,4'!L129</f>
        <v>0</v>
      </c>
      <c r="M132" s="31">
        <f>'ноябрь 2014г. по 6-10'!M132+'ноябрь 2014г. по 0,4'!M129</f>
        <v>0</v>
      </c>
      <c r="N132" s="31">
        <f>'ноябрь 2014г. по 6-10'!N132+'ноябрь 2014г. по 0,4'!N129</f>
        <v>0</v>
      </c>
      <c r="O132" s="31">
        <f>'ноябрь 2014г. по 6-10'!O132+'ноябрь 2014г. по 0,4'!O129</f>
        <v>0</v>
      </c>
      <c r="P132" s="31">
        <f>'ноябрь 2014г. по 6-10'!P132+'ноябрь 2014г. по 0,4'!P129</f>
        <v>0</v>
      </c>
      <c r="Q132" s="31">
        <f>'ноябрь 2014г. по 6-10'!Q132+'ноябрь 2014г. по 0,4'!Q129</f>
        <v>0</v>
      </c>
    </row>
    <row r="133" spans="1:17" ht="12.75" customHeight="1" x14ac:dyDescent="0.2">
      <c r="A133" s="18"/>
      <c r="B133" s="53"/>
      <c r="C133" s="50" t="s">
        <v>204</v>
      </c>
      <c r="D133" s="31">
        <f>'ноябрь 2014г. по 6-10'!D133+'ноябрь 2014г. по 0,4'!D130</f>
        <v>1</v>
      </c>
      <c r="E133" s="31">
        <f>'ноябрь 2014г. по 6-10'!E133+'ноябрь 2014г. по 0,4'!E130</f>
        <v>32</v>
      </c>
      <c r="F133" s="31">
        <f>'ноябрь 2014г. по 6-10'!F133+'ноябрь 2014г. по 0,4'!F130</f>
        <v>1</v>
      </c>
      <c r="G133" s="31">
        <f>'ноябрь 2014г. по 6-10'!G133+'ноябрь 2014г. по 0,4'!G130</f>
        <v>4.4000000000000004</v>
      </c>
      <c r="H133" s="31">
        <f>'ноябрь 2014г. по 6-10'!H133+'ноябрь 2014г. по 0,4'!H130</f>
        <v>0</v>
      </c>
      <c r="I133" s="31">
        <f>'ноябрь 2014г. по 6-10'!I133+'ноябрь 2014г. по 0,4'!I130</f>
        <v>0</v>
      </c>
      <c r="J133" s="31">
        <f>'ноябрь 2014г. по 6-10'!J133+'ноябрь 2014г. по 0,4'!J130</f>
        <v>0</v>
      </c>
      <c r="K133" s="31">
        <f>'ноябрь 2014г. по 6-10'!K133+'ноябрь 2014г. по 0,4'!K130</f>
        <v>0</v>
      </c>
      <c r="L133" s="31">
        <f>'ноябрь 2014г. по 6-10'!L133+'ноябрь 2014г. по 0,4'!L130</f>
        <v>0</v>
      </c>
      <c r="M133" s="31">
        <f>'ноябрь 2014г. по 6-10'!M133+'ноябрь 2014г. по 0,4'!M130</f>
        <v>0</v>
      </c>
      <c r="N133" s="31">
        <f>'ноябрь 2014г. по 6-10'!N133+'ноябрь 2014г. по 0,4'!N130</f>
        <v>0</v>
      </c>
      <c r="O133" s="31">
        <f>'ноябрь 2014г. по 6-10'!O133+'ноябрь 2014г. по 0,4'!O130</f>
        <v>0</v>
      </c>
      <c r="P133" s="31">
        <f>'ноябрь 2014г. по 6-10'!P133+'ноябрь 2014г. по 0,4'!P130</f>
        <v>0</v>
      </c>
      <c r="Q133" s="31">
        <f>'ноябрь 2014г. по 6-10'!Q133+'ноябрь 2014г. по 0,4'!Q130</f>
        <v>0</v>
      </c>
    </row>
    <row r="134" spans="1:17" ht="12.75" customHeight="1" x14ac:dyDescent="0.2">
      <c r="A134" s="18"/>
      <c r="B134" s="53"/>
      <c r="C134" s="50" t="s">
        <v>205</v>
      </c>
      <c r="D134" s="31">
        <f>'ноябрь 2014г. по 6-10'!D134+'ноябрь 2014г. по 0,4'!D131</f>
        <v>0</v>
      </c>
      <c r="E134" s="31">
        <f>'ноябрь 2014г. по 6-10'!E134+'ноябрь 2014г. по 0,4'!E131</f>
        <v>0</v>
      </c>
      <c r="F134" s="31">
        <f>'ноябрь 2014г. по 6-10'!F134+'ноябрь 2014г. по 0,4'!F131</f>
        <v>0</v>
      </c>
      <c r="G134" s="31">
        <f>'ноябрь 2014г. по 6-10'!G134+'ноябрь 2014г. по 0,4'!G131</f>
        <v>0</v>
      </c>
      <c r="H134" s="31">
        <f>'ноябрь 2014г. по 6-10'!H134+'ноябрь 2014г. по 0,4'!H131</f>
        <v>0</v>
      </c>
      <c r="I134" s="31">
        <f>'ноябрь 2014г. по 6-10'!I134+'ноябрь 2014г. по 0,4'!I131</f>
        <v>0</v>
      </c>
      <c r="J134" s="31">
        <f>'ноябрь 2014г. по 6-10'!J134+'ноябрь 2014г. по 0,4'!J131</f>
        <v>16</v>
      </c>
      <c r="K134" s="31">
        <f>'ноябрь 2014г. по 6-10'!K134+'ноябрь 2014г. по 0,4'!K131</f>
        <v>87</v>
      </c>
      <c r="L134" s="31">
        <f>'ноябрь 2014г. по 6-10'!L134+'ноябрь 2014г. по 0,4'!L131</f>
        <v>0</v>
      </c>
      <c r="M134" s="31">
        <f>'ноябрь 2014г. по 6-10'!M134+'ноябрь 2014г. по 0,4'!M131</f>
        <v>0</v>
      </c>
      <c r="N134" s="31">
        <f>'ноябрь 2014г. по 6-10'!N134+'ноябрь 2014г. по 0,4'!N131</f>
        <v>0</v>
      </c>
      <c r="O134" s="31">
        <f>'ноябрь 2014г. по 6-10'!O134+'ноябрь 2014г. по 0,4'!O131</f>
        <v>0</v>
      </c>
      <c r="P134" s="31">
        <f>'ноябрь 2014г. по 6-10'!P134+'ноябрь 2014г. по 0,4'!P131</f>
        <v>0</v>
      </c>
      <c r="Q134" s="31">
        <f>'ноябрь 2014г. по 6-10'!Q134+'ноябрь 2014г. по 0,4'!Q131</f>
        <v>0</v>
      </c>
    </row>
    <row r="135" spans="1:17" ht="12.75" customHeight="1" x14ac:dyDescent="0.2">
      <c r="A135" s="18"/>
      <c r="B135" s="53"/>
      <c r="C135" s="50" t="s">
        <v>206</v>
      </c>
      <c r="D135" s="31">
        <f>'ноябрь 2014г. по 6-10'!D135+'ноябрь 2014г. по 0,4'!D132</f>
        <v>3</v>
      </c>
      <c r="E135" s="31">
        <f>'ноябрь 2014г. по 6-10'!E135+'ноябрь 2014г. по 0,4'!E132</f>
        <v>113</v>
      </c>
      <c r="F135" s="31">
        <f>'ноябрь 2014г. по 6-10'!F135+'ноябрь 2014г. по 0,4'!F132</f>
        <v>3</v>
      </c>
      <c r="G135" s="31">
        <f>'ноябрь 2014г. по 6-10'!G135+'ноябрь 2014г. по 0,4'!G132</f>
        <v>113</v>
      </c>
      <c r="H135" s="31">
        <f>'ноябрь 2014г. по 6-10'!H135+'ноябрь 2014г. по 0,4'!H132</f>
        <v>0</v>
      </c>
      <c r="I135" s="31">
        <f>'ноябрь 2014г. по 6-10'!I135+'ноябрь 2014г. по 0,4'!I132</f>
        <v>0</v>
      </c>
      <c r="J135" s="31">
        <f>'ноябрь 2014г. по 6-10'!J135+'ноябрь 2014г. по 0,4'!J132</f>
        <v>0</v>
      </c>
      <c r="K135" s="31">
        <f>'ноябрь 2014г. по 6-10'!K135+'ноябрь 2014г. по 0,4'!K132</f>
        <v>0</v>
      </c>
      <c r="L135" s="31">
        <f>'ноябрь 2014г. по 6-10'!L135+'ноябрь 2014г. по 0,4'!L132</f>
        <v>0</v>
      </c>
      <c r="M135" s="31">
        <f>'ноябрь 2014г. по 6-10'!M135+'ноябрь 2014г. по 0,4'!M132</f>
        <v>0</v>
      </c>
      <c r="N135" s="31">
        <f>'ноябрь 2014г. по 6-10'!N135+'ноябрь 2014г. по 0,4'!N132</f>
        <v>0</v>
      </c>
      <c r="O135" s="31">
        <f>'ноябрь 2014г. по 6-10'!O135+'ноябрь 2014г. по 0,4'!O132</f>
        <v>0</v>
      </c>
      <c r="P135" s="31">
        <f>'ноябрь 2014г. по 6-10'!P135+'ноябрь 2014г. по 0,4'!P132</f>
        <v>0</v>
      </c>
      <c r="Q135" s="31">
        <f>'ноябрь 2014г. по 6-10'!Q135+'ноябрь 2014г. по 0,4'!Q132</f>
        <v>0</v>
      </c>
    </row>
    <row r="136" spans="1:17" ht="12.75" customHeight="1" x14ac:dyDescent="0.2">
      <c r="A136" s="18"/>
      <c r="B136" s="53"/>
      <c r="C136" s="50" t="s">
        <v>207</v>
      </c>
      <c r="D136" s="31">
        <f>'ноябрь 2014г. по 6-10'!D136+'ноябрь 2014г. по 0,4'!D133</f>
        <v>4</v>
      </c>
      <c r="E136" s="31">
        <f>'ноябрь 2014г. по 6-10'!E136+'ноябрь 2014г. по 0,4'!E133</f>
        <v>354</v>
      </c>
      <c r="F136" s="31">
        <f>'ноябрь 2014г. по 6-10'!F136+'ноябрь 2014г. по 0,4'!F133</f>
        <v>2</v>
      </c>
      <c r="G136" s="31">
        <f>'ноябрь 2014г. по 6-10'!G136+'ноябрь 2014г. по 0,4'!G133</f>
        <v>18</v>
      </c>
      <c r="H136" s="31">
        <f>'ноябрь 2014г. по 6-10'!H136+'ноябрь 2014г. по 0,4'!H133</f>
        <v>0</v>
      </c>
      <c r="I136" s="31">
        <f>'ноябрь 2014г. по 6-10'!I136+'ноябрь 2014г. по 0,4'!I133</f>
        <v>0</v>
      </c>
      <c r="J136" s="31">
        <f>'ноябрь 2014г. по 6-10'!J136+'ноябрь 2014г. по 0,4'!J133</f>
        <v>0</v>
      </c>
      <c r="K136" s="31">
        <f>'ноябрь 2014г. по 6-10'!K136+'ноябрь 2014г. по 0,4'!K133</f>
        <v>0</v>
      </c>
      <c r="L136" s="31">
        <f>'ноябрь 2014г. по 6-10'!L136+'ноябрь 2014г. по 0,4'!L133</f>
        <v>0</v>
      </c>
      <c r="M136" s="31">
        <f>'ноябрь 2014г. по 6-10'!M136+'ноябрь 2014г. по 0,4'!M133</f>
        <v>0</v>
      </c>
      <c r="N136" s="31">
        <f>'ноябрь 2014г. по 6-10'!N136+'ноябрь 2014г. по 0,4'!N133</f>
        <v>0</v>
      </c>
      <c r="O136" s="31">
        <f>'ноябрь 2014г. по 6-10'!O136+'ноябрь 2014г. по 0,4'!O133</f>
        <v>0</v>
      </c>
      <c r="P136" s="31">
        <f>'ноябрь 2014г. по 6-10'!P136+'ноябрь 2014г. по 0,4'!P133</f>
        <v>0</v>
      </c>
      <c r="Q136" s="31">
        <f>'ноябрь 2014г. по 6-10'!Q136+'ноябрь 2014г. по 0,4'!Q133</f>
        <v>0</v>
      </c>
    </row>
    <row r="137" spans="1:17" ht="12.75" customHeight="1" x14ac:dyDescent="0.2">
      <c r="A137" s="18"/>
      <c r="B137" s="53"/>
      <c r="C137" s="50" t="s">
        <v>186</v>
      </c>
      <c r="D137" s="31">
        <f>'ноябрь 2014г. по 6-10'!D137+'ноябрь 2014г. по 0,4'!D134</f>
        <v>0</v>
      </c>
      <c r="E137" s="31">
        <f>'ноябрь 2014г. по 6-10'!E137+'ноябрь 2014г. по 0,4'!E134</f>
        <v>0</v>
      </c>
      <c r="F137" s="31">
        <f>'ноябрь 2014г. по 6-10'!F137+'ноябрь 2014г. по 0,4'!F134</f>
        <v>0</v>
      </c>
      <c r="G137" s="31">
        <f>'ноябрь 2014г. по 6-10'!G137+'ноябрь 2014г. по 0,4'!G134</f>
        <v>0</v>
      </c>
      <c r="H137" s="31">
        <f>'ноябрь 2014г. по 6-10'!H137+'ноябрь 2014г. по 0,4'!H134</f>
        <v>0</v>
      </c>
      <c r="I137" s="31">
        <f>'ноябрь 2014г. по 6-10'!I137+'ноябрь 2014г. по 0,4'!I134</f>
        <v>0</v>
      </c>
      <c r="J137" s="31">
        <f>'ноябрь 2014г. по 6-10'!J137+'ноябрь 2014г. по 0,4'!J134</f>
        <v>0</v>
      </c>
      <c r="K137" s="31">
        <f>'ноябрь 2014г. по 6-10'!K137+'ноябрь 2014г. по 0,4'!K134</f>
        <v>0</v>
      </c>
      <c r="L137" s="31">
        <f>'ноябрь 2014г. по 6-10'!L137+'ноябрь 2014г. по 0,4'!L134</f>
        <v>0</v>
      </c>
      <c r="M137" s="31">
        <f>'ноябрь 2014г. по 6-10'!M137+'ноябрь 2014г. по 0,4'!M134</f>
        <v>0</v>
      </c>
      <c r="N137" s="31">
        <f>'ноябрь 2014г. по 6-10'!N137+'ноябрь 2014г. по 0,4'!N134</f>
        <v>0</v>
      </c>
      <c r="O137" s="31">
        <f>'ноябрь 2014г. по 6-10'!O137+'ноябрь 2014г. по 0,4'!O134</f>
        <v>0</v>
      </c>
      <c r="P137" s="31">
        <f>'ноябрь 2014г. по 6-10'!P137+'ноябрь 2014г. по 0,4'!P134</f>
        <v>0</v>
      </c>
      <c r="Q137" s="31">
        <f>'ноябрь 2014г. по 6-10'!Q137+'ноябрь 2014г. по 0,4'!Q134</f>
        <v>0</v>
      </c>
    </row>
    <row r="138" spans="1:17" ht="12.75" customHeight="1" x14ac:dyDescent="0.2">
      <c r="A138" s="18"/>
      <c r="B138" s="53"/>
      <c r="C138" s="50" t="s">
        <v>208</v>
      </c>
      <c r="D138" s="31">
        <f>'ноябрь 2014г. по 6-10'!D138+'ноябрь 2014г. по 0,4'!D135</f>
        <v>0</v>
      </c>
      <c r="E138" s="31">
        <f>'ноябрь 2014г. по 6-10'!E138+'ноябрь 2014г. по 0,4'!E135</f>
        <v>0</v>
      </c>
      <c r="F138" s="31">
        <f>'ноябрь 2014г. по 6-10'!F138+'ноябрь 2014г. по 0,4'!F135</f>
        <v>0</v>
      </c>
      <c r="G138" s="31">
        <f>'ноябрь 2014г. по 6-10'!G138+'ноябрь 2014г. по 0,4'!G135</f>
        <v>0</v>
      </c>
      <c r="H138" s="31">
        <f>'ноябрь 2014г. по 6-10'!H138+'ноябрь 2014г. по 0,4'!H135</f>
        <v>0</v>
      </c>
      <c r="I138" s="31">
        <f>'ноябрь 2014г. по 6-10'!I138+'ноябрь 2014г. по 0,4'!I135</f>
        <v>0</v>
      </c>
      <c r="J138" s="31">
        <f>'ноябрь 2014г. по 6-10'!J138+'ноябрь 2014г. по 0,4'!J135</f>
        <v>0</v>
      </c>
      <c r="K138" s="31">
        <f>'ноябрь 2014г. по 6-10'!K138+'ноябрь 2014г. по 0,4'!K135</f>
        <v>0</v>
      </c>
      <c r="L138" s="31">
        <f>'ноябрь 2014г. по 6-10'!L138+'ноябрь 2014г. по 0,4'!L135</f>
        <v>0</v>
      </c>
      <c r="M138" s="31">
        <f>'ноябрь 2014г. по 6-10'!M138+'ноябрь 2014г. по 0,4'!M135</f>
        <v>0</v>
      </c>
      <c r="N138" s="31">
        <f>'ноябрь 2014г. по 6-10'!N138+'ноябрь 2014г. по 0,4'!N135</f>
        <v>0</v>
      </c>
      <c r="O138" s="31">
        <f>'ноябрь 2014г. по 6-10'!O138+'ноябрь 2014г. по 0,4'!O135</f>
        <v>0</v>
      </c>
      <c r="P138" s="31">
        <f>'ноябрь 2014г. по 6-10'!P138+'ноябрь 2014г. по 0,4'!P135</f>
        <v>0</v>
      </c>
      <c r="Q138" s="31">
        <f>'ноябрь 2014г. по 6-10'!Q138+'ноябрь 2014г. по 0,4'!Q135</f>
        <v>0</v>
      </c>
    </row>
    <row r="139" spans="1:17" ht="12.75" customHeight="1" x14ac:dyDescent="0.2">
      <c r="A139" s="18"/>
      <c r="B139" s="53"/>
      <c r="C139" s="50" t="s">
        <v>209</v>
      </c>
      <c r="D139" s="31">
        <f>'ноябрь 2014г. по 6-10'!D139+'ноябрь 2014г. по 0,4'!D136</f>
        <v>2</v>
      </c>
      <c r="E139" s="31">
        <f>'ноябрь 2014г. по 6-10'!E139+'ноябрь 2014г. по 0,4'!E136</f>
        <v>155</v>
      </c>
      <c r="F139" s="31">
        <f>'ноябрь 2014г. по 6-10'!F139+'ноябрь 2014г. по 0,4'!F136</f>
        <v>1</v>
      </c>
      <c r="G139" s="31">
        <f>'ноябрь 2014г. по 6-10'!G139+'ноябрь 2014г. по 0,4'!G136</f>
        <v>55</v>
      </c>
      <c r="H139" s="31">
        <f>'ноябрь 2014г. по 6-10'!H139+'ноябрь 2014г. по 0,4'!H136</f>
        <v>0</v>
      </c>
      <c r="I139" s="31">
        <f>'ноябрь 2014г. по 6-10'!I139+'ноябрь 2014г. по 0,4'!I136</f>
        <v>0</v>
      </c>
      <c r="J139" s="31">
        <f>'ноябрь 2014г. по 6-10'!J139+'ноябрь 2014г. по 0,4'!J136</f>
        <v>0</v>
      </c>
      <c r="K139" s="31">
        <f>'ноябрь 2014г. по 6-10'!K139+'ноябрь 2014г. по 0,4'!K136</f>
        <v>0</v>
      </c>
      <c r="L139" s="31">
        <f>'ноябрь 2014г. по 6-10'!L139+'ноябрь 2014г. по 0,4'!L136</f>
        <v>0</v>
      </c>
      <c r="M139" s="31">
        <f>'ноябрь 2014г. по 6-10'!M139+'ноябрь 2014г. по 0,4'!M136</f>
        <v>0</v>
      </c>
      <c r="N139" s="31">
        <f>'ноябрь 2014г. по 6-10'!N139+'ноябрь 2014г. по 0,4'!N136</f>
        <v>0</v>
      </c>
      <c r="O139" s="31">
        <f>'ноябрь 2014г. по 6-10'!O139+'ноябрь 2014г. по 0,4'!O136</f>
        <v>0</v>
      </c>
      <c r="P139" s="31">
        <f>'ноябрь 2014г. по 6-10'!P139+'ноябрь 2014г. по 0,4'!P136</f>
        <v>0</v>
      </c>
      <c r="Q139" s="31">
        <f>'ноябрь 2014г. по 6-10'!Q139+'ноябрь 2014г. по 0,4'!Q136</f>
        <v>0</v>
      </c>
    </row>
    <row r="140" spans="1:17" ht="12.75" customHeight="1" x14ac:dyDescent="0.2">
      <c r="A140" s="18"/>
      <c r="B140" s="53"/>
      <c r="C140" s="50" t="s">
        <v>210</v>
      </c>
      <c r="D140" s="31">
        <f>'ноябрь 2014г. по 6-10'!D140+'ноябрь 2014г. по 0,4'!D137</f>
        <v>0</v>
      </c>
      <c r="E140" s="31">
        <f>'ноябрь 2014г. по 6-10'!E140+'ноябрь 2014г. по 0,4'!E137</f>
        <v>0</v>
      </c>
      <c r="F140" s="31">
        <f>'ноябрь 2014г. по 6-10'!F140+'ноябрь 2014г. по 0,4'!F137</f>
        <v>0</v>
      </c>
      <c r="G140" s="31">
        <f>'ноябрь 2014г. по 6-10'!G140+'ноябрь 2014г. по 0,4'!G137</f>
        <v>0</v>
      </c>
      <c r="H140" s="31">
        <f>'ноябрь 2014г. по 6-10'!H140+'ноябрь 2014г. по 0,4'!H137</f>
        <v>0</v>
      </c>
      <c r="I140" s="31">
        <f>'ноябрь 2014г. по 6-10'!I140+'ноябрь 2014г. по 0,4'!I137</f>
        <v>0</v>
      </c>
      <c r="J140" s="31">
        <f>'ноябрь 2014г. по 6-10'!J140+'ноябрь 2014г. по 0,4'!J137</f>
        <v>0</v>
      </c>
      <c r="K140" s="31">
        <f>'ноябрь 2014г. по 6-10'!K140+'ноябрь 2014г. по 0,4'!K137</f>
        <v>0</v>
      </c>
      <c r="L140" s="31">
        <f>'ноябрь 2014г. по 6-10'!L140+'ноябрь 2014г. по 0,4'!L137</f>
        <v>0</v>
      </c>
      <c r="M140" s="31">
        <f>'ноябрь 2014г. по 6-10'!M140+'ноябрь 2014г. по 0,4'!M137</f>
        <v>0</v>
      </c>
      <c r="N140" s="31">
        <f>'ноябрь 2014г. по 6-10'!N140+'ноябрь 2014г. по 0,4'!N137</f>
        <v>0</v>
      </c>
      <c r="O140" s="31">
        <f>'ноябрь 2014г. по 6-10'!O140+'ноябрь 2014г. по 0,4'!O137</f>
        <v>0</v>
      </c>
      <c r="P140" s="31">
        <f>'ноябрь 2014г. по 6-10'!P140+'ноябрь 2014г. по 0,4'!P137</f>
        <v>0</v>
      </c>
      <c r="Q140" s="31">
        <f>'ноябрь 2014г. по 6-10'!Q140+'ноябрь 2014г. по 0,4'!Q137</f>
        <v>0</v>
      </c>
    </row>
    <row r="141" spans="1:17" ht="12.75" customHeight="1" x14ac:dyDescent="0.2">
      <c r="A141" s="18"/>
      <c r="B141" s="53"/>
      <c r="C141" s="50" t="s">
        <v>211</v>
      </c>
      <c r="D141" s="31">
        <f>'ноябрь 2014г. по 6-10'!D141+'ноябрь 2014г. по 0,4'!D138</f>
        <v>1</v>
      </c>
      <c r="E141" s="31">
        <f>'ноябрь 2014г. по 6-10'!E141+'ноябрь 2014г. по 0,4'!E138</f>
        <v>120</v>
      </c>
      <c r="F141" s="31">
        <f>'ноябрь 2014г. по 6-10'!F141+'ноябрь 2014г. по 0,4'!F138</f>
        <v>1</v>
      </c>
      <c r="G141" s="31">
        <f>'ноябрь 2014г. по 6-10'!G141+'ноябрь 2014г. по 0,4'!G138</f>
        <v>10</v>
      </c>
      <c r="H141" s="31">
        <f>'ноябрь 2014г. по 6-10'!H141+'ноябрь 2014г. по 0,4'!H138</f>
        <v>0</v>
      </c>
      <c r="I141" s="31">
        <f>'ноябрь 2014г. по 6-10'!I141+'ноябрь 2014г. по 0,4'!I138</f>
        <v>0</v>
      </c>
      <c r="J141" s="31">
        <f>'ноябрь 2014г. по 6-10'!J141+'ноябрь 2014г. по 0,4'!J138</f>
        <v>0</v>
      </c>
      <c r="K141" s="31">
        <f>'ноябрь 2014г. по 6-10'!K141+'ноябрь 2014г. по 0,4'!K138</f>
        <v>0</v>
      </c>
      <c r="L141" s="31">
        <f>'ноябрь 2014г. по 6-10'!L141+'ноябрь 2014г. по 0,4'!L138</f>
        <v>0</v>
      </c>
      <c r="M141" s="31">
        <f>'ноябрь 2014г. по 6-10'!M141+'ноябрь 2014г. по 0,4'!M138</f>
        <v>0</v>
      </c>
      <c r="N141" s="31">
        <f>'ноябрь 2014г. по 6-10'!N141+'ноябрь 2014г. по 0,4'!N138</f>
        <v>0</v>
      </c>
      <c r="O141" s="31">
        <f>'ноябрь 2014г. по 6-10'!O141+'ноябрь 2014г. по 0,4'!O138</f>
        <v>0</v>
      </c>
      <c r="P141" s="31">
        <f>'ноябрь 2014г. по 6-10'!P141+'ноябрь 2014г. по 0,4'!P138</f>
        <v>0</v>
      </c>
      <c r="Q141" s="31">
        <f>'ноябрь 2014г. по 6-10'!Q141+'ноябрь 2014г. по 0,4'!Q138</f>
        <v>0</v>
      </c>
    </row>
    <row r="142" spans="1:17" ht="12.75" customHeight="1" x14ac:dyDescent="0.2">
      <c r="A142" s="18"/>
      <c r="B142" s="53"/>
      <c r="C142" s="50" t="s">
        <v>212</v>
      </c>
      <c r="D142" s="31">
        <f>'ноябрь 2014г. по 6-10'!D142+'ноябрь 2014г. по 0,4'!D139</f>
        <v>11</v>
      </c>
      <c r="E142" s="31">
        <f>'ноябрь 2014г. по 6-10'!E142+'ноябрь 2014г. по 0,4'!E139</f>
        <v>91</v>
      </c>
      <c r="F142" s="31">
        <f>'ноябрь 2014г. по 6-10'!F142+'ноябрь 2014г. по 0,4'!F139</f>
        <v>11</v>
      </c>
      <c r="G142" s="31">
        <f>'ноябрь 2014г. по 6-10'!G142+'ноябрь 2014г. по 0,4'!G139</f>
        <v>91</v>
      </c>
      <c r="H142" s="31">
        <f>'ноябрь 2014г. по 6-10'!H142+'ноябрь 2014г. по 0,4'!H139</f>
        <v>0</v>
      </c>
      <c r="I142" s="31">
        <f>'ноябрь 2014г. по 6-10'!I142+'ноябрь 2014г. по 0,4'!I139</f>
        <v>0</v>
      </c>
      <c r="J142" s="31">
        <f>'ноябрь 2014г. по 6-10'!J142+'ноябрь 2014г. по 0,4'!J139</f>
        <v>0</v>
      </c>
      <c r="K142" s="31">
        <f>'ноябрь 2014г. по 6-10'!K142+'ноябрь 2014г. по 0,4'!K139</f>
        <v>0</v>
      </c>
      <c r="L142" s="31">
        <f>'ноябрь 2014г. по 6-10'!L142+'ноябрь 2014г. по 0,4'!L139</f>
        <v>0</v>
      </c>
      <c r="M142" s="31">
        <f>'ноябрь 2014г. по 6-10'!M142+'ноябрь 2014г. по 0,4'!M139</f>
        <v>0</v>
      </c>
      <c r="N142" s="31">
        <f>'ноябрь 2014г. по 6-10'!N142+'ноябрь 2014г. по 0,4'!N139</f>
        <v>0</v>
      </c>
      <c r="O142" s="31">
        <f>'ноябрь 2014г. по 6-10'!O142+'ноябрь 2014г. по 0,4'!O139</f>
        <v>0</v>
      </c>
      <c r="P142" s="31">
        <f>'ноябрь 2014г. по 6-10'!P142+'ноябрь 2014г. по 0,4'!P139</f>
        <v>0</v>
      </c>
      <c r="Q142" s="31">
        <f>'ноябрь 2014г. по 6-10'!Q142+'ноябрь 2014г. по 0,4'!Q139</f>
        <v>0</v>
      </c>
    </row>
    <row r="143" spans="1:17" ht="12.75" customHeight="1" x14ac:dyDescent="0.2">
      <c r="A143" s="18"/>
      <c r="B143" s="53"/>
      <c r="C143" s="50" t="s">
        <v>213</v>
      </c>
      <c r="D143" s="31">
        <f>'ноябрь 2014г. по 6-10'!D143+'ноябрь 2014г. по 0,4'!D140</f>
        <v>4</v>
      </c>
      <c r="E143" s="31">
        <f>'ноябрь 2014г. по 6-10'!E143+'ноябрь 2014г. по 0,4'!E140</f>
        <v>110</v>
      </c>
      <c r="F143" s="31">
        <f>'ноябрь 2014г. по 6-10'!F143+'ноябрь 2014г. по 0,4'!F140</f>
        <v>3</v>
      </c>
      <c r="G143" s="31">
        <f>'ноябрь 2014г. по 6-10'!G143+'ноябрь 2014г. по 0,4'!G140</f>
        <v>30</v>
      </c>
      <c r="H143" s="31">
        <f>'ноябрь 2014г. по 6-10'!H143+'ноябрь 2014г. по 0,4'!H140</f>
        <v>0</v>
      </c>
      <c r="I143" s="31">
        <f>'ноябрь 2014г. по 6-10'!I143+'ноябрь 2014г. по 0,4'!I140</f>
        <v>0</v>
      </c>
      <c r="J143" s="31">
        <f>'ноябрь 2014г. по 6-10'!J143+'ноябрь 2014г. по 0,4'!J140</f>
        <v>0</v>
      </c>
      <c r="K143" s="31">
        <f>'ноябрь 2014г. по 6-10'!K143+'ноябрь 2014г. по 0,4'!K140</f>
        <v>0</v>
      </c>
      <c r="L143" s="31">
        <f>'ноябрь 2014г. по 6-10'!L143+'ноябрь 2014г. по 0,4'!L140</f>
        <v>0</v>
      </c>
      <c r="M143" s="31">
        <f>'ноябрь 2014г. по 6-10'!M143+'ноябрь 2014г. по 0,4'!M140</f>
        <v>0</v>
      </c>
      <c r="N143" s="31">
        <f>'ноябрь 2014г. по 6-10'!N143+'ноябрь 2014г. по 0,4'!N140</f>
        <v>0</v>
      </c>
      <c r="O143" s="31">
        <f>'ноябрь 2014г. по 6-10'!O143+'ноябрь 2014г. по 0,4'!O140</f>
        <v>0</v>
      </c>
      <c r="P143" s="31">
        <f>'ноябрь 2014г. по 6-10'!P143+'ноябрь 2014г. по 0,4'!P140</f>
        <v>0</v>
      </c>
      <c r="Q143" s="31">
        <f>'ноябрь 2014г. по 6-10'!Q143+'ноябрь 2014г. по 0,4'!Q140</f>
        <v>0</v>
      </c>
    </row>
    <row r="144" spans="1:17" ht="12.75" customHeight="1" x14ac:dyDescent="0.2">
      <c r="A144" s="18"/>
      <c r="B144" s="53"/>
      <c r="C144" s="50" t="s">
        <v>214</v>
      </c>
      <c r="D144" s="31">
        <f>'ноябрь 2014г. по 6-10'!D144+'ноябрь 2014г. по 0,4'!D141</f>
        <v>0</v>
      </c>
      <c r="E144" s="31">
        <f>'ноябрь 2014г. по 6-10'!E144+'ноябрь 2014г. по 0,4'!E141</f>
        <v>0</v>
      </c>
      <c r="F144" s="31">
        <f>'ноябрь 2014г. по 6-10'!F144+'ноябрь 2014г. по 0,4'!F141</f>
        <v>0</v>
      </c>
      <c r="G144" s="31">
        <f>'ноябрь 2014г. по 6-10'!G144+'ноябрь 2014г. по 0,4'!G141</f>
        <v>0</v>
      </c>
      <c r="H144" s="31">
        <f>'ноябрь 2014г. по 6-10'!H144+'ноябрь 2014г. по 0,4'!H141</f>
        <v>0</v>
      </c>
      <c r="I144" s="31">
        <f>'ноябрь 2014г. по 6-10'!I144+'ноябрь 2014г. по 0,4'!I141</f>
        <v>0</v>
      </c>
      <c r="J144" s="31">
        <f>'ноябрь 2014г. по 6-10'!J144+'ноябрь 2014г. по 0,4'!J141</f>
        <v>0</v>
      </c>
      <c r="K144" s="31">
        <f>'ноябрь 2014г. по 6-10'!K144+'ноябрь 2014г. по 0,4'!K141</f>
        <v>0</v>
      </c>
      <c r="L144" s="31">
        <f>'ноябрь 2014г. по 6-10'!L144+'ноябрь 2014г. по 0,4'!L141</f>
        <v>0</v>
      </c>
      <c r="M144" s="31">
        <f>'ноябрь 2014г. по 6-10'!M144+'ноябрь 2014г. по 0,4'!M141</f>
        <v>0</v>
      </c>
      <c r="N144" s="31">
        <f>'ноябрь 2014г. по 6-10'!N144+'ноябрь 2014г. по 0,4'!N141</f>
        <v>0</v>
      </c>
      <c r="O144" s="31">
        <f>'ноябрь 2014г. по 6-10'!O144+'ноябрь 2014г. по 0,4'!O141</f>
        <v>0</v>
      </c>
      <c r="P144" s="31">
        <f>'ноябрь 2014г. по 6-10'!P144+'ноябрь 2014г. по 0,4'!P141</f>
        <v>0</v>
      </c>
      <c r="Q144" s="31">
        <f>'ноябрь 2014г. по 6-10'!Q144+'ноябрь 2014г. по 0,4'!Q141</f>
        <v>0</v>
      </c>
    </row>
    <row r="145" spans="1:17" ht="12.75" customHeight="1" x14ac:dyDescent="0.2">
      <c r="A145" s="18"/>
      <c r="B145" s="53"/>
      <c r="C145" s="50" t="s">
        <v>215</v>
      </c>
      <c r="D145" s="31">
        <f>'ноябрь 2014г. по 6-10'!D145+'ноябрь 2014г. по 0,4'!D142</f>
        <v>3</v>
      </c>
      <c r="E145" s="31">
        <f>'ноябрь 2014г. по 6-10'!E145+'ноябрь 2014г. по 0,4'!E142</f>
        <v>34</v>
      </c>
      <c r="F145" s="31">
        <f>'ноябрь 2014г. по 6-10'!F145+'ноябрь 2014г. по 0,4'!F142</f>
        <v>3</v>
      </c>
      <c r="G145" s="31">
        <f>'ноябрь 2014г. по 6-10'!G145+'ноябрь 2014г. по 0,4'!G142</f>
        <v>34</v>
      </c>
      <c r="H145" s="31">
        <f>'ноябрь 2014г. по 6-10'!H145+'ноябрь 2014г. по 0,4'!H142</f>
        <v>0</v>
      </c>
      <c r="I145" s="31">
        <f>'ноябрь 2014г. по 6-10'!I145+'ноябрь 2014г. по 0,4'!I142</f>
        <v>0</v>
      </c>
      <c r="J145" s="31">
        <f>'ноябрь 2014г. по 6-10'!J145+'ноябрь 2014г. по 0,4'!J142</f>
        <v>0</v>
      </c>
      <c r="K145" s="31">
        <f>'ноябрь 2014г. по 6-10'!K145+'ноябрь 2014г. по 0,4'!K142</f>
        <v>0</v>
      </c>
      <c r="L145" s="31">
        <f>'ноябрь 2014г. по 6-10'!L145+'ноябрь 2014г. по 0,4'!L142</f>
        <v>0</v>
      </c>
      <c r="M145" s="31">
        <f>'ноябрь 2014г. по 6-10'!M145+'ноябрь 2014г. по 0,4'!M142</f>
        <v>0</v>
      </c>
      <c r="N145" s="31">
        <f>'ноябрь 2014г. по 6-10'!N145+'ноябрь 2014г. по 0,4'!N142</f>
        <v>0</v>
      </c>
      <c r="O145" s="31">
        <f>'ноябрь 2014г. по 6-10'!O145+'ноябрь 2014г. по 0,4'!O142</f>
        <v>0</v>
      </c>
      <c r="P145" s="31">
        <f>'ноябрь 2014г. по 6-10'!P145+'ноябрь 2014г. по 0,4'!P142</f>
        <v>0</v>
      </c>
      <c r="Q145" s="31">
        <f>'ноябрь 2014г. по 6-10'!Q145+'ноябрь 2014г. по 0,4'!Q142</f>
        <v>0</v>
      </c>
    </row>
    <row r="146" spans="1:17" ht="12.75" customHeight="1" x14ac:dyDescent="0.2">
      <c r="A146" s="18"/>
      <c r="B146" s="53"/>
      <c r="C146" s="56" t="s">
        <v>216</v>
      </c>
      <c r="D146" s="31">
        <f>'ноябрь 2014г. по 6-10'!D146+'ноябрь 2014г. по 0,4'!D143</f>
        <v>1</v>
      </c>
      <c r="E146" s="31">
        <f>'ноябрь 2014г. по 6-10'!E146+'ноябрь 2014г. по 0,4'!E143</f>
        <v>12</v>
      </c>
      <c r="F146" s="31">
        <f>'ноябрь 2014г. по 6-10'!F146+'ноябрь 2014г. по 0,4'!F143</f>
        <v>1</v>
      </c>
      <c r="G146" s="31">
        <f>'ноябрь 2014г. по 6-10'!G146+'ноябрь 2014г. по 0,4'!G143</f>
        <v>12</v>
      </c>
      <c r="H146" s="31">
        <f>'ноябрь 2014г. по 6-10'!H146+'ноябрь 2014г. по 0,4'!H143</f>
        <v>0</v>
      </c>
      <c r="I146" s="31">
        <f>'ноябрь 2014г. по 6-10'!I146+'ноябрь 2014г. по 0,4'!I143</f>
        <v>0</v>
      </c>
      <c r="J146" s="31">
        <f>'ноябрь 2014г. по 6-10'!J146+'ноябрь 2014г. по 0,4'!J143</f>
        <v>0</v>
      </c>
      <c r="K146" s="31">
        <f>'ноябрь 2014г. по 6-10'!K146+'ноябрь 2014г. по 0,4'!K143</f>
        <v>0</v>
      </c>
      <c r="L146" s="31">
        <f>'ноябрь 2014г. по 6-10'!L146+'ноябрь 2014г. по 0,4'!L143</f>
        <v>0</v>
      </c>
      <c r="M146" s="31">
        <f>'ноябрь 2014г. по 6-10'!M146+'ноябрь 2014г. по 0,4'!M143</f>
        <v>0</v>
      </c>
      <c r="N146" s="31">
        <f>'ноябрь 2014г. по 6-10'!N146+'ноябрь 2014г. по 0,4'!N143</f>
        <v>0</v>
      </c>
      <c r="O146" s="31">
        <f>'ноябрь 2014г. по 6-10'!O146+'ноябрь 2014г. по 0,4'!O143</f>
        <v>0</v>
      </c>
      <c r="P146" s="31">
        <f>'ноябрь 2014г. по 6-10'!P146+'ноябрь 2014г. по 0,4'!P143</f>
        <v>0</v>
      </c>
      <c r="Q146" s="31">
        <f>'ноябрь 2014г. по 6-10'!Q146+'ноябрь 2014г. по 0,4'!Q143</f>
        <v>0</v>
      </c>
    </row>
    <row r="147" spans="1:17" ht="12.75" customHeight="1" x14ac:dyDescent="0.2">
      <c r="A147" s="18"/>
      <c r="B147" s="53"/>
      <c r="C147" s="57" t="s">
        <v>217</v>
      </c>
      <c r="D147" s="31">
        <f>'ноябрь 2014г. по 6-10'!D147+'ноябрь 2014г. по 0,4'!D144</f>
        <v>19</v>
      </c>
      <c r="E147" s="31">
        <f>'ноябрь 2014г. по 6-10'!E147+'ноябрь 2014г. по 0,4'!E144</f>
        <v>194.7</v>
      </c>
      <c r="F147" s="31">
        <f>'ноябрь 2014г. по 6-10'!F147+'ноябрь 2014г. по 0,4'!F144</f>
        <v>18</v>
      </c>
      <c r="G147" s="31">
        <f>'ноябрь 2014г. по 6-10'!G147+'ноябрь 2014г. по 0,4'!G144</f>
        <v>94.7</v>
      </c>
      <c r="H147" s="31">
        <f>'ноябрь 2014г. по 6-10'!H147+'ноябрь 2014г. по 0,4'!H144</f>
        <v>0</v>
      </c>
      <c r="I147" s="31">
        <f>'ноябрь 2014г. по 6-10'!I147+'ноябрь 2014г. по 0,4'!I144</f>
        <v>0</v>
      </c>
      <c r="J147" s="31">
        <f>'ноябрь 2014г. по 6-10'!J147+'ноябрь 2014г. по 0,4'!J144</f>
        <v>0</v>
      </c>
      <c r="K147" s="31">
        <f>'ноябрь 2014г. по 6-10'!K147+'ноябрь 2014г. по 0,4'!K144</f>
        <v>0</v>
      </c>
      <c r="L147" s="31">
        <f>'ноябрь 2014г. по 6-10'!L147+'ноябрь 2014г. по 0,4'!L144</f>
        <v>0</v>
      </c>
      <c r="M147" s="31">
        <f>'ноябрь 2014г. по 6-10'!M147+'ноябрь 2014г. по 0,4'!M144</f>
        <v>0</v>
      </c>
      <c r="N147" s="31">
        <f>'ноябрь 2014г. по 6-10'!N147+'ноябрь 2014г. по 0,4'!N144</f>
        <v>0</v>
      </c>
      <c r="O147" s="31">
        <f>'ноябрь 2014г. по 6-10'!O147+'ноябрь 2014г. по 0,4'!O144</f>
        <v>0</v>
      </c>
      <c r="P147" s="31">
        <f>'ноябрь 2014г. по 6-10'!P147+'ноябрь 2014г. по 0,4'!P144</f>
        <v>0</v>
      </c>
      <c r="Q147" s="31">
        <f>'ноябрь 2014г. по 6-10'!Q147+'ноябрь 2014г. по 0,4'!Q144</f>
        <v>0</v>
      </c>
    </row>
    <row r="148" spans="1:17" ht="12.75" customHeight="1" x14ac:dyDescent="0.2">
      <c r="A148" s="18"/>
      <c r="B148" s="53"/>
      <c r="C148" s="50" t="s">
        <v>218</v>
      </c>
      <c r="D148" s="31">
        <f>'ноябрь 2014г. по 6-10'!D148+'ноябрь 2014г. по 0,4'!D145</f>
        <v>5</v>
      </c>
      <c r="E148" s="31">
        <f>'ноябрь 2014г. по 6-10'!E148+'ноябрь 2014г. по 0,4'!E145</f>
        <v>33</v>
      </c>
      <c r="F148" s="31">
        <f>'ноябрь 2014г. по 6-10'!F148+'ноябрь 2014г. по 0,4'!F145</f>
        <v>4</v>
      </c>
      <c r="G148" s="31">
        <f>'ноябрь 2014г. по 6-10'!G148+'ноябрь 2014г. по 0,4'!G145</f>
        <v>23</v>
      </c>
      <c r="H148" s="31">
        <f>'ноябрь 2014г. по 6-10'!H148+'ноябрь 2014г. по 0,4'!H145</f>
        <v>0</v>
      </c>
      <c r="I148" s="31">
        <f>'ноябрь 2014г. по 6-10'!I148+'ноябрь 2014г. по 0,4'!I145</f>
        <v>0</v>
      </c>
      <c r="J148" s="31">
        <f>'ноябрь 2014г. по 6-10'!J148+'ноябрь 2014г. по 0,4'!J145</f>
        <v>1</v>
      </c>
      <c r="K148" s="31">
        <f>'ноябрь 2014г. по 6-10'!K148+'ноябрь 2014г. по 0,4'!K145</f>
        <v>5</v>
      </c>
      <c r="L148" s="31">
        <f>'ноябрь 2014г. по 6-10'!L148+'ноябрь 2014г. по 0,4'!L145</f>
        <v>0</v>
      </c>
      <c r="M148" s="31">
        <f>'ноябрь 2014г. по 6-10'!M148+'ноябрь 2014г. по 0,4'!M145</f>
        <v>0</v>
      </c>
      <c r="N148" s="31">
        <f>'ноябрь 2014г. по 6-10'!N148+'ноябрь 2014г. по 0,4'!N145</f>
        <v>0</v>
      </c>
      <c r="O148" s="31">
        <f>'ноябрь 2014г. по 6-10'!O148+'ноябрь 2014г. по 0,4'!O145</f>
        <v>0</v>
      </c>
      <c r="P148" s="31">
        <f>'ноябрь 2014г. по 6-10'!P148+'ноябрь 2014г. по 0,4'!P145</f>
        <v>0</v>
      </c>
      <c r="Q148" s="31">
        <f>'ноябрь 2014г. по 6-10'!Q148+'ноябрь 2014г. по 0,4'!Q145</f>
        <v>0</v>
      </c>
    </row>
    <row r="149" spans="1:17" ht="12.75" customHeight="1" x14ac:dyDescent="0.2">
      <c r="A149" s="18"/>
      <c r="B149" s="53"/>
      <c r="C149" s="50" t="s">
        <v>219</v>
      </c>
      <c r="D149" s="31">
        <f>'ноябрь 2014г. по 6-10'!D149+'ноябрь 2014г. по 0,4'!D146</f>
        <v>9</v>
      </c>
      <c r="E149" s="31">
        <f>'ноябрь 2014г. по 6-10'!E149+'ноябрь 2014г. по 0,4'!E146</f>
        <v>528.5</v>
      </c>
      <c r="F149" s="31">
        <f>'ноябрь 2014г. по 6-10'!F149+'ноябрь 2014г. по 0,4'!F146</f>
        <v>7</v>
      </c>
      <c r="G149" s="31">
        <f>'ноябрь 2014г. по 6-10'!G149+'ноябрь 2014г. по 0,4'!G146</f>
        <v>158.5</v>
      </c>
      <c r="H149" s="31">
        <f>'ноябрь 2014г. по 6-10'!H149+'ноябрь 2014г. по 0,4'!H146</f>
        <v>0</v>
      </c>
      <c r="I149" s="31">
        <f>'ноябрь 2014г. по 6-10'!I149+'ноябрь 2014г. по 0,4'!I146</f>
        <v>0</v>
      </c>
      <c r="J149" s="31">
        <f>'ноябрь 2014г. по 6-10'!J149+'ноябрь 2014г. по 0,4'!J146</f>
        <v>0</v>
      </c>
      <c r="K149" s="31">
        <f>'ноябрь 2014г. по 6-10'!K149+'ноябрь 2014г. по 0,4'!K146</f>
        <v>0</v>
      </c>
      <c r="L149" s="31">
        <f>'ноябрь 2014г. по 6-10'!L149+'ноябрь 2014г. по 0,4'!L146</f>
        <v>0</v>
      </c>
      <c r="M149" s="31">
        <f>'ноябрь 2014г. по 6-10'!M149+'ноябрь 2014г. по 0,4'!M146</f>
        <v>0</v>
      </c>
      <c r="N149" s="31">
        <f>'ноябрь 2014г. по 6-10'!N149+'ноябрь 2014г. по 0,4'!N146</f>
        <v>0</v>
      </c>
      <c r="O149" s="31">
        <f>'ноябрь 2014г. по 6-10'!O149+'ноябрь 2014г. по 0,4'!O146</f>
        <v>0</v>
      </c>
      <c r="P149" s="31">
        <f>'ноябрь 2014г. по 6-10'!P149+'ноябрь 2014г. по 0,4'!P146</f>
        <v>0</v>
      </c>
      <c r="Q149" s="31">
        <f>'ноябрь 2014г. по 6-10'!Q149+'ноябрь 2014г. по 0,4'!Q146</f>
        <v>0</v>
      </c>
    </row>
    <row r="150" spans="1:17" ht="12.75" customHeight="1" x14ac:dyDescent="0.2">
      <c r="A150" s="18"/>
      <c r="B150" s="53"/>
      <c r="C150" s="50" t="s">
        <v>220</v>
      </c>
      <c r="D150" s="31">
        <f>'ноябрь 2014г. по 6-10'!D150+'ноябрь 2014г. по 0,4'!D147</f>
        <v>20</v>
      </c>
      <c r="E150" s="31">
        <f>'ноябрь 2014г. по 6-10'!E150+'ноябрь 2014г. по 0,4'!E147</f>
        <v>372.5</v>
      </c>
      <c r="F150" s="31">
        <f>'ноябрь 2014г. по 6-10'!F150+'ноябрь 2014г. по 0,4'!F147</f>
        <v>16</v>
      </c>
      <c r="G150" s="31">
        <f>'ноябрь 2014г. по 6-10'!G150+'ноябрь 2014г. по 0,4'!G147</f>
        <v>202.5</v>
      </c>
      <c r="H150" s="31">
        <f>'ноябрь 2014г. по 6-10'!H150+'ноябрь 2014г. по 0,4'!H147</f>
        <v>0</v>
      </c>
      <c r="I150" s="31">
        <f>'ноябрь 2014г. по 6-10'!I150+'ноябрь 2014г. по 0,4'!I147</f>
        <v>0</v>
      </c>
      <c r="J150" s="31">
        <f>'ноябрь 2014г. по 6-10'!J150+'ноябрь 2014г. по 0,4'!J147</f>
        <v>0</v>
      </c>
      <c r="K150" s="31">
        <f>'ноябрь 2014г. по 6-10'!K150+'ноябрь 2014г. по 0,4'!K147</f>
        <v>0</v>
      </c>
      <c r="L150" s="31">
        <f>'ноябрь 2014г. по 6-10'!L150+'ноябрь 2014г. по 0,4'!L147</f>
        <v>0</v>
      </c>
      <c r="M150" s="31">
        <f>'ноябрь 2014г. по 6-10'!M150+'ноябрь 2014г. по 0,4'!M147</f>
        <v>0</v>
      </c>
      <c r="N150" s="31">
        <f>'ноябрь 2014г. по 6-10'!N150+'ноябрь 2014г. по 0,4'!N147</f>
        <v>0</v>
      </c>
      <c r="O150" s="31">
        <f>'ноябрь 2014г. по 6-10'!O150+'ноябрь 2014г. по 0,4'!O147</f>
        <v>0</v>
      </c>
      <c r="P150" s="31">
        <f>'ноябрь 2014г. по 6-10'!P150+'ноябрь 2014г. по 0,4'!P147</f>
        <v>0</v>
      </c>
      <c r="Q150" s="31">
        <f>'ноябрь 2014г. по 6-10'!Q150+'ноябрь 2014г. по 0,4'!Q147</f>
        <v>0</v>
      </c>
    </row>
    <row r="151" spans="1:17" ht="12.75" customHeight="1" x14ac:dyDescent="0.2">
      <c r="A151" s="18"/>
      <c r="B151" s="53"/>
      <c r="C151" s="50" t="s">
        <v>221</v>
      </c>
      <c r="D151" s="31">
        <f>'ноябрь 2014г. по 6-10'!D151+'ноябрь 2014г. по 0,4'!D148</f>
        <v>1</v>
      </c>
      <c r="E151" s="31">
        <f>'ноябрь 2014г. по 6-10'!E151+'ноябрь 2014г. по 0,4'!E148</f>
        <v>3</v>
      </c>
      <c r="F151" s="31">
        <f>'ноябрь 2014г. по 6-10'!F151+'ноябрь 2014г. по 0,4'!F148</f>
        <v>1</v>
      </c>
      <c r="G151" s="31">
        <f>'ноябрь 2014г. по 6-10'!G151+'ноябрь 2014г. по 0,4'!G148</f>
        <v>3</v>
      </c>
      <c r="H151" s="31">
        <f>'ноябрь 2014г. по 6-10'!H151+'ноябрь 2014г. по 0,4'!H148</f>
        <v>0</v>
      </c>
      <c r="I151" s="31">
        <f>'ноябрь 2014г. по 6-10'!I151+'ноябрь 2014г. по 0,4'!I148</f>
        <v>0</v>
      </c>
      <c r="J151" s="31">
        <f>'ноябрь 2014г. по 6-10'!J151+'ноябрь 2014г. по 0,4'!J148</f>
        <v>0</v>
      </c>
      <c r="K151" s="31">
        <f>'ноябрь 2014г. по 6-10'!K151+'ноябрь 2014г. по 0,4'!K148</f>
        <v>0</v>
      </c>
      <c r="L151" s="31">
        <f>'ноябрь 2014г. по 6-10'!L151+'ноябрь 2014г. по 0,4'!L148</f>
        <v>0</v>
      </c>
      <c r="M151" s="31">
        <f>'ноябрь 2014г. по 6-10'!M151+'ноябрь 2014г. по 0,4'!M148</f>
        <v>0</v>
      </c>
      <c r="N151" s="31">
        <f>'ноябрь 2014г. по 6-10'!N151+'ноябрь 2014г. по 0,4'!N148</f>
        <v>0</v>
      </c>
      <c r="O151" s="31">
        <f>'ноябрь 2014г. по 6-10'!O151+'ноябрь 2014г. по 0,4'!O148</f>
        <v>0</v>
      </c>
      <c r="P151" s="31">
        <f>'ноябрь 2014г. по 6-10'!P151+'ноябрь 2014г. по 0,4'!P148</f>
        <v>0</v>
      </c>
      <c r="Q151" s="31">
        <f>'ноябрь 2014г. по 6-10'!Q151+'ноябрь 2014г. по 0,4'!Q148</f>
        <v>0</v>
      </c>
    </row>
    <row r="152" spans="1:17" ht="12.75" customHeight="1" x14ac:dyDescent="0.2">
      <c r="A152" s="18"/>
      <c r="B152" s="53"/>
      <c r="C152" s="50" t="s">
        <v>222</v>
      </c>
      <c r="D152" s="31">
        <f>'ноябрь 2014г. по 6-10'!D152+'ноябрь 2014г. по 0,4'!D149</f>
        <v>1</v>
      </c>
      <c r="E152" s="31">
        <f>'ноябрь 2014г. по 6-10'!E152+'ноябрь 2014г. по 0,4'!E149</f>
        <v>5</v>
      </c>
      <c r="F152" s="31">
        <f>'ноябрь 2014г. по 6-10'!F152+'ноябрь 2014г. по 0,4'!F149</f>
        <v>1</v>
      </c>
      <c r="G152" s="31">
        <f>'ноябрь 2014г. по 6-10'!G152+'ноябрь 2014г. по 0,4'!G149</f>
        <v>5</v>
      </c>
      <c r="H152" s="31">
        <f>'ноябрь 2014г. по 6-10'!H152+'ноябрь 2014г. по 0,4'!H149</f>
        <v>0</v>
      </c>
      <c r="I152" s="31">
        <f>'ноябрь 2014г. по 6-10'!I152+'ноябрь 2014г. по 0,4'!I149</f>
        <v>0</v>
      </c>
      <c r="J152" s="31">
        <f>'ноябрь 2014г. по 6-10'!J152+'ноябрь 2014г. по 0,4'!J149</f>
        <v>0</v>
      </c>
      <c r="K152" s="31">
        <f>'ноябрь 2014г. по 6-10'!K152+'ноябрь 2014г. по 0,4'!K149</f>
        <v>0</v>
      </c>
      <c r="L152" s="31">
        <f>'ноябрь 2014г. по 6-10'!L152+'ноябрь 2014г. по 0,4'!L149</f>
        <v>0</v>
      </c>
      <c r="M152" s="31">
        <f>'ноябрь 2014г. по 6-10'!M152+'ноябрь 2014г. по 0,4'!M149</f>
        <v>0</v>
      </c>
      <c r="N152" s="31">
        <f>'ноябрь 2014г. по 6-10'!N152+'ноябрь 2014г. по 0,4'!N149</f>
        <v>0</v>
      </c>
      <c r="O152" s="31">
        <f>'ноябрь 2014г. по 6-10'!O152+'ноябрь 2014г. по 0,4'!O149</f>
        <v>0</v>
      </c>
      <c r="P152" s="31">
        <f>'ноябрь 2014г. по 6-10'!P152+'ноябрь 2014г. по 0,4'!P149</f>
        <v>0</v>
      </c>
      <c r="Q152" s="31">
        <f>'ноябрь 2014г. по 6-10'!Q152+'ноябрь 2014г. по 0,4'!Q149</f>
        <v>0</v>
      </c>
    </row>
    <row r="153" spans="1:17" ht="18.75" customHeight="1" x14ac:dyDescent="0.2">
      <c r="A153" s="18"/>
      <c r="B153" s="53"/>
      <c r="C153" s="20" t="s">
        <v>30</v>
      </c>
      <c r="D153" s="69">
        <f>SUM(D104:D152)</f>
        <v>496</v>
      </c>
      <c r="E153" s="69">
        <f t="shared" ref="E153:Q153" si="2">SUM(E104:E152)</f>
        <v>18858.999999999996</v>
      </c>
      <c r="F153" s="69">
        <f t="shared" si="2"/>
        <v>359</v>
      </c>
      <c r="G153" s="69">
        <f t="shared" si="2"/>
        <v>7761.2999999999984</v>
      </c>
      <c r="H153" s="69">
        <f t="shared" si="2"/>
        <v>0</v>
      </c>
      <c r="I153" s="69">
        <f t="shared" si="2"/>
        <v>0</v>
      </c>
      <c r="J153" s="69">
        <f t="shared" si="2"/>
        <v>346</v>
      </c>
      <c r="K153" s="69">
        <f t="shared" si="2"/>
        <v>4178</v>
      </c>
      <c r="L153" s="69">
        <f t="shared" si="2"/>
        <v>0</v>
      </c>
      <c r="M153" s="69">
        <f t="shared" si="2"/>
        <v>0</v>
      </c>
      <c r="N153" s="69">
        <f t="shared" si="2"/>
        <v>0</v>
      </c>
      <c r="O153" s="69">
        <f t="shared" si="2"/>
        <v>0</v>
      </c>
      <c r="P153" s="69">
        <f t="shared" si="2"/>
        <v>0</v>
      </c>
      <c r="Q153" s="69">
        <f t="shared" si="2"/>
        <v>0</v>
      </c>
    </row>
    <row r="154" spans="1:17" ht="15" x14ac:dyDescent="0.25">
      <c r="A154" s="18"/>
      <c r="B154" s="18"/>
      <c r="C154" s="52" t="s">
        <v>250</v>
      </c>
      <c r="D154" s="31"/>
      <c r="E154" s="31"/>
      <c r="F154" s="31"/>
      <c r="G154" s="31"/>
      <c r="H154" s="24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 x14ac:dyDescent="0.2">
      <c r="A155" s="18"/>
      <c r="B155" s="18"/>
      <c r="C155" s="18" t="s">
        <v>224</v>
      </c>
      <c r="D155" s="31">
        <f>'ноябрь 2014г. по 6-10'!D155+'ноябрь 2014г. по 0,4'!D152</f>
        <v>86</v>
      </c>
      <c r="E155" s="31">
        <f>'ноябрь 2014г. по 6-10'!E155+'ноябрь 2014г. по 0,4'!E152</f>
        <v>2361</v>
      </c>
      <c r="F155" s="31">
        <f>'ноябрь 2014г. по 6-10'!F155+'ноябрь 2014г. по 0,4'!F152</f>
        <v>24</v>
      </c>
      <c r="G155" s="31">
        <f>'ноябрь 2014г. по 6-10'!G155+'ноябрь 2014г. по 0,4'!G152</f>
        <v>843</v>
      </c>
      <c r="H155" s="31">
        <f>'ноябрь 2014г. по 6-10'!H155+'ноябрь 2014г. по 0,4'!H152</f>
        <v>0</v>
      </c>
      <c r="I155" s="31">
        <f>'ноябрь 2014г. по 6-10'!I155+'ноябрь 2014г. по 0,4'!I152</f>
        <v>0</v>
      </c>
      <c r="J155" s="31">
        <f>'ноябрь 2014г. по 6-10'!J155+'ноябрь 2014г. по 0,4'!J152</f>
        <v>36</v>
      </c>
      <c r="K155" s="31">
        <f>'ноябрь 2014г. по 6-10'!K155+'ноябрь 2014г. по 0,4'!K152</f>
        <v>542</v>
      </c>
      <c r="L155" s="31">
        <f>'ноябрь 2014г. по 6-10'!L155+'ноябрь 2014г. по 0,4'!L152</f>
        <v>0</v>
      </c>
      <c r="M155" s="31">
        <f>'ноябрь 2014г. по 6-10'!M155+'ноябрь 2014г. по 0,4'!M152</f>
        <v>0</v>
      </c>
      <c r="N155" s="31">
        <f>'ноябрь 2014г. по 6-10'!N155+'ноябрь 2014г. по 0,4'!N152</f>
        <v>0</v>
      </c>
      <c r="O155" s="31">
        <f>'ноябрь 2014г. по 6-10'!O155+'ноябрь 2014г. по 0,4'!O152</f>
        <v>0</v>
      </c>
      <c r="P155" s="31">
        <f>'ноябрь 2014г. по 6-10'!P155+'ноябрь 2014г. по 0,4'!P152</f>
        <v>0</v>
      </c>
      <c r="Q155" s="31">
        <f>'ноябрь 2014г. по 6-10'!Q155+'ноябрь 2014г. по 0,4'!Q152</f>
        <v>0</v>
      </c>
    </row>
    <row r="156" spans="1:17" ht="12.75" customHeight="1" x14ac:dyDescent="0.2">
      <c r="A156" s="18"/>
      <c r="B156" s="18"/>
      <c r="C156" s="18" t="s">
        <v>225</v>
      </c>
      <c r="D156" s="31">
        <f>'ноябрь 2014г. по 6-10'!D156+'ноябрь 2014г. по 0,4'!D153</f>
        <v>69</v>
      </c>
      <c r="E156" s="31">
        <f>'ноябрь 2014г. по 6-10'!E156+'ноябрь 2014г. по 0,4'!E153</f>
        <v>2750</v>
      </c>
      <c r="F156" s="31">
        <f>'ноябрь 2014г. по 6-10'!F156+'ноябрь 2014г. по 0,4'!F153</f>
        <v>24</v>
      </c>
      <c r="G156" s="31">
        <f>'ноябрь 2014г. по 6-10'!G156+'ноябрь 2014г. по 0,4'!G153</f>
        <v>763</v>
      </c>
      <c r="H156" s="31">
        <f>'ноябрь 2014г. по 6-10'!H156+'ноябрь 2014г. по 0,4'!H153</f>
        <v>0</v>
      </c>
      <c r="I156" s="31">
        <f>'ноябрь 2014г. по 6-10'!I156+'ноябрь 2014г. по 0,4'!I153</f>
        <v>0</v>
      </c>
      <c r="J156" s="31">
        <f>'ноябрь 2014г. по 6-10'!J156+'ноябрь 2014г. по 0,4'!J153</f>
        <v>18</v>
      </c>
      <c r="K156" s="31">
        <f>'ноябрь 2014г. по 6-10'!K156+'ноябрь 2014г. по 0,4'!K153</f>
        <v>311</v>
      </c>
      <c r="L156" s="31">
        <f>'ноябрь 2014г. по 6-10'!L156+'ноябрь 2014г. по 0,4'!L153</f>
        <v>0</v>
      </c>
      <c r="M156" s="31">
        <f>'ноябрь 2014г. по 6-10'!M156+'ноябрь 2014г. по 0,4'!M153</f>
        <v>0</v>
      </c>
      <c r="N156" s="31">
        <f>'ноябрь 2014г. по 6-10'!N156+'ноябрь 2014г. по 0,4'!N153</f>
        <v>0</v>
      </c>
      <c r="O156" s="31">
        <f>'ноябрь 2014г. по 6-10'!O156+'ноябрь 2014г. по 0,4'!O153</f>
        <v>0</v>
      </c>
      <c r="P156" s="31">
        <f>'ноябрь 2014г. по 6-10'!P156+'ноябрь 2014г. по 0,4'!P153</f>
        <v>0</v>
      </c>
      <c r="Q156" s="31">
        <f>'ноябрь 2014г. по 6-10'!Q156+'ноябрь 2014г. по 0,4'!Q153</f>
        <v>0</v>
      </c>
    </row>
    <row r="157" spans="1:17" ht="12.75" customHeight="1" x14ac:dyDescent="0.2">
      <c r="A157" s="18"/>
      <c r="B157" s="18"/>
      <c r="C157" s="18" t="s">
        <v>346</v>
      </c>
      <c r="D157" s="31">
        <f>'ноябрь 2014г. по 6-10'!D157+'ноябрь 2014г. по 0,4'!D154</f>
        <v>7</v>
      </c>
      <c r="E157" s="31">
        <f>'ноябрь 2014г. по 6-10'!E157+'ноябрь 2014г. по 0,4'!E154</f>
        <v>20</v>
      </c>
      <c r="F157" s="31">
        <f>'ноябрь 2014г. по 6-10'!F157+'ноябрь 2014г. по 0,4'!F154</f>
        <v>0</v>
      </c>
      <c r="G157" s="31">
        <f>'ноябрь 2014г. по 6-10'!G157+'ноябрь 2014г. по 0,4'!G154</f>
        <v>0</v>
      </c>
      <c r="H157" s="31">
        <f>'ноябрь 2014г. по 6-10'!H157+'ноябрь 2014г. по 0,4'!H154</f>
        <v>0</v>
      </c>
      <c r="I157" s="31">
        <f>'ноябрь 2014г. по 6-10'!I157+'ноябрь 2014г. по 0,4'!I154</f>
        <v>0</v>
      </c>
      <c r="J157" s="31">
        <f>'ноябрь 2014г. по 6-10'!J157+'ноябрь 2014г. по 0,4'!J154</f>
        <v>0</v>
      </c>
      <c r="K157" s="31">
        <f>'ноябрь 2014г. по 6-10'!K157+'ноябрь 2014г. по 0,4'!K154</f>
        <v>0</v>
      </c>
      <c r="L157" s="31">
        <f>'ноябрь 2014г. по 6-10'!L157+'ноябрь 2014г. по 0,4'!L154</f>
        <v>0</v>
      </c>
      <c r="M157" s="31">
        <f>'ноябрь 2014г. по 6-10'!M157+'ноябрь 2014г. по 0,4'!M154</f>
        <v>0</v>
      </c>
      <c r="N157" s="31">
        <f>'ноябрь 2014г. по 6-10'!N157+'ноябрь 2014г. по 0,4'!N154</f>
        <v>0</v>
      </c>
      <c r="O157" s="31">
        <f>'ноябрь 2014г. по 6-10'!O157+'ноябрь 2014г. по 0,4'!O154</f>
        <v>0</v>
      </c>
      <c r="P157" s="31">
        <f>'ноябрь 2014г. по 6-10'!P157+'ноябрь 2014г. по 0,4'!P154</f>
        <v>0</v>
      </c>
      <c r="Q157" s="31">
        <f>'ноябрь 2014г. по 6-10'!Q157+'ноябрь 2014г. по 0,4'!Q154</f>
        <v>0</v>
      </c>
    </row>
    <row r="158" spans="1:17" ht="12.75" customHeight="1" x14ac:dyDescent="0.2">
      <c r="A158" s="18"/>
      <c r="B158" s="18"/>
      <c r="C158" s="18" t="s">
        <v>226</v>
      </c>
      <c r="D158" s="31">
        <f>'ноябрь 2014г. по 6-10'!D158+'ноябрь 2014г. по 0,4'!D155</f>
        <v>1</v>
      </c>
      <c r="E158" s="31">
        <f>'ноябрь 2014г. по 6-10'!E158+'ноябрь 2014г. по 0,4'!E155</f>
        <v>15</v>
      </c>
      <c r="F158" s="31">
        <f>'ноябрь 2014г. по 6-10'!F158+'ноябрь 2014г. по 0,4'!F155</f>
        <v>1</v>
      </c>
      <c r="G158" s="31">
        <f>'ноябрь 2014г. по 6-10'!G158+'ноябрь 2014г. по 0,4'!G155</f>
        <v>15</v>
      </c>
      <c r="H158" s="31">
        <f>'ноябрь 2014г. по 6-10'!H158+'ноябрь 2014г. по 0,4'!H155</f>
        <v>0</v>
      </c>
      <c r="I158" s="31">
        <f>'ноябрь 2014г. по 6-10'!I158+'ноябрь 2014г. по 0,4'!I155</f>
        <v>0</v>
      </c>
      <c r="J158" s="31">
        <f>'ноябрь 2014г. по 6-10'!J158+'ноябрь 2014г. по 0,4'!J155</f>
        <v>1</v>
      </c>
      <c r="K158" s="31">
        <f>'ноябрь 2014г. по 6-10'!K158+'ноябрь 2014г. по 0,4'!K155</f>
        <v>6</v>
      </c>
      <c r="L158" s="31">
        <f>'ноябрь 2014г. по 6-10'!L158+'ноябрь 2014г. по 0,4'!L155</f>
        <v>0</v>
      </c>
      <c r="M158" s="31">
        <f>'ноябрь 2014г. по 6-10'!M158+'ноябрь 2014г. по 0,4'!M155</f>
        <v>0</v>
      </c>
      <c r="N158" s="31">
        <f>'ноябрь 2014г. по 6-10'!N158+'ноябрь 2014г. по 0,4'!N155</f>
        <v>0</v>
      </c>
      <c r="O158" s="31">
        <f>'ноябрь 2014г. по 6-10'!O158+'ноябрь 2014г. по 0,4'!O155</f>
        <v>0</v>
      </c>
      <c r="P158" s="31">
        <f>'ноябрь 2014г. по 6-10'!P158+'ноябрь 2014г. по 0,4'!P155</f>
        <v>0</v>
      </c>
      <c r="Q158" s="31">
        <f>'ноябрь 2014г. по 6-10'!Q158+'ноябрь 2014г. по 0,4'!Q155</f>
        <v>0</v>
      </c>
    </row>
    <row r="159" spans="1:17" ht="12.75" customHeight="1" x14ac:dyDescent="0.2">
      <c r="A159" s="18"/>
      <c r="B159" s="18"/>
      <c r="C159" s="18" t="s">
        <v>227</v>
      </c>
      <c r="D159" s="31">
        <f>'ноябрь 2014г. по 6-10'!D159+'ноябрь 2014г. по 0,4'!D156</f>
        <v>0</v>
      </c>
      <c r="E159" s="31">
        <f>'ноябрь 2014г. по 6-10'!E159+'ноябрь 2014г. по 0,4'!E156</f>
        <v>0</v>
      </c>
      <c r="F159" s="31">
        <f>'ноябрь 2014г. по 6-10'!F159+'ноябрь 2014г. по 0,4'!F156</f>
        <v>0</v>
      </c>
      <c r="G159" s="31">
        <f>'ноябрь 2014г. по 6-10'!G159+'ноябрь 2014г. по 0,4'!G156</f>
        <v>0</v>
      </c>
      <c r="H159" s="31">
        <f>'ноябрь 2014г. по 6-10'!H159+'ноябрь 2014г. по 0,4'!H156</f>
        <v>0</v>
      </c>
      <c r="I159" s="31">
        <f>'ноябрь 2014г. по 6-10'!I159+'ноябрь 2014г. по 0,4'!I156</f>
        <v>0</v>
      </c>
      <c r="J159" s="31">
        <f>'ноябрь 2014г. по 6-10'!J159+'ноябрь 2014г. по 0,4'!J156</f>
        <v>0</v>
      </c>
      <c r="K159" s="31">
        <f>'ноябрь 2014г. по 6-10'!K159+'ноябрь 2014г. по 0,4'!K156</f>
        <v>0</v>
      </c>
      <c r="L159" s="31">
        <f>'ноябрь 2014г. по 6-10'!L159+'ноябрь 2014г. по 0,4'!L156</f>
        <v>0</v>
      </c>
      <c r="M159" s="31">
        <f>'ноябрь 2014г. по 6-10'!M159+'ноябрь 2014г. по 0,4'!M156</f>
        <v>0</v>
      </c>
      <c r="N159" s="31">
        <f>'ноябрь 2014г. по 6-10'!N159+'ноябрь 2014г. по 0,4'!N156</f>
        <v>0</v>
      </c>
      <c r="O159" s="31">
        <f>'ноябрь 2014г. по 6-10'!O159+'ноябрь 2014г. по 0,4'!O156</f>
        <v>0</v>
      </c>
      <c r="P159" s="31">
        <f>'ноябрь 2014г. по 6-10'!P159+'ноябрь 2014г. по 0,4'!P156</f>
        <v>0</v>
      </c>
      <c r="Q159" s="31">
        <f>'ноябрь 2014г. по 6-10'!Q159+'ноябрь 2014г. по 0,4'!Q156</f>
        <v>0</v>
      </c>
    </row>
    <row r="160" spans="1:17" ht="12.75" customHeight="1" x14ac:dyDescent="0.2">
      <c r="A160" s="18"/>
      <c r="B160" s="18"/>
      <c r="C160" s="18" t="s">
        <v>228</v>
      </c>
      <c r="D160" s="31">
        <f>'ноябрь 2014г. по 6-10'!D160+'ноябрь 2014г. по 0,4'!D157</f>
        <v>2</v>
      </c>
      <c r="E160" s="31">
        <f>'ноябрь 2014г. по 6-10'!E160+'ноябрь 2014г. по 0,4'!E157</f>
        <v>105</v>
      </c>
      <c r="F160" s="31">
        <f>'ноябрь 2014г. по 6-10'!F160+'ноябрь 2014г. по 0,4'!F157</f>
        <v>2</v>
      </c>
      <c r="G160" s="31">
        <f>'ноябрь 2014г. по 6-10'!G160+'ноябрь 2014г. по 0,4'!G157</f>
        <v>35</v>
      </c>
      <c r="H160" s="31">
        <f>'ноябрь 2014г. по 6-10'!H160+'ноябрь 2014г. по 0,4'!H157</f>
        <v>0</v>
      </c>
      <c r="I160" s="31">
        <f>'ноябрь 2014г. по 6-10'!I160+'ноябрь 2014г. по 0,4'!I157</f>
        <v>0</v>
      </c>
      <c r="J160" s="31">
        <f>'ноябрь 2014г. по 6-10'!J160+'ноябрь 2014г. по 0,4'!J157</f>
        <v>3</v>
      </c>
      <c r="K160" s="31">
        <f>'ноябрь 2014г. по 6-10'!K160+'ноябрь 2014г. по 0,4'!K157</f>
        <v>18</v>
      </c>
      <c r="L160" s="31">
        <f>'ноябрь 2014г. по 6-10'!L160+'ноябрь 2014г. по 0,4'!L157</f>
        <v>0</v>
      </c>
      <c r="M160" s="31">
        <f>'ноябрь 2014г. по 6-10'!M160+'ноябрь 2014г. по 0,4'!M157</f>
        <v>0</v>
      </c>
      <c r="N160" s="31">
        <f>'ноябрь 2014г. по 6-10'!N160+'ноябрь 2014г. по 0,4'!N157</f>
        <v>0</v>
      </c>
      <c r="O160" s="31">
        <f>'ноябрь 2014г. по 6-10'!O160+'ноябрь 2014г. по 0,4'!O157</f>
        <v>0</v>
      </c>
      <c r="P160" s="31">
        <f>'ноябрь 2014г. по 6-10'!P160+'ноябрь 2014г. по 0,4'!P157</f>
        <v>0</v>
      </c>
      <c r="Q160" s="31">
        <f>'ноябрь 2014г. по 6-10'!Q160+'ноябрь 2014г. по 0,4'!Q157</f>
        <v>0</v>
      </c>
    </row>
    <row r="161" spans="1:17" ht="12.75" customHeight="1" x14ac:dyDescent="0.2">
      <c r="A161" s="18"/>
      <c r="B161" s="18"/>
      <c r="C161" s="18" t="s">
        <v>229</v>
      </c>
      <c r="D161" s="31">
        <f>'ноябрь 2014г. по 6-10'!D161+'ноябрь 2014г. по 0,4'!D158</f>
        <v>1</v>
      </c>
      <c r="E161" s="31">
        <f>'ноябрь 2014г. по 6-10'!E161+'ноябрь 2014г. по 0,4'!E158</f>
        <v>175</v>
      </c>
      <c r="F161" s="31">
        <f>'ноябрь 2014г. по 6-10'!F161+'ноябрь 2014г. по 0,4'!F158</f>
        <v>1</v>
      </c>
      <c r="G161" s="31">
        <f>'ноябрь 2014г. по 6-10'!G161+'ноябрь 2014г. по 0,4'!G158</f>
        <v>10</v>
      </c>
      <c r="H161" s="31">
        <f>'ноябрь 2014г. по 6-10'!H161+'ноябрь 2014г. по 0,4'!H158</f>
        <v>0</v>
      </c>
      <c r="I161" s="31">
        <f>'ноябрь 2014г. по 6-10'!I161+'ноябрь 2014г. по 0,4'!I158</f>
        <v>0</v>
      </c>
      <c r="J161" s="31">
        <f>'ноябрь 2014г. по 6-10'!J161+'ноябрь 2014г. по 0,4'!J158</f>
        <v>0</v>
      </c>
      <c r="K161" s="31">
        <f>'ноябрь 2014г. по 6-10'!K161+'ноябрь 2014г. по 0,4'!K158</f>
        <v>0</v>
      </c>
      <c r="L161" s="31">
        <f>'ноябрь 2014г. по 6-10'!L161+'ноябрь 2014г. по 0,4'!L158</f>
        <v>0</v>
      </c>
      <c r="M161" s="31">
        <f>'ноябрь 2014г. по 6-10'!M161+'ноябрь 2014г. по 0,4'!M158</f>
        <v>0</v>
      </c>
      <c r="N161" s="31">
        <f>'ноябрь 2014г. по 6-10'!N161+'ноябрь 2014г. по 0,4'!N158</f>
        <v>0</v>
      </c>
      <c r="O161" s="31">
        <f>'ноябрь 2014г. по 6-10'!O161+'ноябрь 2014г. по 0,4'!O158</f>
        <v>0</v>
      </c>
      <c r="P161" s="31">
        <f>'ноябрь 2014г. по 6-10'!P161+'ноябрь 2014г. по 0,4'!P158</f>
        <v>0</v>
      </c>
      <c r="Q161" s="31">
        <f>'ноябрь 2014г. по 6-10'!Q161+'ноябрь 2014г. по 0,4'!Q158</f>
        <v>0</v>
      </c>
    </row>
    <row r="162" spans="1:17" ht="12.75" customHeight="1" x14ac:dyDescent="0.2">
      <c r="A162" s="18"/>
      <c r="B162" s="18"/>
      <c r="C162" s="18" t="s">
        <v>230</v>
      </c>
      <c r="D162" s="31">
        <f>'ноябрь 2014г. по 6-10'!D162+'ноябрь 2014г. по 0,4'!D159</f>
        <v>3</v>
      </c>
      <c r="E162" s="31">
        <f>'ноябрь 2014г. по 6-10'!E162+'ноябрь 2014г. по 0,4'!E159</f>
        <v>70</v>
      </c>
      <c r="F162" s="31">
        <f>'ноябрь 2014г. по 6-10'!F162+'ноябрь 2014г. по 0,4'!F159</f>
        <v>1</v>
      </c>
      <c r="G162" s="31">
        <f>'ноябрь 2014г. по 6-10'!G162+'ноябрь 2014г. по 0,4'!G159</f>
        <v>10</v>
      </c>
      <c r="H162" s="31">
        <f>'ноябрь 2014г. по 6-10'!H162+'ноябрь 2014г. по 0,4'!H159</f>
        <v>0</v>
      </c>
      <c r="I162" s="31">
        <f>'ноябрь 2014г. по 6-10'!I162+'ноябрь 2014г. по 0,4'!I159</f>
        <v>0</v>
      </c>
      <c r="J162" s="31">
        <f>'ноябрь 2014г. по 6-10'!J162+'ноябрь 2014г. по 0,4'!J159</f>
        <v>1</v>
      </c>
      <c r="K162" s="31">
        <f>'ноябрь 2014г. по 6-10'!K162+'ноябрь 2014г. по 0,4'!K159</f>
        <v>63</v>
      </c>
      <c r="L162" s="31">
        <f>'ноябрь 2014г. по 6-10'!L162+'ноябрь 2014г. по 0,4'!L159</f>
        <v>0</v>
      </c>
      <c r="M162" s="31">
        <f>'ноябрь 2014г. по 6-10'!M162+'ноябрь 2014г. по 0,4'!M159</f>
        <v>0</v>
      </c>
      <c r="N162" s="31">
        <f>'ноябрь 2014г. по 6-10'!N162+'ноябрь 2014г. по 0,4'!N159</f>
        <v>0</v>
      </c>
      <c r="O162" s="31">
        <f>'ноябрь 2014г. по 6-10'!O162+'ноябрь 2014г. по 0,4'!O159</f>
        <v>0</v>
      </c>
      <c r="P162" s="31">
        <f>'ноябрь 2014г. по 6-10'!P162+'ноябрь 2014г. по 0,4'!P159</f>
        <v>0</v>
      </c>
      <c r="Q162" s="31">
        <f>'ноябрь 2014г. по 6-10'!Q162+'ноябрь 2014г. по 0,4'!Q159</f>
        <v>0</v>
      </c>
    </row>
    <row r="163" spans="1:17" ht="12.75" customHeight="1" x14ac:dyDescent="0.2">
      <c r="A163" s="18"/>
      <c r="B163" s="18"/>
      <c r="C163" s="18" t="s">
        <v>231</v>
      </c>
      <c r="D163" s="31">
        <f>'ноябрь 2014г. по 6-10'!D163+'ноябрь 2014г. по 0,4'!D160</f>
        <v>1</v>
      </c>
      <c r="E163" s="31">
        <f>'ноябрь 2014г. по 6-10'!E163+'ноябрь 2014г. по 0,4'!E160</f>
        <v>400</v>
      </c>
      <c r="F163" s="31">
        <f>'ноябрь 2014г. по 6-10'!F163+'ноябрь 2014г. по 0,4'!F160</f>
        <v>0</v>
      </c>
      <c r="G163" s="31">
        <f>'ноябрь 2014г. по 6-10'!G163+'ноябрь 2014г. по 0,4'!G160</f>
        <v>0</v>
      </c>
      <c r="H163" s="31">
        <f>'ноябрь 2014г. по 6-10'!H163+'ноябрь 2014г. по 0,4'!H160</f>
        <v>0</v>
      </c>
      <c r="I163" s="31">
        <f>'ноябрь 2014г. по 6-10'!I163+'ноябрь 2014г. по 0,4'!I160</f>
        <v>0</v>
      </c>
      <c r="J163" s="31">
        <f>'ноябрь 2014г. по 6-10'!J163+'ноябрь 2014г. по 0,4'!J160</f>
        <v>0</v>
      </c>
      <c r="K163" s="31">
        <f>'ноябрь 2014г. по 6-10'!K163+'ноябрь 2014г. по 0,4'!K160</f>
        <v>0</v>
      </c>
      <c r="L163" s="31">
        <f>'ноябрь 2014г. по 6-10'!L163+'ноябрь 2014г. по 0,4'!L160</f>
        <v>0</v>
      </c>
      <c r="M163" s="31">
        <f>'ноябрь 2014г. по 6-10'!M163+'ноябрь 2014г. по 0,4'!M160</f>
        <v>0</v>
      </c>
      <c r="N163" s="31">
        <f>'ноябрь 2014г. по 6-10'!N163+'ноябрь 2014г. по 0,4'!N160</f>
        <v>0</v>
      </c>
      <c r="O163" s="31">
        <f>'ноябрь 2014г. по 6-10'!O163+'ноябрь 2014г. по 0,4'!O160</f>
        <v>0</v>
      </c>
      <c r="P163" s="31">
        <f>'ноябрь 2014г. по 6-10'!P163+'ноябрь 2014г. по 0,4'!P160</f>
        <v>0</v>
      </c>
      <c r="Q163" s="31">
        <f>'ноябрь 2014г. по 6-10'!Q163+'ноябрь 2014г. по 0,4'!Q160</f>
        <v>0</v>
      </c>
    </row>
    <row r="164" spans="1:17" ht="12.75" customHeight="1" x14ac:dyDescent="0.2">
      <c r="A164" s="18"/>
      <c r="B164" s="18"/>
      <c r="C164" s="18" t="s">
        <v>232</v>
      </c>
      <c r="D164" s="31">
        <f>'ноябрь 2014г. по 6-10'!D164+'ноябрь 2014г. по 0,4'!D161</f>
        <v>6</v>
      </c>
      <c r="E164" s="31">
        <f>'ноябрь 2014г. по 6-10'!E164+'ноябрь 2014г. по 0,4'!E161</f>
        <v>94</v>
      </c>
      <c r="F164" s="31">
        <f>'ноябрь 2014г. по 6-10'!F164+'ноябрь 2014г. по 0,4'!F161</f>
        <v>1</v>
      </c>
      <c r="G164" s="31">
        <f>'ноябрь 2014г. по 6-10'!G164+'ноябрь 2014г. по 0,4'!G161</f>
        <v>10</v>
      </c>
      <c r="H164" s="31">
        <f>'ноябрь 2014г. по 6-10'!H164+'ноябрь 2014г. по 0,4'!H161</f>
        <v>0</v>
      </c>
      <c r="I164" s="31">
        <f>'ноябрь 2014г. по 6-10'!I164+'ноябрь 2014г. по 0,4'!I161</f>
        <v>0</v>
      </c>
      <c r="J164" s="31">
        <f>'ноябрь 2014г. по 6-10'!J164+'ноябрь 2014г. по 0,4'!J161</f>
        <v>6</v>
      </c>
      <c r="K164" s="31">
        <f>'ноябрь 2014г. по 6-10'!K164+'ноябрь 2014г. по 0,4'!K161</f>
        <v>36</v>
      </c>
      <c r="L164" s="31">
        <f>'ноябрь 2014г. по 6-10'!L164+'ноябрь 2014г. по 0,4'!L161</f>
        <v>0</v>
      </c>
      <c r="M164" s="31">
        <f>'ноябрь 2014г. по 6-10'!M164+'ноябрь 2014г. по 0,4'!M161</f>
        <v>0</v>
      </c>
      <c r="N164" s="31">
        <f>'ноябрь 2014г. по 6-10'!N164+'ноябрь 2014г. по 0,4'!N161</f>
        <v>0</v>
      </c>
      <c r="O164" s="31">
        <f>'ноябрь 2014г. по 6-10'!O164+'ноябрь 2014г. по 0,4'!O161</f>
        <v>0</v>
      </c>
      <c r="P164" s="31">
        <f>'ноябрь 2014г. по 6-10'!P164+'ноябрь 2014г. по 0,4'!P161</f>
        <v>0</v>
      </c>
      <c r="Q164" s="31">
        <f>'ноябрь 2014г. по 6-10'!Q164+'ноябрь 2014г. по 0,4'!Q161</f>
        <v>0</v>
      </c>
    </row>
    <row r="165" spans="1:17" ht="12.75" customHeight="1" x14ac:dyDescent="0.2">
      <c r="A165" s="18"/>
      <c r="B165" s="18"/>
      <c r="C165" s="18" t="s">
        <v>233</v>
      </c>
      <c r="D165" s="31">
        <f>'ноябрь 2014г. по 6-10'!D165+'ноябрь 2014г. по 0,4'!D162</f>
        <v>0</v>
      </c>
      <c r="E165" s="31">
        <f>'ноябрь 2014г. по 6-10'!E165+'ноябрь 2014г. по 0,4'!E162</f>
        <v>0</v>
      </c>
      <c r="F165" s="31">
        <f>'ноябрь 2014г. по 6-10'!F165+'ноябрь 2014г. по 0,4'!F162</f>
        <v>0</v>
      </c>
      <c r="G165" s="31">
        <f>'ноябрь 2014г. по 6-10'!G165+'ноябрь 2014г. по 0,4'!G162</f>
        <v>0</v>
      </c>
      <c r="H165" s="31">
        <f>'ноябрь 2014г. по 6-10'!H165+'ноябрь 2014г. по 0,4'!H162</f>
        <v>0</v>
      </c>
      <c r="I165" s="31">
        <f>'ноябрь 2014г. по 6-10'!I165+'ноябрь 2014г. по 0,4'!I162</f>
        <v>0</v>
      </c>
      <c r="J165" s="31">
        <f>'ноябрь 2014г. по 6-10'!J165+'ноябрь 2014г. по 0,4'!J162</f>
        <v>0</v>
      </c>
      <c r="K165" s="31">
        <f>'ноябрь 2014г. по 6-10'!K165+'ноябрь 2014г. по 0,4'!K162</f>
        <v>0</v>
      </c>
      <c r="L165" s="31">
        <f>'ноябрь 2014г. по 6-10'!L165+'ноябрь 2014г. по 0,4'!L162</f>
        <v>0</v>
      </c>
      <c r="M165" s="31">
        <f>'ноябрь 2014г. по 6-10'!M165+'ноябрь 2014г. по 0,4'!M162</f>
        <v>0</v>
      </c>
      <c r="N165" s="31">
        <f>'ноябрь 2014г. по 6-10'!N165+'ноябрь 2014г. по 0,4'!N162</f>
        <v>0</v>
      </c>
      <c r="O165" s="31">
        <f>'ноябрь 2014г. по 6-10'!O165+'ноябрь 2014г. по 0,4'!O162</f>
        <v>0</v>
      </c>
      <c r="P165" s="31">
        <f>'ноябрь 2014г. по 6-10'!P165+'ноябрь 2014г. по 0,4'!P162</f>
        <v>0</v>
      </c>
      <c r="Q165" s="31">
        <f>'ноябрь 2014г. по 6-10'!Q165+'ноябрь 2014г. по 0,4'!Q162</f>
        <v>0</v>
      </c>
    </row>
    <row r="166" spans="1:17" ht="12.75" customHeight="1" x14ac:dyDescent="0.2">
      <c r="A166" s="18"/>
      <c r="B166" s="18"/>
      <c r="C166" s="18" t="s">
        <v>234</v>
      </c>
      <c r="D166" s="31">
        <f>'ноябрь 2014г. по 6-10'!D166+'ноябрь 2014г. по 0,4'!D163</f>
        <v>1</v>
      </c>
      <c r="E166" s="31">
        <f>'ноябрь 2014г. по 6-10'!E166+'ноябрь 2014г. по 0,4'!E163</f>
        <v>5</v>
      </c>
      <c r="F166" s="31">
        <f>'ноябрь 2014г. по 6-10'!F166+'ноябрь 2014г. по 0,4'!F163</f>
        <v>1</v>
      </c>
      <c r="G166" s="31">
        <f>'ноябрь 2014г. по 6-10'!G166+'ноябрь 2014г. по 0,4'!G163</f>
        <v>5</v>
      </c>
      <c r="H166" s="31">
        <f>'ноябрь 2014г. по 6-10'!H166+'ноябрь 2014г. по 0,4'!H163</f>
        <v>0</v>
      </c>
      <c r="I166" s="31">
        <f>'ноябрь 2014г. по 6-10'!I166+'ноябрь 2014г. по 0,4'!I163</f>
        <v>0</v>
      </c>
      <c r="J166" s="31">
        <f>'ноябрь 2014г. по 6-10'!J166+'ноябрь 2014г. по 0,4'!J163</f>
        <v>8</v>
      </c>
      <c r="K166" s="31">
        <f>'ноябрь 2014г. по 6-10'!K166+'ноябрь 2014г. по 0,4'!K163</f>
        <v>48</v>
      </c>
      <c r="L166" s="31">
        <f>'ноябрь 2014г. по 6-10'!L166+'ноябрь 2014г. по 0,4'!L163</f>
        <v>0</v>
      </c>
      <c r="M166" s="31">
        <f>'ноябрь 2014г. по 6-10'!M166+'ноябрь 2014г. по 0,4'!M163</f>
        <v>0</v>
      </c>
      <c r="N166" s="31">
        <f>'ноябрь 2014г. по 6-10'!N166+'ноябрь 2014г. по 0,4'!N163</f>
        <v>0</v>
      </c>
      <c r="O166" s="31">
        <f>'ноябрь 2014г. по 6-10'!O166+'ноябрь 2014г. по 0,4'!O163</f>
        <v>0</v>
      </c>
      <c r="P166" s="31">
        <f>'ноябрь 2014г. по 6-10'!P166+'ноябрь 2014г. по 0,4'!P163</f>
        <v>0</v>
      </c>
      <c r="Q166" s="31">
        <f>'ноябрь 2014г. по 6-10'!Q166+'ноябрь 2014г. по 0,4'!Q163</f>
        <v>0</v>
      </c>
    </row>
    <row r="167" spans="1:17" ht="12.75" customHeight="1" x14ac:dyDescent="0.2">
      <c r="A167" s="18"/>
      <c r="B167" s="18"/>
      <c r="C167" s="18" t="s">
        <v>235</v>
      </c>
      <c r="D167" s="31">
        <f>'ноябрь 2014г. по 6-10'!D167+'ноябрь 2014г. по 0,4'!D164</f>
        <v>3</v>
      </c>
      <c r="E167" s="31">
        <f>'ноябрь 2014г. по 6-10'!E167+'ноябрь 2014г. по 0,4'!E164</f>
        <v>131</v>
      </c>
      <c r="F167" s="31">
        <f>'ноябрь 2014г. по 6-10'!F167+'ноябрь 2014г. по 0,4'!F164</f>
        <v>3</v>
      </c>
      <c r="G167" s="31">
        <f>'ноябрь 2014г. по 6-10'!G167+'ноябрь 2014г. по 0,4'!G164</f>
        <v>56</v>
      </c>
      <c r="H167" s="31">
        <f>'ноябрь 2014г. по 6-10'!H167+'ноябрь 2014г. по 0,4'!H164</f>
        <v>0</v>
      </c>
      <c r="I167" s="31">
        <f>'ноябрь 2014г. по 6-10'!I167+'ноябрь 2014г. по 0,4'!I164</f>
        <v>0</v>
      </c>
      <c r="J167" s="31">
        <f>'ноябрь 2014г. по 6-10'!J167+'ноябрь 2014г. по 0,4'!J164</f>
        <v>0</v>
      </c>
      <c r="K167" s="31">
        <f>'ноябрь 2014г. по 6-10'!K167+'ноябрь 2014г. по 0,4'!K164</f>
        <v>0</v>
      </c>
      <c r="L167" s="31">
        <f>'ноябрь 2014г. по 6-10'!L167+'ноябрь 2014г. по 0,4'!L164</f>
        <v>0</v>
      </c>
      <c r="M167" s="31">
        <f>'ноябрь 2014г. по 6-10'!M167+'ноябрь 2014г. по 0,4'!M164</f>
        <v>0</v>
      </c>
      <c r="N167" s="31">
        <f>'ноябрь 2014г. по 6-10'!N167+'ноябрь 2014г. по 0,4'!N164</f>
        <v>0</v>
      </c>
      <c r="O167" s="31">
        <f>'ноябрь 2014г. по 6-10'!O167+'ноябрь 2014г. по 0,4'!O164</f>
        <v>0</v>
      </c>
      <c r="P167" s="31">
        <f>'ноябрь 2014г. по 6-10'!P167+'ноябрь 2014г. по 0,4'!P164</f>
        <v>0</v>
      </c>
      <c r="Q167" s="31">
        <f>'ноябрь 2014г. по 6-10'!Q167+'ноябрь 2014г. по 0,4'!Q164</f>
        <v>0</v>
      </c>
    </row>
    <row r="168" spans="1:17" ht="12.75" customHeight="1" x14ac:dyDescent="0.2">
      <c r="A168" s="18"/>
      <c r="B168" s="18"/>
      <c r="C168" s="18" t="s">
        <v>347</v>
      </c>
      <c r="D168" s="31">
        <f>'ноябрь 2014г. по 6-10'!D168+'ноябрь 2014г. по 0,4'!D165</f>
        <v>1</v>
      </c>
      <c r="E168" s="31">
        <f>'ноябрь 2014г. по 6-10'!E168+'ноябрь 2014г. по 0,4'!E165</f>
        <v>40</v>
      </c>
      <c r="F168" s="31">
        <f>'ноябрь 2014г. по 6-10'!F168+'ноябрь 2014г. по 0,4'!F165</f>
        <v>1</v>
      </c>
      <c r="G168" s="31">
        <f>'ноябрь 2014г. по 6-10'!G168+'ноябрь 2014г. по 0,4'!G165</f>
        <v>40</v>
      </c>
      <c r="H168" s="31">
        <f>'ноябрь 2014г. по 6-10'!H168+'ноябрь 2014г. по 0,4'!H165</f>
        <v>0</v>
      </c>
      <c r="I168" s="31">
        <f>'ноябрь 2014г. по 6-10'!I168+'ноябрь 2014г. по 0,4'!I165</f>
        <v>0</v>
      </c>
      <c r="J168" s="31">
        <f>'ноябрь 2014г. по 6-10'!J168+'ноябрь 2014г. по 0,4'!J165</f>
        <v>0</v>
      </c>
      <c r="K168" s="31">
        <f>'ноябрь 2014г. по 6-10'!K168+'ноябрь 2014г. по 0,4'!K165</f>
        <v>0</v>
      </c>
      <c r="L168" s="31">
        <f>'ноябрь 2014г. по 6-10'!L168+'ноябрь 2014г. по 0,4'!L165</f>
        <v>0</v>
      </c>
      <c r="M168" s="31">
        <f>'ноябрь 2014г. по 6-10'!M168+'ноябрь 2014г. по 0,4'!M165</f>
        <v>0</v>
      </c>
      <c r="N168" s="31">
        <f>'ноябрь 2014г. по 6-10'!N168+'ноябрь 2014г. по 0,4'!N165</f>
        <v>0</v>
      </c>
      <c r="O168" s="31">
        <f>'ноябрь 2014г. по 6-10'!O168+'ноябрь 2014г. по 0,4'!O165</f>
        <v>0</v>
      </c>
      <c r="P168" s="31">
        <f>'ноябрь 2014г. по 6-10'!P168+'ноябрь 2014г. по 0,4'!P165</f>
        <v>0</v>
      </c>
      <c r="Q168" s="31">
        <f>'ноябрь 2014г. по 6-10'!Q168+'ноябрь 2014г. по 0,4'!Q165</f>
        <v>0</v>
      </c>
    </row>
    <row r="169" spans="1:17" ht="12.75" customHeight="1" x14ac:dyDescent="0.2">
      <c r="A169" s="18"/>
      <c r="B169" s="18"/>
      <c r="C169" s="18" t="s">
        <v>236</v>
      </c>
      <c r="D169" s="31">
        <f>'ноябрь 2014г. по 6-10'!D169+'ноябрь 2014г. по 0,4'!D166</f>
        <v>16</v>
      </c>
      <c r="E169" s="31">
        <f>'ноябрь 2014г. по 6-10'!E169+'ноябрь 2014г. по 0,4'!E166</f>
        <v>260</v>
      </c>
      <c r="F169" s="31">
        <f>'ноябрь 2014г. по 6-10'!F169+'ноябрь 2014г. по 0,4'!F166</f>
        <v>8</v>
      </c>
      <c r="G169" s="31">
        <f>'ноябрь 2014г. по 6-10'!G169+'ноябрь 2014г. по 0,4'!G166</f>
        <v>70</v>
      </c>
      <c r="H169" s="31">
        <f>'ноябрь 2014г. по 6-10'!H169+'ноябрь 2014г. по 0,4'!H166</f>
        <v>0</v>
      </c>
      <c r="I169" s="31">
        <f>'ноябрь 2014г. по 6-10'!I169+'ноябрь 2014г. по 0,4'!I166</f>
        <v>0</v>
      </c>
      <c r="J169" s="31">
        <f>'ноябрь 2014г. по 6-10'!J169+'ноябрь 2014г. по 0,4'!J166</f>
        <v>15</v>
      </c>
      <c r="K169" s="31">
        <f>'ноябрь 2014г. по 6-10'!K169+'ноябрь 2014г. по 0,4'!K166</f>
        <v>49</v>
      </c>
      <c r="L169" s="31">
        <f>'ноябрь 2014г. по 6-10'!L169+'ноябрь 2014г. по 0,4'!L166</f>
        <v>0</v>
      </c>
      <c r="M169" s="31">
        <f>'ноябрь 2014г. по 6-10'!M169+'ноябрь 2014г. по 0,4'!M166</f>
        <v>0</v>
      </c>
      <c r="N169" s="31">
        <f>'ноябрь 2014г. по 6-10'!N169+'ноябрь 2014г. по 0,4'!N166</f>
        <v>0</v>
      </c>
      <c r="O169" s="31">
        <f>'ноябрь 2014г. по 6-10'!O169+'ноябрь 2014г. по 0,4'!O166</f>
        <v>0</v>
      </c>
      <c r="P169" s="31">
        <f>'ноябрь 2014г. по 6-10'!P169+'ноябрь 2014г. по 0,4'!P166</f>
        <v>0</v>
      </c>
      <c r="Q169" s="31">
        <f>'ноябрь 2014г. по 6-10'!Q169+'ноябрь 2014г. по 0,4'!Q166</f>
        <v>0</v>
      </c>
    </row>
    <row r="170" spans="1:17" ht="12.75" customHeight="1" x14ac:dyDescent="0.2">
      <c r="A170" s="18"/>
      <c r="B170" s="18"/>
      <c r="C170" s="18" t="s">
        <v>237</v>
      </c>
      <c r="D170" s="31">
        <f>'ноябрь 2014г. по 6-10'!D170+'ноябрь 2014г. по 0,4'!D167</f>
        <v>6</v>
      </c>
      <c r="E170" s="31">
        <f>'ноябрь 2014г. по 6-10'!E170+'ноябрь 2014г. по 0,4'!E167</f>
        <v>214</v>
      </c>
      <c r="F170" s="31">
        <f>'ноябрь 2014г. по 6-10'!F170+'ноябрь 2014г. по 0,4'!F167</f>
        <v>4</v>
      </c>
      <c r="G170" s="31">
        <f>'ноябрь 2014г. по 6-10'!G170+'ноябрь 2014г. по 0,4'!G167</f>
        <v>34</v>
      </c>
      <c r="H170" s="31">
        <f>'ноябрь 2014г. по 6-10'!H170+'ноябрь 2014г. по 0,4'!H167</f>
        <v>0</v>
      </c>
      <c r="I170" s="31">
        <f>'ноябрь 2014г. по 6-10'!I170+'ноябрь 2014г. по 0,4'!I167</f>
        <v>0</v>
      </c>
      <c r="J170" s="31">
        <f>'ноябрь 2014г. по 6-10'!J170+'ноябрь 2014г. по 0,4'!J167</f>
        <v>6</v>
      </c>
      <c r="K170" s="31">
        <f>'ноябрь 2014г. по 6-10'!K170+'ноябрь 2014г. по 0,4'!K167</f>
        <v>46</v>
      </c>
      <c r="L170" s="31">
        <f>'ноябрь 2014г. по 6-10'!L170+'ноябрь 2014г. по 0,4'!L167</f>
        <v>0</v>
      </c>
      <c r="M170" s="31">
        <f>'ноябрь 2014г. по 6-10'!M170+'ноябрь 2014г. по 0,4'!M167</f>
        <v>0</v>
      </c>
      <c r="N170" s="31">
        <f>'ноябрь 2014г. по 6-10'!N170+'ноябрь 2014г. по 0,4'!N167</f>
        <v>0</v>
      </c>
      <c r="O170" s="31">
        <f>'ноябрь 2014г. по 6-10'!O170+'ноябрь 2014г. по 0,4'!O167</f>
        <v>0</v>
      </c>
      <c r="P170" s="31">
        <f>'ноябрь 2014г. по 6-10'!P170+'ноябрь 2014г. по 0,4'!P167</f>
        <v>0</v>
      </c>
      <c r="Q170" s="31">
        <f>'ноябрь 2014г. по 6-10'!Q170+'ноябрь 2014г. по 0,4'!Q167</f>
        <v>0</v>
      </c>
    </row>
    <row r="171" spans="1:17" ht="12.75" customHeight="1" x14ac:dyDescent="0.2">
      <c r="A171" s="18"/>
      <c r="B171" s="18"/>
      <c r="C171" s="18" t="s">
        <v>238</v>
      </c>
      <c r="D171" s="31">
        <f>'ноябрь 2014г. по 6-10'!D171+'ноябрь 2014г. по 0,4'!D168</f>
        <v>7</v>
      </c>
      <c r="E171" s="31">
        <f>'ноябрь 2014г. по 6-10'!E171+'ноябрь 2014г. по 0,4'!E168</f>
        <v>264</v>
      </c>
      <c r="F171" s="31">
        <f>'ноябрь 2014г. по 6-10'!F171+'ноябрь 2014г. по 0,4'!F168</f>
        <v>2</v>
      </c>
      <c r="G171" s="31">
        <f>'ноябрь 2014г. по 6-10'!G171+'ноябрь 2014г. по 0,4'!G168</f>
        <v>20</v>
      </c>
      <c r="H171" s="31">
        <f>'ноябрь 2014г. по 6-10'!H171+'ноябрь 2014г. по 0,4'!H168</f>
        <v>0</v>
      </c>
      <c r="I171" s="31">
        <f>'ноябрь 2014г. по 6-10'!I171+'ноябрь 2014г. по 0,4'!I168</f>
        <v>0</v>
      </c>
      <c r="J171" s="31">
        <f>'ноябрь 2014г. по 6-10'!J171+'ноябрь 2014г. по 0,4'!J168</f>
        <v>0</v>
      </c>
      <c r="K171" s="31">
        <f>'ноябрь 2014г. по 6-10'!K171+'ноябрь 2014г. по 0,4'!K168</f>
        <v>0</v>
      </c>
      <c r="L171" s="31">
        <f>'ноябрь 2014г. по 6-10'!L171+'ноябрь 2014г. по 0,4'!L168</f>
        <v>0</v>
      </c>
      <c r="M171" s="31">
        <f>'ноябрь 2014г. по 6-10'!M171+'ноябрь 2014г. по 0,4'!M168</f>
        <v>0</v>
      </c>
      <c r="N171" s="31">
        <f>'ноябрь 2014г. по 6-10'!N171+'ноябрь 2014г. по 0,4'!N168</f>
        <v>0</v>
      </c>
      <c r="O171" s="31">
        <f>'ноябрь 2014г. по 6-10'!O171+'ноябрь 2014г. по 0,4'!O168</f>
        <v>0</v>
      </c>
      <c r="P171" s="31">
        <f>'ноябрь 2014г. по 6-10'!P171+'ноябрь 2014г. по 0,4'!P168</f>
        <v>0</v>
      </c>
      <c r="Q171" s="31">
        <f>'ноябрь 2014г. по 6-10'!Q171+'ноябрь 2014г. по 0,4'!Q168</f>
        <v>0</v>
      </c>
    </row>
    <row r="172" spans="1:17" ht="12.75" customHeight="1" x14ac:dyDescent="0.2">
      <c r="A172" s="18"/>
      <c r="B172" s="18"/>
      <c r="C172" s="18" t="s">
        <v>239</v>
      </c>
      <c r="D172" s="31">
        <f>'ноябрь 2014г. по 6-10'!D172+'ноябрь 2014г. по 0,4'!D169</f>
        <v>2</v>
      </c>
      <c r="E172" s="31">
        <f>'ноябрь 2014г. по 6-10'!E172+'ноябрь 2014г. по 0,4'!E169</f>
        <v>16</v>
      </c>
      <c r="F172" s="31">
        <f>'ноябрь 2014г. по 6-10'!F172+'ноябрь 2014г. по 0,4'!F169</f>
        <v>2</v>
      </c>
      <c r="G172" s="31">
        <f>'ноябрь 2014г. по 6-10'!G172+'ноябрь 2014г. по 0,4'!G169</f>
        <v>16</v>
      </c>
      <c r="H172" s="31">
        <f>'ноябрь 2014г. по 6-10'!H172+'ноябрь 2014г. по 0,4'!H169</f>
        <v>0</v>
      </c>
      <c r="I172" s="31">
        <f>'ноябрь 2014г. по 6-10'!I172+'ноябрь 2014г. по 0,4'!I169</f>
        <v>0</v>
      </c>
      <c r="J172" s="31">
        <f>'ноябрь 2014г. по 6-10'!J172+'ноябрь 2014г. по 0,4'!J169</f>
        <v>0</v>
      </c>
      <c r="K172" s="31">
        <f>'ноябрь 2014г. по 6-10'!K172+'ноябрь 2014г. по 0,4'!K169</f>
        <v>0</v>
      </c>
      <c r="L172" s="31">
        <f>'ноябрь 2014г. по 6-10'!L172+'ноябрь 2014г. по 0,4'!L169</f>
        <v>0</v>
      </c>
      <c r="M172" s="31">
        <f>'ноябрь 2014г. по 6-10'!M172+'ноябрь 2014г. по 0,4'!M169</f>
        <v>0</v>
      </c>
      <c r="N172" s="31">
        <f>'ноябрь 2014г. по 6-10'!N172+'ноябрь 2014г. по 0,4'!N169</f>
        <v>0</v>
      </c>
      <c r="O172" s="31">
        <f>'ноябрь 2014г. по 6-10'!O172+'ноябрь 2014г. по 0,4'!O169</f>
        <v>0</v>
      </c>
      <c r="P172" s="31">
        <f>'ноябрь 2014г. по 6-10'!P172+'ноябрь 2014г. по 0,4'!P169</f>
        <v>0</v>
      </c>
      <c r="Q172" s="31">
        <f>'ноябрь 2014г. по 6-10'!Q172+'ноябрь 2014г. по 0,4'!Q169</f>
        <v>0</v>
      </c>
    </row>
    <row r="173" spans="1:17" ht="12.75" customHeight="1" x14ac:dyDescent="0.2">
      <c r="A173" s="18"/>
      <c r="B173" s="18"/>
      <c r="C173" s="18" t="s">
        <v>240</v>
      </c>
      <c r="D173" s="31">
        <f>'ноябрь 2014г. по 6-10'!D173+'ноябрь 2014г. по 0,4'!D170</f>
        <v>2</v>
      </c>
      <c r="E173" s="31">
        <f>'ноябрь 2014г. по 6-10'!E173+'ноябрь 2014г. по 0,4'!E170</f>
        <v>135</v>
      </c>
      <c r="F173" s="31">
        <f>'ноябрь 2014г. по 6-10'!F173+'ноябрь 2014г. по 0,4'!F170</f>
        <v>2</v>
      </c>
      <c r="G173" s="31">
        <f>'ноябрь 2014г. по 6-10'!G173+'ноябрь 2014г. по 0,4'!G170</f>
        <v>35</v>
      </c>
      <c r="H173" s="31">
        <f>'ноябрь 2014г. по 6-10'!H173+'ноябрь 2014г. по 0,4'!H170</f>
        <v>0</v>
      </c>
      <c r="I173" s="31">
        <f>'ноябрь 2014г. по 6-10'!I173+'ноябрь 2014г. по 0,4'!I170</f>
        <v>0</v>
      </c>
      <c r="J173" s="31">
        <f>'ноябрь 2014г. по 6-10'!J173+'ноябрь 2014г. по 0,4'!J170</f>
        <v>0</v>
      </c>
      <c r="K173" s="31">
        <f>'ноябрь 2014г. по 6-10'!K173+'ноябрь 2014г. по 0,4'!K170</f>
        <v>0</v>
      </c>
      <c r="L173" s="31">
        <f>'ноябрь 2014г. по 6-10'!L173+'ноябрь 2014г. по 0,4'!L170</f>
        <v>0</v>
      </c>
      <c r="M173" s="31">
        <f>'ноябрь 2014г. по 6-10'!M173+'ноябрь 2014г. по 0,4'!M170</f>
        <v>0</v>
      </c>
      <c r="N173" s="31">
        <f>'ноябрь 2014г. по 6-10'!N173+'ноябрь 2014г. по 0,4'!N170</f>
        <v>0</v>
      </c>
      <c r="O173" s="31">
        <f>'ноябрь 2014г. по 6-10'!O173+'ноябрь 2014г. по 0,4'!O170</f>
        <v>0</v>
      </c>
      <c r="P173" s="31">
        <f>'ноябрь 2014г. по 6-10'!P173+'ноябрь 2014г. по 0,4'!P170</f>
        <v>0</v>
      </c>
      <c r="Q173" s="31">
        <f>'ноябрь 2014г. по 6-10'!Q173+'ноябрь 2014г. по 0,4'!Q170</f>
        <v>0</v>
      </c>
    </row>
    <row r="174" spans="1:17" ht="12.75" customHeight="1" x14ac:dyDescent="0.2">
      <c r="A174" s="18"/>
      <c r="B174" s="18"/>
      <c r="C174" s="18" t="s">
        <v>241</v>
      </c>
      <c r="D174" s="31">
        <f>'ноябрь 2014г. по 6-10'!D174+'ноябрь 2014г. по 0,4'!D171</f>
        <v>10</v>
      </c>
      <c r="E174" s="31">
        <f>'ноябрь 2014г. по 6-10'!E174+'ноябрь 2014г. по 0,4'!E171</f>
        <v>54</v>
      </c>
      <c r="F174" s="31">
        <f>'ноябрь 2014г. по 6-10'!F174+'ноябрь 2014г. по 0,4'!F171</f>
        <v>10</v>
      </c>
      <c r="G174" s="31">
        <f>'ноябрь 2014г. по 6-10'!G174+'ноябрь 2014г. по 0,4'!G171</f>
        <v>54</v>
      </c>
      <c r="H174" s="31">
        <f>'ноябрь 2014г. по 6-10'!H174+'ноябрь 2014г. по 0,4'!H171</f>
        <v>0</v>
      </c>
      <c r="I174" s="31">
        <f>'ноябрь 2014г. по 6-10'!I174+'ноябрь 2014г. по 0,4'!I171</f>
        <v>0</v>
      </c>
      <c r="J174" s="31">
        <f>'ноябрь 2014г. по 6-10'!J174+'ноябрь 2014г. по 0,4'!J171</f>
        <v>31</v>
      </c>
      <c r="K174" s="31">
        <f>'ноябрь 2014г. по 6-10'!K174+'ноябрь 2014г. по 0,4'!K171</f>
        <v>99</v>
      </c>
      <c r="L174" s="31">
        <f>'ноябрь 2014г. по 6-10'!L174+'ноябрь 2014г. по 0,4'!L171</f>
        <v>0</v>
      </c>
      <c r="M174" s="31">
        <f>'ноябрь 2014г. по 6-10'!M174+'ноябрь 2014г. по 0,4'!M171</f>
        <v>0</v>
      </c>
      <c r="N174" s="31">
        <f>'ноябрь 2014г. по 6-10'!N174+'ноябрь 2014г. по 0,4'!N171</f>
        <v>0</v>
      </c>
      <c r="O174" s="31">
        <f>'ноябрь 2014г. по 6-10'!O174+'ноябрь 2014г. по 0,4'!O171</f>
        <v>0</v>
      </c>
      <c r="P174" s="31">
        <f>'ноябрь 2014г. по 6-10'!P174+'ноябрь 2014г. по 0,4'!P171</f>
        <v>0</v>
      </c>
      <c r="Q174" s="31">
        <f>'ноябрь 2014г. по 6-10'!Q174+'ноябрь 2014г. по 0,4'!Q171</f>
        <v>0</v>
      </c>
    </row>
    <row r="175" spans="1:17" ht="12.75" customHeight="1" x14ac:dyDescent="0.2">
      <c r="A175" s="18"/>
      <c r="B175" s="18"/>
      <c r="C175" s="18" t="s">
        <v>242</v>
      </c>
      <c r="D175" s="31">
        <f>'ноябрь 2014г. по 6-10'!D175+'ноябрь 2014г. по 0,4'!D172</f>
        <v>0</v>
      </c>
      <c r="E175" s="31">
        <f>'ноябрь 2014г. по 6-10'!E175+'ноябрь 2014г. по 0,4'!E172</f>
        <v>0</v>
      </c>
      <c r="F175" s="31">
        <f>'ноябрь 2014г. по 6-10'!F175+'ноябрь 2014г. по 0,4'!F172</f>
        <v>0</v>
      </c>
      <c r="G175" s="31">
        <f>'ноябрь 2014г. по 6-10'!G175+'ноябрь 2014г. по 0,4'!G172</f>
        <v>0</v>
      </c>
      <c r="H175" s="31">
        <f>'ноябрь 2014г. по 6-10'!H175+'ноябрь 2014г. по 0,4'!H172</f>
        <v>0</v>
      </c>
      <c r="I175" s="31">
        <f>'ноябрь 2014г. по 6-10'!I175+'ноябрь 2014г. по 0,4'!I172</f>
        <v>0</v>
      </c>
      <c r="J175" s="31">
        <f>'ноябрь 2014г. по 6-10'!J175+'ноябрь 2014г. по 0,4'!J172</f>
        <v>0</v>
      </c>
      <c r="K175" s="31">
        <f>'ноябрь 2014г. по 6-10'!K175+'ноябрь 2014г. по 0,4'!K172</f>
        <v>0</v>
      </c>
      <c r="L175" s="31">
        <f>'ноябрь 2014г. по 6-10'!L175+'ноябрь 2014г. по 0,4'!L172</f>
        <v>0</v>
      </c>
      <c r="M175" s="31">
        <f>'ноябрь 2014г. по 6-10'!M175+'ноябрь 2014г. по 0,4'!M172</f>
        <v>0</v>
      </c>
      <c r="N175" s="31">
        <f>'ноябрь 2014г. по 6-10'!N175+'ноябрь 2014г. по 0,4'!N172</f>
        <v>0</v>
      </c>
      <c r="O175" s="31">
        <f>'ноябрь 2014г. по 6-10'!O175+'ноябрь 2014г. по 0,4'!O172</f>
        <v>0</v>
      </c>
      <c r="P175" s="31">
        <f>'ноябрь 2014г. по 6-10'!P175+'ноябрь 2014г. по 0,4'!P172</f>
        <v>0</v>
      </c>
      <c r="Q175" s="31">
        <f>'ноябрь 2014г. по 6-10'!Q175+'ноябрь 2014г. по 0,4'!Q172</f>
        <v>0</v>
      </c>
    </row>
    <row r="176" spans="1:17" ht="12.75" customHeight="1" x14ac:dyDescent="0.2">
      <c r="A176" s="18"/>
      <c r="B176" s="18"/>
      <c r="C176" s="18" t="s">
        <v>348</v>
      </c>
      <c r="D176" s="31">
        <f>'ноябрь 2014г. по 6-10'!D176+'ноябрь 2014г. по 0,4'!D173</f>
        <v>5</v>
      </c>
      <c r="E176" s="31">
        <f>'ноябрь 2014г. по 6-10'!E176+'ноябрь 2014г. по 0,4'!E173</f>
        <v>20</v>
      </c>
      <c r="F176" s="31">
        <f>'ноябрь 2014г. по 6-10'!F176+'ноябрь 2014г. по 0,4'!F173</f>
        <v>0</v>
      </c>
      <c r="G176" s="31">
        <f>'ноябрь 2014г. по 6-10'!G176+'ноябрь 2014г. по 0,4'!G173</f>
        <v>0</v>
      </c>
      <c r="H176" s="31">
        <f>'ноябрь 2014г. по 6-10'!H176+'ноябрь 2014г. по 0,4'!H173</f>
        <v>0</v>
      </c>
      <c r="I176" s="31">
        <f>'ноябрь 2014г. по 6-10'!I176+'ноябрь 2014г. по 0,4'!I173</f>
        <v>0</v>
      </c>
      <c r="J176" s="31">
        <f>'ноябрь 2014г. по 6-10'!J176+'ноябрь 2014г. по 0,4'!J173</f>
        <v>0</v>
      </c>
      <c r="K176" s="31">
        <f>'ноябрь 2014г. по 6-10'!K176+'ноябрь 2014г. по 0,4'!K173</f>
        <v>0</v>
      </c>
      <c r="L176" s="31">
        <f>'ноябрь 2014г. по 6-10'!L176+'ноябрь 2014г. по 0,4'!L173</f>
        <v>0</v>
      </c>
      <c r="M176" s="31">
        <f>'ноябрь 2014г. по 6-10'!M176+'ноябрь 2014г. по 0,4'!M173</f>
        <v>0</v>
      </c>
      <c r="N176" s="31">
        <f>'ноябрь 2014г. по 6-10'!N176+'ноябрь 2014г. по 0,4'!N173</f>
        <v>0</v>
      </c>
      <c r="O176" s="31">
        <f>'ноябрь 2014г. по 6-10'!O176+'ноябрь 2014г. по 0,4'!O173</f>
        <v>0</v>
      </c>
      <c r="P176" s="31">
        <f>'ноябрь 2014г. по 6-10'!P176+'ноябрь 2014г. по 0,4'!P173</f>
        <v>0</v>
      </c>
      <c r="Q176" s="31">
        <f>'ноябрь 2014г. по 6-10'!Q176+'ноябрь 2014г. по 0,4'!Q173</f>
        <v>0</v>
      </c>
    </row>
    <row r="177" spans="1:17" ht="12.75" customHeight="1" x14ac:dyDescent="0.2">
      <c r="A177" s="18"/>
      <c r="B177" s="18"/>
      <c r="C177" s="18" t="s">
        <v>243</v>
      </c>
      <c r="D177" s="31">
        <f>'ноябрь 2014г. по 6-10'!D177+'ноябрь 2014г. по 0,4'!D174</f>
        <v>0</v>
      </c>
      <c r="E177" s="31">
        <f>'ноябрь 2014г. по 6-10'!E177+'ноябрь 2014г. по 0,4'!E174</f>
        <v>0</v>
      </c>
      <c r="F177" s="31">
        <f>'ноябрь 2014г. по 6-10'!F177+'ноябрь 2014г. по 0,4'!F174</f>
        <v>0</v>
      </c>
      <c r="G177" s="31">
        <f>'ноябрь 2014г. по 6-10'!G177+'ноябрь 2014г. по 0,4'!G174</f>
        <v>0</v>
      </c>
      <c r="H177" s="31">
        <f>'ноябрь 2014г. по 6-10'!H177+'ноябрь 2014г. по 0,4'!H174</f>
        <v>0</v>
      </c>
      <c r="I177" s="31">
        <f>'ноябрь 2014г. по 6-10'!I177+'ноябрь 2014г. по 0,4'!I174</f>
        <v>0</v>
      </c>
      <c r="J177" s="31">
        <f>'ноябрь 2014г. по 6-10'!J177+'ноябрь 2014г. по 0,4'!J174</f>
        <v>0</v>
      </c>
      <c r="K177" s="31">
        <f>'ноябрь 2014г. по 6-10'!K177+'ноябрь 2014г. по 0,4'!K174</f>
        <v>0</v>
      </c>
      <c r="L177" s="31">
        <f>'ноябрь 2014г. по 6-10'!L177+'ноябрь 2014г. по 0,4'!L174</f>
        <v>0</v>
      </c>
      <c r="M177" s="31">
        <f>'ноябрь 2014г. по 6-10'!M177+'ноябрь 2014г. по 0,4'!M174</f>
        <v>0</v>
      </c>
      <c r="N177" s="31">
        <f>'ноябрь 2014г. по 6-10'!N177+'ноябрь 2014г. по 0,4'!N174</f>
        <v>0</v>
      </c>
      <c r="O177" s="31">
        <f>'ноябрь 2014г. по 6-10'!O177+'ноябрь 2014г. по 0,4'!O174</f>
        <v>0</v>
      </c>
      <c r="P177" s="31">
        <f>'ноябрь 2014г. по 6-10'!P177+'ноябрь 2014г. по 0,4'!P174</f>
        <v>0</v>
      </c>
      <c r="Q177" s="31">
        <f>'ноябрь 2014г. по 6-10'!Q177+'ноябрь 2014г. по 0,4'!Q174</f>
        <v>0</v>
      </c>
    </row>
    <row r="178" spans="1:17" ht="12.75" customHeight="1" x14ac:dyDescent="0.2">
      <c r="A178" s="18"/>
      <c r="B178" s="18"/>
      <c r="C178" s="18" t="s">
        <v>349</v>
      </c>
      <c r="D178" s="31">
        <f>'ноябрь 2014г. по 6-10'!D178+'ноябрь 2014г. по 0,4'!D175</f>
        <v>21</v>
      </c>
      <c r="E178" s="31">
        <f>'ноябрь 2014г. по 6-10'!E178+'ноябрь 2014г. по 0,4'!E175</f>
        <v>395</v>
      </c>
      <c r="F178" s="31">
        <f>'ноябрь 2014г. по 6-10'!F178+'ноябрь 2014г. по 0,4'!F175</f>
        <v>11</v>
      </c>
      <c r="G178" s="31">
        <f>'ноябрь 2014г. по 6-10'!G178+'ноябрь 2014г. по 0,4'!G175</f>
        <v>148</v>
      </c>
      <c r="H178" s="31">
        <f>'ноябрь 2014г. по 6-10'!H178+'ноябрь 2014г. по 0,4'!H175</f>
        <v>0</v>
      </c>
      <c r="I178" s="31">
        <f>'ноябрь 2014г. по 6-10'!I178+'ноябрь 2014г. по 0,4'!I175</f>
        <v>0</v>
      </c>
      <c r="J178" s="31">
        <f>'ноябрь 2014г. по 6-10'!J178+'ноябрь 2014г. по 0,4'!J175</f>
        <v>0</v>
      </c>
      <c r="K178" s="31">
        <f>'ноябрь 2014г. по 6-10'!K178+'ноябрь 2014г. по 0,4'!K175</f>
        <v>0</v>
      </c>
      <c r="L178" s="31">
        <f>'ноябрь 2014г. по 6-10'!L178+'ноябрь 2014г. по 0,4'!L175</f>
        <v>0</v>
      </c>
      <c r="M178" s="31">
        <f>'ноябрь 2014г. по 6-10'!M178+'ноябрь 2014г. по 0,4'!M175</f>
        <v>0</v>
      </c>
      <c r="N178" s="31">
        <f>'ноябрь 2014г. по 6-10'!N178+'ноябрь 2014г. по 0,4'!N175</f>
        <v>0</v>
      </c>
      <c r="O178" s="31">
        <f>'ноябрь 2014г. по 6-10'!O178+'ноябрь 2014г. по 0,4'!O175</f>
        <v>0</v>
      </c>
      <c r="P178" s="31">
        <f>'ноябрь 2014г. по 6-10'!P178+'ноябрь 2014г. по 0,4'!P175</f>
        <v>0</v>
      </c>
      <c r="Q178" s="31">
        <f>'ноябрь 2014г. по 6-10'!Q178+'ноябрь 2014г. по 0,4'!Q175</f>
        <v>0</v>
      </c>
    </row>
    <row r="179" spans="1:17" ht="12.75" customHeight="1" x14ac:dyDescent="0.2">
      <c r="A179" s="18"/>
      <c r="B179" s="18"/>
      <c r="C179" s="18" t="s">
        <v>244</v>
      </c>
      <c r="D179" s="31">
        <f>'ноябрь 2014г. по 6-10'!D179+'ноябрь 2014г. по 0,4'!D176</f>
        <v>3</v>
      </c>
      <c r="E179" s="31">
        <f>'ноябрь 2014г. по 6-10'!E179+'ноябрь 2014г. по 0,4'!E176</f>
        <v>25</v>
      </c>
      <c r="F179" s="31">
        <f>'ноябрь 2014г. по 6-10'!F179+'ноябрь 2014г. по 0,4'!F176</f>
        <v>3</v>
      </c>
      <c r="G179" s="31">
        <f>'ноябрь 2014г. по 6-10'!G179+'ноябрь 2014г. по 0,4'!G176</f>
        <v>25</v>
      </c>
      <c r="H179" s="31">
        <f>'ноябрь 2014г. по 6-10'!H179+'ноябрь 2014г. по 0,4'!H176</f>
        <v>0</v>
      </c>
      <c r="I179" s="31">
        <f>'ноябрь 2014г. по 6-10'!I179+'ноябрь 2014г. по 0,4'!I176</f>
        <v>0</v>
      </c>
      <c r="J179" s="31">
        <f>'ноябрь 2014г. по 6-10'!J179+'ноябрь 2014г. по 0,4'!J176</f>
        <v>2</v>
      </c>
      <c r="K179" s="31">
        <f>'ноябрь 2014г. по 6-10'!K179+'ноябрь 2014г. по 0,4'!K176</f>
        <v>8</v>
      </c>
      <c r="L179" s="31">
        <f>'ноябрь 2014г. по 6-10'!L179+'ноябрь 2014г. по 0,4'!L176</f>
        <v>0</v>
      </c>
      <c r="M179" s="31">
        <f>'ноябрь 2014г. по 6-10'!M179+'ноябрь 2014г. по 0,4'!M176</f>
        <v>0</v>
      </c>
      <c r="N179" s="31">
        <f>'ноябрь 2014г. по 6-10'!N179+'ноябрь 2014г. по 0,4'!N176</f>
        <v>0</v>
      </c>
      <c r="O179" s="31">
        <f>'ноябрь 2014г. по 6-10'!O179+'ноябрь 2014г. по 0,4'!O176</f>
        <v>0</v>
      </c>
      <c r="P179" s="31">
        <f>'ноябрь 2014г. по 6-10'!P179+'ноябрь 2014г. по 0,4'!P176</f>
        <v>0</v>
      </c>
      <c r="Q179" s="31">
        <f>'ноябрь 2014г. по 6-10'!Q179+'ноябрь 2014г. по 0,4'!Q176</f>
        <v>0</v>
      </c>
    </row>
    <row r="180" spans="1:17" ht="12.75" customHeight="1" x14ac:dyDescent="0.2">
      <c r="A180" s="18"/>
      <c r="B180" s="18"/>
      <c r="C180" s="18" t="s">
        <v>245</v>
      </c>
      <c r="D180" s="31">
        <f>'ноябрь 2014г. по 6-10'!D180+'ноябрь 2014г. по 0,4'!D177</f>
        <v>2</v>
      </c>
      <c r="E180" s="31">
        <f>'ноябрь 2014г. по 6-10'!E180+'ноябрь 2014г. по 0,4'!E177</f>
        <v>105</v>
      </c>
      <c r="F180" s="31">
        <f>'ноябрь 2014г. по 6-10'!F180+'ноябрь 2014г. по 0,4'!F177</f>
        <v>2</v>
      </c>
      <c r="G180" s="31">
        <f>'ноябрь 2014г. по 6-10'!G180+'ноябрь 2014г. по 0,4'!G177</f>
        <v>25</v>
      </c>
      <c r="H180" s="31">
        <f>'ноябрь 2014г. по 6-10'!H180+'ноябрь 2014г. по 0,4'!H177</f>
        <v>0</v>
      </c>
      <c r="I180" s="31">
        <f>'ноябрь 2014г. по 6-10'!I180+'ноябрь 2014г. по 0,4'!I177</f>
        <v>0</v>
      </c>
      <c r="J180" s="31">
        <f>'ноябрь 2014г. по 6-10'!J180+'ноябрь 2014г. по 0,4'!J177</f>
        <v>0</v>
      </c>
      <c r="K180" s="31">
        <f>'ноябрь 2014г. по 6-10'!K180+'ноябрь 2014г. по 0,4'!K177</f>
        <v>0</v>
      </c>
      <c r="L180" s="31">
        <f>'ноябрь 2014г. по 6-10'!L180+'ноябрь 2014г. по 0,4'!L177</f>
        <v>0</v>
      </c>
      <c r="M180" s="31">
        <f>'ноябрь 2014г. по 6-10'!M180+'ноябрь 2014г. по 0,4'!M177</f>
        <v>0</v>
      </c>
      <c r="N180" s="31">
        <f>'ноябрь 2014г. по 6-10'!N180+'ноябрь 2014г. по 0,4'!N177</f>
        <v>0</v>
      </c>
      <c r="O180" s="31">
        <f>'ноябрь 2014г. по 6-10'!O180+'ноябрь 2014г. по 0,4'!O177</f>
        <v>0</v>
      </c>
      <c r="P180" s="31">
        <f>'ноябрь 2014г. по 6-10'!P180+'ноябрь 2014г. по 0,4'!P177</f>
        <v>0</v>
      </c>
      <c r="Q180" s="31">
        <f>'ноябрь 2014г. по 6-10'!Q180+'ноябрь 2014г. по 0,4'!Q177</f>
        <v>0</v>
      </c>
    </row>
    <row r="181" spans="1:17" ht="12.75" customHeight="1" x14ac:dyDescent="0.2">
      <c r="A181" s="18"/>
      <c r="B181" s="18"/>
      <c r="C181" s="18" t="s">
        <v>246</v>
      </c>
      <c r="D181" s="31">
        <f>'ноябрь 2014г. по 6-10'!D181+'ноябрь 2014г. по 0,4'!D178</f>
        <v>2</v>
      </c>
      <c r="E181" s="31">
        <f>'ноябрь 2014г. по 6-10'!E181+'ноябрь 2014г. по 0,4'!E178</f>
        <v>92</v>
      </c>
      <c r="F181" s="31">
        <f>'ноябрь 2014г. по 6-10'!F181+'ноябрь 2014г. по 0,4'!F178</f>
        <v>2</v>
      </c>
      <c r="G181" s="31">
        <f>'ноябрь 2014г. по 6-10'!G181+'ноябрь 2014г. по 0,4'!G178</f>
        <v>22</v>
      </c>
      <c r="H181" s="31">
        <f>'ноябрь 2014г. по 6-10'!H181+'ноябрь 2014г. по 0,4'!H178</f>
        <v>0</v>
      </c>
      <c r="I181" s="31">
        <f>'ноябрь 2014г. по 6-10'!I181+'ноябрь 2014г. по 0,4'!I178</f>
        <v>0</v>
      </c>
      <c r="J181" s="31">
        <f>'ноябрь 2014г. по 6-10'!J181+'ноябрь 2014г. по 0,4'!J178</f>
        <v>0</v>
      </c>
      <c r="K181" s="31">
        <f>'ноябрь 2014г. по 6-10'!K181+'ноябрь 2014г. по 0,4'!K178</f>
        <v>0</v>
      </c>
      <c r="L181" s="31">
        <f>'ноябрь 2014г. по 6-10'!L181+'ноябрь 2014г. по 0,4'!L178</f>
        <v>0</v>
      </c>
      <c r="M181" s="31">
        <f>'ноябрь 2014г. по 6-10'!M181+'ноябрь 2014г. по 0,4'!M178</f>
        <v>0</v>
      </c>
      <c r="N181" s="31">
        <f>'ноябрь 2014г. по 6-10'!N181+'ноябрь 2014г. по 0,4'!N178</f>
        <v>0</v>
      </c>
      <c r="O181" s="31">
        <f>'ноябрь 2014г. по 6-10'!O181+'ноябрь 2014г. по 0,4'!O178</f>
        <v>0</v>
      </c>
      <c r="P181" s="31">
        <f>'ноябрь 2014г. по 6-10'!P181+'ноябрь 2014г. по 0,4'!P178</f>
        <v>0</v>
      </c>
      <c r="Q181" s="31">
        <f>'ноябрь 2014г. по 6-10'!Q181+'ноябрь 2014г. по 0,4'!Q178</f>
        <v>0</v>
      </c>
    </row>
    <row r="182" spans="1:17" ht="12.75" customHeight="1" x14ac:dyDescent="0.2">
      <c r="A182" s="18"/>
      <c r="B182" s="18"/>
      <c r="C182" s="18" t="s">
        <v>247</v>
      </c>
      <c r="D182" s="31">
        <f>'ноябрь 2014г. по 6-10'!D182+'ноябрь 2014г. по 0,4'!D179</f>
        <v>7</v>
      </c>
      <c r="E182" s="31">
        <f>'ноябрь 2014г. по 6-10'!E182+'ноябрь 2014г. по 0,4'!E179</f>
        <v>106</v>
      </c>
      <c r="F182" s="31">
        <f>'ноябрь 2014г. по 6-10'!F182+'ноябрь 2014г. по 0,4'!F179</f>
        <v>4</v>
      </c>
      <c r="G182" s="31">
        <f>'ноябрь 2014г. по 6-10'!G182+'ноябрь 2014г. по 0,4'!G179</f>
        <v>46</v>
      </c>
      <c r="H182" s="31">
        <f>'ноябрь 2014г. по 6-10'!H182+'ноябрь 2014г. по 0,4'!H179</f>
        <v>0</v>
      </c>
      <c r="I182" s="31">
        <f>'ноябрь 2014г. по 6-10'!I182+'ноябрь 2014г. по 0,4'!I179</f>
        <v>0</v>
      </c>
      <c r="J182" s="31">
        <f>'ноябрь 2014г. по 6-10'!J182+'ноябрь 2014г. по 0,4'!J179</f>
        <v>3</v>
      </c>
      <c r="K182" s="31">
        <f>'ноябрь 2014г. по 6-10'!K182+'ноябрь 2014г. по 0,4'!K179</f>
        <v>15</v>
      </c>
      <c r="L182" s="31">
        <f>'ноябрь 2014г. по 6-10'!L182+'ноябрь 2014г. по 0,4'!L179</f>
        <v>0</v>
      </c>
      <c r="M182" s="31">
        <f>'ноябрь 2014г. по 6-10'!M182+'ноябрь 2014г. по 0,4'!M179</f>
        <v>0</v>
      </c>
      <c r="N182" s="31">
        <f>'ноябрь 2014г. по 6-10'!N182+'ноябрь 2014г. по 0,4'!N179</f>
        <v>0</v>
      </c>
      <c r="O182" s="31">
        <f>'ноябрь 2014г. по 6-10'!O182+'ноябрь 2014г. по 0,4'!O179</f>
        <v>0</v>
      </c>
      <c r="P182" s="31">
        <f>'ноябрь 2014г. по 6-10'!P182+'ноябрь 2014г. по 0,4'!P179</f>
        <v>0</v>
      </c>
      <c r="Q182" s="31">
        <f>'ноябрь 2014г. по 6-10'!Q182+'ноябрь 2014г. по 0,4'!Q179</f>
        <v>0</v>
      </c>
    </row>
    <row r="183" spans="1:17" ht="12.75" customHeight="1" x14ac:dyDescent="0.2">
      <c r="A183" s="18"/>
      <c r="B183" s="18"/>
      <c r="C183" s="18" t="s">
        <v>249</v>
      </c>
      <c r="D183" s="31">
        <f>'ноябрь 2014г. по 6-10'!D183+'ноябрь 2014г. по 0,4'!D180</f>
        <v>2</v>
      </c>
      <c r="E183" s="31">
        <f>'ноябрь 2014г. по 6-10'!E183+'ноябрь 2014г. по 0,4'!E180</f>
        <v>120</v>
      </c>
      <c r="F183" s="31">
        <f>'ноябрь 2014г. по 6-10'!F183+'ноябрь 2014г. по 0,4'!F180</f>
        <v>2</v>
      </c>
      <c r="G183" s="31">
        <f>'ноябрь 2014г. по 6-10'!G183+'ноябрь 2014г. по 0,4'!G180</f>
        <v>20</v>
      </c>
      <c r="H183" s="31">
        <f>'ноябрь 2014г. по 6-10'!H183+'ноябрь 2014г. по 0,4'!H180</f>
        <v>0</v>
      </c>
      <c r="I183" s="31">
        <f>'ноябрь 2014г. по 6-10'!I183+'ноябрь 2014г. по 0,4'!I180</f>
        <v>0</v>
      </c>
      <c r="J183" s="31">
        <f>'ноябрь 2014г. по 6-10'!J183+'ноябрь 2014г. по 0,4'!J180</f>
        <v>0</v>
      </c>
      <c r="K183" s="31">
        <f>'ноябрь 2014г. по 6-10'!K183+'ноябрь 2014г. по 0,4'!K180</f>
        <v>0</v>
      </c>
      <c r="L183" s="31">
        <f>'ноябрь 2014г. по 6-10'!L183+'ноябрь 2014г. по 0,4'!L180</f>
        <v>0</v>
      </c>
      <c r="M183" s="31">
        <f>'ноябрь 2014г. по 6-10'!M183+'ноябрь 2014г. по 0,4'!M180</f>
        <v>0</v>
      </c>
      <c r="N183" s="31">
        <f>'ноябрь 2014г. по 6-10'!N183+'ноябрь 2014г. по 0,4'!N180</f>
        <v>0</v>
      </c>
      <c r="O183" s="31">
        <f>'ноябрь 2014г. по 6-10'!O183+'ноябрь 2014г. по 0,4'!O180</f>
        <v>0</v>
      </c>
      <c r="P183" s="31">
        <f>'ноябрь 2014г. по 6-10'!P183+'ноябрь 2014г. по 0,4'!P180</f>
        <v>0</v>
      </c>
      <c r="Q183" s="31">
        <f>'ноябрь 2014г. по 6-10'!Q183+'ноябрь 2014г. по 0,4'!Q180</f>
        <v>0</v>
      </c>
    </row>
    <row r="184" spans="1:17" ht="12.75" customHeight="1" x14ac:dyDescent="0.2">
      <c r="A184" s="18"/>
      <c r="B184" s="18"/>
      <c r="C184" s="54" t="s">
        <v>248</v>
      </c>
      <c r="D184" s="31">
        <f>'ноябрь 2014г. по 6-10'!D184+'ноябрь 2014г. по 0,4'!D181</f>
        <v>17</v>
      </c>
      <c r="E184" s="31">
        <f>'ноябрь 2014г. по 6-10'!E184+'ноябрь 2014г. по 0,4'!E181</f>
        <v>153</v>
      </c>
      <c r="F184" s="31">
        <f>'ноябрь 2014г. по 6-10'!F184+'ноябрь 2014г. по 0,4'!F181</f>
        <v>11</v>
      </c>
      <c r="G184" s="31">
        <f>'ноябрь 2014г. по 6-10'!G184+'ноябрь 2014г. по 0,4'!G181</f>
        <v>153</v>
      </c>
      <c r="H184" s="31">
        <f>'ноябрь 2014г. по 6-10'!H184+'ноябрь 2014г. по 0,4'!H181</f>
        <v>0</v>
      </c>
      <c r="I184" s="31">
        <f>'ноябрь 2014г. по 6-10'!I184+'ноябрь 2014г. по 0,4'!I181</f>
        <v>0</v>
      </c>
      <c r="J184" s="31">
        <f>'ноябрь 2014г. по 6-10'!J184+'ноябрь 2014г. по 0,4'!J181</f>
        <v>0</v>
      </c>
      <c r="K184" s="31">
        <f>'ноябрь 2014г. по 6-10'!K184+'ноябрь 2014г. по 0,4'!K181</f>
        <v>0</v>
      </c>
      <c r="L184" s="31">
        <f>'ноябрь 2014г. по 6-10'!L184+'ноябрь 2014г. по 0,4'!L181</f>
        <v>0</v>
      </c>
      <c r="M184" s="31">
        <f>'ноябрь 2014г. по 6-10'!M184+'ноябрь 2014г. по 0,4'!M181</f>
        <v>0</v>
      </c>
      <c r="N184" s="31">
        <f>'ноябрь 2014г. по 6-10'!N184+'ноябрь 2014г. по 0,4'!N181</f>
        <v>0</v>
      </c>
      <c r="O184" s="31">
        <f>'ноябрь 2014г. по 6-10'!O184+'ноябрь 2014г. по 0,4'!O181</f>
        <v>0</v>
      </c>
      <c r="P184" s="31">
        <f>'ноябрь 2014г. по 6-10'!P184+'ноябрь 2014г. по 0,4'!P181</f>
        <v>0</v>
      </c>
      <c r="Q184" s="31">
        <f>'ноябрь 2014г. по 6-10'!Q184+'ноябрь 2014г. по 0,4'!Q181</f>
        <v>0</v>
      </c>
    </row>
    <row r="185" spans="1:17" ht="12.75" customHeight="1" x14ac:dyDescent="0.2">
      <c r="A185" s="18"/>
      <c r="B185" s="18"/>
      <c r="C185" s="20" t="s">
        <v>30</v>
      </c>
      <c r="D185" s="69">
        <f>SUM(D155:D184)</f>
        <v>283</v>
      </c>
      <c r="E185" s="69">
        <f t="shared" ref="E185:Q185" si="3">SUM(E155:E184)</f>
        <v>8125</v>
      </c>
      <c r="F185" s="69">
        <f t="shared" si="3"/>
        <v>122</v>
      </c>
      <c r="G185" s="69">
        <f t="shared" si="3"/>
        <v>2455</v>
      </c>
      <c r="H185" s="69">
        <f t="shared" si="3"/>
        <v>0</v>
      </c>
      <c r="I185" s="69">
        <f t="shared" si="3"/>
        <v>0</v>
      </c>
      <c r="J185" s="69">
        <f t="shared" si="3"/>
        <v>130</v>
      </c>
      <c r="K185" s="69">
        <f t="shared" si="3"/>
        <v>1241</v>
      </c>
      <c r="L185" s="69">
        <f t="shared" si="3"/>
        <v>0</v>
      </c>
      <c r="M185" s="69">
        <f t="shared" si="3"/>
        <v>0</v>
      </c>
      <c r="N185" s="69">
        <f t="shared" si="3"/>
        <v>0</v>
      </c>
      <c r="O185" s="69">
        <f t="shared" si="3"/>
        <v>0</v>
      </c>
      <c r="P185" s="69">
        <f t="shared" si="3"/>
        <v>0</v>
      </c>
      <c r="Q185" s="69">
        <f t="shared" si="3"/>
        <v>0</v>
      </c>
    </row>
    <row r="186" spans="1:17" ht="15" x14ac:dyDescent="0.25">
      <c r="A186" s="18"/>
      <c r="B186" s="18"/>
      <c r="C186" s="58" t="s">
        <v>259</v>
      </c>
      <c r="D186" s="31"/>
      <c r="E186" s="31"/>
      <c r="F186" s="31"/>
      <c r="G186" s="31"/>
      <c r="H186" s="47"/>
      <c r="I186" s="47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 x14ac:dyDescent="0.2">
      <c r="A187" s="18"/>
      <c r="B187" s="53"/>
      <c r="C187" s="57" t="s">
        <v>251</v>
      </c>
      <c r="D187" s="31">
        <f>'ноябрь 2014г. по 6-10'!D187+'ноябрь 2014г. по 0,4'!D184</f>
        <v>76</v>
      </c>
      <c r="E187" s="31">
        <f>'ноябрь 2014г. по 6-10'!E187+'ноябрь 2014г. по 0,4'!E184</f>
        <v>536</v>
      </c>
      <c r="F187" s="31">
        <f>'ноябрь 2014г. по 6-10'!F187+'ноябрь 2014г. по 0,4'!F184</f>
        <v>31</v>
      </c>
      <c r="G187" s="31">
        <f>'ноябрь 2014г. по 6-10'!G187+'ноябрь 2014г. по 0,4'!G184</f>
        <v>155</v>
      </c>
      <c r="H187" s="31">
        <f>'ноябрь 2014г. по 6-10'!H187+'ноябрь 2014г. по 0,4'!H184</f>
        <v>0</v>
      </c>
      <c r="I187" s="31">
        <f>'ноябрь 2014г. по 6-10'!I187+'ноябрь 2014г. по 0,4'!I184</f>
        <v>0</v>
      </c>
      <c r="J187" s="31">
        <f>'ноябрь 2014г. по 6-10'!J187+'ноябрь 2014г. по 0,4'!J184</f>
        <v>28</v>
      </c>
      <c r="K187" s="31">
        <f>'ноябрь 2014г. по 6-10'!K187+'ноябрь 2014г. по 0,4'!K184</f>
        <v>190</v>
      </c>
      <c r="L187" s="31">
        <f>'ноябрь 2014г. по 6-10'!L187+'ноябрь 2014г. по 0,4'!L184</f>
        <v>0</v>
      </c>
      <c r="M187" s="31">
        <f>'ноябрь 2014г. по 6-10'!M187+'ноябрь 2014г. по 0,4'!M184</f>
        <v>0</v>
      </c>
      <c r="N187" s="31">
        <f>'ноябрь 2014г. по 6-10'!N187+'ноябрь 2014г. по 0,4'!N184</f>
        <v>0</v>
      </c>
      <c r="O187" s="31">
        <f>'ноябрь 2014г. по 6-10'!O187+'ноябрь 2014г. по 0,4'!O184</f>
        <v>0</v>
      </c>
      <c r="P187" s="31">
        <f>'ноябрь 2014г. по 6-10'!P187+'ноябрь 2014г. по 0,4'!P184</f>
        <v>0</v>
      </c>
      <c r="Q187" s="31">
        <f>'ноябрь 2014г. по 6-10'!Q187+'ноябрь 2014г. по 0,4'!Q184</f>
        <v>0</v>
      </c>
    </row>
    <row r="188" spans="1:17" ht="12.75" customHeight="1" x14ac:dyDescent="0.2">
      <c r="A188" s="18"/>
      <c r="B188" s="53"/>
      <c r="C188" s="50" t="s">
        <v>252</v>
      </c>
      <c r="D188" s="31">
        <f>'ноябрь 2014г. по 6-10'!D188+'ноябрь 2014г. по 0,4'!D185</f>
        <v>49</v>
      </c>
      <c r="E188" s="31">
        <f>'ноябрь 2014г. по 6-10'!E188+'ноябрь 2014г. по 0,4'!E185</f>
        <v>188</v>
      </c>
      <c r="F188" s="31">
        <f>'ноябрь 2014г. по 6-10'!F188+'ноябрь 2014г. по 0,4'!F185</f>
        <v>9</v>
      </c>
      <c r="G188" s="31">
        <f>'ноябрь 2014г. по 6-10'!G188+'ноябрь 2014г. по 0,4'!G185</f>
        <v>55</v>
      </c>
      <c r="H188" s="31">
        <f>'ноябрь 2014г. по 6-10'!H188+'ноябрь 2014г. по 0,4'!H185</f>
        <v>0</v>
      </c>
      <c r="I188" s="31">
        <f>'ноябрь 2014г. по 6-10'!I188+'ноябрь 2014г. по 0,4'!I185</f>
        <v>0</v>
      </c>
      <c r="J188" s="31">
        <f>'ноябрь 2014г. по 6-10'!J188+'ноябрь 2014г. по 0,4'!J185</f>
        <v>0</v>
      </c>
      <c r="K188" s="31">
        <f>'ноябрь 2014г. по 6-10'!K188+'ноябрь 2014г. по 0,4'!K185</f>
        <v>0</v>
      </c>
      <c r="L188" s="31">
        <f>'ноябрь 2014г. по 6-10'!L188+'ноябрь 2014г. по 0,4'!L185</f>
        <v>0</v>
      </c>
      <c r="M188" s="31">
        <f>'ноябрь 2014г. по 6-10'!M188+'ноябрь 2014г. по 0,4'!M185</f>
        <v>0</v>
      </c>
      <c r="N188" s="31">
        <f>'ноябрь 2014г. по 6-10'!N188+'ноябрь 2014г. по 0,4'!N185</f>
        <v>0</v>
      </c>
      <c r="O188" s="31">
        <f>'ноябрь 2014г. по 6-10'!O188+'ноябрь 2014г. по 0,4'!O185</f>
        <v>0</v>
      </c>
      <c r="P188" s="31">
        <f>'ноябрь 2014г. по 6-10'!P188+'ноябрь 2014г. по 0,4'!P185</f>
        <v>0</v>
      </c>
      <c r="Q188" s="31">
        <f>'ноябрь 2014г. по 6-10'!Q188+'ноябрь 2014г. по 0,4'!Q185</f>
        <v>0</v>
      </c>
    </row>
    <row r="189" spans="1:17" ht="12.75" customHeight="1" x14ac:dyDescent="0.2">
      <c r="A189" s="18"/>
      <c r="B189" s="53"/>
      <c r="C189" s="50" t="s">
        <v>253</v>
      </c>
      <c r="D189" s="31">
        <f>'ноябрь 2014г. по 6-10'!D189+'ноябрь 2014г. по 0,4'!D186</f>
        <v>14</v>
      </c>
      <c r="E189" s="31">
        <f>'ноябрь 2014г. по 6-10'!E189+'ноябрь 2014г. по 0,4'!E186</f>
        <v>90</v>
      </c>
      <c r="F189" s="31">
        <f>'ноябрь 2014г. по 6-10'!F189+'ноябрь 2014г. по 0,4'!F186</f>
        <v>6</v>
      </c>
      <c r="G189" s="31">
        <f>'ноябрь 2014г. по 6-10'!G189+'ноябрь 2014г. по 0,4'!G186</f>
        <v>63</v>
      </c>
      <c r="H189" s="31">
        <f>'ноябрь 2014г. по 6-10'!H189+'ноябрь 2014г. по 0,4'!H186</f>
        <v>0</v>
      </c>
      <c r="I189" s="31">
        <f>'ноябрь 2014г. по 6-10'!I189+'ноябрь 2014г. по 0,4'!I186</f>
        <v>0</v>
      </c>
      <c r="J189" s="31">
        <f>'ноябрь 2014г. по 6-10'!J189+'ноябрь 2014г. по 0,4'!J186</f>
        <v>0</v>
      </c>
      <c r="K189" s="31">
        <f>'ноябрь 2014г. по 6-10'!K189+'ноябрь 2014г. по 0,4'!K186</f>
        <v>0</v>
      </c>
      <c r="L189" s="31">
        <f>'ноябрь 2014г. по 6-10'!L189+'ноябрь 2014г. по 0,4'!L186</f>
        <v>0</v>
      </c>
      <c r="M189" s="31">
        <f>'ноябрь 2014г. по 6-10'!M189+'ноябрь 2014г. по 0,4'!M186</f>
        <v>0</v>
      </c>
      <c r="N189" s="31">
        <f>'ноябрь 2014г. по 6-10'!N189+'ноябрь 2014г. по 0,4'!N186</f>
        <v>0</v>
      </c>
      <c r="O189" s="31">
        <f>'ноябрь 2014г. по 6-10'!O189+'ноябрь 2014г. по 0,4'!O186</f>
        <v>0</v>
      </c>
      <c r="P189" s="31">
        <f>'ноябрь 2014г. по 6-10'!P189+'ноябрь 2014г. по 0,4'!P186</f>
        <v>0</v>
      </c>
      <c r="Q189" s="31">
        <f>'ноябрь 2014г. по 6-10'!Q189+'ноябрь 2014г. по 0,4'!Q186</f>
        <v>0</v>
      </c>
    </row>
    <row r="190" spans="1:17" ht="12.75" customHeight="1" x14ac:dyDescent="0.2">
      <c r="A190" s="18"/>
      <c r="B190" s="53"/>
      <c r="C190" s="50" t="s">
        <v>254</v>
      </c>
      <c r="D190" s="31">
        <f>'ноябрь 2014г. по 6-10'!D190+'ноябрь 2014г. по 0,4'!D187</f>
        <v>8</v>
      </c>
      <c r="E190" s="31">
        <f>'ноябрь 2014г. по 6-10'!E190+'ноябрь 2014г. по 0,4'!E187</f>
        <v>80</v>
      </c>
      <c r="F190" s="31">
        <f>'ноябрь 2014г. по 6-10'!F190+'ноябрь 2014г. по 0,4'!F187</f>
        <v>7</v>
      </c>
      <c r="G190" s="31">
        <f>'ноябрь 2014г. по 6-10'!G190+'ноябрь 2014г. по 0,4'!G187</f>
        <v>45</v>
      </c>
      <c r="H190" s="31">
        <f>'ноябрь 2014г. по 6-10'!H190+'ноябрь 2014г. по 0,4'!H187</f>
        <v>0</v>
      </c>
      <c r="I190" s="31">
        <f>'ноябрь 2014г. по 6-10'!I190+'ноябрь 2014г. по 0,4'!I187</f>
        <v>0</v>
      </c>
      <c r="J190" s="31">
        <f>'ноябрь 2014г. по 6-10'!J190+'ноябрь 2014г. по 0,4'!J187</f>
        <v>0</v>
      </c>
      <c r="K190" s="31">
        <f>'ноябрь 2014г. по 6-10'!K190+'ноябрь 2014г. по 0,4'!K187</f>
        <v>0</v>
      </c>
      <c r="L190" s="31">
        <f>'ноябрь 2014г. по 6-10'!L190+'ноябрь 2014г. по 0,4'!L187</f>
        <v>0</v>
      </c>
      <c r="M190" s="31">
        <f>'ноябрь 2014г. по 6-10'!M190+'ноябрь 2014г. по 0,4'!M187</f>
        <v>0</v>
      </c>
      <c r="N190" s="31">
        <f>'ноябрь 2014г. по 6-10'!N190+'ноябрь 2014г. по 0,4'!N187</f>
        <v>0</v>
      </c>
      <c r="O190" s="31">
        <f>'ноябрь 2014г. по 6-10'!O190+'ноябрь 2014г. по 0,4'!O187</f>
        <v>0</v>
      </c>
      <c r="P190" s="31">
        <f>'ноябрь 2014г. по 6-10'!P190+'ноябрь 2014г. по 0,4'!P187</f>
        <v>0</v>
      </c>
      <c r="Q190" s="31">
        <f>'ноябрь 2014г. по 6-10'!Q190+'ноябрь 2014г. по 0,4'!Q187</f>
        <v>0</v>
      </c>
    </row>
    <row r="191" spans="1:17" ht="12.75" customHeight="1" x14ac:dyDescent="0.2">
      <c r="A191" s="18"/>
      <c r="B191" s="53"/>
      <c r="C191" s="50" t="s">
        <v>255</v>
      </c>
      <c r="D191" s="31">
        <f>'ноябрь 2014г. по 6-10'!D191+'ноябрь 2014г. по 0,4'!D188</f>
        <v>9</v>
      </c>
      <c r="E191" s="31">
        <f>'ноябрь 2014г. по 6-10'!E191+'ноябрь 2014г. по 0,4'!E188</f>
        <v>93</v>
      </c>
      <c r="F191" s="31">
        <f>'ноябрь 2014г. по 6-10'!F191+'ноябрь 2014г. по 0,4'!F188</f>
        <v>7</v>
      </c>
      <c r="G191" s="31">
        <f>'ноябрь 2014г. по 6-10'!G191+'ноябрь 2014г. по 0,4'!G188</f>
        <v>65</v>
      </c>
      <c r="H191" s="31">
        <f>'ноябрь 2014г. по 6-10'!H191+'ноябрь 2014г. по 0,4'!H188</f>
        <v>0</v>
      </c>
      <c r="I191" s="31">
        <f>'ноябрь 2014г. по 6-10'!I191+'ноябрь 2014г. по 0,4'!I188</f>
        <v>0</v>
      </c>
      <c r="J191" s="31">
        <f>'ноябрь 2014г. по 6-10'!J191+'ноябрь 2014г. по 0,4'!J188</f>
        <v>0</v>
      </c>
      <c r="K191" s="31">
        <f>'ноябрь 2014г. по 6-10'!K191+'ноябрь 2014г. по 0,4'!K188</f>
        <v>0</v>
      </c>
      <c r="L191" s="31">
        <f>'ноябрь 2014г. по 6-10'!L191+'ноябрь 2014г. по 0,4'!L188</f>
        <v>0</v>
      </c>
      <c r="M191" s="31">
        <f>'ноябрь 2014г. по 6-10'!M191+'ноябрь 2014г. по 0,4'!M188</f>
        <v>0</v>
      </c>
      <c r="N191" s="31">
        <f>'ноябрь 2014г. по 6-10'!N191+'ноябрь 2014г. по 0,4'!N188</f>
        <v>0</v>
      </c>
      <c r="O191" s="31">
        <f>'ноябрь 2014г. по 6-10'!O191+'ноябрь 2014г. по 0,4'!O188</f>
        <v>0</v>
      </c>
      <c r="P191" s="31">
        <f>'ноябрь 2014г. по 6-10'!P191+'ноябрь 2014г. по 0,4'!P188</f>
        <v>0</v>
      </c>
      <c r="Q191" s="31">
        <f>'ноябрь 2014г. по 6-10'!Q191+'ноябрь 2014г. по 0,4'!Q188</f>
        <v>0</v>
      </c>
    </row>
    <row r="192" spans="1:17" ht="12.75" customHeight="1" x14ac:dyDescent="0.2">
      <c r="A192" s="18"/>
      <c r="B192" s="53"/>
      <c r="C192" s="50" t="s">
        <v>256</v>
      </c>
      <c r="D192" s="31">
        <f>'ноябрь 2014г. по 6-10'!D192+'ноябрь 2014г. по 0,4'!D189</f>
        <v>5</v>
      </c>
      <c r="E192" s="31">
        <f>'ноябрь 2014г. по 6-10'!E192+'ноябрь 2014г. по 0,4'!E189</f>
        <v>20</v>
      </c>
      <c r="F192" s="31">
        <f>'ноябрь 2014г. по 6-10'!F192+'ноябрь 2014г. по 0,4'!F189</f>
        <v>5</v>
      </c>
      <c r="G192" s="31">
        <f>'ноябрь 2014г. по 6-10'!G192+'ноябрь 2014г. по 0,4'!G189</f>
        <v>20</v>
      </c>
      <c r="H192" s="31">
        <f>'ноябрь 2014г. по 6-10'!H192+'ноябрь 2014г. по 0,4'!H189</f>
        <v>0</v>
      </c>
      <c r="I192" s="31">
        <f>'ноябрь 2014г. по 6-10'!I192+'ноябрь 2014г. по 0,4'!I189</f>
        <v>0</v>
      </c>
      <c r="J192" s="31">
        <f>'ноябрь 2014г. по 6-10'!J192+'ноябрь 2014г. по 0,4'!J189</f>
        <v>0</v>
      </c>
      <c r="K192" s="31">
        <f>'ноябрь 2014г. по 6-10'!K192+'ноябрь 2014г. по 0,4'!K189</f>
        <v>0</v>
      </c>
      <c r="L192" s="31">
        <f>'ноябрь 2014г. по 6-10'!L192+'ноябрь 2014г. по 0,4'!L189</f>
        <v>0</v>
      </c>
      <c r="M192" s="31">
        <f>'ноябрь 2014г. по 6-10'!M192+'ноябрь 2014г. по 0,4'!M189</f>
        <v>0</v>
      </c>
      <c r="N192" s="31">
        <f>'ноябрь 2014г. по 6-10'!N192+'ноябрь 2014г. по 0,4'!N189</f>
        <v>0</v>
      </c>
      <c r="O192" s="31">
        <f>'ноябрь 2014г. по 6-10'!O192+'ноябрь 2014г. по 0,4'!O189</f>
        <v>0</v>
      </c>
      <c r="P192" s="31">
        <f>'ноябрь 2014г. по 6-10'!P192+'ноябрь 2014г. по 0,4'!P189</f>
        <v>0</v>
      </c>
      <c r="Q192" s="31">
        <f>'ноябрь 2014г. по 6-10'!Q192+'ноябрь 2014г. по 0,4'!Q189</f>
        <v>0</v>
      </c>
    </row>
    <row r="193" spans="1:17" ht="12.75" customHeight="1" x14ac:dyDescent="0.2">
      <c r="A193" s="18"/>
      <c r="B193" s="53"/>
      <c r="C193" s="50" t="s">
        <v>257</v>
      </c>
      <c r="D193" s="31">
        <f>'ноябрь 2014г. по 6-10'!D193+'ноябрь 2014г. по 0,4'!D190</f>
        <v>11</v>
      </c>
      <c r="E193" s="31">
        <f>'ноябрь 2014г. по 6-10'!E193+'ноябрь 2014г. по 0,4'!E190</f>
        <v>70</v>
      </c>
      <c r="F193" s="31">
        <f>'ноябрь 2014г. по 6-10'!F193+'ноябрь 2014г. по 0,4'!F190</f>
        <v>7</v>
      </c>
      <c r="G193" s="31">
        <f>'ноябрь 2014г. по 6-10'!G193+'ноябрь 2014г. по 0,4'!G190</f>
        <v>55</v>
      </c>
      <c r="H193" s="31">
        <f>'ноябрь 2014г. по 6-10'!H193+'ноябрь 2014г. по 0,4'!H190</f>
        <v>0</v>
      </c>
      <c r="I193" s="31">
        <f>'ноябрь 2014г. по 6-10'!I193+'ноябрь 2014г. по 0,4'!I190</f>
        <v>0</v>
      </c>
      <c r="J193" s="31">
        <f>'ноябрь 2014г. по 6-10'!J193+'ноябрь 2014г. по 0,4'!J190</f>
        <v>0</v>
      </c>
      <c r="K193" s="31">
        <f>'ноябрь 2014г. по 6-10'!K193+'ноябрь 2014г. по 0,4'!K190</f>
        <v>0</v>
      </c>
      <c r="L193" s="31">
        <f>'ноябрь 2014г. по 6-10'!L193+'ноябрь 2014г. по 0,4'!L190</f>
        <v>0</v>
      </c>
      <c r="M193" s="31">
        <f>'ноябрь 2014г. по 6-10'!M193+'ноябрь 2014г. по 0,4'!M190</f>
        <v>0</v>
      </c>
      <c r="N193" s="31">
        <f>'ноябрь 2014г. по 6-10'!N193+'ноябрь 2014г. по 0,4'!N190</f>
        <v>0</v>
      </c>
      <c r="O193" s="31">
        <f>'ноябрь 2014г. по 6-10'!O193+'ноябрь 2014г. по 0,4'!O190</f>
        <v>0</v>
      </c>
      <c r="P193" s="31">
        <f>'ноябрь 2014г. по 6-10'!P193+'ноябрь 2014г. по 0,4'!P190</f>
        <v>0</v>
      </c>
      <c r="Q193" s="31">
        <f>'ноябрь 2014г. по 6-10'!Q193+'ноябрь 2014г. по 0,4'!Q190</f>
        <v>0</v>
      </c>
    </row>
    <row r="194" spans="1:17" ht="12.75" customHeight="1" x14ac:dyDescent="0.2">
      <c r="A194" s="18"/>
      <c r="B194" s="53"/>
      <c r="C194" s="50" t="s">
        <v>258</v>
      </c>
      <c r="D194" s="31">
        <f>'ноябрь 2014г. по 6-10'!D194+'ноябрь 2014г. по 0,4'!D191</f>
        <v>4</v>
      </c>
      <c r="E194" s="31">
        <f>'ноябрь 2014г. по 6-10'!E194+'ноябрь 2014г. по 0,4'!E191</f>
        <v>30</v>
      </c>
      <c r="F194" s="31">
        <f>'ноябрь 2014г. по 6-10'!F194+'ноябрь 2014г. по 0,4'!F191</f>
        <v>4</v>
      </c>
      <c r="G194" s="31">
        <f>'ноябрь 2014г. по 6-10'!G194+'ноябрь 2014г. по 0,4'!G191</f>
        <v>30</v>
      </c>
      <c r="H194" s="31">
        <f>'ноябрь 2014г. по 6-10'!H194+'ноябрь 2014г. по 0,4'!H191</f>
        <v>0</v>
      </c>
      <c r="I194" s="31">
        <f>'ноябрь 2014г. по 6-10'!I194+'ноябрь 2014г. по 0,4'!I191</f>
        <v>0</v>
      </c>
      <c r="J194" s="31">
        <f>'ноябрь 2014г. по 6-10'!J194+'ноябрь 2014г. по 0,4'!J191</f>
        <v>0</v>
      </c>
      <c r="K194" s="31">
        <f>'ноябрь 2014г. по 6-10'!K194+'ноябрь 2014г. по 0,4'!K191</f>
        <v>0</v>
      </c>
      <c r="L194" s="31">
        <f>'ноябрь 2014г. по 6-10'!L194+'ноябрь 2014г. по 0,4'!L191</f>
        <v>0</v>
      </c>
      <c r="M194" s="31">
        <f>'ноябрь 2014г. по 6-10'!M194+'ноябрь 2014г. по 0,4'!M191</f>
        <v>0</v>
      </c>
      <c r="N194" s="31">
        <f>'ноябрь 2014г. по 6-10'!N194+'ноябрь 2014г. по 0,4'!N191</f>
        <v>0</v>
      </c>
      <c r="O194" s="31">
        <f>'ноябрь 2014г. по 6-10'!O194+'ноябрь 2014г. по 0,4'!O191</f>
        <v>0</v>
      </c>
      <c r="P194" s="31">
        <f>'ноябрь 2014г. по 6-10'!P194+'ноябрь 2014г. по 0,4'!P191</f>
        <v>0</v>
      </c>
      <c r="Q194" s="31">
        <f>'ноябрь 2014г. по 6-10'!Q194+'ноябрь 2014г. по 0,4'!Q191</f>
        <v>0</v>
      </c>
    </row>
    <row r="195" spans="1:17" ht="12.75" customHeight="1" x14ac:dyDescent="0.2">
      <c r="A195" s="18"/>
      <c r="B195" s="53"/>
      <c r="C195" s="20" t="s">
        <v>30</v>
      </c>
      <c r="D195" s="69">
        <f>SUM(D187:D194)</f>
        <v>176</v>
      </c>
      <c r="E195" s="69">
        <f t="shared" ref="E195:Q195" si="4">SUM(E187:E194)</f>
        <v>1107</v>
      </c>
      <c r="F195" s="69">
        <f t="shared" si="4"/>
        <v>76</v>
      </c>
      <c r="G195" s="69">
        <f t="shared" si="4"/>
        <v>488</v>
      </c>
      <c r="H195" s="69">
        <f t="shared" si="4"/>
        <v>0</v>
      </c>
      <c r="I195" s="69">
        <f t="shared" si="4"/>
        <v>0</v>
      </c>
      <c r="J195" s="69">
        <f t="shared" si="4"/>
        <v>28</v>
      </c>
      <c r="K195" s="69">
        <f t="shared" si="4"/>
        <v>190</v>
      </c>
      <c r="L195" s="69">
        <f t="shared" si="4"/>
        <v>0</v>
      </c>
      <c r="M195" s="69">
        <f t="shared" si="4"/>
        <v>0</v>
      </c>
      <c r="N195" s="69">
        <f t="shared" si="4"/>
        <v>0</v>
      </c>
      <c r="O195" s="69">
        <f t="shared" si="4"/>
        <v>0</v>
      </c>
      <c r="P195" s="69">
        <f t="shared" si="4"/>
        <v>0</v>
      </c>
      <c r="Q195" s="69">
        <f t="shared" si="4"/>
        <v>0</v>
      </c>
    </row>
    <row r="196" spans="1:17" ht="15" x14ac:dyDescent="0.25">
      <c r="A196" s="18"/>
      <c r="B196" s="53"/>
      <c r="C196" s="60" t="s">
        <v>265</v>
      </c>
      <c r="D196" s="31"/>
      <c r="E196" s="31"/>
      <c r="F196" s="31"/>
      <c r="G196" s="31"/>
      <c r="H196" s="47"/>
      <c r="I196" s="47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 x14ac:dyDescent="0.2">
      <c r="A197" s="18"/>
      <c r="B197" s="53"/>
      <c r="C197" s="50" t="s">
        <v>260</v>
      </c>
      <c r="D197" s="31">
        <f>'ноябрь 2014г. по 6-10'!D197+'ноябрь 2014г. по 0,4'!D194</f>
        <v>24</v>
      </c>
      <c r="E197" s="31">
        <f>'ноябрь 2014г. по 6-10'!E197+'ноябрь 2014г. по 0,4'!E194</f>
        <v>452</v>
      </c>
      <c r="F197" s="31">
        <f>'ноябрь 2014г. по 6-10'!F197+'ноябрь 2014г. по 0,4'!F194</f>
        <v>15</v>
      </c>
      <c r="G197" s="31">
        <f>'ноябрь 2014г. по 6-10'!G197+'ноябрь 2014г. по 0,4'!G194</f>
        <v>322</v>
      </c>
      <c r="H197" s="31">
        <f>'ноябрь 2014г. по 6-10'!H197+'ноябрь 2014г. по 0,4'!H194</f>
        <v>0</v>
      </c>
      <c r="I197" s="31">
        <f>'ноябрь 2014г. по 6-10'!I197+'ноябрь 2014г. по 0,4'!I194</f>
        <v>0</v>
      </c>
      <c r="J197" s="31">
        <f>'ноябрь 2014г. по 6-10'!J197+'ноябрь 2014г. по 0,4'!J194</f>
        <v>13</v>
      </c>
      <c r="K197" s="31">
        <f>'ноябрь 2014г. по 6-10'!K197+'ноябрь 2014г. по 0,4'!K194</f>
        <v>98</v>
      </c>
      <c r="L197" s="31">
        <f>'ноябрь 2014г. по 6-10'!L197+'ноябрь 2014г. по 0,4'!L194</f>
        <v>0</v>
      </c>
      <c r="M197" s="31">
        <f>'ноябрь 2014г. по 6-10'!M197+'ноябрь 2014г. по 0,4'!M194</f>
        <v>0</v>
      </c>
      <c r="N197" s="31">
        <f>'ноябрь 2014г. по 6-10'!N197+'ноябрь 2014г. по 0,4'!N194</f>
        <v>0</v>
      </c>
      <c r="O197" s="31">
        <f>'ноябрь 2014г. по 6-10'!O197+'ноябрь 2014г. по 0,4'!O194</f>
        <v>0</v>
      </c>
      <c r="P197" s="31">
        <f>'ноябрь 2014г. по 6-10'!P197+'ноябрь 2014г. по 0,4'!P194</f>
        <v>0</v>
      </c>
      <c r="Q197" s="31">
        <f>'ноябрь 2014г. по 6-10'!Q197+'ноябрь 2014г. по 0,4'!Q194</f>
        <v>0</v>
      </c>
    </row>
    <row r="198" spans="1:17" ht="12.75" customHeight="1" x14ac:dyDescent="0.2">
      <c r="A198" s="18"/>
      <c r="B198" s="53"/>
      <c r="C198" s="50" t="s">
        <v>261</v>
      </c>
      <c r="D198" s="31">
        <f>'ноябрь 2014г. по 6-10'!D198+'ноябрь 2014г. по 0,4'!D195</f>
        <v>5</v>
      </c>
      <c r="E198" s="31">
        <f>'ноябрь 2014г. по 6-10'!E198+'ноябрь 2014г. по 0,4'!E195</f>
        <v>20</v>
      </c>
      <c r="F198" s="31">
        <f>'ноябрь 2014г. по 6-10'!F198+'ноябрь 2014г. по 0,4'!F195</f>
        <v>4</v>
      </c>
      <c r="G198" s="31">
        <f>'ноябрь 2014г. по 6-10'!G198+'ноябрь 2014г. по 0,4'!G195</f>
        <v>20</v>
      </c>
      <c r="H198" s="31">
        <f>'ноябрь 2014г. по 6-10'!H198+'ноябрь 2014г. по 0,4'!H195</f>
        <v>0</v>
      </c>
      <c r="I198" s="31">
        <f>'ноябрь 2014г. по 6-10'!I198+'ноябрь 2014г. по 0,4'!I195</f>
        <v>0</v>
      </c>
      <c r="J198" s="31">
        <f>'ноябрь 2014г. по 6-10'!J198+'ноябрь 2014г. по 0,4'!J195</f>
        <v>0</v>
      </c>
      <c r="K198" s="31">
        <f>'ноябрь 2014г. по 6-10'!K198+'ноябрь 2014г. по 0,4'!K195</f>
        <v>0</v>
      </c>
      <c r="L198" s="31">
        <f>'ноябрь 2014г. по 6-10'!L198+'ноябрь 2014г. по 0,4'!L195</f>
        <v>0</v>
      </c>
      <c r="M198" s="31">
        <f>'ноябрь 2014г. по 6-10'!M198+'ноябрь 2014г. по 0,4'!M195</f>
        <v>0</v>
      </c>
      <c r="N198" s="31">
        <f>'ноябрь 2014г. по 6-10'!N198+'ноябрь 2014г. по 0,4'!N195</f>
        <v>0</v>
      </c>
      <c r="O198" s="31">
        <f>'ноябрь 2014г. по 6-10'!O198+'ноябрь 2014г. по 0,4'!O195</f>
        <v>0</v>
      </c>
      <c r="P198" s="31">
        <f>'ноябрь 2014г. по 6-10'!P198+'ноябрь 2014г. по 0,4'!P195</f>
        <v>0</v>
      </c>
      <c r="Q198" s="31">
        <f>'ноябрь 2014г. по 6-10'!Q198+'ноябрь 2014г. по 0,4'!Q195</f>
        <v>0</v>
      </c>
    </row>
    <row r="199" spans="1:17" ht="12.75" customHeight="1" x14ac:dyDescent="0.2">
      <c r="A199" s="18"/>
      <c r="B199" s="53"/>
      <c r="C199" s="50" t="s">
        <v>262</v>
      </c>
      <c r="D199" s="31">
        <f>'ноябрь 2014г. по 6-10'!D199+'ноябрь 2014г. по 0,4'!D196</f>
        <v>6</v>
      </c>
      <c r="E199" s="31">
        <f>'ноябрь 2014г. по 6-10'!E199+'ноябрь 2014г. по 0,4'!E196</f>
        <v>445</v>
      </c>
      <c r="F199" s="31">
        <f>'ноябрь 2014г. по 6-10'!F199+'ноябрь 2014г. по 0,4'!F196</f>
        <v>1</v>
      </c>
      <c r="G199" s="31">
        <f>'ноябрь 2014г. по 6-10'!G199+'ноябрь 2014г. по 0,4'!G196</f>
        <v>30</v>
      </c>
      <c r="H199" s="31">
        <f>'ноябрь 2014г. по 6-10'!H199+'ноябрь 2014г. по 0,4'!H196</f>
        <v>0</v>
      </c>
      <c r="I199" s="31">
        <f>'ноябрь 2014г. по 6-10'!I199+'ноябрь 2014г. по 0,4'!I196</f>
        <v>0</v>
      </c>
      <c r="J199" s="31">
        <f>'ноябрь 2014г. по 6-10'!J199+'ноябрь 2014г. по 0,4'!J196</f>
        <v>0</v>
      </c>
      <c r="K199" s="31">
        <f>'ноябрь 2014г. по 6-10'!K199+'ноябрь 2014г. по 0,4'!K196</f>
        <v>0</v>
      </c>
      <c r="L199" s="31">
        <f>'ноябрь 2014г. по 6-10'!L199+'ноябрь 2014г. по 0,4'!L196</f>
        <v>0</v>
      </c>
      <c r="M199" s="31">
        <f>'ноябрь 2014г. по 6-10'!M199+'ноябрь 2014г. по 0,4'!M196</f>
        <v>0</v>
      </c>
      <c r="N199" s="31">
        <f>'ноябрь 2014г. по 6-10'!N199+'ноябрь 2014г. по 0,4'!N196</f>
        <v>0</v>
      </c>
      <c r="O199" s="31">
        <f>'ноябрь 2014г. по 6-10'!O199+'ноябрь 2014г. по 0,4'!O196</f>
        <v>0</v>
      </c>
      <c r="P199" s="31">
        <f>'ноябрь 2014г. по 6-10'!P199+'ноябрь 2014г. по 0,4'!P196</f>
        <v>0</v>
      </c>
      <c r="Q199" s="31">
        <f>'ноябрь 2014г. по 6-10'!Q199+'ноябрь 2014г. по 0,4'!Q196</f>
        <v>0</v>
      </c>
    </row>
    <row r="200" spans="1:17" ht="12.75" customHeight="1" x14ac:dyDescent="0.2">
      <c r="A200" s="18"/>
      <c r="B200" s="53"/>
      <c r="C200" s="50" t="s">
        <v>263</v>
      </c>
      <c r="D200" s="31">
        <f>'ноябрь 2014г. по 6-10'!D200+'ноябрь 2014г. по 0,4'!D197</f>
        <v>9</v>
      </c>
      <c r="E200" s="31">
        <f>'ноябрь 2014г. по 6-10'!E200+'ноябрь 2014г. по 0,4'!E197</f>
        <v>35</v>
      </c>
      <c r="F200" s="31">
        <f>'ноябрь 2014г. по 6-10'!F200+'ноябрь 2014г. по 0,4'!F197</f>
        <v>5</v>
      </c>
      <c r="G200" s="31">
        <f>'ноябрь 2014г. по 6-10'!G200+'ноябрь 2014г. по 0,4'!G197</f>
        <v>20</v>
      </c>
      <c r="H200" s="31">
        <f>'ноябрь 2014г. по 6-10'!H200+'ноябрь 2014г. по 0,4'!H197</f>
        <v>0</v>
      </c>
      <c r="I200" s="31">
        <f>'ноябрь 2014г. по 6-10'!I200+'ноябрь 2014г. по 0,4'!I197</f>
        <v>0</v>
      </c>
      <c r="J200" s="31">
        <f>'ноябрь 2014г. по 6-10'!J200+'ноябрь 2014г. по 0,4'!J197</f>
        <v>0</v>
      </c>
      <c r="K200" s="31">
        <f>'ноябрь 2014г. по 6-10'!K200+'ноябрь 2014г. по 0,4'!K197</f>
        <v>0</v>
      </c>
      <c r="L200" s="31">
        <f>'ноябрь 2014г. по 6-10'!L200+'ноябрь 2014г. по 0,4'!L197</f>
        <v>0</v>
      </c>
      <c r="M200" s="31">
        <f>'ноябрь 2014г. по 6-10'!M200+'ноябрь 2014г. по 0,4'!M197</f>
        <v>0</v>
      </c>
      <c r="N200" s="31">
        <f>'ноябрь 2014г. по 6-10'!N200+'ноябрь 2014г. по 0,4'!N197</f>
        <v>0</v>
      </c>
      <c r="O200" s="31">
        <f>'ноябрь 2014г. по 6-10'!O200+'ноябрь 2014г. по 0,4'!O197</f>
        <v>0</v>
      </c>
      <c r="P200" s="31">
        <f>'ноябрь 2014г. по 6-10'!P200+'ноябрь 2014г. по 0,4'!P197</f>
        <v>0</v>
      </c>
      <c r="Q200" s="31">
        <f>'ноябрь 2014г. по 6-10'!Q200+'ноябрь 2014г. по 0,4'!Q197</f>
        <v>0</v>
      </c>
    </row>
    <row r="201" spans="1:17" ht="12.75" customHeight="1" x14ac:dyDescent="0.2">
      <c r="A201" s="18"/>
      <c r="B201" s="53"/>
      <c r="C201" s="50" t="s">
        <v>264</v>
      </c>
      <c r="D201" s="31">
        <f>'ноябрь 2014г. по 6-10'!D201+'ноябрь 2014г. по 0,4'!D198</f>
        <v>6</v>
      </c>
      <c r="E201" s="31">
        <f>'ноябрь 2014г. по 6-10'!E201+'ноябрь 2014г. по 0,4'!E198</f>
        <v>563</v>
      </c>
      <c r="F201" s="31">
        <f>'ноябрь 2014г. по 6-10'!F201+'ноябрь 2014г. по 0,4'!F198</f>
        <v>4</v>
      </c>
      <c r="G201" s="31">
        <f>'ноябрь 2014г. по 6-10'!G201+'ноябрь 2014г. по 0,4'!G198</f>
        <v>93</v>
      </c>
      <c r="H201" s="31">
        <f>'ноябрь 2014г. по 6-10'!H201+'ноябрь 2014г. по 0,4'!H198</f>
        <v>0</v>
      </c>
      <c r="I201" s="31">
        <f>'ноябрь 2014г. по 6-10'!I201+'ноябрь 2014г. по 0,4'!I198</f>
        <v>0</v>
      </c>
      <c r="J201" s="31">
        <f>'ноябрь 2014г. по 6-10'!J201+'ноябрь 2014г. по 0,4'!J198</f>
        <v>9</v>
      </c>
      <c r="K201" s="31">
        <f>'ноябрь 2014г. по 6-10'!K201+'ноябрь 2014г. по 0,4'!K198</f>
        <v>82</v>
      </c>
      <c r="L201" s="31">
        <f>'ноябрь 2014г. по 6-10'!L201+'ноябрь 2014г. по 0,4'!L198</f>
        <v>0</v>
      </c>
      <c r="M201" s="31">
        <f>'ноябрь 2014г. по 6-10'!M201+'ноябрь 2014г. по 0,4'!M198</f>
        <v>0</v>
      </c>
      <c r="N201" s="31">
        <f>'ноябрь 2014г. по 6-10'!N201+'ноябрь 2014г. по 0,4'!N198</f>
        <v>0</v>
      </c>
      <c r="O201" s="31">
        <f>'ноябрь 2014г. по 6-10'!O201+'ноябрь 2014г. по 0,4'!O198</f>
        <v>0</v>
      </c>
      <c r="P201" s="31">
        <f>'ноябрь 2014г. по 6-10'!P201+'ноябрь 2014г. по 0,4'!P198</f>
        <v>0</v>
      </c>
      <c r="Q201" s="31">
        <f>'ноябрь 2014г. по 6-10'!Q201+'ноябрь 2014г. по 0,4'!Q198</f>
        <v>0</v>
      </c>
    </row>
    <row r="202" spans="1:17" ht="12.75" customHeight="1" x14ac:dyDescent="0.2">
      <c r="A202" s="18"/>
      <c r="B202" s="18"/>
      <c r="C202" s="70" t="s">
        <v>30</v>
      </c>
      <c r="D202" s="69">
        <f t="shared" ref="D202:Q202" si="5">SUM(D197:D201)</f>
        <v>50</v>
      </c>
      <c r="E202" s="69">
        <f t="shared" si="5"/>
        <v>1515</v>
      </c>
      <c r="F202" s="69">
        <f t="shared" si="5"/>
        <v>29</v>
      </c>
      <c r="G202" s="69">
        <f t="shared" si="5"/>
        <v>485</v>
      </c>
      <c r="H202" s="69">
        <f t="shared" si="5"/>
        <v>0</v>
      </c>
      <c r="I202" s="69">
        <f t="shared" si="5"/>
        <v>0</v>
      </c>
      <c r="J202" s="69">
        <f t="shared" si="5"/>
        <v>22</v>
      </c>
      <c r="K202" s="69">
        <f t="shared" si="5"/>
        <v>180</v>
      </c>
      <c r="L202" s="69">
        <f t="shared" si="5"/>
        <v>0</v>
      </c>
      <c r="M202" s="69">
        <f t="shared" si="5"/>
        <v>0</v>
      </c>
      <c r="N202" s="69">
        <f t="shared" si="5"/>
        <v>0</v>
      </c>
      <c r="O202" s="69">
        <f t="shared" si="5"/>
        <v>0</v>
      </c>
      <c r="P202" s="69">
        <f t="shared" si="5"/>
        <v>0</v>
      </c>
      <c r="Q202" s="69">
        <f t="shared" si="5"/>
        <v>0</v>
      </c>
    </row>
    <row r="203" spans="1:17" ht="15" x14ac:dyDescent="0.25">
      <c r="A203" s="18"/>
      <c r="B203" s="18"/>
      <c r="C203" s="51" t="s">
        <v>305</v>
      </c>
      <c r="D203" s="31"/>
      <c r="E203" s="31"/>
      <c r="F203" s="31"/>
      <c r="G203" s="31"/>
      <c r="H203" s="47"/>
      <c r="I203" s="47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 x14ac:dyDescent="0.2">
      <c r="A204" s="18"/>
      <c r="B204" s="53"/>
      <c r="C204" s="50" t="s">
        <v>266</v>
      </c>
      <c r="D204" s="31">
        <f>'ноябрь 2014г. по 6-10'!D204+'ноябрь 2014г. по 0,4'!D201</f>
        <v>26</v>
      </c>
      <c r="E204" s="31">
        <f>'ноябрь 2014г. по 6-10'!E204+'ноябрь 2014г. по 0,4'!E201</f>
        <v>426</v>
      </c>
      <c r="F204" s="31">
        <f>'ноябрь 2014г. по 6-10'!F204+'ноябрь 2014г. по 0,4'!F201</f>
        <v>1</v>
      </c>
      <c r="G204" s="31">
        <f>'ноябрь 2014г. по 6-10'!G204+'ноябрь 2014г. по 0,4'!G201</f>
        <v>5</v>
      </c>
      <c r="H204" s="31">
        <f>'ноябрь 2014г. по 6-10'!H204+'ноябрь 2014г. по 0,4'!H201</f>
        <v>0</v>
      </c>
      <c r="I204" s="31">
        <f>'ноябрь 2014г. по 6-10'!I204+'ноябрь 2014г. по 0,4'!I201</f>
        <v>0</v>
      </c>
      <c r="J204" s="31">
        <f>'ноябрь 2014г. по 6-10'!J204+'ноябрь 2014г. по 0,4'!J201</f>
        <v>53</v>
      </c>
      <c r="K204" s="31">
        <f>'ноябрь 2014г. по 6-10'!K204+'ноябрь 2014г. по 0,4'!K201</f>
        <v>570</v>
      </c>
      <c r="L204" s="31">
        <f>'ноябрь 2014г. по 6-10'!L204+'ноябрь 2014г. по 0,4'!L201</f>
        <v>0</v>
      </c>
      <c r="M204" s="31">
        <f>'ноябрь 2014г. по 6-10'!M204+'ноябрь 2014г. по 0,4'!M201</f>
        <v>0</v>
      </c>
      <c r="N204" s="31">
        <f>'ноябрь 2014г. по 6-10'!N204+'ноябрь 2014г. по 0,4'!N201</f>
        <v>0</v>
      </c>
      <c r="O204" s="31">
        <f>'ноябрь 2014г. по 6-10'!O204+'ноябрь 2014г. по 0,4'!O201</f>
        <v>0</v>
      </c>
      <c r="P204" s="31">
        <f>'ноябрь 2014г. по 6-10'!P204+'ноябрь 2014г. по 0,4'!P201</f>
        <v>0</v>
      </c>
      <c r="Q204" s="31">
        <f>'ноябрь 2014г. по 6-10'!Q204+'ноябрь 2014г. по 0,4'!Q201</f>
        <v>0</v>
      </c>
    </row>
    <row r="205" spans="1:17" ht="12.75" customHeight="1" x14ac:dyDescent="0.2">
      <c r="A205" s="18"/>
      <c r="B205" s="53"/>
      <c r="C205" s="50" t="s">
        <v>267</v>
      </c>
      <c r="D205" s="31">
        <f>'ноябрь 2014г. по 6-10'!D205+'ноябрь 2014г. по 0,4'!D202</f>
        <v>0</v>
      </c>
      <c r="E205" s="31">
        <f>'ноябрь 2014г. по 6-10'!E205+'ноябрь 2014г. по 0,4'!E202</f>
        <v>0</v>
      </c>
      <c r="F205" s="31">
        <f>'ноябрь 2014г. по 6-10'!F205+'ноябрь 2014г. по 0,4'!F202</f>
        <v>0</v>
      </c>
      <c r="G205" s="31">
        <f>'ноябрь 2014г. по 6-10'!G205+'ноябрь 2014г. по 0,4'!G202</f>
        <v>0</v>
      </c>
      <c r="H205" s="31">
        <f>'ноябрь 2014г. по 6-10'!H205+'ноябрь 2014г. по 0,4'!H202</f>
        <v>0</v>
      </c>
      <c r="I205" s="31">
        <f>'ноябрь 2014г. по 6-10'!I205+'ноябрь 2014г. по 0,4'!I202</f>
        <v>0</v>
      </c>
      <c r="J205" s="31">
        <f>'ноябрь 2014г. по 6-10'!J205+'ноябрь 2014г. по 0,4'!J202</f>
        <v>0</v>
      </c>
      <c r="K205" s="31">
        <f>'ноябрь 2014г. по 6-10'!K205+'ноябрь 2014г. по 0,4'!K202</f>
        <v>0</v>
      </c>
      <c r="L205" s="31">
        <f>'ноябрь 2014г. по 6-10'!L205+'ноябрь 2014г. по 0,4'!L202</f>
        <v>0</v>
      </c>
      <c r="M205" s="31">
        <f>'ноябрь 2014г. по 6-10'!M205+'ноябрь 2014г. по 0,4'!M202</f>
        <v>0</v>
      </c>
      <c r="N205" s="31">
        <f>'ноябрь 2014г. по 6-10'!N205+'ноябрь 2014г. по 0,4'!N202</f>
        <v>0</v>
      </c>
      <c r="O205" s="31">
        <f>'ноябрь 2014г. по 6-10'!O205+'ноябрь 2014г. по 0,4'!O202</f>
        <v>0</v>
      </c>
      <c r="P205" s="31">
        <f>'ноябрь 2014г. по 6-10'!P205+'ноябрь 2014г. по 0,4'!P202</f>
        <v>0</v>
      </c>
      <c r="Q205" s="31">
        <f>'ноябрь 2014г. по 6-10'!Q205+'ноябрь 2014г. по 0,4'!Q202</f>
        <v>0</v>
      </c>
    </row>
    <row r="206" spans="1:17" ht="12.75" customHeight="1" x14ac:dyDescent="0.2">
      <c r="A206" s="18"/>
      <c r="B206" s="53"/>
      <c r="C206" s="57" t="s">
        <v>268</v>
      </c>
      <c r="D206" s="31">
        <f>'ноябрь 2014г. по 6-10'!D206+'ноябрь 2014г. по 0,4'!D203</f>
        <v>30</v>
      </c>
      <c r="E206" s="31">
        <f>'ноябрь 2014г. по 6-10'!E206+'ноябрь 2014г. по 0,4'!E203</f>
        <v>120</v>
      </c>
      <c r="F206" s="31">
        <f>'ноябрь 2014г. по 6-10'!F206+'ноябрь 2014г. по 0,4'!F203</f>
        <v>1</v>
      </c>
      <c r="G206" s="31">
        <f>'ноябрь 2014г. по 6-10'!G206+'ноябрь 2014г. по 0,4'!G203</f>
        <v>7</v>
      </c>
      <c r="H206" s="31">
        <f>'ноябрь 2014г. по 6-10'!H206+'ноябрь 2014г. по 0,4'!H203</f>
        <v>0</v>
      </c>
      <c r="I206" s="31">
        <f>'ноябрь 2014г. по 6-10'!I206+'ноябрь 2014г. по 0,4'!I203</f>
        <v>0</v>
      </c>
      <c r="J206" s="31">
        <f>'ноябрь 2014г. по 6-10'!J206+'ноябрь 2014г. по 0,4'!J203</f>
        <v>16</v>
      </c>
      <c r="K206" s="31">
        <f>'ноябрь 2014г. по 6-10'!K206+'ноябрь 2014г. по 0,4'!K203</f>
        <v>145</v>
      </c>
      <c r="L206" s="31">
        <f>'ноябрь 2014г. по 6-10'!L206+'ноябрь 2014г. по 0,4'!L203</f>
        <v>0</v>
      </c>
      <c r="M206" s="31">
        <f>'ноябрь 2014г. по 6-10'!M206+'ноябрь 2014г. по 0,4'!M203</f>
        <v>0</v>
      </c>
      <c r="N206" s="31">
        <f>'ноябрь 2014г. по 6-10'!N206+'ноябрь 2014г. по 0,4'!N203</f>
        <v>0</v>
      </c>
      <c r="O206" s="31">
        <f>'ноябрь 2014г. по 6-10'!O206+'ноябрь 2014г. по 0,4'!O203</f>
        <v>0</v>
      </c>
      <c r="P206" s="31">
        <f>'ноябрь 2014г. по 6-10'!P206+'ноябрь 2014г. по 0,4'!P203</f>
        <v>0</v>
      </c>
      <c r="Q206" s="31">
        <f>'ноябрь 2014г. по 6-10'!Q206+'ноябрь 2014г. по 0,4'!Q203</f>
        <v>0</v>
      </c>
    </row>
    <row r="207" spans="1:17" ht="12.75" customHeight="1" x14ac:dyDescent="0.2">
      <c r="A207" s="18"/>
      <c r="B207" s="53"/>
      <c r="C207" s="50" t="s">
        <v>269</v>
      </c>
      <c r="D207" s="31">
        <f>'ноябрь 2014г. по 6-10'!D207+'ноябрь 2014г. по 0,4'!D204</f>
        <v>0</v>
      </c>
      <c r="E207" s="31">
        <f>'ноябрь 2014г. по 6-10'!E207+'ноябрь 2014г. по 0,4'!E204</f>
        <v>0</v>
      </c>
      <c r="F207" s="31">
        <f>'ноябрь 2014г. по 6-10'!F207+'ноябрь 2014г. по 0,4'!F204</f>
        <v>0</v>
      </c>
      <c r="G207" s="31">
        <f>'ноябрь 2014г. по 6-10'!G207+'ноябрь 2014г. по 0,4'!G204</f>
        <v>0</v>
      </c>
      <c r="H207" s="31">
        <f>'ноябрь 2014г. по 6-10'!H207+'ноябрь 2014г. по 0,4'!H204</f>
        <v>0</v>
      </c>
      <c r="I207" s="31">
        <f>'ноябрь 2014г. по 6-10'!I207+'ноябрь 2014г. по 0,4'!I204</f>
        <v>0</v>
      </c>
      <c r="J207" s="31">
        <f>'ноябрь 2014г. по 6-10'!J207+'ноябрь 2014г. по 0,4'!J204</f>
        <v>0</v>
      </c>
      <c r="K207" s="31">
        <f>'ноябрь 2014г. по 6-10'!K207+'ноябрь 2014г. по 0,4'!K204</f>
        <v>0</v>
      </c>
      <c r="L207" s="31">
        <f>'ноябрь 2014г. по 6-10'!L207+'ноябрь 2014г. по 0,4'!L204</f>
        <v>0</v>
      </c>
      <c r="M207" s="31">
        <f>'ноябрь 2014г. по 6-10'!M207+'ноябрь 2014г. по 0,4'!M204</f>
        <v>0</v>
      </c>
      <c r="N207" s="31">
        <f>'ноябрь 2014г. по 6-10'!N207+'ноябрь 2014г. по 0,4'!N204</f>
        <v>0</v>
      </c>
      <c r="O207" s="31">
        <f>'ноябрь 2014г. по 6-10'!O207+'ноябрь 2014г. по 0,4'!O204</f>
        <v>0</v>
      </c>
      <c r="P207" s="31">
        <f>'ноябрь 2014г. по 6-10'!P207+'ноябрь 2014г. по 0,4'!P204</f>
        <v>0</v>
      </c>
      <c r="Q207" s="31">
        <f>'ноябрь 2014г. по 6-10'!Q207+'ноябрь 2014г. по 0,4'!Q204</f>
        <v>0</v>
      </c>
    </row>
    <row r="208" spans="1:17" ht="12.75" customHeight="1" x14ac:dyDescent="0.2">
      <c r="A208" s="18"/>
      <c r="B208" s="53"/>
      <c r="C208" s="50" t="s">
        <v>270</v>
      </c>
      <c r="D208" s="31">
        <f>'ноябрь 2014г. по 6-10'!D208+'ноябрь 2014г. по 0,4'!D205</f>
        <v>49</v>
      </c>
      <c r="E208" s="31">
        <f>'ноябрь 2014г. по 6-10'!E208+'ноябрь 2014г. по 0,4'!E205</f>
        <v>4104</v>
      </c>
      <c r="F208" s="31">
        <f>'ноябрь 2014г. по 6-10'!F208+'ноябрь 2014г. по 0,4'!F205</f>
        <v>19</v>
      </c>
      <c r="G208" s="31">
        <f>'ноябрь 2014г. по 6-10'!G208+'ноябрь 2014г. по 0,4'!G205</f>
        <v>142</v>
      </c>
      <c r="H208" s="31">
        <f>'ноябрь 2014г. по 6-10'!H208+'ноябрь 2014г. по 0,4'!H205</f>
        <v>0</v>
      </c>
      <c r="I208" s="31">
        <f>'ноябрь 2014г. по 6-10'!I208+'ноябрь 2014г. по 0,4'!I205</f>
        <v>0</v>
      </c>
      <c r="J208" s="31">
        <f>'ноябрь 2014г. по 6-10'!J208+'ноябрь 2014г. по 0,4'!J205</f>
        <v>38</v>
      </c>
      <c r="K208" s="31">
        <f>'ноябрь 2014г. по 6-10'!K208+'ноябрь 2014г. по 0,4'!K205</f>
        <v>365</v>
      </c>
      <c r="L208" s="31">
        <f>'ноябрь 2014г. по 6-10'!L208+'ноябрь 2014г. по 0,4'!L205</f>
        <v>0</v>
      </c>
      <c r="M208" s="31">
        <f>'ноябрь 2014г. по 6-10'!M208+'ноябрь 2014г. по 0,4'!M205</f>
        <v>0</v>
      </c>
      <c r="N208" s="31">
        <f>'ноябрь 2014г. по 6-10'!N208+'ноябрь 2014г. по 0,4'!N205</f>
        <v>0</v>
      </c>
      <c r="O208" s="31">
        <f>'ноябрь 2014г. по 6-10'!O208+'ноябрь 2014г. по 0,4'!O205</f>
        <v>0</v>
      </c>
      <c r="P208" s="31">
        <f>'ноябрь 2014г. по 6-10'!P208+'ноябрь 2014г. по 0,4'!P205</f>
        <v>0</v>
      </c>
      <c r="Q208" s="31">
        <f>'ноябрь 2014г. по 6-10'!Q208+'ноябрь 2014г. по 0,4'!Q205</f>
        <v>0</v>
      </c>
    </row>
    <row r="209" spans="1:17" ht="12.75" customHeight="1" x14ac:dyDescent="0.2">
      <c r="A209" s="18"/>
      <c r="B209" s="53"/>
      <c r="C209" s="50" t="s">
        <v>271</v>
      </c>
      <c r="D209" s="31">
        <f>'ноябрь 2014г. по 6-10'!D209+'ноябрь 2014г. по 0,4'!D206</f>
        <v>8</v>
      </c>
      <c r="E209" s="31">
        <f>'ноябрь 2014г. по 6-10'!E209+'ноябрь 2014г. по 0,4'!E206</f>
        <v>55</v>
      </c>
      <c r="F209" s="31">
        <f>'ноябрь 2014г. по 6-10'!F209+'ноябрь 2014г. по 0,4'!F206</f>
        <v>8</v>
      </c>
      <c r="G209" s="31">
        <f>'ноябрь 2014г. по 6-10'!G209+'ноябрь 2014г. по 0,4'!G206</f>
        <v>55</v>
      </c>
      <c r="H209" s="31">
        <f>'ноябрь 2014г. по 6-10'!H209+'ноябрь 2014г. по 0,4'!H206</f>
        <v>0</v>
      </c>
      <c r="I209" s="31">
        <f>'ноябрь 2014г. по 6-10'!I209+'ноябрь 2014г. по 0,4'!I206</f>
        <v>0</v>
      </c>
      <c r="J209" s="31">
        <f>'ноябрь 2014г. по 6-10'!J209+'ноябрь 2014г. по 0,4'!J206</f>
        <v>0</v>
      </c>
      <c r="K209" s="31">
        <f>'ноябрь 2014г. по 6-10'!K209+'ноябрь 2014г. по 0,4'!K206</f>
        <v>0</v>
      </c>
      <c r="L209" s="31">
        <f>'ноябрь 2014г. по 6-10'!L209+'ноябрь 2014г. по 0,4'!L206</f>
        <v>0</v>
      </c>
      <c r="M209" s="31">
        <f>'ноябрь 2014г. по 6-10'!M209+'ноябрь 2014г. по 0,4'!M206</f>
        <v>0</v>
      </c>
      <c r="N209" s="31">
        <f>'ноябрь 2014г. по 6-10'!N209+'ноябрь 2014г. по 0,4'!N206</f>
        <v>0</v>
      </c>
      <c r="O209" s="31">
        <f>'ноябрь 2014г. по 6-10'!O209+'ноябрь 2014г. по 0,4'!O206</f>
        <v>0</v>
      </c>
      <c r="P209" s="31">
        <f>'ноябрь 2014г. по 6-10'!P209+'ноябрь 2014г. по 0,4'!P206</f>
        <v>0</v>
      </c>
      <c r="Q209" s="31">
        <f>'ноябрь 2014г. по 6-10'!Q209+'ноябрь 2014г. по 0,4'!Q206</f>
        <v>0</v>
      </c>
    </row>
    <row r="210" spans="1:17" ht="12.75" customHeight="1" x14ac:dyDescent="0.2">
      <c r="A210" s="18"/>
      <c r="B210" s="53"/>
      <c r="C210" s="50" t="s">
        <v>272</v>
      </c>
      <c r="D210" s="31">
        <f>'ноябрь 2014г. по 6-10'!D210+'ноябрь 2014г. по 0,4'!D207</f>
        <v>2</v>
      </c>
      <c r="E210" s="31">
        <f>'ноябрь 2014г. по 6-10'!E210+'ноябрь 2014г. по 0,4'!E207</f>
        <v>10.5</v>
      </c>
      <c r="F210" s="31">
        <f>'ноябрь 2014г. по 6-10'!F210+'ноябрь 2014г. по 0,4'!F207</f>
        <v>2</v>
      </c>
      <c r="G210" s="31">
        <f>'ноябрь 2014г. по 6-10'!G210+'ноябрь 2014г. по 0,4'!G207</f>
        <v>10.5</v>
      </c>
      <c r="H210" s="31">
        <f>'ноябрь 2014г. по 6-10'!H210+'ноябрь 2014г. по 0,4'!H207</f>
        <v>0</v>
      </c>
      <c r="I210" s="31">
        <f>'ноябрь 2014г. по 6-10'!I210+'ноябрь 2014г. по 0,4'!I207</f>
        <v>0</v>
      </c>
      <c r="J210" s="31">
        <f>'ноябрь 2014г. по 6-10'!J210+'ноябрь 2014г. по 0,4'!J207</f>
        <v>15</v>
      </c>
      <c r="K210" s="31">
        <f>'ноябрь 2014г. по 6-10'!K210+'ноябрь 2014г. по 0,4'!K207</f>
        <v>50</v>
      </c>
      <c r="L210" s="31">
        <f>'ноябрь 2014г. по 6-10'!L210+'ноябрь 2014г. по 0,4'!L207</f>
        <v>0</v>
      </c>
      <c r="M210" s="31">
        <f>'ноябрь 2014г. по 6-10'!M210+'ноябрь 2014г. по 0,4'!M207</f>
        <v>0</v>
      </c>
      <c r="N210" s="31">
        <f>'ноябрь 2014г. по 6-10'!N210+'ноябрь 2014г. по 0,4'!N207</f>
        <v>0</v>
      </c>
      <c r="O210" s="31">
        <f>'ноябрь 2014г. по 6-10'!O210+'ноябрь 2014г. по 0,4'!O207</f>
        <v>0</v>
      </c>
      <c r="P210" s="31">
        <f>'ноябрь 2014г. по 6-10'!P210+'ноябрь 2014г. по 0,4'!P207</f>
        <v>0</v>
      </c>
      <c r="Q210" s="31">
        <f>'ноябрь 2014г. по 6-10'!Q210+'ноябрь 2014г. по 0,4'!Q207</f>
        <v>0</v>
      </c>
    </row>
    <row r="211" spans="1:17" ht="12.75" customHeight="1" x14ac:dyDescent="0.2">
      <c r="A211" s="18"/>
      <c r="B211" s="53"/>
      <c r="C211" s="50" t="s">
        <v>273</v>
      </c>
      <c r="D211" s="31">
        <f>'ноябрь 2014г. по 6-10'!D211+'ноябрь 2014г. по 0,4'!D208</f>
        <v>5</v>
      </c>
      <c r="E211" s="31">
        <f>'ноябрь 2014г. по 6-10'!E211+'ноябрь 2014г. по 0,4'!E208</f>
        <v>55</v>
      </c>
      <c r="F211" s="31">
        <f>'ноябрь 2014г. по 6-10'!F211+'ноябрь 2014г. по 0,4'!F208</f>
        <v>5</v>
      </c>
      <c r="G211" s="31">
        <f>'ноябрь 2014г. по 6-10'!G211+'ноябрь 2014г. по 0,4'!G208</f>
        <v>55</v>
      </c>
      <c r="H211" s="31">
        <f>'ноябрь 2014г. по 6-10'!H211+'ноябрь 2014г. по 0,4'!H208</f>
        <v>0</v>
      </c>
      <c r="I211" s="31">
        <f>'ноябрь 2014г. по 6-10'!I211+'ноябрь 2014г. по 0,4'!I208</f>
        <v>0</v>
      </c>
      <c r="J211" s="31">
        <f>'ноябрь 2014г. по 6-10'!J211+'ноябрь 2014г. по 0,4'!J208</f>
        <v>15</v>
      </c>
      <c r="K211" s="31">
        <f>'ноябрь 2014г. по 6-10'!K211+'ноябрь 2014г. по 0,4'!K208</f>
        <v>65</v>
      </c>
      <c r="L211" s="31">
        <f>'ноябрь 2014г. по 6-10'!L211+'ноябрь 2014г. по 0,4'!L208</f>
        <v>0</v>
      </c>
      <c r="M211" s="31">
        <f>'ноябрь 2014г. по 6-10'!M211+'ноябрь 2014г. по 0,4'!M208</f>
        <v>0</v>
      </c>
      <c r="N211" s="31">
        <f>'ноябрь 2014г. по 6-10'!N211+'ноябрь 2014г. по 0,4'!N208</f>
        <v>0</v>
      </c>
      <c r="O211" s="31">
        <f>'ноябрь 2014г. по 6-10'!O211+'ноябрь 2014г. по 0,4'!O208</f>
        <v>0</v>
      </c>
      <c r="P211" s="31">
        <f>'ноябрь 2014г. по 6-10'!P211+'ноябрь 2014г. по 0,4'!P208</f>
        <v>0</v>
      </c>
      <c r="Q211" s="31">
        <f>'ноябрь 2014г. по 6-10'!Q211+'ноябрь 2014г. по 0,4'!Q208</f>
        <v>0</v>
      </c>
    </row>
    <row r="212" spans="1:17" ht="12.75" customHeight="1" x14ac:dyDescent="0.2">
      <c r="A212" s="18"/>
      <c r="B212" s="53"/>
      <c r="C212" s="50" t="s">
        <v>274</v>
      </c>
      <c r="D212" s="31">
        <f>'ноябрь 2014г. по 6-10'!D212+'ноябрь 2014г. по 0,4'!D209</f>
        <v>3</v>
      </c>
      <c r="E212" s="31">
        <f>'ноябрь 2014г. по 6-10'!E212+'ноябрь 2014г. по 0,4'!E209</f>
        <v>35</v>
      </c>
      <c r="F212" s="31">
        <f>'ноябрь 2014г. по 6-10'!F212+'ноябрь 2014г. по 0,4'!F209</f>
        <v>3</v>
      </c>
      <c r="G212" s="31">
        <f>'ноябрь 2014г. по 6-10'!G212+'ноябрь 2014г. по 0,4'!G209</f>
        <v>35</v>
      </c>
      <c r="H212" s="31">
        <f>'ноябрь 2014г. по 6-10'!H212+'ноябрь 2014г. по 0,4'!H209</f>
        <v>0</v>
      </c>
      <c r="I212" s="31">
        <f>'ноябрь 2014г. по 6-10'!I212+'ноябрь 2014г. по 0,4'!I209</f>
        <v>0</v>
      </c>
      <c r="J212" s="31">
        <f>'ноябрь 2014г. по 6-10'!J212+'ноябрь 2014г. по 0,4'!J209</f>
        <v>17</v>
      </c>
      <c r="K212" s="31">
        <f>'ноябрь 2014г. по 6-10'!K212+'ноябрь 2014г. по 0,4'!K209</f>
        <v>69</v>
      </c>
      <c r="L212" s="31">
        <f>'ноябрь 2014г. по 6-10'!L212+'ноябрь 2014г. по 0,4'!L209</f>
        <v>0</v>
      </c>
      <c r="M212" s="31">
        <f>'ноябрь 2014г. по 6-10'!M212+'ноябрь 2014г. по 0,4'!M209</f>
        <v>0</v>
      </c>
      <c r="N212" s="31">
        <f>'ноябрь 2014г. по 6-10'!N212+'ноябрь 2014г. по 0,4'!N209</f>
        <v>0</v>
      </c>
      <c r="O212" s="31">
        <f>'ноябрь 2014г. по 6-10'!O212+'ноябрь 2014г. по 0,4'!O209</f>
        <v>0</v>
      </c>
      <c r="P212" s="31">
        <f>'ноябрь 2014г. по 6-10'!P212+'ноябрь 2014г. по 0,4'!P209</f>
        <v>0</v>
      </c>
      <c r="Q212" s="31">
        <f>'ноябрь 2014г. по 6-10'!Q212+'ноябрь 2014г. по 0,4'!Q209</f>
        <v>0</v>
      </c>
    </row>
    <row r="213" spans="1:17" ht="12.75" customHeight="1" x14ac:dyDescent="0.2">
      <c r="A213" s="18"/>
      <c r="B213" s="53"/>
      <c r="C213" s="50" t="s">
        <v>275</v>
      </c>
      <c r="D213" s="31">
        <f>'ноябрь 2014г. по 6-10'!D213+'ноябрь 2014г. по 0,4'!D210</f>
        <v>4</v>
      </c>
      <c r="E213" s="31">
        <f>'ноябрь 2014г. по 6-10'!E213+'ноябрь 2014г. по 0,4'!E210</f>
        <v>435</v>
      </c>
      <c r="F213" s="31">
        <f>'ноябрь 2014г. по 6-10'!F213+'ноябрь 2014г. по 0,4'!F210</f>
        <v>4</v>
      </c>
      <c r="G213" s="31">
        <f>'ноябрь 2014г. по 6-10'!G213+'ноябрь 2014г. по 0,4'!G210</f>
        <v>115</v>
      </c>
      <c r="H213" s="31">
        <f>'ноябрь 2014г. по 6-10'!H213+'ноябрь 2014г. по 0,4'!H210</f>
        <v>0</v>
      </c>
      <c r="I213" s="31">
        <f>'ноябрь 2014г. по 6-10'!I213+'ноябрь 2014г. по 0,4'!I210</f>
        <v>0</v>
      </c>
      <c r="J213" s="31">
        <f>'ноябрь 2014г. по 6-10'!J213+'ноябрь 2014г. по 0,4'!J210</f>
        <v>43</v>
      </c>
      <c r="K213" s="31">
        <f>'ноябрь 2014г. по 6-10'!K213+'ноябрь 2014г. по 0,4'!K210</f>
        <v>223</v>
      </c>
      <c r="L213" s="31">
        <f>'ноябрь 2014г. по 6-10'!L213+'ноябрь 2014г. по 0,4'!L210</f>
        <v>0</v>
      </c>
      <c r="M213" s="31">
        <f>'ноябрь 2014г. по 6-10'!M213+'ноябрь 2014г. по 0,4'!M210</f>
        <v>0</v>
      </c>
      <c r="N213" s="31">
        <f>'ноябрь 2014г. по 6-10'!N213+'ноябрь 2014г. по 0,4'!N210</f>
        <v>0</v>
      </c>
      <c r="O213" s="31">
        <f>'ноябрь 2014г. по 6-10'!O213+'ноябрь 2014г. по 0,4'!O210</f>
        <v>0</v>
      </c>
      <c r="P213" s="31">
        <f>'ноябрь 2014г. по 6-10'!P213+'ноябрь 2014г. по 0,4'!P210</f>
        <v>0</v>
      </c>
      <c r="Q213" s="31">
        <f>'ноябрь 2014г. по 6-10'!Q213+'ноябрь 2014г. по 0,4'!Q210</f>
        <v>0</v>
      </c>
    </row>
    <row r="214" spans="1:17" ht="12.75" customHeight="1" x14ac:dyDescent="0.2">
      <c r="A214" s="18"/>
      <c r="B214" s="53"/>
      <c r="C214" s="50" t="s">
        <v>276</v>
      </c>
      <c r="D214" s="31">
        <f>'ноябрь 2014г. по 6-10'!D214+'ноябрь 2014г. по 0,4'!D211</f>
        <v>7</v>
      </c>
      <c r="E214" s="31">
        <f>'ноябрь 2014г. по 6-10'!E214+'ноябрь 2014г. по 0,4'!E211</f>
        <v>65.8</v>
      </c>
      <c r="F214" s="31">
        <f>'ноябрь 2014г. по 6-10'!F214+'ноябрь 2014г. по 0,4'!F211</f>
        <v>3</v>
      </c>
      <c r="G214" s="31">
        <f>'ноябрь 2014г. по 6-10'!G214+'ноябрь 2014г. по 0,4'!G211</f>
        <v>37</v>
      </c>
      <c r="H214" s="31">
        <f>'ноябрь 2014г. по 6-10'!H214+'ноябрь 2014г. по 0,4'!H211</f>
        <v>0</v>
      </c>
      <c r="I214" s="31">
        <f>'ноябрь 2014г. по 6-10'!I214+'ноябрь 2014г. по 0,4'!I211</f>
        <v>0</v>
      </c>
      <c r="J214" s="31">
        <f>'ноябрь 2014г. по 6-10'!J214+'ноябрь 2014г. по 0,4'!J211</f>
        <v>14</v>
      </c>
      <c r="K214" s="31">
        <f>'ноябрь 2014г. по 6-10'!K214+'ноябрь 2014г. по 0,4'!K211</f>
        <v>138</v>
      </c>
      <c r="L214" s="31">
        <f>'ноябрь 2014г. по 6-10'!L214+'ноябрь 2014г. по 0,4'!L211</f>
        <v>0</v>
      </c>
      <c r="M214" s="31">
        <f>'ноябрь 2014г. по 6-10'!M214+'ноябрь 2014г. по 0,4'!M211</f>
        <v>0</v>
      </c>
      <c r="N214" s="31">
        <f>'ноябрь 2014г. по 6-10'!N214+'ноябрь 2014г. по 0,4'!N211</f>
        <v>0</v>
      </c>
      <c r="O214" s="31">
        <f>'ноябрь 2014г. по 6-10'!O214+'ноябрь 2014г. по 0,4'!O211</f>
        <v>0</v>
      </c>
      <c r="P214" s="31">
        <f>'ноябрь 2014г. по 6-10'!P214+'ноябрь 2014г. по 0,4'!P211</f>
        <v>0</v>
      </c>
      <c r="Q214" s="31">
        <f>'ноябрь 2014г. по 6-10'!Q214+'ноябрь 2014г. по 0,4'!Q211</f>
        <v>0</v>
      </c>
    </row>
    <row r="215" spans="1:17" ht="12.75" customHeight="1" x14ac:dyDescent="0.2">
      <c r="A215" s="18"/>
      <c r="B215" s="53"/>
      <c r="C215" s="50" t="s">
        <v>277</v>
      </c>
      <c r="D215" s="31">
        <f>'ноябрь 2014г. по 6-10'!D215+'ноябрь 2014г. по 0,4'!D212</f>
        <v>5</v>
      </c>
      <c r="E215" s="31">
        <f>'ноябрь 2014г. по 6-10'!E215+'ноябрь 2014г. по 0,4'!E212</f>
        <v>126</v>
      </c>
      <c r="F215" s="31">
        <f>'ноябрь 2014г. по 6-10'!F215+'ноябрь 2014г. по 0,4'!F212</f>
        <v>3</v>
      </c>
      <c r="G215" s="31">
        <f>'ноябрь 2014г. по 6-10'!G215+'ноябрь 2014г. по 0,4'!G212</f>
        <v>120</v>
      </c>
      <c r="H215" s="31">
        <f>'ноябрь 2014г. по 6-10'!H215+'ноябрь 2014г. по 0,4'!H212</f>
        <v>0</v>
      </c>
      <c r="I215" s="31">
        <f>'ноябрь 2014г. по 6-10'!I215+'ноябрь 2014г. по 0,4'!I212</f>
        <v>0</v>
      </c>
      <c r="J215" s="31">
        <f>'ноябрь 2014г. по 6-10'!J215+'ноябрь 2014г. по 0,4'!J212</f>
        <v>16</v>
      </c>
      <c r="K215" s="31">
        <f>'ноябрь 2014г. по 6-10'!K215+'ноябрь 2014г. по 0,4'!K212</f>
        <v>95.2</v>
      </c>
      <c r="L215" s="31">
        <f>'ноябрь 2014г. по 6-10'!L215+'ноябрь 2014г. по 0,4'!L212</f>
        <v>0</v>
      </c>
      <c r="M215" s="31">
        <f>'ноябрь 2014г. по 6-10'!M215+'ноябрь 2014г. по 0,4'!M212</f>
        <v>0</v>
      </c>
      <c r="N215" s="31">
        <f>'ноябрь 2014г. по 6-10'!N215+'ноябрь 2014г. по 0,4'!N212</f>
        <v>0</v>
      </c>
      <c r="O215" s="31">
        <f>'ноябрь 2014г. по 6-10'!O215+'ноябрь 2014г. по 0,4'!O212</f>
        <v>0</v>
      </c>
      <c r="P215" s="31">
        <f>'ноябрь 2014г. по 6-10'!P215+'ноябрь 2014г. по 0,4'!P212</f>
        <v>0</v>
      </c>
      <c r="Q215" s="31">
        <f>'ноябрь 2014г. по 6-10'!Q215+'ноябрь 2014г. по 0,4'!Q212</f>
        <v>0</v>
      </c>
    </row>
    <row r="216" spans="1:17" ht="12.75" customHeight="1" x14ac:dyDescent="0.2">
      <c r="A216" s="18"/>
      <c r="B216" s="53"/>
      <c r="C216" s="50" t="s">
        <v>278</v>
      </c>
      <c r="D216" s="31">
        <f>'ноябрь 2014г. по 6-10'!D216+'ноябрь 2014г. по 0,4'!D213</f>
        <v>3</v>
      </c>
      <c r="E216" s="31">
        <f>'ноябрь 2014г. по 6-10'!E216+'ноябрь 2014г. по 0,4'!E213</f>
        <v>32.4</v>
      </c>
      <c r="F216" s="31">
        <f>'ноябрь 2014г. по 6-10'!F216+'ноябрь 2014г. по 0,4'!F213</f>
        <v>3</v>
      </c>
      <c r="G216" s="31">
        <f>'ноябрь 2014г. по 6-10'!G216+'ноябрь 2014г. по 0,4'!G213</f>
        <v>32.4</v>
      </c>
      <c r="H216" s="31">
        <f>'ноябрь 2014г. по 6-10'!H216+'ноябрь 2014г. по 0,4'!H213</f>
        <v>0</v>
      </c>
      <c r="I216" s="31">
        <f>'ноябрь 2014г. по 6-10'!I216+'ноябрь 2014г. по 0,4'!I213</f>
        <v>0</v>
      </c>
      <c r="J216" s="31">
        <f>'ноябрь 2014г. по 6-10'!J216+'ноябрь 2014г. по 0,4'!J213</f>
        <v>0</v>
      </c>
      <c r="K216" s="31">
        <f>'ноябрь 2014г. по 6-10'!K216+'ноябрь 2014г. по 0,4'!K213</f>
        <v>0</v>
      </c>
      <c r="L216" s="31">
        <f>'ноябрь 2014г. по 6-10'!L216+'ноябрь 2014г. по 0,4'!L213</f>
        <v>0</v>
      </c>
      <c r="M216" s="31">
        <f>'ноябрь 2014г. по 6-10'!M216+'ноябрь 2014г. по 0,4'!M213</f>
        <v>0</v>
      </c>
      <c r="N216" s="31">
        <f>'ноябрь 2014г. по 6-10'!N216+'ноябрь 2014г. по 0,4'!N213</f>
        <v>0</v>
      </c>
      <c r="O216" s="31">
        <f>'ноябрь 2014г. по 6-10'!O216+'ноябрь 2014г. по 0,4'!O213</f>
        <v>0</v>
      </c>
      <c r="P216" s="31">
        <f>'ноябрь 2014г. по 6-10'!P216+'ноябрь 2014г. по 0,4'!P213</f>
        <v>0</v>
      </c>
      <c r="Q216" s="31">
        <f>'ноябрь 2014г. по 6-10'!Q216+'ноябрь 2014г. по 0,4'!Q213</f>
        <v>0</v>
      </c>
    </row>
    <row r="217" spans="1:17" ht="12.75" customHeight="1" x14ac:dyDescent="0.2">
      <c r="A217" s="18"/>
      <c r="B217" s="53"/>
      <c r="C217" s="50" t="s">
        <v>279</v>
      </c>
      <c r="D217" s="31">
        <f>'ноябрь 2014г. по 6-10'!D217+'ноябрь 2014г. по 0,4'!D214</f>
        <v>1</v>
      </c>
      <c r="E217" s="31">
        <f>'ноябрь 2014г. по 6-10'!E217+'ноябрь 2014г. по 0,4'!E214</f>
        <v>3</v>
      </c>
      <c r="F217" s="31">
        <f>'ноябрь 2014г. по 6-10'!F217+'ноябрь 2014г. по 0,4'!F214</f>
        <v>1</v>
      </c>
      <c r="G217" s="31">
        <f>'ноябрь 2014г. по 6-10'!G217+'ноябрь 2014г. по 0,4'!G214</f>
        <v>3</v>
      </c>
      <c r="H217" s="31">
        <f>'ноябрь 2014г. по 6-10'!H217+'ноябрь 2014г. по 0,4'!H214</f>
        <v>0</v>
      </c>
      <c r="I217" s="31">
        <f>'ноябрь 2014г. по 6-10'!I217+'ноябрь 2014г. по 0,4'!I214</f>
        <v>0</v>
      </c>
      <c r="J217" s="31">
        <f>'ноябрь 2014г. по 6-10'!J217+'ноябрь 2014г. по 0,4'!J214</f>
        <v>19</v>
      </c>
      <c r="K217" s="31">
        <f>'ноябрь 2014г. по 6-10'!K217+'ноябрь 2014г. по 0,4'!K214</f>
        <v>145</v>
      </c>
      <c r="L217" s="31">
        <f>'ноябрь 2014г. по 6-10'!L217+'ноябрь 2014г. по 0,4'!L214</f>
        <v>0</v>
      </c>
      <c r="M217" s="31">
        <f>'ноябрь 2014г. по 6-10'!M217+'ноябрь 2014г. по 0,4'!M214</f>
        <v>0</v>
      </c>
      <c r="N217" s="31">
        <f>'ноябрь 2014г. по 6-10'!N217+'ноябрь 2014г. по 0,4'!N214</f>
        <v>0</v>
      </c>
      <c r="O217" s="31">
        <f>'ноябрь 2014г. по 6-10'!O217+'ноябрь 2014г. по 0,4'!O214</f>
        <v>0</v>
      </c>
      <c r="P217" s="31">
        <f>'ноябрь 2014г. по 6-10'!P217+'ноябрь 2014г. по 0,4'!P214</f>
        <v>0</v>
      </c>
      <c r="Q217" s="31">
        <f>'ноябрь 2014г. по 6-10'!Q217+'ноябрь 2014г. по 0,4'!Q214</f>
        <v>0</v>
      </c>
    </row>
    <row r="218" spans="1:17" ht="12.75" customHeight="1" x14ac:dyDescent="0.2">
      <c r="A218" s="18"/>
      <c r="B218" s="53"/>
      <c r="C218" s="50" t="s">
        <v>280</v>
      </c>
      <c r="D218" s="31">
        <f>'ноябрь 2014г. по 6-10'!D218+'ноябрь 2014г. по 0,4'!D215</f>
        <v>2</v>
      </c>
      <c r="E218" s="31">
        <f>'ноябрь 2014г. по 6-10'!E218+'ноябрь 2014г. по 0,4'!E215</f>
        <v>155</v>
      </c>
      <c r="F218" s="31">
        <f>'ноябрь 2014г. по 6-10'!F218+'ноябрь 2014г. по 0,4'!F215</f>
        <v>2</v>
      </c>
      <c r="G218" s="31">
        <f>'ноябрь 2014г. по 6-10'!G218+'ноябрь 2014г. по 0,4'!G215</f>
        <v>19.399999999999999</v>
      </c>
      <c r="H218" s="31">
        <f>'ноябрь 2014г. по 6-10'!H218+'ноябрь 2014г. по 0,4'!H215</f>
        <v>0</v>
      </c>
      <c r="I218" s="31">
        <f>'ноябрь 2014г. по 6-10'!I218+'ноябрь 2014г. по 0,4'!I215</f>
        <v>0</v>
      </c>
      <c r="J218" s="31">
        <f>'ноябрь 2014г. по 6-10'!J218+'ноябрь 2014г. по 0,4'!J215</f>
        <v>0</v>
      </c>
      <c r="K218" s="31">
        <f>'ноябрь 2014г. по 6-10'!K218+'ноябрь 2014г. по 0,4'!K215</f>
        <v>0</v>
      </c>
      <c r="L218" s="31">
        <f>'ноябрь 2014г. по 6-10'!L218+'ноябрь 2014г. по 0,4'!L215</f>
        <v>0</v>
      </c>
      <c r="M218" s="31">
        <f>'ноябрь 2014г. по 6-10'!M218+'ноябрь 2014г. по 0,4'!M215</f>
        <v>0</v>
      </c>
      <c r="N218" s="31">
        <f>'ноябрь 2014г. по 6-10'!N218+'ноябрь 2014г. по 0,4'!N215</f>
        <v>0</v>
      </c>
      <c r="O218" s="31">
        <f>'ноябрь 2014г. по 6-10'!O218+'ноябрь 2014г. по 0,4'!O215</f>
        <v>0</v>
      </c>
      <c r="P218" s="31">
        <f>'ноябрь 2014г. по 6-10'!P218+'ноябрь 2014г. по 0,4'!P215</f>
        <v>0</v>
      </c>
      <c r="Q218" s="31">
        <f>'ноябрь 2014г. по 6-10'!Q218+'ноябрь 2014г. по 0,4'!Q215</f>
        <v>0</v>
      </c>
    </row>
    <row r="219" spans="1:17" ht="12.75" customHeight="1" x14ac:dyDescent="0.2">
      <c r="A219" s="18"/>
      <c r="B219" s="53"/>
      <c r="C219" s="50" t="s">
        <v>281</v>
      </c>
      <c r="D219" s="31">
        <f>'ноябрь 2014г. по 6-10'!D219+'ноябрь 2014г. по 0,4'!D216</f>
        <v>3</v>
      </c>
      <c r="E219" s="31">
        <f>'ноябрь 2014г. по 6-10'!E219+'ноябрь 2014г. по 0,4'!E216</f>
        <v>267</v>
      </c>
      <c r="F219" s="31">
        <f>'ноябрь 2014г. по 6-10'!F219+'ноябрь 2014г. по 0,4'!F216</f>
        <v>3</v>
      </c>
      <c r="G219" s="31">
        <f>'ноябрь 2014г. по 6-10'!G219+'ноябрь 2014г. по 0,4'!G216</f>
        <v>51</v>
      </c>
      <c r="H219" s="31">
        <f>'ноябрь 2014г. по 6-10'!H219+'ноябрь 2014г. по 0,4'!H216</f>
        <v>0</v>
      </c>
      <c r="I219" s="31">
        <f>'ноябрь 2014г. по 6-10'!I219+'ноябрь 2014г. по 0,4'!I216</f>
        <v>0</v>
      </c>
      <c r="J219" s="31">
        <f>'ноябрь 2014г. по 6-10'!J219+'ноябрь 2014г. по 0,4'!J216</f>
        <v>0</v>
      </c>
      <c r="K219" s="31">
        <f>'ноябрь 2014г. по 6-10'!K219+'ноябрь 2014г. по 0,4'!K216</f>
        <v>0</v>
      </c>
      <c r="L219" s="31">
        <f>'ноябрь 2014г. по 6-10'!L219+'ноябрь 2014г. по 0,4'!L216</f>
        <v>0</v>
      </c>
      <c r="M219" s="31">
        <f>'ноябрь 2014г. по 6-10'!M219+'ноябрь 2014г. по 0,4'!M216</f>
        <v>0</v>
      </c>
      <c r="N219" s="31">
        <f>'ноябрь 2014г. по 6-10'!N219+'ноябрь 2014г. по 0,4'!N216</f>
        <v>0</v>
      </c>
      <c r="O219" s="31">
        <f>'ноябрь 2014г. по 6-10'!O219+'ноябрь 2014г. по 0,4'!O216</f>
        <v>0</v>
      </c>
      <c r="P219" s="31">
        <f>'ноябрь 2014г. по 6-10'!P219+'ноябрь 2014г. по 0,4'!P216</f>
        <v>0</v>
      </c>
      <c r="Q219" s="31">
        <f>'ноябрь 2014г. по 6-10'!Q219+'ноябрь 2014г. по 0,4'!Q216</f>
        <v>0</v>
      </c>
    </row>
    <row r="220" spans="1:17" ht="12.75" customHeight="1" x14ac:dyDescent="0.2">
      <c r="A220" s="18"/>
      <c r="B220" s="53"/>
      <c r="C220" s="50" t="s">
        <v>282</v>
      </c>
      <c r="D220" s="31">
        <f>'ноябрь 2014г. по 6-10'!D220+'ноябрь 2014г. по 0,4'!D217</f>
        <v>7</v>
      </c>
      <c r="E220" s="31">
        <f>'ноябрь 2014г. по 6-10'!E220+'ноябрь 2014г. по 0,4'!E217</f>
        <v>25</v>
      </c>
      <c r="F220" s="31">
        <f>'ноябрь 2014г. по 6-10'!F220+'ноябрь 2014г. по 0,4'!F217</f>
        <v>0</v>
      </c>
      <c r="G220" s="31">
        <f>'ноябрь 2014г. по 6-10'!G220+'ноябрь 2014г. по 0,4'!G217</f>
        <v>0</v>
      </c>
      <c r="H220" s="31">
        <f>'ноябрь 2014г. по 6-10'!H220+'ноябрь 2014г. по 0,4'!H217</f>
        <v>0</v>
      </c>
      <c r="I220" s="31">
        <f>'ноябрь 2014г. по 6-10'!I220+'ноябрь 2014г. по 0,4'!I217</f>
        <v>0</v>
      </c>
      <c r="J220" s="31">
        <f>'ноябрь 2014г. по 6-10'!J220+'ноябрь 2014г. по 0,4'!J217</f>
        <v>18</v>
      </c>
      <c r="K220" s="31">
        <f>'ноябрь 2014г. по 6-10'!K220+'ноябрь 2014г. по 0,4'!K217</f>
        <v>56</v>
      </c>
      <c r="L220" s="31">
        <f>'ноябрь 2014г. по 6-10'!L220+'ноябрь 2014г. по 0,4'!L217</f>
        <v>0</v>
      </c>
      <c r="M220" s="31">
        <f>'ноябрь 2014г. по 6-10'!M220+'ноябрь 2014г. по 0,4'!M217</f>
        <v>0</v>
      </c>
      <c r="N220" s="31">
        <f>'ноябрь 2014г. по 6-10'!N220+'ноябрь 2014г. по 0,4'!N217</f>
        <v>0</v>
      </c>
      <c r="O220" s="31">
        <f>'ноябрь 2014г. по 6-10'!O220+'ноябрь 2014г. по 0,4'!O217</f>
        <v>0</v>
      </c>
      <c r="P220" s="31">
        <f>'ноябрь 2014г. по 6-10'!P220+'ноябрь 2014г. по 0,4'!P217</f>
        <v>0</v>
      </c>
      <c r="Q220" s="31">
        <f>'ноябрь 2014г. по 6-10'!Q220+'ноябрь 2014г. по 0,4'!Q217</f>
        <v>0</v>
      </c>
    </row>
    <row r="221" spans="1:17" ht="12.75" customHeight="1" x14ac:dyDescent="0.2">
      <c r="A221" s="18"/>
      <c r="B221" s="53"/>
      <c r="C221" s="50" t="s">
        <v>283</v>
      </c>
      <c r="D221" s="31">
        <f>'ноябрь 2014г. по 6-10'!D221+'ноябрь 2014г. по 0,4'!D218</f>
        <v>2</v>
      </c>
      <c r="E221" s="31">
        <f>'ноябрь 2014г. по 6-10'!E221+'ноябрь 2014г. по 0,4'!E218</f>
        <v>95</v>
      </c>
      <c r="F221" s="31">
        <f>'ноябрь 2014г. по 6-10'!F221+'ноябрь 2014г. по 0,4'!F218</f>
        <v>2</v>
      </c>
      <c r="G221" s="31">
        <f>'ноябрь 2014г. по 6-10'!G221+'ноябрь 2014г. по 0,4'!G218</f>
        <v>30</v>
      </c>
      <c r="H221" s="31">
        <f>'ноябрь 2014г. по 6-10'!H221+'ноябрь 2014г. по 0,4'!H218</f>
        <v>0</v>
      </c>
      <c r="I221" s="31">
        <f>'ноябрь 2014г. по 6-10'!I221+'ноябрь 2014г. по 0,4'!I218</f>
        <v>0</v>
      </c>
      <c r="J221" s="31">
        <f>'ноябрь 2014г. по 6-10'!J221+'ноябрь 2014г. по 0,4'!J218</f>
        <v>0</v>
      </c>
      <c r="K221" s="31">
        <f>'ноябрь 2014г. по 6-10'!K221+'ноябрь 2014г. по 0,4'!K218</f>
        <v>0</v>
      </c>
      <c r="L221" s="31">
        <f>'ноябрь 2014г. по 6-10'!L221+'ноябрь 2014г. по 0,4'!L218</f>
        <v>0</v>
      </c>
      <c r="M221" s="31">
        <f>'ноябрь 2014г. по 6-10'!M221+'ноябрь 2014г. по 0,4'!M218</f>
        <v>0</v>
      </c>
      <c r="N221" s="31">
        <f>'ноябрь 2014г. по 6-10'!N221+'ноябрь 2014г. по 0,4'!N218</f>
        <v>0</v>
      </c>
      <c r="O221" s="31">
        <f>'ноябрь 2014г. по 6-10'!O221+'ноябрь 2014г. по 0,4'!O218</f>
        <v>0</v>
      </c>
      <c r="P221" s="31">
        <f>'ноябрь 2014г. по 6-10'!P221+'ноябрь 2014г. по 0,4'!P218</f>
        <v>0</v>
      </c>
      <c r="Q221" s="31">
        <f>'ноябрь 2014г. по 6-10'!Q221+'ноябрь 2014г. по 0,4'!Q218</f>
        <v>0</v>
      </c>
    </row>
    <row r="222" spans="1:17" ht="12.75" customHeight="1" x14ac:dyDescent="0.2">
      <c r="A222" s="18"/>
      <c r="B222" s="53"/>
      <c r="C222" s="50" t="s">
        <v>284</v>
      </c>
      <c r="D222" s="31">
        <f>'ноябрь 2014г. по 6-10'!D222+'ноябрь 2014г. по 0,4'!D219</f>
        <v>9</v>
      </c>
      <c r="E222" s="31">
        <f>'ноябрь 2014г. по 6-10'!E222+'ноябрь 2014г. по 0,4'!E219</f>
        <v>607</v>
      </c>
      <c r="F222" s="31">
        <f>'ноябрь 2014г. по 6-10'!F222+'ноябрь 2014г. по 0,4'!F219</f>
        <v>1</v>
      </c>
      <c r="G222" s="31">
        <f>'ноябрь 2014г. по 6-10'!G222+'ноябрь 2014г. по 0,4'!G219</f>
        <v>30</v>
      </c>
      <c r="H222" s="31">
        <f>'ноябрь 2014г. по 6-10'!H222+'ноябрь 2014г. по 0,4'!H219</f>
        <v>0</v>
      </c>
      <c r="I222" s="31">
        <f>'ноябрь 2014г. по 6-10'!I222+'ноябрь 2014г. по 0,4'!I219</f>
        <v>0</v>
      </c>
      <c r="J222" s="31">
        <f>'ноябрь 2014г. по 6-10'!J222+'ноябрь 2014г. по 0,4'!J219</f>
        <v>0</v>
      </c>
      <c r="K222" s="31">
        <f>'ноябрь 2014г. по 6-10'!K222+'ноябрь 2014г. по 0,4'!K219</f>
        <v>0</v>
      </c>
      <c r="L222" s="31">
        <f>'ноябрь 2014г. по 6-10'!L222+'ноябрь 2014г. по 0,4'!L219</f>
        <v>0</v>
      </c>
      <c r="M222" s="31">
        <f>'ноябрь 2014г. по 6-10'!M222+'ноябрь 2014г. по 0,4'!M219</f>
        <v>0</v>
      </c>
      <c r="N222" s="31">
        <f>'ноябрь 2014г. по 6-10'!N222+'ноябрь 2014г. по 0,4'!N219</f>
        <v>0</v>
      </c>
      <c r="O222" s="31">
        <f>'ноябрь 2014г. по 6-10'!O222+'ноябрь 2014г. по 0,4'!O219</f>
        <v>0</v>
      </c>
      <c r="P222" s="31">
        <f>'ноябрь 2014г. по 6-10'!P222+'ноябрь 2014г. по 0,4'!P219</f>
        <v>0</v>
      </c>
      <c r="Q222" s="31">
        <f>'ноябрь 2014г. по 6-10'!Q222+'ноябрь 2014г. по 0,4'!Q219</f>
        <v>0</v>
      </c>
    </row>
    <row r="223" spans="1:17" ht="12.75" customHeight="1" x14ac:dyDescent="0.2">
      <c r="A223" s="18"/>
      <c r="B223" s="53"/>
      <c r="C223" s="50" t="s">
        <v>285</v>
      </c>
      <c r="D223" s="31">
        <f>'ноябрь 2014г. по 6-10'!D223+'ноябрь 2014г. по 0,4'!D220</f>
        <v>4</v>
      </c>
      <c r="E223" s="31">
        <f>'ноябрь 2014г. по 6-10'!E223+'ноябрь 2014г. по 0,4'!E220</f>
        <v>121</v>
      </c>
      <c r="F223" s="31">
        <f>'ноябрь 2014г. по 6-10'!F223+'ноябрь 2014г. по 0,4'!F220</f>
        <v>1</v>
      </c>
      <c r="G223" s="31">
        <f>'ноябрь 2014г. по 6-10'!G223+'ноябрь 2014г. по 0,4'!G220</f>
        <v>15</v>
      </c>
      <c r="H223" s="31">
        <f>'ноябрь 2014г. по 6-10'!H223+'ноябрь 2014г. по 0,4'!H220</f>
        <v>0</v>
      </c>
      <c r="I223" s="31">
        <f>'ноябрь 2014г. по 6-10'!I223+'ноябрь 2014г. по 0,4'!I220</f>
        <v>0</v>
      </c>
      <c r="J223" s="31">
        <f>'ноябрь 2014г. по 6-10'!J223+'ноябрь 2014г. по 0,4'!J220</f>
        <v>0</v>
      </c>
      <c r="K223" s="31">
        <f>'ноябрь 2014г. по 6-10'!K223+'ноябрь 2014г. по 0,4'!K220</f>
        <v>0</v>
      </c>
      <c r="L223" s="31">
        <f>'ноябрь 2014г. по 6-10'!L223+'ноябрь 2014г. по 0,4'!L220</f>
        <v>0</v>
      </c>
      <c r="M223" s="31">
        <f>'ноябрь 2014г. по 6-10'!M223+'ноябрь 2014г. по 0,4'!M220</f>
        <v>0</v>
      </c>
      <c r="N223" s="31">
        <f>'ноябрь 2014г. по 6-10'!N223+'ноябрь 2014г. по 0,4'!N220</f>
        <v>0</v>
      </c>
      <c r="O223" s="31">
        <f>'ноябрь 2014г. по 6-10'!O223+'ноябрь 2014г. по 0,4'!O220</f>
        <v>0</v>
      </c>
      <c r="P223" s="31">
        <f>'ноябрь 2014г. по 6-10'!P223+'ноябрь 2014г. по 0,4'!P220</f>
        <v>0</v>
      </c>
      <c r="Q223" s="31">
        <f>'ноябрь 2014г. по 6-10'!Q223+'ноябрь 2014г. по 0,4'!Q220</f>
        <v>0</v>
      </c>
    </row>
    <row r="224" spans="1:17" ht="12.75" customHeight="1" x14ac:dyDescent="0.2">
      <c r="A224" s="18"/>
      <c r="B224" s="53"/>
      <c r="C224" s="50" t="s">
        <v>286</v>
      </c>
      <c r="D224" s="31">
        <f>'ноябрь 2014г. по 6-10'!D224+'ноябрь 2014г. по 0,4'!D221</f>
        <v>16</v>
      </c>
      <c r="E224" s="31">
        <f>'ноябрь 2014г. по 6-10'!E224+'ноябрь 2014г. по 0,4'!E221</f>
        <v>445</v>
      </c>
      <c r="F224" s="31">
        <f>'ноябрь 2014г. по 6-10'!F224+'ноябрь 2014г. по 0,4'!F221</f>
        <v>11</v>
      </c>
      <c r="G224" s="31">
        <f>'ноябрь 2014г. по 6-10'!G224+'ноябрь 2014г. по 0,4'!G221</f>
        <v>225</v>
      </c>
      <c r="H224" s="31">
        <f>'ноябрь 2014г. по 6-10'!H224+'ноябрь 2014г. по 0,4'!H221</f>
        <v>0</v>
      </c>
      <c r="I224" s="31">
        <f>'ноябрь 2014г. по 6-10'!I224+'ноябрь 2014г. по 0,4'!I221</f>
        <v>0</v>
      </c>
      <c r="J224" s="31">
        <f>'ноябрь 2014г. по 6-10'!J224+'ноябрь 2014г. по 0,4'!J221</f>
        <v>3</v>
      </c>
      <c r="K224" s="31">
        <f>'ноябрь 2014г. по 6-10'!K224+'ноябрь 2014г. по 0,4'!K221</f>
        <v>10</v>
      </c>
      <c r="L224" s="31">
        <f>'ноябрь 2014г. по 6-10'!L224+'ноябрь 2014г. по 0,4'!L221</f>
        <v>0</v>
      </c>
      <c r="M224" s="31">
        <f>'ноябрь 2014г. по 6-10'!M224+'ноябрь 2014г. по 0,4'!M221</f>
        <v>0</v>
      </c>
      <c r="N224" s="31">
        <f>'ноябрь 2014г. по 6-10'!N224+'ноябрь 2014г. по 0,4'!N221</f>
        <v>0</v>
      </c>
      <c r="O224" s="31">
        <f>'ноябрь 2014г. по 6-10'!O224+'ноябрь 2014г. по 0,4'!O221</f>
        <v>0</v>
      </c>
      <c r="P224" s="31">
        <f>'ноябрь 2014г. по 6-10'!P224+'ноябрь 2014г. по 0,4'!P221</f>
        <v>0</v>
      </c>
      <c r="Q224" s="31">
        <f>'ноябрь 2014г. по 6-10'!Q224+'ноябрь 2014г. по 0,4'!Q221</f>
        <v>0</v>
      </c>
    </row>
    <row r="225" spans="1:17" ht="12.75" customHeight="1" x14ac:dyDescent="0.2">
      <c r="A225" s="18"/>
      <c r="B225" s="53"/>
      <c r="C225" s="50" t="s">
        <v>287</v>
      </c>
      <c r="D225" s="31">
        <f>'ноябрь 2014г. по 6-10'!D225+'ноябрь 2014г. по 0,4'!D222</f>
        <v>7</v>
      </c>
      <c r="E225" s="31">
        <f>'ноябрь 2014г. по 6-10'!E225+'ноябрь 2014г. по 0,4'!E222</f>
        <v>72</v>
      </c>
      <c r="F225" s="31">
        <f>'ноябрь 2014г. по 6-10'!F225+'ноябрь 2014г. по 0,4'!F222</f>
        <v>7</v>
      </c>
      <c r="G225" s="31">
        <f>'ноябрь 2014г. по 6-10'!G225+'ноябрь 2014г. по 0,4'!G222</f>
        <v>57</v>
      </c>
      <c r="H225" s="31">
        <f>'ноябрь 2014г. по 6-10'!H225+'ноябрь 2014г. по 0,4'!H222</f>
        <v>0</v>
      </c>
      <c r="I225" s="31">
        <f>'ноябрь 2014г. по 6-10'!I225+'ноябрь 2014г. по 0,4'!I222</f>
        <v>0</v>
      </c>
      <c r="J225" s="31">
        <f>'ноябрь 2014г. по 6-10'!J225+'ноябрь 2014г. по 0,4'!J222</f>
        <v>1</v>
      </c>
      <c r="K225" s="31">
        <f>'ноябрь 2014г. по 6-10'!K225+'ноябрь 2014г. по 0,4'!K222</f>
        <v>15</v>
      </c>
      <c r="L225" s="31">
        <f>'ноябрь 2014г. по 6-10'!L225+'ноябрь 2014г. по 0,4'!L222</f>
        <v>0</v>
      </c>
      <c r="M225" s="31">
        <f>'ноябрь 2014г. по 6-10'!M225+'ноябрь 2014г. по 0,4'!M222</f>
        <v>0</v>
      </c>
      <c r="N225" s="31">
        <f>'ноябрь 2014г. по 6-10'!N225+'ноябрь 2014г. по 0,4'!N222</f>
        <v>0</v>
      </c>
      <c r="O225" s="31">
        <f>'ноябрь 2014г. по 6-10'!O225+'ноябрь 2014г. по 0,4'!O222</f>
        <v>0</v>
      </c>
      <c r="P225" s="31">
        <f>'ноябрь 2014г. по 6-10'!P225+'ноябрь 2014г. по 0,4'!P222</f>
        <v>0</v>
      </c>
      <c r="Q225" s="31">
        <f>'ноябрь 2014г. по 6-10'!Q225+'ноябрь 2014г. по 0,4'!Q222</f>
        <v>0</v>
      </c>
    </row>
    <row r="226" spans="1:17" ht="12.75" customHeight="1" x14ac:dyDescent="0.2">
      <c r="A226" s="18"/>
      <c r="B226" s="53"/>
      <c r="C226" s="50" t="s">
        <v>288</v>
      </c>
      <c r="D226" s="31">
        <f>'ноябрь 2014г. по 6-10'!D226+'ноябрь 2014г. по 0,4'!D223</f>
        <v>6</v>
      </c>
      <c r="E226" s="31">
        <f>'ноябрь 2014г. по 6-10'!E226+'ноябрь 2014г. по 0,4'!E223</f>
        <v>30.4</v>
      </c>
      <c r="F226" s="31">
        <f>'ноябрь 2014г. по 6-10'!F226+'ноябрь 2014г. по 0,4'!F223</f>
        <v>3</v>
      </c>
      <c r="G226" s="31">
        <f>'ноябрь 2014г. по 6-10'!G226+'ноябрь 2014г. по 0,4'!G223</f>
        <v>20.399999999999999</v>
      </c>
      <c r="H226" s="31">
        <f>'ноябрь 2014г. по 6-10'!H226+'ноябрь 2014г. по 0,4'!H223</f>
        <v>0</v>
      </c>
      <c r="I226" s="31">
        <f>'ноябрь 2014г. по 6-10'!I226+'ноябрь 2014г. по 0,4'!I223</f>
        <v>0</v>
      </c>
      <c r="J226" s="31">
        <f>'ноябрь 2014г. по 6-10'!J226+'ноябрь 2014г. по 0,4'!J223</f>
        <v>0</v>
      </c>
      <c r="K226" s="31">
        <f>'ноябрь 2014г. по 6-10'!K226+'ноябрь 2014г. по 0,4'!K223</f>
        <v>0</v>
      </c>
      <c r="L226" s="31">
        <f>'ноябрь 2014г. по 6-10'!L226+'ноябрь 2014г. по 0,4'!L223</f>
        <v>0</v>
      </c>
      <c r="M226" s="31">
        <f>'ноябрь 2014г. по 6-10'!M226+'ноябрь 2014г. по 0,4'!M223</f>
        <v>0</v>
      </c>
      <c r="N226" s="31">
        <f>'ноябрь 2014г. по 6-10'!N226+'ноябрь 2014г. по 0,4'!N223</f>
        <v>0</v>
      </c>
      <c r="O226" s="31">
        <f>'ноябрь 2014г. по 6-10'!O226+'ноябрь 2014г. по 0,4'!O223</f>
        <v>0</v>
      </c>
      <c r="P226" s="31">
        <f>'ноябрь 2014г. по 6-10'!P226+'ноябрь 2014г. по 0,4'!P223</f>
        <v>0</v>
      </c>
      <c r="Q226" s="31">
        <f>'ноябрь 2014г. по 6-10'!Q226+'ноябрь 2014г. по 0,4'!Q223</f>
        <v>0</v>
      </c>
    </row>
    <row r="227" spans="1:17" ht="12.75" customHeight="1" x14ac:dyDescent="0.2">
      <c r="A227" s="18"/>
      <c r="B227" s="53"/>
      <c r="C227" s="50" t="s">
        <v>289</v>
      </c>
      <c r="D227" s="31">
        <f>'ноябрь 2014г. по 6-10'!D227+'ноябрь 2014г. по 0,4'!D224</f>
        <v>0</v>
      </c>
      <c r="E227" s="31">
        <f>'ноябрь 2014г. по 6-10'!E227+'ноябрь 2014г. по 0,4'!E224</f>
        <v>0</v>
      </c>
      <c r="F227" s="31">
        <f>'ноябрь 2014г. по 6-10'!F227+'ноябрь 2014г. по 0,4'!F224</f>
        <v>0</v>
      </c>
      <c r="G227" s="31">
        <f>'ноябрь 2014г. по 6-10'!G227+'ноябрь 2014г. по 0,4'!G224</f>
        <v>0</v>
      </c>
      <c r="H227" s="31">
        <f>'ноябрь 2014г. по 6-10'!H227+'ноябрь 2014г. по 0,4'!H224</f>
        <v>0</v>
      </c>
      <c r="I227" s="31">
        <f>'ноябрь 2014г. по 6-10'!I227+'ноябрь 2014г. по 0,4'!I224</f>
        <v>0</v>
      </c>
      <c r="J227" s="31">
        <f>'ноябрь 2014г. по 6-10'!J227+'ноябрь 2014г. по 0,4'!J224</f>
        <v>0</v>
      </c>
      <c r="K227" s="31">
        <f>'ноябрь 2014г. по 6-10'!K227+'ноябрь 2014г. по 0,4'!K224</f>
        <v>0</v>
      </c>
      <c r="L227" s="31">
        <f>'ноябрь 2014г. по 6-10'!L227+'ноябрь 2014г. по 0,4'!L224</f>
        <v>0</v>
      </c>
      <c r="M227" s="31">
        <f>'ноябрь 2014г. по 6-10'!M227+'ноябрь 2014г. по 0,4'!M224</f>
        <v>0</v>
      </c>
      <c r="N227" s="31">
        <f>'ноябрь 2014г. по 6-10'!N227+'ноябрь 2014г. по 0,4'!N224</f>
        <v>0</v>
      </c>
      <c r="O227" s="31">
        <f>'ноябрь 2014г. по 6-10'!O227+'ноябрь 2014г. по 0,4'!O224</f>
        <v>0</v>
      </c>
      <c r="P227" s="31">
        <f>'ноябрь 2014г. по 6-10'!P227+'ноябрь 2014г. по 0,4'!P224</f>
        <v>0</v>
      </c>
      <c r="Q227" s="31">
        <f>'ноябрь 2014г. по 6-10'!Q227+'ноябрь 2014г. по 0,4'!Q224</f>
        <v>0</v>
      </c>
    </row>
    <row r="228" spans="1:17" ht="12.75" customHeight="1" x14ac:dyDescent="0.2">
      <c r="A228" s="18"/>
      <c r="B228" s="53"/>
      <c r="C228" s="50" t="s">
        <v>290</v>
      </c>
      <c r="D228" s="31">
        <f>'ноябрь 2014г. по 6-10'!D228+'ноябрь 2014г. по 0,4'!D225</f>
        <v>1</v>
      </c>
      <c r="E228" s="31">
        <f>'ноябрь 2014г. по 6-10'!E228+'ноябрь 2014г. по 0,4'!E225</f>
        <v>4.4000000000000004</v>
      </c>
      <c r="F228" s="31">
        <f>'ноябрь 2014г. по 6-10'!F228+'ноябрь 2014г. по 0,4'!F225</f>
        <v>1</v>
      </c>
      <c r="G228" s="31">
        <f>'ноябрь 2014г. по 6-10'!G228+'ноябрь 2014г. по 0,4'!G225</f>
        <v>4.4000000000000004</v>
      </c>
      <c r="H228" s="31">
        <f>'ноябрь 2014г. по 6-10'!H228+'ноябрь 2014г. по 0,4'!H225</f>
        <v>0</v>
      </c>
      <c r="I228" s="31">
        <f>'ноябрь 2014г. по 6-10'!I228+'ноябрь 2014г. по 0,4'!I225</f>
        <v>0</v>
      </c>
      <c r="J228" s="31">
        <f>'ноябрь 2014г. по 6-10'!J228+'ноябрь 2014г. по 0,4'!J225</f>
        <v>0</v>
      </c>
      <c r="K228" s="31">
        <f>'ноябрь 2014г. по 6-10'!K228+'ноябрь 2014г. по 0,4'!K225</f>
        <v>0</v>
      </c>
      <c r="L228" s="31">
        <f>'ноябрь 2014г. по 6-10'!L228+'ноябрь 2014г. по 0,4'!L225</f>
        <v>0</v>
      </c>
      <c r="M228" s="31">
        <f>'ноябрь 2014г. по 6-10'!M228+'ноябрь 2014г. по 0,4'!M225</f>
        <v>0</v>
      </c>
      <c r="N228" s="31">
        <f>'ноябрь 2014г. по 6-10'!N228+'ноябрь 2014г. по 0,4'!N225</f>
        <v>0</v>
      </c>
      <c r="O228" s="31">
        <f>'ноябрь 2014г. по 6-10'!O228+'ноябрь 2014г. по 0,4'!O225</f>
        <v>0</v>
      </c>
      <c r="P228" s="31">
        <f>'ноябрь 2014г. по 6-10'!P228+'ноябрь 2014г. по 0,4'!P225</f>
        <v>0</v>
      </c>
      <c r="Q228" s="31">
        <f>'ноябрь 2014г. по 6-10'!Q228+'ноябрь 2014г. по 0,4'!Q225</f>
        <v>0</v>
      </c>
    </row>
    <row r="229" spans="1:17" ht="12.75" customHeight="1" x14ac:dyDescent="0.2">
      <c r="A229" s="18"/>
      <c r="B229" s="53"/>
      <c r="C229" s="50" t="s">
        <v>291</v>
      </c>
      <c r="D229" s="31">
        <f>'ноябрь 2014г. по 6-10'!D229+'ноябрь 2014г. по 0,4'!D226</f>
        <v>0</v>
      </c>
      <c r="E229" s="31">
        <f>'ноябрь 2014г. по 6-10'!E229+'ноябрь 2014г. по 0,4'!E226</f>
        <v>0</v>
      </c>
      <c r="F229" s="31">
        <f>'ноябрь 2014г. по 6-10'!F229+'ноябрь 2014г. по 0,4'!F226</f>
        <v>0</v>
      </c>
      <c r="G229" s="31">
        <f>'ноябрь 2014г. по 6-10'!G229+'ноябрь 2014г. по 0,4'!G226</f>
        <v>0</v>
      </c>
      <c r="H229" s="31">
        <f>'ноябрь 2014г. по 6-10'!H229+'ноябрь 2014г. по 0,4'!H226</f>
        <v>0</v>
      </c>
      <c r="I229" s="31">
        <f>'ноябрь 2014г. по 6-10'!I229+'ноябрь 2014г. по 0,4'!I226</f>
        <v>0</v>
      </c>
      <c r="J229" s="31">
        <f>'ноябрь 2014г. по 6-10'!J229+'ноябрь 2014г. по 0,4'!J226</f>
        <v>0</v>
      </c>
      <c r="K229" s="31">
        <f>'ноябрь 2014г. по 6-10'!K229+'ноябрь 2014г. по 0,4'!K226</f>
        <v>0</v>
      </c>
      <c r="L229" s="31">
        <f>'ноябрь 2014г. по 6-10'!L229+'ноябрь 2014г. по 0,4'!L226</f>
        <v>0</v>
      </c>
      <c r="M229" s="31">
        <f>'ноябрь 2014г. по 6-10'!M229+'ноябрь 2014г. по 0,4'!M226</f>
        <v>0</v>
      </c>
      <c r="N229" s="31">
        <f>'ноябрь 2014г. по 6-10'!N229+'ноябрь 2014г. по 0,4'!N226</f>
        <v>0</v>
      </c>
      <c r="O229" s="31">
        <f>'ноябрь 2014г. по 6-10'!O229+'ноябрь 2014г. по 0,4'!O226</f>
        <v>0</v>
      </c>
      <c r="P229" s="31">
        <f>'ноябрь 2014г. по 6-10'!P229+'ноябрь 2014г. по 0,4'!P226</f>
        <v>0</v>
      </c>
      <c r="Q229" s="31">
        <f>'ноябрь 2014г. по 6-10'!Q229+'ноябрь 2014г. по 0,4'!Q226</f>
        <v>0</v>
      </c>
    </row>
    <row r="230" spans="1:17" ht="12.75" customHeight="1" x14ac:dyDescent="0.2">
      <c r="A230" s="18"/>
      <c r="B230" s="53"/>
      <c r="C230" s="50" t="s">
        <v>292</v>
      </c>
      <c r="D230" s="31">
        <f>'ноябрь 2014г. по 6-10'!D230+'ноябрь 2014г. по 0,4'!D227</f>
        <v>1</v>
      </c>
      <c r="E230" s="31">
        <f>'ноябрь 2014г. по 6-10'!E230+'ноябрь 2014г. по 0,4'!E227</f>
        <v>15</v>
      </c>
      <c r="F230" s="31">
        <f>'ноябрь 2014г. по 6-10'!F230+'ноябрь 2014г. по 0,4'!F227</f>
        <v>1</v>
      </c>
      <c r="G230" s="31">
        <f>'ноябрь 2014г. по 6-10'!G230+'ноябрь 2014г. по 0,4'!G227</f>
        <v>15</v>
      </c>
      <c r="H230" s="31">
        <f>'ноябрь 2014г. по 6-10'!H230+'ноябрь 2014г. по 0,4'!H227</f>
        <v>0</v>
      </c>
      <c r="I230" s="31">
        <f>'ноябрь 2014г. по 6-10'!I230+'ноябрь 2014г. по 0,4'!I227</f>
        <v>0</v>
      </c>
      <c r="J230" s="31">
        <f>'ноябрь 2014г. по 6-10'!J230+'ноябрь 2014г. по 0,4'!J227</f>
        <v>0</v>
      </c>
      <c r="K230" s="31">
        <f>'ноябрь 2014г. по 6-10'!K230+'ноябрь 2014г. по 0,4'!K227</f>
        <v>0</v>
      </c>
      <c r="L230" s="31">
        <f>'ноябрь 2014г. по 6-10'!L230+'ноябрь 2014г. по 0,4'!L227</f>
        <v>0</v>
      </c>
      <c r="M230" s="31">
        <f>'ноябрь 2014г. по 6-10'!M230+'ноябрь 2014г. по 0,4'!M227</f>
        <v>0</v>
      </c>
      <c r="N230" s="31">
        <f>'ноябрь 2014г. по 6-10'!N230+'ноябрь 2014г. по 0,4'!N227</f>
        <v>0</v>
      </c>
      <c r="O230" s="31">
        <f>'ноябрь 2014г. по 6-10'!O230+'ноябрь 2014г. по 0,4'!O227</f>
        <v>0</v>
      </c>
      <c r="P230" s="31">
        <f>'ноябрь 2014г. по 6-10'!P230+'ноябрь 2014г. по 0,4'!P227</f>
        <v>0</v>
      </c>
      <c r="Q230" s="31">
        <f>'ноябрь 2014г. по 6-10'!Q230+'ноябрь 2014г. по 0,4'!Q227</f>
        <v>0</v>
      </c>
    </row>
    <row r="231" spans="1:17" ht="12.75" customHeight="1" x14ac:dyDescent="0.2">
      <c r="A231" s="18"/>
      <c r="B231" s="53"/>
      <c r="C231" s="50" t="s">
        <v>293</v>
      </c>
      <c r="D231" s="31">
        <f>'ноябрь 2014г. по 6-10'!D231+'ноябрь 2014г. по 0,4'!D228</f>
        <v>0</v>
      </c>
      <c r="E231" s="31">
        <f>'ноябрь 2014г. по 6-10'!E231+'ноябрь 2014г. по 0,4'!E228</f>
        <v>0</v>
      </c>
      <c r="F231" s="31">
        <f>'ноябрь 2014г. по 6-10'!F231+'ноябрь 2014г. по 0,4'!F228</f>
        <v>0</v>
      </c>
      <c r="G231" s="31">
        <f>'ноябрь 2014г. по 6-10'!G231+'ноябрь 2014г. по 0,4'!G228</f>
        <v>0</v>
      </c>
      <c r="H231" s="31">
        <f>'ноябрь 2014г. по 6-10'!H231+'ноябрь 2014г. по 0,4'!H228</f>
        <v>0</v>
      </c>
      <c r="I231" s="31">
        <f>'ноябрь 2014г. по 6-10'!I231+'ноябрь 2014г. по 0,4'!I228</f>
        <v>0</v>
      </c>
      <c r="J231" s="31">
        <f>'ноябрь 2014г. по 6-10'!J231+'ноябрь 2014г. по 0,4'!J228</f>
        <v>0</v>
      </c>
      <c r="K231" s="31">
        <f>'ноябрь 2014г. по 6-10'!K231+'ноябрь 2014г. по 0,4'!K228</f>
        <v>0</v>
      </c>
      <c r="L231" s="31">
        <f>'ноябрь 2014г. по 6-10'!L231+'ноябрь 2014г. по 0,4'!L228</f>
        <v>0</v>
      </c>
      <c r="M231" s="31">
        <f>'ноябрь 2014г. по 6-10'!M231+'ноябрь 2014г. по 0,4'!M228</f>
        <v>0</v>
      </c>
      <c r="N231" s="31">
        <f>'ноябрь 2014г. по 6-10'!N231+'ноябрь 2014г. по 0,4'!N228</f>
        <v>0</v>
      </c>
      <c r="O231" s="31">
        <f>'ноябрь 2014г. по 6-10'!O231+'ноябрь 2014г. по 0,4'!O228</f>
        <v>0</v>
      </c>
      <c r="P231" s="31">
        <f>'ноябрь 2014г. по 6-10'!P231+'ноябрь 2014г. по 0,4'!P228</f>
        <v>0</v>
      </c>
      <c r="Q231" s="31">
        <f>'ноябрь 2014г. по 6-10'!Q231+'ноябрь 2014г. по 0,4'!Q228</f>
        <v>0</v>
      </c>
    </row>
    <row r="232" spans="1:17" ht="12.75" customHeight="1" x14ac:dyDescent="0.2">
      <c r="A232" s="18"/>
      <c r="B232" s="53"/>
      <c r="C232" s="50" t="s">
        <v>294</v>
      </c>
      <c r="D232" s="31">
        <f>'ноябрь 2014г. по 6-10'!D232+'ноябрь 2014г. по 0,4'!D229</f>
        <v>18</v>
      </c>
      <c r="E232" s="31">
        <f>'ноябрь 2014г. по 6-10'!E232+'ноябрь 2014г. по 0,4'!E229</f>
        <v>239</v>
      </c>
      <c r="F232" s="31">
        <f>'ноябрь 2014г. по 6-10'!F232+'ноябрь 2014г. по 0,4'!F229</f>
        <v>8</v>
      </c>
      <c r="G232" s="31">
        <f>'ноябрь 2014г. по 6-10'!G232+'ноябрь 2014г. по 0,4'!G229</f>
        <v>113</v>
      </c>
      <c r="H232" s="31">
        <f>'ноябрь 2014г. по 6-10'!H232+'ноябрь 2014г. по 0,4'!H229</f>
        <v>0</v>
      </c>
      <c r="I232" s="31">
        <f>'ноябрь 2014г. по 6-10'!I232+'ноябрь 2014г. по 0,4'!I229</f>
        <v>0</v>
      </c>
      <c r="J232" s="31">
        <f>'ноябрь 2014г. по 6-10'!J232+'ноябрь 2014г. по 0,4'!J229</f>
        <v>0</v>
      </c>
      <c r="K232" s="31">
        <f>'ноябрь 2014г. по 6-10'!K232+'ноябрь 2014г. по 0,4'!K229</f>
        <v>0</v>
      </c>
      <c r="L232" s="31">
        <f>'ноябрь 2014г. по 6-10'!L232+'ноябрь 2014г. по 0,4'!L229</f>
        <v>0</v>
      </c>
      <c r="M232" s="31">
        <f>'ноябрь 2014г. по 6-10'!M232+'ноябрь 2014г. по 0,4'!M229</f>
        <v>0</v>
      </c>
      <c r="N232" s="31">
        <f>'ноябрь 2014г. по 6-10'!N232+'ноябрь 2014г. по 0,4'!N229</f>
        <v>0</v>
      </c>
      <c r="O232" s="31">
        <f>'ноябрь 2014г. по 6-10'!O232+'ноябрь 2014г. по 0,4'!O229</f>
        <v>0</v>
      </c>
      <c r="P232" s="31">
        <f>'ноябрь 2014г. по 6-10'!P232+'ноябрь 2014г. по 0,4'!P229</f>
        <v>0</v>
      </c>
      <c r="Q232" s="31">
        <f>'ноябрь 2014г. по 6-10'!Q232+'ноябрь 2014г. по 0,4'!Q229</f>
        <v>0</v>
      </c>
    </row>
    <row r="233" spans="1:17" ht="12.75" customHeight="1" x14ac:dyDescent="0.2">
      <c r="A233" s="18"/>
      <c r="B233" s="53"/>
      <c r="C233" s="50" t="s">
        <v>295</v>
      </c>
      <c r="D233" s="31">
        <f>'ноябрь 2014г. по 6-10'!D233+'ноябрь 2014г. по 0,4'!D230</f>
        <v>2</v>
      </c>
      <c r="E233" s="31">
        <f>'ноябрь 2014г. по 6-10'!E233+'ноябрь 2014г. по 0,4'!E230</f>
        <v>20</v>
      </c>
      <c r="F233" s="31">
        <f>'ноябрь 2014г. по 6-10'!F233+'ноябрь 2014г. по 0,4'!F230</f>
        <v>0</v>
      </c>
      <c r="G233" s="31">
        <f>'ноябрь 2014г. по 6-10'!G233+'ноябрь 2014г. по 0,4'!G230</f>
        <v>0</v>
      </c>
      <c r="H233" s="31">
        <f>'ноябрь 2014г. по 6-10'!H233+'ноябрь 2014г. по 0,4'!H230</f>
        <v>0</v>
      </c>
      <c r="I233" s="31">
        <f>'ноябрь 2014г. по 6-10'!I233+'ноябрь 2014г. по 0,4'!I230</f>
        <v>0</v>
      </c>
      <c r="J233" s="31">
        <f>'ноябрь 2014г. по 6-10'!J233+'ноябрь 2014г. по 0,4'!J230</f>
        <v>0</v>
      </c>
      <c r="K233" s="31">
        <f>'ноябрь 2014г. по 6-10'!K233+'ноябрь 2014г. по 0,4'!K230</f>
        <v>0</v>
      </c>
      <c r="L233" s="31">
        <f>'ноябрь 2014г. по 6-10'!L233+'ноябрь 2014г. по 0,4'!L230</f>
        <v>0</v>
      </c>
      <c r="M233" s="31">
        <f>'ноябрь 2014г. по 6-10'!M233+'ноябрь 2014г. по 0,4'!M230</f>
        <v>0</v>
      </c>
      <c r="N233" s="31">
        <f>'ноябрь 2014г. по 6-10'!N233+'ноябрь 2014г. по 0,4'!N230</f>
        <v>0</v>
      </c>
      <c r="O233" s="31">
        <f>'ноябрь 2014г. по 6-10'!O233+'ноябрь 2014г. по 0,4'!O230</f>
        <v>0</v>
      </c>
      <c r="P233" s="31">
        <f>'ноябрь 2014г. по 6-10'!P233+'ноябрь 2014г. по 0,4'!P230</f>
        <v>0</v>
      </c>
      <c r="Q233" s="31">
        <f>'ноябрь 2014г. по 6-10'!Q233+'ноябрь 2014г. по 0,4'!Q230</f>
        <v>0</v>
      </c>
    </row>
    <row r="234" spans="1:17" ht="12.75" customHeight="1" x14ac:dyDescent="0.2">
      <c r="A234" s="18"/>
      <c r="B234" s="53"/>
      <c r="C234" s="50" t="s">
        <v>296</v>
      </c>
      <c r="D234" s="31">
        <f>'ноябрь 2014г. по 6-10'!D234+'ноябрь 2014г. по 0,4'!D231</f>
        <v>9</v>
      </c>
      <c r="E234" s="31">
        <f>'ноябрь 2014г. по 6-10'!E234+'ноябрь 2014г. по 0,4'!E231</f>
        <v>74</v>
      </c>
      <c r="F234" s="31">
        <f>'ноябрь 2014г. по 6-10'!F234+'ноябрь 2014г. по 0,4'!F231</f>
        <v>5</v>
      </c>
      <c r="G234" s="31">
        <f>'ноябрь 2014г. по 6-10'!G234+'ноябрь 2014г. по 0,4'!G231</f>
        <v>59</v>
      </c>
      <c r="H234" s="31">
        <f>'ноябрь 2014г. по 6-10'!H234+'ноябрь 2014г. по 0,4'!H231</f>
        <v>0</v>
      </c>
      <c r="I234" s="31">
        <f>'ноябрь 2014г. по 6-10'!I234+'ноябрь 2014г. по 0,4'!I231</f>
        <v>0</v>
      </c>
      <c r="J234" s="31">
        <f>'ноябрь 2014г. по 6-10'!J234+'ноябрь 2014г. по 0,4'!J231</f>
        <v>0</v>
      </c>
      <c r="K234" s="31">
        <f>'ноябрь 2014г. по 6-10'!K234+'ноябрь 2014г. по 0,4'!K231</f>
        <v>0</v>
      </c>
      <c r="L234" s="31">
        <f>'ноябрь 2014г. по 6-10'!L234+'ноябрь 2014г. по 0,4'!L231</f>
        <v>0</v>
      </c>
      <c r="M234" s="31">
        <f>'ноябрь 2014г. по 6-10'!M234+'ноябрь 2014г. по 0,4'!M231</f>
        <v>0</v>
      </c>
      <c r="N234" s="31">
        <f>'ноябрь 2014г. по 6-10'!N234+'ноябрь 2014г. по 0,4'!N231</f>
        <v>0</v>
      </c>
      <c r="O234" s="31">
        <f>'ноябрь 2014г. по 6-10'!O234+'ноябрь 2014г. по 0,4'!O231</f>
        <v>0</v>
      </c>
      <c r="P234" s="31">
        <f>'ноябрь 2014г. по 6-10'!P234+'ноябрь 2014г. по 0,4'!P231</f>
        <v>0</v>
      </c>
      <c r="Q234" s="31">
        <f>'ноябрь 2014г. по 6-10'!Q234+'ноябрь 2014г. по 0,4'!Q231</f>
        <v>0</v>
      </c>
    </row>
    <row r="235" spans="1:17" ht="12.75" customHeight="1" x14ac:dyDescent="0.2">
      <c r="A235" s="18"/>
      <c r="B235" s="53"/>
      <c r="C235" s="50" t="s">
        <v>297</v>
      </c>
      <c r="D235" s="31">
        <f>'ноябрь 2014г. по 6-10'!D235+'ноябрь 2014г. по 0,4'!D232</f>
        <v>0</v>
      </c>
      <c r="E235" s="31">
        <f>'ноябрь 2014г. по 6-10'!E235+'ноябрь 2014г. по 0,4'!E232</f>
        <v>0</v>
      </c>
      <c r="F235" s="31">
        <f>'ноябрь 2014г. по 6-10'!F235+'ноябрь 2014г. по 0,4'!F232</f>
        <v>0</v>
      </c>
      <c r="G235" s="31">
        <f>'ноябрь 2014г. по 6-10'!G235+'ноябрь 2014г. по 0,4'!G232</f>
        <v>0</v>
      </c>
      <c r="H235" s="31">
        <f>'ноябрь 2014г. по 6-10'!H235+'ноябрь 2014г. по 0,4'!H232</f>
        <v>0</v>
      </c>
      <c r="I235" s="31">
        <f>'ноябрь 2014г. по 6-10'!I235+'ноябрь 2014г. по 0,4'!I232</f>
        <v>0</v>
      </c>
      <c r="J235" s="31">
        <f>'ноябрь 2014г. по 6-10'!J235+'ноябрь 2014г. по 0,4'!J232</f>
        <v>0</v>
      </c>
      <c r="K235" s="31">
        <f>'ноябрь 2014г. по 6-10'!K235+'ноябрь 2014г. по 0,4'!K232</f>
        <v>0</v>
      </c>
      <c r="L235" s="31">
        <f>'ноябрь 2014г. по 6-10'!L235+'ноябрь 2014г. по 0,4'!L232</f>
        <v>0</v>
      </c>
      <c r="M235" s="31">
        <f>'ноябрь 2014г. по 6-10'!M235+'ноябрь 2014г. по 0,4'!M232</f>
        <v>0</v>
      </c>
      <c r="N235" s="31">
        <f>'ноябрь 2014г. по 6-10'!N235+'ноябрь 2014г. по 0,4'!N232</f>
        <v>0</v>
      </c>
      <c r="O235" s="31">
        <f>'ноябрь 2014г. по 6-10'!O235+'ноябрь 2014г. по 0,4'!O232</f>
        <v>0</v>
      </c>
      <c r="P235" s="31">
        <f>'ноябрь 2014г. по 6-10'!P235+'ноябрь 2014г. по 0,4'!P232</f>
        <v>0</v>
      </c>
      <c r="Q235" s="31">
        <f>'ноябрь 2014г. по 6-10'!Q235+'ноябрь 2014г. по 0,4'!Q232</f>
        <v>0</v>
      </c>
    </row>
    <row r="236" spans="1:17" ht="12.75" customHeight="1" x14ac:dyDescent="0.2">
      <c r="A236" s="18"/>
      <c r="B236" s="53"/>
      <c r="C236" s="50" t="s">
        <v>298</v>
      </c>
      <c r="D236" s="31">
        <f>'ноябрь 2014г. по 6-10'!D236+'ноябрь 2014г. по 0,4'!D233</f>
        <v>7</v>
      </c>
      <c r="E236" s="31">
        <f>'ноябрь 2014г. по 6-10'!E236+'ноябрь 2014г. по 0,4'!E233</f>
        <v>45</v>
      </c>
      <c r="F236" s="31">
        <f>'ноябрь 2014г. по 6-10'!F236+'ноябрь 2014г. по 0,4'!F233</f>
        <v>0</v>
      </c>
      <c r="G236" s="31">
        <f>'ноябрь 2014г. по 6-10'!G236+'ноябрь 2014г. по 0,4'!G233</f>
        <v>0</v>
      </c>
      <c r="H236" s="31">
        <f>'ноябрь 2014г. по 6-10'!H236+'ноябрь 2014г. по 0,4'!H233</f>
        <v>0</v>
      </c>
      <c r="I236" s="31">
        <f>'ноябрь 2014г. по 6-10'!I236+'ноябрь 2014г. по 0,4'!I233</f>
        <v>0</v>
      </c>
      <c r="J236" s="31">
        <f>'ноябрь 2014г. по 6-10'!J236+'ноябрь 2014г. по 0,4'!J233</f>
        <v>0</v>
      </c>
      <c r="K236" s="31">
        <f>'ноябрь 2014г. по 6-10'!K236+'ноябрь 2014г. по 0,4'!K233</f>
        <v>0</v>
      </c>
      <c r="L236" s="31">
        <f>'ноябрь 2014г. по 6-10'!L236+'ноябрь 2014г. по 0,4'!L233</f>
        <v>0</v>
      </c>
      <c r="M236" s="31">
        <f>'ноябрь 2014г. по 6-10'!M236+'ноябрь 2014г. по 0,4'!M233</f>
        <v>0</v>
      </c>
      <c r="N236" s="31">
        <f>'ноябрь 2014г. по 6-10'!N236+'ноябрь 2014г. по 0,4'!N233</f>
        <v>0</v>
      </c>
      <c r="O236" s="31">
        <f>'ноябрь 2014г. по 6-10'!O236+'ноябрь 2014г. по 0,4'!O233</f>
        <v>0</v>
      </c>
      <c r="P236" s="31">
        <f>'ноябрь 2014г. по 6-10'!P236+'ноябрь 2014г. по 0,4'!P233</f>
        <v>0</v>
      </c>
      <c r="Q236" s="31">
        <f>'ноябрь 2014г. по 6-10'!Q236+'ноябрь 2014г. по 0,4'!Q233</f>
        <v>0</v>
      </c>
    </row>
    <row r="237" spans="1:17" ht="12.75" customHeight="1" x14ac:dyDescent="0.2">
      <c r="A237" s="18"/>
      <c r="B237" s="53"/>
      <c r="C237" s="50" t="s">
        <v>299</v>
      </c>
      <c r="D237" s="31">
        <f>'ноябрь 2014г. по 6-10'!D237+'ноябрь 2014г. по 0,4'!D234</f>
        <v>5</v>
      </c>
      <c r="E237" s="31">
        <f>'ноябрь 2014г. по 6-10'!E237+'ноябрь 2014г. по 0,4'!E234</f>
        <v>25</v>
      </c>
      <c r="F237" s="31">
        <f>'ноябрь 2014г. по 6-10'!F237+'ноябрь 2014г. по 0,4'!F234</f>
        <v>0</v>
      </c>
      <c r="G237" s="31">
        <f>'ноябрь 2014г. по 6-10'!G237+'ноябрь 2014г. по 0,4'!G234</f>
        <v>0</v>
      </c>
      <c r="H237" s="31">
        <f>'ноябрь 2014г. по 6-10'!H237+'ноябрь 2014г. по 0,4'!H234</f>
        <v>0</v>
      </c>
      <c r="I237" s="31">
        <f>'ноябрь 2014г. по 6-10'!I237+'ноябрь 2014г. по 0,4'!I234</f>
        <v>0</v>
      </c>
      <c r="J237" s="31">
        <f>'ноябрь 2014г. по 6-10'!J237+'ноябрь 2014г. по 0,4'!J234</f>
        <v>0</v>
      </c>
      <c r="K237" s="31">
        <f>'ноябрь 2014г. по 6-10'!K237+'ноябрь 2014г. по 0,4'!K234</f>
        <v>0</v>
      </c>
      <c r="L237" s="31">
        <f>'ноябрь 2014г. по 6-10'!L237+'ноябрь 2014г. по 0,4'!L234</f>
        <v>0</v>
      </c>
      <c r="M237" s="31">
        <f>'ноябрь 2014г. по 6-10'!M237+'ноябрь 2014г. по 0,4'!M234</f>
        <v>0</v>
      </c>
      <c r="N237" s="31">
        <f>'ноябрь 2014г. по 6-10'!N237+'ноябрь 2014г. по 0,4'!N234</f>
        <v>0</v>
      </c>
      <c r="O237" s="31">
        <f>'ноябрь 2014г. по 6-10'!O237+'ноябрь 2014г. по 0,4'!O234</f>
        <v>0</v>
      </c>
      <c r="P237" s="31">
        <f>'ноябрь 2014г. по 6-10'!P237+'ноябрь 2014г. по 0,4'!P234</f>
        <v>0</v>
      </c>
      <c r="Q237" s="31">
        <f>'ноябрь 2014г. по 6-10'!Q237+'ноябрь 2014г. по 0,4'!Q234</f>
        <v>0</v>
      </c>
    </row>
    <row r="238" spans="1:17" ht="12.75" customHeight="1" x14ac:dyDescent="0.2">
      <c r="A238" s="18"/>
      <c r="B238" s="53"/>
      <c r="C238" s="50" t="s">
        <v>300</v>
      </c>
      <c r="D238" s="31">
        <f>'ноябрь 2014г. по 6-10'!D238+'ноябрь 2014г. по 0,4'!D235</f>
        <v>2</v>
      </c>
      <c r="E238" s="31">
        <f>'ноябрь 2014г. по 6-10'!E238+'ноябрь 2014г. по 0,4'!E235</f>
        <v>58</v>
      </c>
      <c r="F238" s="31">
        <f>'ноябрь 2014г. по 6-10'!F238+'ноябрь 2014г. по 0,4'!F235</f>
        <v>2</v>
      </c>
      <c r="G238" s="31">
        <f>'ноябрь 2014г. по 6-10'!G238+'ноябрь 2014г. по 0,4'!G235</f>
        <v>58</v>
      </c>
      <c r="H238" s="31">
        <f>'ноябрь 2014г. по 6-10'!H238+'ноябрь 2014г. по 0,4'!H235</f>
        <v>0</v>
      </c>
      <c r="I238" s="31">
        <f>'ноябрь 2014г. по 6-10'!I238+'ноябрь 2014г. по 0,4'!I235</f>
        <v>0</v>
      </c>
      <c r="J238" s="31">
        <f>'ноябрь 2014г. по 6-10'!J238+'ноябрь 2014г. по 0,4'!J235</f>
        <v>0</v>
      </c>
      <c r="K238" s="31">
        <f>'ноябрь 2014г. по 6-10'!K238+'ноябрь 2014г. по 0,4'!K235</f>
        <v>0</v>
      </c>
      <c r="L238" s="31">
        <f>'ноябрь 2014г. по 6-10'!L238+'ноябрь 2014г. по 0,4'!L235</f>
        <v>0</v>
      </c>
      <c r="M238" s="31">
        <f>'ноябрь 2014г. по 6-10'!M238+'ноябрь 2014г. по 0,4'!M235</f>
        <v>0</v>
      </c>
      <c r="N238" s="31">
        <f>'ноябрь 2014г. по 6-10'!N238+'ноябрь 2014г. по 0,4'!N235</f>
        <v>0</v>
      </c>
      <c r="O238" s="31">
        <f>'ноябрь 2014г. по 6-10'!O238+'ноябрь 2014г. по 0,4'!O235</f>
        <v>0</v>
      </c>
      <c r="P238" s="31">
        <f>'ноябрь 2014г. по 6-10'!P238+'ноябрь 2014г. по 0,4'!P235</f>
        <v>0</v>
      </c>
      <c r="Q238" s="31">
        <f>'ноябрь 2014г. по 6-10'!Q238+'ноябрь 2014г. по 0,4'!Q235</f>
        <v>0</v>
      </c>
    </row>
    <row r="239" spans="1:17" ht="12.75" customHeight="1" x14ac:dyDescent="0.2">
      <c r="A239" s="18"/>
      <c r="B239" s="53"/>
      <c r="C239" s="50" t="s">
        <v>301</v>
      </c>
      <c r="D239" s="31">
        <f>'ноябрь 2014г. по 6-10'!D239+'ноябрь 2014г. по 0,4'!D236</f>
        <v>0</v>
      </c>
      <c r="E239" s="31">
        <f>'ноябрь 2014г. по 6-10'!E239+'ноябрь 2014г. по 0,4'!E236</f>
        <v>0</v>
      </c>
      <c r="F239" s="31">
        <f>'ноябрь 2014г. по 6-10'!F239+'ноябрь 2014г. по 0,4'!F236</f>
        <v>0</v>
      </c>
      <c r="G239" s="31">
        <f>'ноябрь 2014г. по 6-10'!G239+'ноябрь 2014г. по 0,4'!G236</f>
        <v>0</v>
      </c>
      <c r="H239" s="31">
        <f>'ноябрь 2014г. по 6-10'!H239+'ноябрь 2014г. по 0,4'!H236</f>
        <v>0</v>
      </c>
      <c r="I239" s="31">
        <f>'ноябрь 2014г. по 6-10'!I239+'ноябрь 2014г. по 0,4'!I236</f>
        <v>0</v>
      </c>
      <c r="J239" s="31">
        <f>'ноябрь 2014г. по 6-10'!J239+'ноябрь 2014г. по 0,4'!J236</f>
        <v>0</v>
      </c>
      <c r="K239" s="31">
        <f>'ноябрь 2014г. по 6-10'!K239+'ноябрь 2014г. по 0,4'!K236</f>
        <v>0</v>
      </c>
      <c r="L239" s="31">
        <f>'ноябрь 2014г. по 6-10'!L239+'ноябрь 2014г. по 0,4'!L236</f>
        <v>0</v>
      </c>
      <c r="M239" s="31">
        <f>'ноябрь 2014г. по 6-10'!M239+'ноябрь 2014г. по 0,4'!M236</f>
        <v>0</v>
      </c>
      <c r="N239" s="31">
        <f>'ноябрь 2014г. по 6-10'!N239+'ноябрь 2014г. по 0,4'!N236</f>
        <v>0</v>
      </c>
      <c r="O239" s="31">
        <f>'ноябрь 2014г. по 6-10'!O239+'ноябрь 2014г. по 0,4'!O236</f>
        <v>0</v>
      </c>
      <c r="P239" s="31">
        <f>'ноябрь 2014г. по 6-10'!P239+'ноябрь 2014г. по 0,4'!P236</f>
        <v>0</v>
      </c>
      <c r="Q239" s="31">
        <f>'ноябрь 2014г. по 6-10'!Q239+'ноябрь 2014г. по 0,4'!Q236</f>
        <v>0</v>
      </c>
    </row>
    <row r="240" spans="1:17" ht="12.75" customHeight="1" x14ac:dyDescent="0.2">
      <c r="A240" s="18"/>
      <c r="B240" s="53"/>
      <c r="C240" s="50" t="s">
        <v>302</v>
      </c>
      <c r="D240" s="31">
        <f>'ноябрь 2014г. по 6-10'!D240+'ноябрь 2014г. по 0,4'!D237</f>
        <v>47</v>
      </c>
      <c r="E240" s="31">
        <f>'ноябрь 2014г. по 6-10'!E240+'ноябрь 2014г. по 0,4'!E237</f>
        <v>375.5</v>
      </c>
      <c r="F240" s="31">
        <f>'ноябрь 2014г. по 6-10'!F240+'ноябрь 2014г. по 0,4'!F237</f>
        <v>15</v>
      </c>
      <c r="G240" s="31">
        <f>'ноябрь 2014г. по 6-10'!G240+'ноябрь 2014г. по 0,4'!G237</f>
        <v>65</v>
      </c>
      <c r="H240" s="31">
        <f>'ноябрь 2014г. по 6-10'!H240+'ноябрь 2014г. по 0,4'!H237</f>
        <v>0</v>
      </c>
      <c r="I240" s="31">
        <f>'ноябрь 2014г. по 6-10'!I240+'ноябрь 2014г. по 0,4'!I237</f>
        <v>0</v>
      </c>
      <c r="J240" s="31">
        <f>'ноябрь 2014г. по 6-10'!J240+'ноябрь 2014г. по 0,4'!J237</f>
        <v>9</v>
      </c>
      <c r="K240" s="31">
        <f>'ноябрь 2014г. по 6-10'!K240+'ноябрь 2014г. по 0,4'!K237</f>
        <v>43</v>
      </c>
      <c r="L240" s="31">
        <f>'ноябрь 2014г. по 6-10'!L240+'ноябрь 2014г. по 0,4'!L237</f>
        <v>0</v>
      </c>
      <c r="M240" s="31">
        <f>'ноябрь 2014г. по 6-10'!M240+'ноябрь 2014г. по 0,4'!M237</f>
        <v>0</v>
      </c>
      <c r="N240" s="31">
        <f>'ноябрь 2014г. по 6-10'!N240+'ноябрь 2014г. по 0,4'!N237</f>
        <v>0</v>
      </c>
      <c r="O240" s="31">
        <f>'ноябрь 2014г. по 6-10'!O240+'ноябрь 2014г. по 0,4'!O237</f>
        <v>0</v>
      </c>
      <c r="P240" s="31">
        <f>'ноябрь 2014г. по 6-10'!P240+'ноябрь 2014г. по 0,4'!P237</f>
        <v>0</v>
      </c>
      <c r="Q240" s="31">
        <f>'ноябрь 2014г. по 6-10'!Q240+'ноябрь 2014г. по 0,4'!Q237</f>
        <v>0</v>
      </c>
    </row>
    <row r="241" spans="1:17" ht="12.75" customHeight="1" x14ac:dyDescent="0.2">
      <c r="A241" s="18"/>
      <c r="B241" s="53"/>
      <c r="C241" s="50" t="s">
        <v>303</v>
      </c>
      <c r="D241" s="31">
        <f>'ноябрь 2014г. по 6-10'!D241+'ноябрь 2014г. по 0,4'!D238</f>
        <v>6</v>
      </c>
      <c r="E241" s="31">
        <f>'ноябрь 2014г. по 6-10'!E241+'ноябрь 2014г. по 0,4'!E238</f>
        <v>42</v>
      </c>
      <c r="F241" s="31">
        <f>'ноябрь 2014г. по 6-10'!F241+'ноябрь 2014г. по 0,4'!F238</f>
        <v>6</v>
      </c>
      <c r="G241" s="31">
        <f>'ноябрь 2014г. по 6-10'!G241+'ноябрь 2014г. по 0,4'!G238</f>
        <v>42</v>
      </c>
      <c r="H241" s="31">
        <f>'ноябрь 2014г. по 6-10'!H241+'ноябрь 2014г. по 0,4'!H238</f>
        <v>0</v>
      </c>
      <c r="I241" s="31">
        <f>'ноябрь 2014г. по 6-10'!I241+'ноябрь 2014г. по 0,4'!I238</f>
        <v>0</v>
      </c>
      <c r="J241" s="31">
        <f>'ноябрь 2014г. по 6-10'!J241+'ноябрь 2014г. по 0,4'!J238</f>
        <v>0</v>
      </c>
      <c r="K241" s="31">
        <f>'ноябрь 2014г. по 6-10'!K241+'ноябрь 2014г. по 0,4'!K238</f>
        <v>0</v>
      </c>
      <c r="L241" s="31">
        <f>'ноябрь 2014г. по 6-10'!L241+'ноябрь 2014г. по 0,4'!L238</f>
        <v>0</v>
      </c>
      <c r="M241" s="31">
        <f>'ноябрь 2014г. по 6-10'!M241+'ноябрь 2014г. по 0,4'!M238</f>
        <v>0</v>
      </c>
      <c r="N241" s="31">
        <f>'ноябрь 2014г. по 6-10'!N241+'ноябрь 2014г. по 0,4'!N238</f>
        <v>0</v>
      </c>
      <c r="O241" s="31">
        <f>'ноябрь 2014г. по 6-10'!O241+'ноябрь 2014г. по 0,4'!O238</f>
        <v>0</v>
      </c>
      <c r="P241" s="31">
        <f>'ноябрь 2014г. по 6-10'!P241+'ноябрь 2014г. по 0,4'!P238</f>
        <v>0</v>
      </c>
      <c r="Q241" s="31">
        <f>'ноябрь 2014г. по 6-10'!Q241+'ноябрь 2014г. по 0,4'!Q238</f>
        <v>0</v>
      </c>
    </row>
    <row r="242" spans="1:17" ht="12.75" customHeight="1" x14ac:dyDescent="0.2">
      <c r="A242" s="18"/>
      <c r="B242" s="53"/>
      <c r="C242" s="50" t="s">
        <v>359</v>
      </c>
      <c r="D242" s="31">
        <f>'ноябрь 2014г. по 6-10'!D242+'ноябрь 2014г. по 0,4'!D239</f>
        <v>1</v>
      </c>
      <c r="E242" s="31">
        <f>'ноябрь 2014г. по 6-10'!E242+'ноябрь 2014г. по 0,4'!E239</f>
        <v>8</v>
      </c>
      <c r="F242" s="31">
        <f>'ноябрь 2014г. по 6-10'!F242+'ноябрь 2014г. по 0,4'!F239</f>
        <v>1</v>
      </c>
      <c r="G242" s="31">
        <f>'ноябрь 2014г. по 6-10'!G242+'ноябрь 2014г. по 0,4'!G239</f>
        <v>8</v>
      </c>
      <c r="H242" s="31">
        <f>'ноябрь 2014г. по 6-10'!H242+'ноябрь 2014г. по 0,4'!H239</f>
        <v>0</v>
      </c>
      <c r="I242" s="31">
        <f>'ноябрь 2014г. по 6-10'!I242+'ноябрь 2014г. по 0,4'!I239</f>
        <v>0</v>
      </c>
      <c r="J242" s="31">
        <f>'ноябрь 2014г. по 6-10'!J242+'ноябрь 2014г. по 0,4'!J239</f>
        <v>0</v>
      </c>
      <c r="K242" s="31">
        <f>'ноябрь 2014г. по 6-10'!K242+'ноябрь 2014г. по 0,4'!K239</f>
        <v>0</v>
      </c>
      <c r="L242" s="31">
        <f>'ноябрь 2014г. по 6-10'!L242+'ноябрь 2014г. по 0,4'!L239</f>
        <v>0</v>
      </c>
      <c r="M242" s="31">
        <f>'ноябрь 2014г. по 6-10'!M242+'ноябрь 2014г. по 0,4'!M239</f>
        <v>0</v>
      </c>
      <c r="N242" s="31">
        <f>'ноябрь 2014г. по 6-10'!N242+'ноябрь 2014г. по 0,4'!N239</f>
        <v>0</v>
      </c>
      <c r="O242" s="31">
        <f>'ноябрь 2014г. по 6-10'!O242+'ноябрь 2014г. по 0,4'!O239</f>
        <v>0</v>
      </c>
      <c r="P242" s="31">
        <f>'ноябрь 2014г. по 6-10'!P242+'ноябрь 2014г. по 0,4'!P239</f>
        <v>0</v>
      </c>
      <c r="Q242" s="31">
        <f>'ноябрь 2014г. по 6-10'!Q242+'ноябрь 2014г. по 0,4'!Q239</f>
        <v>0</v>
      </c>
    </row>
    <row r="243" spans="1:17" ht="12.75" customHeight="1" x14ac:dyDescent="0.2">
      <c r="A243" s="18"/>
      <c r="B243" s="53"/>
      <c r="C243" s="50" t="s">
        <v>304</v>
      </c>
      <c r="D243" s="31">
        <f>'ноябрь 2014г. по 6-10'!D243+'ноябрь 2014г. по 0,4'!D240</f>
        <v>15</v>
      </c>
      <c r="E243" s="31">
        <f>'ноябрь 2014г. по 6-10'!E243+'ноябрь 2014г. по 0,4'!E240</f>
        <v>101</v>
      </c>
      <c r="F243" s="31">
        <f>'ноябрь 2014г. по 6-10'!F243+'ноябрь 2014г. по 0,4'!F240</f>
        <v>8</v>
      </c>
      <c r="G243" s="31">
        <f>'ноябрь 2014г. по 6-10'!G243+'ноябрь 2014г. по 0,4'!G240</f>
        <v>79</v>
      </c>
      <c r="H243" s="31">
        <f>'ноябрь 2014г. по 6-10'!H243+'ноябрь 2014г. по 0,4'!H240</f>
        <v>0</v>
      </c>
      <c r="I243" s="31">
        <f>'ноябрь 2014г. по 6-10'!I243+'ноябрь 2014г. по 0,4'!I240</f>
        <v>0</v>
      </c>
      <c r="J243" s="31">
        <f>'ноябрь 2014г. по 6-10'!J243+'ноябрь 2014г. по 0,4'!J240</f>
        <v>0</v>
      </c>
      <c r="K243" s="31">
        <f>'ноябрь 2014г. по 6-10'!K243+'ноябрь 2014г. по 0,4'!K240</f>
        <v>0</v>
      </c>
      <c r="L243" s="31">
        <f>'ноябрь 2014г. по 6-10'!L243+'ноябрь 2014г. по 0,4'!L240</f>
        <v>0</v>
      </c>
      <c r="M243" s="31">
        <f>'ноябрь 2014г. по 6-10'!M243+'ноябрь 2014г. по 0,4'!M240</f>
        <v>0</v>
      </c>
      <c r="N243" s="31">
        <f>'ноябрь 2014г. по 6-10'!N243+'ноябрь 2014г. по 0,4'!N240</f>
        <v>0</v>
      </c>
      <c r="O243" s="31">
        <f>'ноябрь 2014г. по 6-10'!O243+'ноябрь 2014г. по 0,4'!O240</f>
        <v>0</v>
      </c>
      <c r="P243" s="31">
        <f>'ноябрь 2014г. по 6-10'!P243+'ноябрь 2014г. по 0,4'!P240</f>
        <v>0</v>
      </c>
      <c r="Q243" s="31">
        <f>'ноябрь 2014г. по 6-10'!Q243+'ноябрь 2014г. по 0,4'!Q240</f>
        <v>0</v>
      </c>
    </row>
    <row r="244" spans="1:17" ht="12.75" customHeight="1" x14ac:dyDescent="0.2">
      <c r="A244" s="18"/>
      <c r="B244" s="18"/>
      <c r="C244" s="20" t="s">
        <v>30</v>
      </c>
      <c r="D244" s="69">
        <f>SUM(D204:D243)</f>
        <v>313</v>
      </c>
      <c r="E244" s="69">
        <f t="shared" ref="E244:Q244" si="6">SUM(E204:E243)</f>
        <v>8292</v>
      </c>
      <c r="F244" s="69">
        <f t="shared" si="6"/>
        <v>130</v>
      </c>
      <c r="G244" s="69">
        <f t="shared" si="6"/>
        <v>1508.1000000000001</v>
      </c>
      <c r="H244" s="69">
        <f t="shared" si="6"/>
        <v>0</v>
      </c>
      <c r="I244" s="69">
        <f t="shared" si="6"/>
        <v>0</v>
      </c>
      <c r="J244" s="69">
        <f t="shared" si="6"/>
        <v>277</v>
      </c>
      <c r="K244" s="69">
        <f t="shared" si="6"/>
        <v>1989.2</v>
      </c>
      <c r="L244" s="69">
        <f t="shared" si="6"/>
        <v>0</v>
      </c>
      <c r="M244" s="69">
        <f t="shared" si="6"/>
        <v>0</v>
      </c>
      <c r="N244" s="69">
        <f t="shared" si="6"/>
        <v>0</v>
      </c>
      <c r="O244" s="69">
        <f t="shared" si="6"/>
        <v>0</v>
      </c>
      <c r="P244" s="69">
        <f t="shared" si="6"/>
        <v>0</v>
      </c>
      <c r="Q244" s="69">
        <f t="shared" si="6"/>
        <v>0</v>
      </c>
    </row>
    <row r="245" spans="1:17" ht="25.5" customHeight="1" x14ac:dyDescent="0.2">
      <c r="A245" s="14"/>
      <c r="B245" s="15"/>
      <c r="C245" s="23" t="s">
        <v>119</v>
      </c>
      <c r="D245" s="36">
        <f t="shared" ref="D245:Q245" si="7">SUM(D244+D202+D195+D185+D153+D102+D64)</f>
        <v>2547</v>
      </c>
      <c r="E245" s="36">
        <f t="shared" si="7"/>
        <v>78951.899999999994</v>
      </c>
      <c r="F245" s="36">
        <f t="shared" si="7"/>
        <v>1710</v>
      </c>
      <c r="G245" s="36">
        <f t="shared" si="7"/>
        <v>34211.5</v>
      </c>
      <c r="H245" s="36">
        <f t="shared" si="7"/>
        <v>0</v>
      </c>
      <c r="I245" s="36">
        <f t="shared" si="7"/>
        <v>0</v>
      </c>
      <c r="J245" s="36">
        <f t="shared" si="7"/>
        <v>1774</v>
      </c>
      <c r="K245" s="36">
        <f t="shared" si="7"/>
        <v>19527.2</v>
      </c>
      <c r="L245" s="36">
        <f t="shared" si="7"/>
        <v>0</v>
      </c>
      <c r="M245" s="36">
        <f t="shared" si="7"/>
        <v>0</v>
      </c>
      <c r="N245" s="36">
        <f t="shared" si="7"/>
        <v>0</v>
      </c>
      <c r="O245" s="36">
        <f t="shared" si="7"/>
        <v>0</v>
      </c>
      <c r="P245" s="36">
        <f t="shared" si="7"/>
        <v>0</v>
      </c>
      <c r="Q245" s="36">
        <f t="shared" si="7"/>
        <v>0</v>
      </c>
    </row>
    <row r="246" spans="1:17" x14ac:dyDescent="0.2">
      <c r="A246" s="10" t="s">
        <v>10</v>
      </c>
      <c r="B246" s="115" t="s">
        <v>11</v>
      </c>
      <c r="C246" s="116"/>
      <c r="D246" s="37">
        <f t="shared" ref="D246" si="8">SUM(D245:D245)</f>
        <v>2547</v>
      </c>
      <c r="E246" s="38">
        <f t="shared" ref="E246:Q246" si="9">SUM(E245:E245)</f>
        <v>78951.899999999994</v>
      </c>
      <c r="F246" s="37">
        <f t="shared" si="9"/>
        <v>1710</v>
      </c>
      <c r="G246" s="38">
        <f t="shared" si="9"/>
        <v>34211.5</v>
      </c>
      <c r="H246" s="38">
        <f t="shared" si="9"/>
        <v>0</v>
      </c>
      <c r="I246" s="38">
        <f t="shared" si="9"/>
        <v>0</v>
      </c>
      <c r="J246" s="38">
        <f t="shared" si="9"/>
        <v>1774</v>
      </c>
      <c r="K246" s="38">
        <f t="shared" si="9"/>
        <v>19527.2</v>
      </c>
      <c r="L246" s="38">
        <f t="shared" si="9"/>
        <v>0</v>
      </c>
      <c r="M246" s="38">
        <f t="shared" si="9"/>
        <v>0</v>
      </c>
      <c r="N246" s="38">
        <f t="shared" si="9"/>
        <v>0</v>
      </c>
      <c r="O246" s="38">
        <f t="shared" si="9"/>
        <v>0</v>
      </c>
      <c r="P246" s="38">
        <f t="shared" si="9"/>
        <v>0</v>
      </c>
      <c r="Q246" s="38">
        <f t="shared" si="9"/>
        <v>0</v>
      </c>
    </row>
    <row r="248" spans="1:17" x14ac:dyDescent="0.2">
      <c r="G248" s="63"/>
    </row>
    <row r="249" spans="1:17" x14ac:dyDescent="0.2">
      <c r="A249" t="s">
        <v>365</v>
      </c>
    </row>
  </sheetData>
  <autoFilter ref="C21:C246"/>
  <customSheetViews>
    <customSheetView guid="{265F4F9D-BD93-4F5B-BE29-0879A787D53F}" showAutoFilter="1" topLeftCell="A214">
      <selection activeCell="D250" sqref="D250"/>
      <pageMargins left="0.75" right="0.75" top="1" bottom="1" header="0.5" footer="0.5"/>
      <pageSetup paperSize="9" scale="90" orientation="landscape" r:id="rId1"/>
      <headerFooter alignWithMargins="0"/>
      <autoFilter ref="C21:C246"/>
    </customSheetView>
    <customSheetView guid="{A743F9C7-8B89-4E8F-B91F-1FFB859064F2}" showAutoFilter="1">
      <selection activeCell="B14" sqref="B14:M14"/>
      <pageMargins left="0.75" right="0.75" top="1" bottom="1" header="0.5" footer="0.5"/>
      <pageSetup paperSize="9" scale="90" orientation="landscape" r:id="rId2"/>
      <headerFooter alignWithMargins="0"/>
      <autoFilter ref="C21:C246"/>
    </customSheetView>
  </customSheetViews>
  <mergeCells count="27">
    <mergeCell ref="B246:C246"/>
    <mergeCell ref="C22:D22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I1:L1"/>
    <mergeCell ref="I2:L2"/>
    <mergeCell ref="I3:L3"/>
    <mergeCell ref="I5:L5"/>
    <mergeCell ref="I6:L6"/>
    <mergeCell ref="I7:L7"/>
    <mergeCell ref="B10:M10"/>
    <mergeCell ref="B11:M11"/>
    <mergeCell ref="B13:M13"/>
    <mergeCell ref="B14:M14"/>
    <mergeCell ref="B15:M15"/>
  </mergeCells>
  <pageMargins left="0.75" right="0.75" top="1" bottom="1" header="0.5" footer="0.5"/>
  <pageSetup paperSize="9" scale="9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zoomScale="85" zoomScaleNormal="85" workbookViewId="0">
      <pane ySplit="19" topLeftCell="A247" activePane="bottomLeft" state="frozen"/>
      <selection pane="bottomLeft" activeCell="B277" sqref="B277"/>
    </sheetView>
  </sheetViews>
  <sheetFormatPr defaultRowHeight="12.75" x14ac:dyDescent="0.2"/>
  <cols>
    <col min="1" max="1" width="22.140625" customWidth="1"/>
    <col min="2" max="2" width="35.28515625" customWidth="1"/>
    <col min="3" max="3" width="26.140625" customWidth="1"/>
    <col min="4" max="4" width="13.28515625" style="30" customWidth="1"/>
    <col min="5" max="5" width="11.5703125" style="30" customWidth="1"/>
    <col min="6" max="6" width="11.140625" style="30" customWidth="1"/>
    <col min="7" max="7" width="11.7109375" style="30" customWidth="1"/>
    <col min="8" max="8" width="12" style="30" customWidth="1"/>
    <col min="9" max="10" width="11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1:15" ht="15.75" x14ac:dyDescent="0.25">
      <c r="I1" s="93"/>
      <c r="J1" s="93"/>
      <c r="K1" s="93"/>
      <c r="L1" s="93"/>
      <c r="M1" s="17" t="s">
        <v>16</v>
      </c>
      <c r="N1" s="17"/>
    </row>
    <row r="2" spans="1:15" ht="15.75" hidden="1" x14ac:dyDescent="0.25">
      <c r="B2" t="s">
        <v>0</v>
      </c>
      <c r="I2" s="93"/>
      <c r="J2" s="93"/>
      <c r="K2" s="93"/>
      <c r="L2" s="93"/>
      <c r="M2" s="17" t="s">
        <v>12</v>
      </c>
      <c r="N2" s="17"/>
      <c r="O2" s="17"/>
    </row>
    <row r="3" spans="1:15" ht="15.75" hidden="1" x14ac:dyDescent="0.25">
      <c r="I3" s="93"/>
      <c r="J3" s="93"/>
      <c r="K3" s="93"/>
      <c r="L3" s="93"/>
      <c r="M3" s="17" t="s">
        <v>13</v>
      </c>
      <c r="N3" s="17"/>
      <c r="O3" s="17"/>
    </row>
    <row r="4" spans="1:15" ht="15.75" hidden="1" x14ac:dyDescent="0.25">
      <c r="I4" s="32"/>
      <c r="J4" s="32"/>
      <c r="K4" s="32"/>
      <c r="L4" s="93"/>
      <c r="M4" s="17" t="s">
        <v>14</v>
      </c>
      <c r="N4" s="17"/>
      <c r="O4" s="17"/>
    </row>
    <row r="5" spans="1:15" ht="15.75" hidden="1" x14ac:dyDescent="0.25">
      <c r="I5" s="93"/>
      <c r="J5" s="93"/>
      <c r="K5" s="93"/>
      <c r="L5" s="93"/>
      <c r="M5" s="17" t="s">
        <v>15</v>
      </c>
      <c r="N5" s="17"/>
      <c r="O5" s="17"/>
    </row>
    <row r="6" spans="1:15" ht="15.75" hidden="1" x14ac:dyDescent="0.25">
      <c r="I6" s="93"/>
      <c r="J6" s="93"/>
      <c r="K6" s="93"/>
      <c r="L6" s="93"/>
      <c r="O6" s="17"/>
    </row>
    <row r="7" spans="1:15" ht="15.75" hidden="1" x14ac:dyDescent="0.25">
      <c r="I7" s="93"/>
      <c r="J7" s="93"/>
      <c r="K7" s="93"/>
      <c r="L7" s="93"/>
    </row>
    <row r="8" spans="1:15" ht="15.75" hidden="1" x14ac:dyDescent="0.25">
      <c r="I8" s="32"/>
      <c r="J8" s="32"/>
      <c r="K8" s="32"/>
    </row>
    <row r="9" spans="1:15" ht="12.75" hidden="1" customHeight="1" x14ac:dyDescent="0.2"/>
    <row r="10" spans="1:15" ht="12.75" hidden="1" customHeight="1" x14ac:dyDescent="0.25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5" ht="15.75" hidden="1" x14ac:dyDescent="0.25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5" ht="15.75" hidden="1" x14ac:dyDescent="0.25">
      <c r="B12" s="97"/>
      <c r="C12" s="97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1:15" ht="13.5" thickBot="1" x14ac:dyDescent="0.2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5" ht="16.5" thickBot="1" x14ac:dyDescent="0.3">
      <c r="A14" s="94" t="s">
        <v>364</v>
      </c>
      <c r="B14" s="94" t="s">
        <v>364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5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105" t="s">
        <v>17</v>
      </c>
      <c r="E19" s="105"/>
      <c r="F19" s="105" t="s">
        <v>4</v>
      </c>
      <c r="G19" s="62"/>
      <c r="H19" s="106" t="s">
        <v>5</v>
      </c>
      <c r="I19" s="100"/>
      <c r="J19" s="106" t="s">
        <v>6</v>
      </c>
      <c r="K19" s="100"/>
      <c r="L19" s="99" t="s">
        <v>18</v>
      </c>
      <c r="M19" s="100"/>
      <c r="N19" s="99" t="s">
        <v>19</v>
      </c>
      <c r="O19" s="100"/>
      <c r="P19" s="99" t="s">
        <v>20</v>
      </c>
      <c r="Q19" s="100"/>
    </row>
    <row r="20" spans="1:17" ht="13.5" thickTop="1" x14ac:dyDescent="0.2">
      <c r="A20" s="4">
        <v>1</v>
      </c>
      <c r="B20" s="5">
        <v>2</v>
      </c>
      <c r="C20" s="6">
        <v>3</v>
      </c>
      <c r="D20" s="107">
        <v>4</v>
      </c>
      <c r="E20" s="61"/>
      <c r="F20" s="101">
        <v>5</v>
      </c>
      <c r="G20" s="104"/>
      <c r="H20" s="102">
        <v>6</v>
      </c>
      <c r="I20" s="104"/>
      <c r="J20" s="102">
        <v>7</v>
      </c>
      <c r="K20" s="104"/>
      <c r="L20" s="103">
        <v>8</v>
      </c>
      <c r="M20" s="104"/>
      <c r="N20" s="103">
        <v>9</v>
      </c>
      <c r="O20" s="104"/>
      <c r="P20" s="103">
        <v>10</v>
      </c>
      <c r="Q20" s="104"/>
    </row>
    <row r="21" spans="1:17" ht="12.75" customHeight="1" x14ac:dyDescent="0.2">
      <c r="A21" s="7"/>
      <c r="B21" s="7"/>
      <c r="C21" s="7"/>
      <c r="D21" s="109" t="s">
        <v>7</v>
      </c>
      <c r="E21" s="109" t="s">
        <v>8</v>
      </c>
      <c r="F21" s="109" t="s">
        <v>7</v>
      </c>
      <c r="G21" s="109" t="s">
        <v>8</v>
      </c>
      <c r="H21" s="109" t="s">
        <v>7</v>
      </c>
      <c r="I21" s="109" t="s">
        <v>8</v>
      </c>
      <c r="J21" s="109" t="s">
        <v>7</v>
      </c>
      <c r="K21" s="10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360</v>
      </c>
      <c r="C22" s="111" t="s">
        <v>146</v>
      </c>
      <c r="D22" s="108"/>
      <c r="E22" s="109"/>
      <c r="F22" s="109"/>
      <c r="G22" s="109"/>
      <c r="H22" s="109"/>
      <c r="I22" s="109"/>
      <c r="J22" s="109"/>
      <c r="K22" s="109"/>
      <c r="L22" s="8"/>
      <c r="M22" s="8"/>
      <c r="N22" s="8"/>
      <c r="O22" s="8"/>
      <c r="P22" s="8"/>
      <c r="Q22" s="8"/>
    </row>
    <row r="23" spans="1:17" ht="12" customHeight="1" x14ac:dyDescent="0.25">
      <c r="A23" s="18"/>
      <c r="B23" s="18"/>
      <c r="C23" s="18" t="s">
        <v>306</v>
      </c>
      <c r="D23" s="31"/>
      <c r="E23" s="31"/>
      <c r="F23" s="31"/>
      <c r="G23" s="31"/>
      <c r="H23" s="67">
        <v>0</v>
      </c>
      <c r="I23" s="24"/>
      <c r="J23" s="31"/>
      <c r="K23" s="31"/>
      <c r="L23" s="8"/>
      <c r="M23" s="8"/>
      <c r="N23" s="8"/>
      <c r="O23" s="8"/>
      <c r="P23" s="8"/>
      <c r="Q23" s="8"/>
    </row>
    <row r="24" spans="1:17" ht="12" customHeight="1" x14ac:dyDescent="0.25">
      <c r="A24" s="18"/>
      <c r="B24" s="18"/>
      <c r="C24" s="18" t="s">
        <v>307</v>
      </c>
      <c r="D24" s="64">
        <v>3</v>
      </c>
      <c r="E24" s="64">
        <v>190</v>
      </c>
      <c r="F24" s="64">
        <v>1</v>
      </c>
      <c r="G24" s="64">
        <v>100</v>
      </c>
      <c r="H24" s="67">
        <v>0</v>
      </c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 x14ac:dyDescent="0.25">
      <c r="A25" s="18"/>
      <c r="B25" s="18"/>
      <c r="C25" s="18" t="s">
        <v>308</v>
      </c>
      <c r="D25" s="64"/>
      <c r="E25" s="64"/>
      <c r="F25" s="64"/>
      <c r="G25" s="64"/>
      <c r="H25" s="67">
        <v>0</v>
      </c>
      <c r="I25" s="24"/>
      <c r="J25" s="31"/>
      <c r="K25" s="31"/>
      <c r="L25" s="8"/>
      <c r="M25" s="8"/>
      <c r="N25" s="8"/>
      <c r="O25" s="8"/>
      <c r="P25" s="8"/>
      <c r="Q25" s="8"/>
    </row>
    <row r="26" spans="1:17" ht="11.25" customHeight="1" x14ac:dyDescent="0.25">
      <c r="A26" s="18"/>
      <c r="B26" s="18"/>
      <c r="C26" s="18" t="s">
        <v>309</v>
      </c>
      <c r="D26" s="75">
        <v>15</v>
      </c>
      <c r="E26" s="75">
        <f>80+100+200+1100+120+60</f>
        <v>1660</v>
      </c>
      <c r="F26" s="64">
        <v>9</v>
      </c>
      <c r="G26" s="64">
        <f>80+750+15</f>
        <v>845</v>
      </c>
      <c r="H26" s="67">
        <v>0</v>
      </c>
      <c r="I26" s="24"/>
      <c r="J26" s="31">
        <v>3</v>
      </c>
      <c r="K26" s="31">
        <v>210</v>
      </c>
      <c r="L26" s="8"/>
      <c r="M26" s="8"/>
      <c r="N26" s="8"/>
      <c r="O26" s="8"/>
      <c r="P26" s="8"/>
      <c r="Q26" s="8"/>
    </row>
    <row r="27" spans="1:17" ht="12.75" customHeight="1" x14ac:dyDescent="0.25">
      <c r="A27" s="18"/>
      <c r="B27" s="18"/>
      <c r="C27" s="18" t="s">
        <v>310</v>
      </c>
      <c r="D27" s="64">
        <v>3</v>
      </c>
      <c r="E27" s="64">
        <v>140</v>
      </c>
      <c r="F27" s="64">
        <v>2</v>
      </c>
      <c r="G27" s="64">
        <v>30</v>
      </c>
      <c r="H27" s="67">
        <v>0</v>
      </c>
      <c r="I27" s="24"/>
      <c r="J27" s="31"/>
      <c r="K27" s="31"/>
      <c r="L27" s="8"/>
      <c r="M27" s="8"/>
      <c r="N27" s="8"/>
      <c r="O27" s="8"/>
      <c r="P27" s="8"/>
      <c r="Q27" s="8"/>
    </row>
    <row r="28" spans="1:17" ht="11.25" customHeight="1" x14ac:dyDescent="0.25">
      <c r="A28" s="18"/>
      <c r="B28" s="18"/>
      <c r="C28" s="18" t="s">
        <v>311</v>
      </c>
      <c r="D28" s="64">
        <v>4</v>
      </c>
      <c r="E28" s="64">
        <v>970</v>
      </c>
      <c r="F28" s="64">
        <v>1</v>
      </c>
      <c r="G28" s="64">
        <v>470</v>
      </c>
      <c r="H28" s="67">
        <v>0</v>
      </c>
      <c r="I28" s="24"/>
      <c r="J28" s="31"/>
      <c r="K28" s="31"/>
      <c r="L28" s="8"/>
      <c r="M28" s="8"/>
      <c r="N28" s="8"/>
      <c r="O28" s="8"/>
      <c r="P28" s="8"/>
      <c r="Q28" s="8"/>
    </row>
    <row r="29" spans="1:17" ht="16.5" customHeight="1" x14ac:dyDescent="0.25">
      <c r="A29" s="18"/>
      <c r="B29" s="18"/>
      <c r="C29" s="18" t="s">
        <v>312</v>
      </c>
      <c r="D29" s="65">
        <v>1</v>
      </c>
      <c r="E29" s="65">
        <v>30</v>
      </c>
      <c r="F29" s="65">
        <v>1</v>
      </c>
      <c r="G29" s="65">
        <v>30</v>
      </c>
      <c r="H29" s="67">
        <v>0</v>
      </c>
      <c r="I29" s="109"/>
      <c r="J29" s="109"/>
      <c r="K29" s="109"/>
      <c r="L29" s="8"/>
      <c r="M29" s="8"/>
      <c r="N29" s="8"/>
      <c r="O29" s="8"/>
      <c r="P29" s="8"/>
      <c r="Q29" s="8"/>
    </row>
    <row r="30" spans="1:17" ht="12" customHeight="1" x14ac:dyDescent="0.25">
      <c r="A30" s="18"/>
      <c r="B30" s="18"/>
      <c r="C30" s="18" t="s">
        <v>313</v>
      </c>
      <c r="D30" s="31">
        <v>10</v>
      </c>
      <c r="E30" s="31">
        <v>2300</v>
      </c>
      <c r="F30" s="31">
        <v>8</v>
      </c>
      <c r="G30" s="31">
        <v>279.39999999999998</v>
      </c>
      <c r="H30" s="67">
        <v>0</v>
      </c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 x14ac:dyDescent="0.25">
      <c r="A31" s="18"/>
      <c r="B31" s="18"/>
      <c r="C31" s="18" t="s">
        <v>314</v>
      </c>
      <c r="D31" s="31">
        <v>2</v>
      </c>
      <c r="E31" s="31">
        <v>860</v>
      </c>
      <c r="F31" s="31">
        <v>2</v>
      </c>
      <c r="G31" s="31">
        <v>560</v>
      </c>
      <c r="H31" s="67">
        <v>0</v>
      </c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 x14ac:dyDescent="0.25">
      <c r="A32" s="18"/>
      <c r="B32" s="18"/>
      <c r="C32" s="18" t="s">
        <v>315</v>
      </c>
      <c r="D32" s="64">
        <v>8</v>
      </c>
      <c r="E32" s="64">
        <f>10+100+300+80+10+300+40+480</f>
        <v>1320</v>
      </c>
      <c r="F32" s="64">
        <v>6</v>
      </c>
      <c r="G32" s="64">
        <v>920</v>
      </c>
      <c r="H32" s="67">
        <v>0</v>
      </c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 x14ac:dyDescent="0.25">
      <c r="A33" s="18"/>
      <c r="B33" s="18"/>
      <c r="C33" s="18" t="s">
        <v>316</v>
      </c>
      <c r="D33" s="64">
        <v>7</v>
      </c>
      <c r="E33" s="64">
        <f>60+48+150+85+640+60</f>
        <v>1043</v>
      </c>
      <c r="F33" s="64">
        <v>6</v>
      </c>
      <c r="G33" s="64">
        <v>989</v>
      </c>
      <c r="H33" s="67">
        <v>0</v>
      </c>
      <c r="I33" s="24"/>
      <c r="J33" s="31"/>
      <c r="K33" s="31"/>
      <c r="L33" s="8"/>
      <c r="M33" s="8"/>
      <c r="N33" s="8"/>
      <c r="O33" s="8"/>
      <c r="P33" s="8"/>
      <c r="Q33" s="8"/>
    </row>
    <row r="34" spans="1:17" ht="12.75" customHeight="1" x14ac:dyDescent="0.25">
      <c r="A34" s="18"/>
      <c r="B34" s="18"/>
      <c r="C34" s="18" t="s">
        <v>317</v>
      </c>
      <c r="D34" s="74">
        <v>9</v>
      </c>
      <c r="E34" s="74">
        <f>15+10+30+15+10+6+10+30+160</f>
        <v>286</v>
      </c>
      <c r="F34" s="64">
        <v>9</v>
      </c>
      <c r="G34" s="64">
        <v>286</v>
      </c>
      <c r="H34" s="67">
        <v>0</v>
      </c>
      <c r="I34" s="24"/>
      <c r="J34" s="31">
        <v>9</v>
      </c>
      <c r="K34" s="31">
        <v>245</v>
      </c>
      <c r="L34" s="8"/>
      <c r="M34" s="8"/>
      <c r="N34" s="8"/>
      <c r="O34" s="8"/>
      <c r="P34" s="8"/>
      <c r="Q34" s="8"/>
    </row>
    <row r="35" spans="1:17" ht="12.75" customHeight="1" x14ac:dyDescent="0.25">
      <c r="A35" s="18"/>
      <c r="B35" s="18"/>
      <c r="C35" s="18" t="s">
        <v>318</v>
      </c>
      <c r="D35" s="64">
        <v>14</v>
      </c>
      <c r="E35" s="64">
        <f>15+100+25+20+20+25+160+45+15+90+30+120+160+10+200</f>
        <v>1035</v>
      </c>
      <c r="F35" s="64">
        <v>14</v>
      </c>
      <c r="G35" s="64">
        <v>835</v>
      </c>
      <c r="H35" s="67">
        <v>0</v>
      </c>
      <c r="I35" s="24"/>
      <c r="J35" s="31">
        <v>2</v>
      </c>
      <c r="K35" s="31">
        <v>80</v>
      </c>
      <c r="L35" s="8"/>
      <c r="M35" s="8"/>
      <c r="N35" s="8"/>
      <c r="O35" s="8"/>
      <c r="P35" s="8"/>
      <c r="Q35" s="8"/>
    </row>
    <row r="36" spans="1:17" ht="12.75" customHeight="1" x14ac:dyDescent="0.25">
      <c r="A36" s="18"/>
      <c r="B36" s="18"/>
      <c r="C36" s="18" t="s">
        <v>319</v>
      </c>
      <c r="D36" s="65">
        <v>19</v>
      </c>
      <c r="E36" s="65">
        <f>50+150+18+160+90+200+75+15+150+50+86+20+6+400+15+15+40+55+300+400</f>
        <v>2295</v>
      </c>
      <c r="F36" s="65">
        <v>19</v>
      </c>
      <c r="G36" s="65">
        <v>2295</v>
      </c>
      <c r="H36" s="67">
        <v>0</v>
      </c>
      <c r="I36" s="109"/>
      <c r="J36" s="109">
        <v>3</v>
      </c>
      <c r="K36" s="109">
        <v>120</v>
      </c>
      <c r="L36" s="8"/>
      <c r="M36" s="8"/>
      <c r="N36" s="8"/>
      <c r="O36" s="8"/>
      <c r="P36" s="8"/>
      <c r="Q36" s="8"/>
    </row>
    <row r="37" spans="1:17" ht="12.75" customHeight="1" x14ac:dyDescent="0.25">
      <c r="A37" s="18"/>
      <c r="B37" s="18"/>
      <c r="C37" s="18" t="s">
        <v>320</v>
      </c>
      <c r="D37" s="64">
        <v>3</v>
      </c>
      <c r="E37" s="64">
        <v>940</v>
      </c>
      <c r="F37" s="64">
        <v>3</v>
      </c>
      <c r="G37" s="64">
        <v>90</v>
      </c>
      <c r="H37" s="67">
        <v>0</v>
      </c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 x14ac:dyDescent="0.25">
      <c r="A38" s="18"/>
      <c r="B38" s="18"/>
      <c r="C38" s="18" t="s">
        <v>321</v>
      </c>
      <c r="D38" s="64">
        <v>3</v>
      </c>
      <c r="E38" s="64">
        <v>550</v>
      </c>
      <c r="F38" s="64">
        <v>3</v>
      </c>
      <c r="G38" s="64">
        <v>230</v>
      </c>
      <c r="H38" s="67">
        <v>0</v>
      </c>
      <c r="I38" s="24"/>
      <c r="J38" s="31">
        <v>3</v>
      </c>
      <c r="K38" s="31">
        <v>320</v>
      </c>
      <c r="L38" s="8"/>
      <c r="M38" s="8"/>
      <c r="N38" s="8"/>
      <c r="O38" s="8"/>
      <c r="P38" s="8"/>
      <c r="Q38" s="8"/>
    </row>
    <row r="39" spans="1:17" ht="12.75" customHeight="1" x14ac:dyDescent="0.25">
      <c r="A39" s="18"/>
      <c r="B39" s="18"/>
      <c r="C39" s="18" t="s">
        <v>322</v>
      </c>
      <c r="D39" s="31">
        <v>5</v>
      </c>
      <c r="E39" s="31">
        <v>650</v>
      </c>
      <c r="F39" s="31">
        <v>4</v>
      </c>
      <c r="G39" s="31">
        <v>162</v>
      </c>
      <c r="H39" s="67">
        <v>0</v>
      </c>
      <c r="I39" s="24"/>
      <c r="J39" s="31">
        <v>13</v>
      </c>
      <c r="K39" s="31">
        <v>920</v>
      </c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8" t="s">
        <v>323</v>
      </c>
      <c r="D40" s="31">
        <v>1</v>
      </c>
      <c r="E40" s="31">
        <v>360</v>
      </c>
      <c r="F40" s="31">
        <v>1</v>
      </c>
      <c r="G40" s="31">
        <v>120</v>
      </c>
      <c r="H40" s="67">
        <v>0</v>
      </c>
      <c r="I40" s="24"/>
      <c r="J40" s="31">
        <v>8</v>
      </c>
      <c r="K40" s="31">
        <v>450</v>
      </c>
      <c r="L40" s="8"/>
      <c r="M40" s="8"/>
      <c r="N40" s="8"/>
      <c r="O40" s="8"/>
      <c r="P40" s="8"/>
      <c r="Q40" s="8"/>
    </row>
    <row r="41" spans="1:17" ht="12.75" customHeight="1" x14ac:dyDescent="0.25">
      <c r="A41" s="18"/>
      <c r="B41" s="18"/>
      <c r="C41" s="18" t="s">
        <v>324</v>
      </c>
      <c r="D41" s="31">
        <v>7</v>
      </c>
      <c r="E41" s="31">
        <v>1760</v>
      </c>
      <c r="F41" s="31">
        <v>5</v>
      </c>
      <c r="G41" s="31">
        <v>250</v>
      </c>
      <c r="H41" s="67">
        <v>0</v>
      </c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 x14ac:dyDescent="0.25">
      <c r="A42" s="18"/>
      <c r="B42" s="18"/>
      <c r="C42" s="18" t="s">
        <v>325</v>
      </c>
      <c r="D42" s="31">
        <v>7</v>
      </c>
      <c r="E42" s="31">
        <f>20+170+180+60+1.1+400+90</f>
        <v>921.1</v>
      </c>
      <c r="F42" s="31">
        <v>7</v>
      </c>
      <c r="G42" s="31">
        <v>921.1</v>
      </c>
      <c r="H42" s="67">
        <v>0</v>
      </c>
      <c r="I42" s="24"/>
      <c r="J42" s="31">
        <v>1</v>
      </c>
      <c r="K42" s="31">
        <v>20</v>
      </c>
      <c r="L42" s="8"/>
      <c r="M42" s="8"/>
      <c r="N42" s="8"/>
      <c r="O42" s="8"/>
      <c r="P42" s="8"/>
      <c r="Q42" s="8"/>
    </row>
    <row r="43" spans="1:17" ht="12.75" customHeight="1" x14ac:dyDescent="0.25">
      <c r="A43" s="18"/>
      <c r="B43" s="18"/>
      <c r="C43" s="18" t="s">
        <v>326</v>
      </c>
      <c r="D43" s="31">
        <v>4</v>
      </c>
      <c r="E43" s="31">
        <f>180+100+100+43</f>
        <v>423</v>
      </c>
      <c r="F43" s="31">
        <v>2</v>
      </c>
      <c r="G43" s="31">
        <v>220</v>
      </c>
      <c r="H43" s="67">
        <v>0</v>
      </c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 x14ac:dyDescent="0.25">
      <c r="A44" s="18"/>
      <c r="B44" s="18"/>
      <c r="C44" s="18" t="s">
        <v>327</v>
      </c>
      <c r="D44" s="31">
        <v>1</v>
      </c>
      <c r="E44" s="31">
        <v>40</v>
      </c>
      <c r="F44" s="31"/>
      <c r="G44" s="31"/>
      <c r="H44" s="67">
        <v>0</v>
      </c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 x14ac:dyDescent="0.25">
      <c r="A45" s="18"/>
      <c r="B45" s="18"/>
      <c r="C45" s="18" t="s">
        <v>328</v>
      </c>
      <c r="D45" s="64">
        <v>2</v>
      </c>
      <c r="E45" s="64">
        <v>470</v>
      </c>
      <c r="F45" s="64">
        <v>2</v>
      </c>
      <c r="G45" s="64">
        <v>272</v>
      </c>
      <c r="H45" s="67">
        <v>0</v>
      </c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 x14ac:dyDescent="0.25">
      <c r="A46" s="18"/>
      <c r="B46" s="18"/>
      <c r="C46" s="18" t="s">
        <v>329</v>
      </c>
      <c r="D46" s="64">
        <v>2</v>
      </c>
      <c r="E46" s="64">
        <v>70</v>
      </c>
      <c r="F46" s="64">
        <v>2</v>
      </c>
      <c r="G46" s="64">
        <v>70</v>
      </c>
      <c r="H46" s="67">
        <v>0</v>
      </c>
      <c r="I46" s="24"/>
      <c r="J46" s="31"/>
      <c r="K46" s="31"/>
      <c r="L46" s="8"/>
      <c r="M46" s="8"/>
      <c r="N46" s="8"/>
      <c r="O46" s="8"/>
      <c r="P46" s="8"/>
      <c r="Q46" s="8"/>
    </row>
    <row r="47" spans="1:17" ht="12.75" customHeight="1" x14ac:dyDescent="0.25">
      <c r="A47" s="18"/>
      <c r="B47" s="18"/>
      <c r="C47" s="18" t="s">
        <v>330</v>
      </c>
      <c r="D47" s="64"/>
      <c r="E47" s="64"/>
      <c r="F47" s="64"/>
      <c r="G47" s="64"/>
      <c r="H47" s="67">
        <v>0</v>
      </c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 x14ac:dyDescent="0.25">
      <c r="A48" s="18"/>
      <c r="B48" s="18"/>
      <c r="C48" s="18" t="s">
        <v>331</v>
      </c>
      <c r="D48" s="64">
        <v>11</v>
      </c>
      <c r="E48" s="64">
        <v>1918</v>
      </c>
      <c r="F48" s="64">
        <v>4</v>
      </c>
      <c r="G48" s="64">
        <v>630</v>
      </c>
      <c r="H48" s="67">
        <v>0</v>
      </c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 x14ac:dyDescent="0.25">
      <c r="A49" s="18"/>
      <c r="B49" s="18"/>
      <c r="C49" s="18" t="s">
        <v>332</v>
      </c>
      <c r="D49" s="65">
        <v>3</v>
      </c>
      <c r="E49" s="65">
        <f>150+50+250</f>
        <v>450</v>
      </c>
      <c r="F49" s="65">
        <v>3</v>
      </c>
      <c r="G49" s="65">
        <v>450</v>
      </c>
      <c r="H49" s="67">
        <v>0</v>
      </c>
      <c r="I49" s="109"/>
      <c r="J49" s="109">
        <v>4</v>
      </c>
      <c r="K49" s="109">
        <v>135</v>
      </c>
      <c r="L49" s="8"/>
      <c r="M49" s="8"/>
      <c r="N49" s="8"/>
      <c r="O49" s="8"/>
      <c r="P49" s="8"/>
      <c r="Q49" s="8"/>
    </row>
    <row r="50" spans="1:17" ht="12.75" customHeight="1" x14ac:dyDescent="0.25">
      <c r="A50" s="18"/>
      <c r="B50" s="18"/>
      <c r="C50" s="18" t="s">
        <v>333</v>
      </c>
      <c r="D50" s="64">
        <v>3</v>
      </c>
      <c r="E50" s="64">
        <f>162+6+15</f>
        <v>183</v>
      </c>
      <c r="F50" s="64">
        <v>3</v>
      </c>
      <c r="G50" s="64">
        <f>162+6+15</f>
        <v>183</v>
      </c>
      <c r="H50" s="67">
        <v>0</v>
      </c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 x14ac:dyDescent="0.25">
      <c r="A51" s="18"/>
      <c r="B51" s="18"/>
      <c r="C51" s="18" t="s">
        <v>334</v>
      </c>
      <c r="D51" s="64">
        <v>7</v>
      </c>
      <c r="E51" s="64">
        <f>200+40+155+100+80+30+70+300</f>
        <v>975</v>
      </c>
      <c r="F51" s="64">
        <v>5</v>
      </c>
      <c r="G51" s="64">
        <v>470</v>
      </c>
      <c r="H51" s="67">
        <v>0</v>
      </c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 x14ac:dyDescent="0.25">
      <c r="A52" s="18"/>
      <c r="B52" s="18"/>
      <c r="C52" s="18" t="s">
        <v>335</v>
      </c>
      <c r="D52" s="64">
        <v>2</v>
      </c>
      <c r="E52" s="64">
        <v>75</v>
      </c>
      <c r="F52" s="64">
        <v>1</v>
      </c>
      <c r="G52" s="64">
        <v>15</v>
      </c>
      <c r="H52" s="67">
        <v>0</v>
      </c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 x14ac:dyDescent="0.25">
      <c r="A53" s="18"/>
      <c r="B53" s="18"/>
      <c r="C53" s="18" t="s">
        <v>336</v>
      </c>
      <c r="D53" s="64">
        <v>2</v>
      </c>
      <c r="E53" s="64">
        <v>60</v>
      </c>
      <c r="F53" s="64"/>
      <c r="G53" s="64"/>
      <c r="H53" s="67">
        <v>0</v>
      </c>
      <c r="I53" s="24"/>
      <c r="J53" s="31">
        <v>3</v>
      </c>
      <c r="K53" s="31">
        <v>80</v>
      </c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8" t="s">
        <v>337</v>
      </c>
      <c r="D54" s="64">
        <v>3</v>
      </c>
      <c r="E54" s="64">
        <f>350+20+50</f>
        <v>420</v>
      </c>
      <c r="F54" s="64">
        <v>3</v>
      </c>
      <c r="G54" s="64">
        <v>420</v>
      </c>
      <c r="H54" s="67">
        <v>0</v>
      </c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 x14ac:dyDescent="0.25">
      <c r="A55" s="18"/>
      <c r="B55" s="18"/>
      <c r="C55" s="18" t="s">
        <v>338</v>
      </c>
      <c r="D55" s="31">
        <v>1</v>
      </c>
      <c r="E55" s="31">
        <v>40</v>
      </c>
      <c r="F55" s="31"/>
      <c r="G55" s="31"/>
      <c r="H55" s="67">
        <v>0</v>
      </c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 x14ac:dyDescent="0.25">
      <c r="A56" s="18"/>
      <c r="B56" s="18"/>
      <c r="C56" s="18" t="s">
        <v>339</v>
      </c>
      <c r="D56" s="31">
        <v>3</v>
      </c>
      <c r="E56" s="31">
        <f>15+95+10</f>
        <v>120</v>
      </c>
      <c r="F56" s="31">
        <v>3</v>
      </c>
      <c r="G56" s="31">
        <v>120</v>
      </c>
      <c r="H56" s="67">
        <v>0</v>
      </c>
      <c r="I56" s="24"/>
      <c r="J56" s="31"/>
      <c r="K56" s="31"/>
      <c r="L56" s="8"/>
      <c r="M56" s="8"/>
      <c r="N56" s="8"/>
      <c r="O56" s="8"/>
      <c r="P56" s="8"/>
      <c r="Q56" s="8"/>
    </row>
    <row r="57" spans="1:17" ht="12.75" customHeight="1" x14ac:dyDescent="0.25">
      <c r="A57" s="18"/>
      <c r="B57" s="18"/>
      <c r="C57" s="18" t="s">
        <v>340</v>
      </c>
      <c r="D57" s="31">
        <v>2</v>
      </c>
      <c r="E57" s="31">
        <f>50+91</f>
        <v>141</v>
      </c>
      <c r="F57" s="31">
        <v>2</v>
      </c>
      <c r="G57" s="31">
        <v>141</v>
      </c>
      <c r="H57" s="67">
        <v>0</v>
      </c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 x14ac:dyDescent="0.25">
      <c r="A58" s="18"/>
      <c r="B58" s="18"/>
      <c r="C58" s="18" t="s">
        <v>341</v>
      </c>
      <c r="D58" s="31">
        <v>5</v>
      </c>
      <c r="E58" s="31">
        <f>160+80+240+15+15</f>
        <v>510</v>
      </c>
      <c r="F58" s="31">
        <v>4</v>
      </c>
      <c r="G58" s="31">
        <v>210</v>
      </c>
      <c r="H58" s="67">
        <v>0</v>
      </c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 x14ac:dyDescent="0.25">
      <c r="A59" s="18"/>
      <c r="B59" s="18"/>
      <c r="C59" s="18" t="s">
        <v>342</v>
      </c>
      <c r="D59" s="109">
        <v>1</v>
      </c>
      <c r="E59" s="109">
        <v>96</v>
      </c>
      <c r="F59" s="109"/>
      <c r="G59" s="109"/>
      <c r="H59" s="67">
        <v>0</v>
      </c>
      <c r="I59" s="109"/>
      <c r="J59" s="109"/>
      <c r="K59" s="109"/>
      <c r="L59" s="8"/>
      <c r="M59" s="8"/>
      <c r="N59" s="8"/>
      <c r="O59" s="8"/>
      <c r="P59" s="8"/>
      <c r="Q59" s="8"/>
    </row>
    <row r="60" spans="1:17" ht="12.75" customHeight="1" x14ac:dyDescent="0.25">
      <c r="A60" s="18"/>
      <c r="B60" s="18"/>
      <c r="C60" s="18" t="s">
        <v>343</v>
      </c>
      <c r="D60" s="31">
        <v>2</v>
      </c>
      <c r="E60" s="31">
        <f>15+160</f>
        <v>175</v>
      </c>
      <c r="F60" s="31">
        <v>2</v>
      </c>
      <c r="G60" s="31">
        <v>175</v>
      </c>
      <c r="H60" s="67">
        <v>0</v>
      </c>
      <c r="I60" s="24"/>
      <c r="J60" s="31"/>
      <c r="K60" s="31"/>
      <c r="L60" s="8"/>
      <c r="M60" s="8"/>
      <c r="N60" s="8"/>
      <c r="O60" s="8"/>
      <c r="P60" s="8"/>
      <c r="Q60" s="8"/>
    </row>
    <row r="61" spans="1:17" ht="12.75" customHeight="1" x14ac:dyDescent="0.25">
      <c r="A61" s="18"/>
      <c r="B61" s="18"/>
      <c r="C61" s="18" t="s">
        <v>344</v>
      </c>
      <c r="D61" s="31"/>
      <c r="E61" s="31"/>
      <c r="F61" s="31"/>
      <c r="G61" s="31"/>
      <c r="H61" s="67">
        <v>0</v>
      </c>
      <c r="I61" s="24"/>
      <c r="J61" s="31"/>
      <c r="K61" s="31"/>
      <c r="L61" s="8"/>
      <c r="M61" s="8"/>
      <c r="N61" s="8"/>
      <c r="O61" s="8"/>
      <c r="P61" s="8"/>
      <c r="Q61" s="8"/>
    </row>
    <row r="62" spans="1:17" ht="12.75" customHeight="1" x14ac:dyDescent="0.25">
      <c r="A62" s="18"/>
      <c r="B62" s="18"/>
      <c r="C62" s="18" t="s">
        <v>345</v>
      </c>
      <c r="D62" s="31">
        <v>2</v>
      </c>
      <c r="E62" s="31">
        <f>8+7</f>
        <v>15</v>
      </c>
      <c r="F62" s="31">
        <v>2</v>
      </c>
      <c r="G62" s="31">
        <v>15</v>
      </c>
      <c r="H62" s="67">
        <v>0</v>
      </c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 x14ac:dyDescent="0.25">
      <c r="A63" s="18"/>
      <c r="B63" s="18"/>
      <c r="C63" s="18" t="s">
        <v>362</v>
      </c>
      <c r="D63" s="31">
        <v>5</v>
      </c>
      <c r="E63" s="31">
        <f>325+170+100+90+100</f>
        <v>785</v>
      </c>
      <c r="F63" s="31">
        <v>3</v>
      </c>
      <c r="G63" s="31">
        <v>385</v>
      </c>
      <c r="H63" s="67">
        <v>0</v>
      </c>
      <c r="I63" s="24"/>
      <c r="J63" s="31"/>
      <c r="K63" s="31"/>
      <c r="L63" s="8"/>
      <c r="M63" s="8"/>
      <c r="N63" s="8"/>
      <c r="O63" s="8"/>
      <c r="P63" s="8"/>
      <c r="Q63" s="8"/>
    </row>
    <row r="64" spans="1:17" ht="17.25" customHeight="1" x14ac:dyDescent="0.2">
      <c r="A64" s="18"/>
      <c r="B64" s="18"/>
      <c r="C64" s="71" t="s">
        <v>30</v>
      </c>
      <c r="D64" s="31">
        <f t="shared" ref="D64:Q64" si="0">SUM(D23:D63)</f>
        <v>182</v>
      </c>
      <c r="E64" s="31">
        <f t="shared" si="0"/>
        <v>24276.1</v>
      </c>
      <c r="F64" s="31">
        <f t="shared" si="0"/>
        <v>142</v>
      </c>
      <c r="G64" s="31">
        <f t="shared" si="0"/>
        <v>13188.5</v>
      </c>
      <c r="H64" s="31">
        <f t="shared" si="0"/>
        <v>0</v>
      </c>
      <c r="I64" s="31">
        <f t="shared" si="0"/>
        <v>0</v>
      </c>
      <c r="J64" s="31">
        <f t="shared" si="0"/>
        <v>49</v>
      </c>
      <c r="K64" s="31">
        <f t="shared" si="0"/>
        <v>2580</v>
      </c>
      <c r="L64" s="31">
        <f t="shared" si="0"/>
        <v>0</v>
      </c>
      <c r="M64" s="31">
        <f t="shared" si="0"/>
        <v>0</v>
      </c>
      <c r="N64" s="31">
        <f t="shared" si="0"/>
        <v>0</v>
      </c>
      <c r="O64" s="31">
        <f t="shared" si="0"/>
        <v>0</v>
      </c>
      <c r="P64" s="31">
        <f t="shared" si="0"/>
        <v>0</v>
      </c>
      <c r="Q64" s="31">
        <f t="shared" si="0"/>
        <v>0</v>
      </c>
    </row>
    <row r="65" spans="1:17" ht="15" x14ac:dyDescent="0.25">
      <c r="A65" s="18"/>
      <c r="B65" s="18"/>
      <c r="C65" s="111" t="s">
        <v>148</v>
      </c>
      <c r="D65" s="108"/>
      <c r="E65" s="31"/>
      <c r="F65" s="31"/>
      <c r="G65" s="31"/>
      <c r="H65" s="67">
        <v>0</v>
      </c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 x14ac:dyDescent="0.25">
      <c r="A66" s="18"/>
      <c r="B66" s="53"/>
      <c r="C66" s="18" t="s">
        <v>350</v>
      </c>
      <c r="D66" s="31">
        <v>14</v>
      </c>
      <c r="E66" s="31">
        <f>765+520</f>
        <v>1285</v>
      </c>
      <c r="F66" s="31">
        <v>7</v>
      </c>
      <c r="G66" s="31">
        <v>510</v>
      </c>
      <c r="H66" s="67">
        <v>0</v>
      </c>
      <c r="I66" s="24"/>
      <c r="J66" s="31">
        <v>19</v>
      </c>
      <c r="K66" s="8">
        <v>940</v>
      </c>
      <c r="L66" s="8"/>
      <c r="M66" s="8"/>
      <c r="N66" s="8"/>
      <c r="O66" s="8"/>
      <c r="P66" s="8"/>
      <c r="Q66" s="8"/>
    </row>
    <row r="67" spans="1:17" ht="12.75" customHeight="1" x14ac:dyDescent="0.25">
      <c r="A67" s="18"/>
      <c r="B67" s="53"/>
      <c r="C67" s="18" t="s">
        <v>149</v>
      </c>
      <c r="D67" s="31">
        <v>12</v>
      </c>
      <c r="E67" s="31">
        <f>41+15+15+155+50+15+60+50+250+100+300+250</f>
        <v>1301</v>
      </c>
      <c r="F67" s="31">
        <v>6</v>
      </c>
      <c r="G67" s="31">
        <v>251</v>
      </c>
      <c r="H67" s="67">
        <v>0</v>
      </c>
      <c r="I67" s="24"/>
      <c r="J67" s="31">
        <v>13</v>
      </c>
      <c r="K67" s="8">
        <v>870</v>
      </c>
      <c r="L67" s="8"/>
      <c r="M67" s="8"/>
      <c r="N67" s="8"/>
      <c r="O67" s="8"/>
      <c r="P67" s="8"/>
      <c r="Q67" s="8"/>
    </row>
    <row r="68" spans="1:17" ht="12.75" customHeight="1" x14ac:dyDescent="0.25">
      <c r="A68" s="18"/>
      <c r="B68" s="53"/>
      <c r="C68" s="18" t="s">
        <v>150</v>
      </c>
      <c r="D68" s="31">
        <v>2</v>
      </c>
      <c r="E68" s="31">
        <f>65+155</f>
        <v>220</v>
      </c>
      <c r="F68" s="31">
        <v>2</v>
      </c>
      <c r="G68" s="31">
        <v>20</v>
      </c>
      <c r="H68" s="67">
        <v>0</v>
      </c>
      <c r="I68" s="24"/>
      <c r="J68" s="31"/>
      <c r="K68" s="8"/>
      <c r="L68" s="8"/>
      <c r="M68" s="8"/>
      <c r="N68" s="8"/>
      <c r="O68" s="8"/>
      <c r="P68" s="8"/>
      <c r="Q68" s="8"/>
    </row>
    <row r="69" spans="1:17" ht="12.75" customHeight="1" x14ac:dyDescent="0.25">
      <c r="A69" s="18"/>
      <c r="B69" s="53"/>
      <c r="C69" s="18" t="s">
        <v>151</v>
      </c>
      <c r="D69" s="31">
        <v>2</v>
      </c>
      <c r="E69" s="31">
        <v>125</v>
      </c>
      <c r="F69" s="31">
        <v>2</v>
      </c>
      <c r="G69" s="31">
        <v>25</v>
      </c>
      <c r="H69" s="67">
        <v>0</v>
      </c>
      <c r="I69" s="24"/>
      <c r="J69" s="31"/>
      <c r="K69" s="8"/>
      <c r="L69" s="8"/>
      <c r="M69" s="8"/>
      <c r="N69" s="8"/>
      <c r="O69" s="8"/>
      <c r="P69" s="8"/>
      <c r="Q69" s="8"/>
    </row>
    <row r="70" spans="1:17" ht="12.75" customHeight="1" x14ac:dyDescent="0.25">
      <c r="A70" s="18"/>
      <c r="B70" s="53"/>
      <c r="C70" s="18" t="s">
        <v>152</v>
      </c>
      <c r="D70" s="31">
        <v>4</v>
      </c>
      <c r="E70" s="31">
        <v>645</v>
      </c>
      <c r="F70" s="31">
        <v>1</v>
      </c>
      <c r="G70" s="31">
        <v>41</v>
      </c>
      <c r="H70" s="67">
        <v>0</v>
      </c>
      <c r="I70" s="24"/>
      <c r="J70" s="31">
        <v>1</v>
      </c>
      <c r="K70" s="8">
        <v>20</v>
      </c>
      <c r="L70" s="8"/>
      <c r="M70" s="8"/>
      <c r="N70" s="8"/>
      <c r="O70" s="8"/>
      <c r="P70" s="8"/>
      <c r="Q70" s="8"/>
    </row>
    <row r="71" spans="1:17" ht="12.75" customHeight="1" x14ac:dyDescent="0.25">
      <c r="A71" s="18"/>
      <c r="B71" s="53"/>
      <c r="C71" s="18" t="s">
        <v>351</v>
      </c>
      <c r="D71" s="31"/>
      <c r="E71" s="31"/>
      <c r="F71" s="31"/>
      <c r="G71" s="31"/>
      <c r="H71" s="67">
        <v>0</v>
      </c>
      <c r="I71" s="24"/>
      <c r="J71" s="31"/>
      <c r="K71" s="8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53"/>
      <c r="C72" s="18" t="s">
        <v>153</v>
      </c>
      <c r="D72" s="31">
        <v>1</v>
      </c>
      <c r="E72" s="31">
        <v>10</v>
      </c>
      <c r="F72" s="31">
        <v>1</v>
      </c>
      <c r="G72" s="31">
        <v>10</v>
      </c>
      <c r="H72" s="67">
        <v>0</v>
      </c>
      <c r="I72" s="24"/>
      <c r="J72" s="31"/>
      <c r="K72" s="8"/>
      <c r="L72" s="8"/>
      <c r="M72" s="8"/>
      <c r="N72" s="8"/>
      <c r="O72" s="8"/>
      <c r="P72" s="8"/>
      <c r="Q72" s="8"/>
    </row>
    <row r="73" spans="1:17" ht="12.75" customHeight="1" x14ac:dyDescent="0.25">
      <c r="A73" s="18"/>
      <c r="B73" s="53"/>
      <c r="C73" s="18" t="s">
        <v>155</v>
      </c>
      <c r="D73" s="31"/>
      <c r="E73" s="31"/>
      <c r="F73" s="31"/>
      <c r="G73" s="31"/>
      <c r="H73" s="67">
        <v>0</v>
      </c>
      <c r="I73" s="24"/>
      <c r="J73" s="31"/>
      <c r="K73" s="8"/>
      <c r="L73" s="8"/>
      <c r="M73" s="8"/>
      <c r="N73" s="8"/>
      <c r="O73" s="8"/>
      <c r="P73" s="8"/>
      <c r="Q73" s="8"/>
    </row>
    <row r="74" spans="1:17" ht="12.75" customHeight="1" x14ac:dyDescent="0.25">
      <c r="A74" s="18"/>
      <c r="B74" s="53"/>
      <c r="C74" s="18" t="s">
        <v>363</v>
      </c>
      <c r="D74" s="31">
        <v>6</v>
      </c>
      <c r="E74" s="31">
        <v>480</v>
      </c>
      <c r="F74" s="31">
        <v>3</v>
      </c>
      <c r="G74" s="31">
        <v>140</v>
      </c>
      <c r="H74" s="67">
        <v>0</v>
      </c>
      <c r="I74" s="24"/>
      <c r="J74" s="31">
        <v>5</v>
      </c>
      <c r="K74" s="8">
        <v>420</v>
      </c>
      <c r="L74" s="8"/>
      <c r="M74" s="8"/>
      <c r="N74" s="8"/>
      <c r="O74" s="8"/>
      <c r="P74" s="8"/>
      <c r="Q74" s="8"/>
    </row>
    <row r="75" spans="1:17" ht="12.75" customHeight="1" x14ac:dyDescent="0.25">
      <c r="A75" s="18"/>
      <c r="B75" s="53"/>
      <c r="C75" s="18" t="s">
        <v>147</v>
      </c>
      <c r="D75" s="31"/>
      <c r="E75" s="31"/>
      <c r="F75" s="31"/>
      <c r="G75" s="31"/>
      <c r="H75" s="67">
        <v>0</v>
      </c>
      <c r="I75" s="24"/>
      <c r="J75" s="31"/>
      <c r="K75" s="8"/>
      <c r="L75" s="8"/>
      <c r="M75" s="8"/>
      <c r="N75" s="8"/>
      <c r="O75" s="8"/>
      <c r="P75" s="8"/>
      <c r="Q75" s="8"/>
    </row>
    <row r="76" spans="1:17" ht="12.75" customHeight="1" x14ac:dyDescent="0.25">
      <c r="A76" s="18"/>
      <c r="B76" s="53"/>
      <c r="C76" s="18" t="s">
        <v>156</v>
      </c>
      <c r="D76" s="31"/>
      <c r="E76" s="31"/>
      <c r="F76" s="31"/>
      <c r="G76" s="31"/>
      <c r="H76" s="67">
        <v>0</v>
      </c>
      <c r="I76" s="24"/>
      <c r="J76" s="31"/>
      <c r="K76" s="8"/>
      <c r="L76" s="8"/>
      <c r="M76" s="8"/>
      <c r="N76" s="8"/>
      <c r="O76" s="8"/>
      <c r="P76" s="8"/>
      <c r="Q76" s="8"/>
    </row>
    <row r="77" spans="1:17" ht="12.75" customHeight="1" x14ac:dyDescent="0.25">
      <c r="A77" s="18"/>
      <c r="B77" s="53"/>
      <c r="C77" s="18" t="s">
        <v>157</v>
      </c>
      <c r="D77" s="31">
        <v>5</v>
      </c>
      <c r="E77" s="31">
        <v>740</v>
      </c>
      <c r="F77" s="31">
        <v>4</v>
      </c>
      <c r="G77" s="31">
        <v>40</v>
      </c>
      <c r="H77" s="67">
        <v>0</v>
      </c>
      <c r="I77" s="24"/>
      <c r="J77" s="31"/>
      <c r="K77" s="8"/>
      <c r="L77" s="8"/>
      <c r="M77" s="8"/>
      <c r="N77" s="8"/>
      <c r="O77" s="8"/>
      <c r="P77" s="8"/>
      <c r="Q77" s="8"/>
    </row>
    <row r="78" spans="1:17" ht="12.75" customHeight="1" x14ac:dyDescent="0.25">
      <c r="A78" s="18"/>
      <c r="B78" s="53"/>
      <c r="C78" s="18" t="s">
        <v>158</v>
      </c>
      <c r="D78" s="64">
        <v>3</v>
      </c>
      <c r="E78" s="64">
        <v>320</v>
      </c>
      <c r="F78" s="64">
        <v>3</v>
      </c>
      <c r="G78" s="64">
        <v>55</v>
      </c>
      <c r="H78" s="67">
        <v>0</v>
      </c>
      <c r="I78" s="24"/>
      <c r="J78" s="31"/>
      <c r="K78" s="8"/>
      <c r="L78" s="8"/>
      <c r="M78" s="8"/>
      <c r="N78" s="8"/>
      <c r="O78" s="8"/>
      <c r="P78" s="8"/>
      <c r="Q78" s="8"/>
    </row>
    <row r="79" spans="1:17" ht="12.75" customHeight="1" x14ac:dyDescent="0.25">
      <c r="A79" s="18"/>
      <c r="B79" s="53"/>
      <c r="C79" s="18" t="s">
        <v>159</v>
      </c>
      <c r="D79" s="64">
        <v>1</v>
      </c>
      <c r="E79" s="64">
        <v>90</v>
      </c>
      <c r="F79" s="64">
        <v>1</v>
      </c>
      <c r="G79" s="64">
        <v>10</v>
      </c>
      <c r="H79" s="67">
        <v>0</v>
      </c>
      <c r="I79" s="24"/>
      <c r="J79" s="31"/>
      <c r="K79" s="8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53"/>
      <c r="C80" s="18" t="s">
        <v>160</v>
      </c>
      <c r="D80" s="64"/>
      <c r="E80" s="64"/>
      <c r="F80" s="64"/>
      <c r="G80" s="64"/>
      <c r="H80" s="67">
        <v>0</v>
      </c>
      <c r="I80" s="24"/>
      <c r="J80" s="31"/>
      <c r="K80" s="8"/>
      <c r="L80" s="8"/>
      <c r="M80" s="8"/>
      <c r="N80" s="8"/>
      <c r="O80" s="8"/>
      <c r="P80" s="8"/>
      <c r="Q80" s="8"/>
    </row>
    <row r="81" spans="1:17" ht="12.75" customHeight="1" x14ac:dyDescent="0.25">
      <c r="A81" s="18"/>
      <c r="B81" s="53"/>
      <c r="C81" s="18" t="s">
        <v>161</v>
      </c>
      <c r="D81" s="64">
        <v>4</v>
      </c>
      <c r="E81" s="64">
        <v>654</v>
      </c>
      <c r="F81" s="64"/>
      <c r="G81" s="64"/>
      <c r="H81" s="67">
        <v>0</v>
      </c>
      <c r="I81" s="24"/>
      <c r="J81" s="31">
        <v>2</v>
      </c>
      <c r="K81" s="8">
        <v>160</v>
      </c>
      <c r="L81" s="8"/>
      <c r="M81" s="8"/>
      <c r="N81" s="8"/>
      <c r="O81" s="8"/>
      <c r="P81" s="8"/>
      <c r="Q81" s="8"/>
    </row>
    <row r="82" spans="1:17" ht="12.75" customHeight="1" x14ac:dyDescent="0.25">
      <c r="A82" s="18"/>
      <c r="B82" s="53"/>
      <c r="C82" s="18" t="s">
        <v>162</v>
      </c>
      <c r="D82" s="64">
        <v>1</v>
      </c>
      <c r="E82" s="64">
        <v>25</v>
      </c>
      <c r="F82" s="64">
        <v>1</v>
      </c>
      <c r="G82" s="64">
        <v>5</v>
      </c>
      <c r="H82" s="67">
        <v>0</v>
      </c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 x14ac:dyDescent="0.25">
      <c r="A83" s="18"/>
      <c r="B83" s="53"/>
      <c r="C83" s="18" t="s">
        <v>163</v>
      </c>
      <c r="D83" s="64">
        <v>1</v>
      </c>
      <c r="E83" s="64">
        <v>45</v>
      </c>
      <c r="F83" s="64">
        <v>1</v>
      </c>
      <c r="G83" s="64">
        <v>3</v>
      </c>
      <c r="H83" s="67">
        <v>0</v>
      </c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 x14ac:dyDescent="0.25">
      <c r="A84" s="18"/>
      <c r="B84" s="53"/>
      <c r="C84" s="18" t="s">
        <v>352</v>
      </c>
      <c r="D84" s="31">
        <v>1</v>
      </c>
      <c r="E84" s="31">
        <v>10</v>
      </c>
      <c r="F84" s="31">
        <v>1</v>
      </c>
      <c r="G84" s="31">
        <v>10</v>
      </c>
      <c r="H84" s="67">
        <v>0</v>
      </c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 x14ac:dyDescent="0.25">
      <c r="A85" s="18"/>
      <c r="B85" s="53"/>
      <c r="C85" s="18" t="s">
        <v>171</v>
      </c>
      <c r="D85" s="72">
        <v>1</v>
      </c>
      <c r="E85" s="72">
        <v>145</v>
      </c>
      <c r="F85" s="72"/>
      <c r="G85" s="72"/>
      <c r="H85" s="67">
        <v>0</v>
      </c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 x14ac:dyDescent="0.25">
      <c r="A86" s="18"/>
      <c r="B86" s="53"/>
      <c r="C86" s="18" t="s">
        <v>164</v>
      </c>
      <c r="D86" s="31">
        <v>2</v>
      </c>
      <c r="E86" s="31">
        <v>148</v>
      </c>
      <c r="F86" s="31"/>
      <c r="G86" s="31"/>
      <c r="H86" s="67">
        <v>0</v>
      </c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 x14ac:dyDescent="0.25">
      <c r="A87" s="18"/>
      <c r="B87" s="53"/>
      <c r="C87" s="18" t="s">
        <v>357</v>
      </c>
      <c r="D87" s="31">
        <v>3</v>
      </c>
      <c r="E87" s="31">
        <v>340</v>
      </c>
      <c r="F87" s="31"/>
      <c r="G87" s="31"/>
      <c r="H87" s="67">
        <v>0</v>
      </c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 x14ac:dyDescent="0.25">
      <c r="A88" s="18"/>
      <c r="B88" s="53"/>
      <c r="C88" s="18" t="s">
        <v>165</v>
      </c>
      <c r="D88" s="31">
        <v>1</v>
      </c>
      <c r="E88" s="31">
        <v>65</v>
      </c>
      <c r="F88" s="31">
        <v>1</v>
      </c>
      <c r="G88" s="31">
        <v>15</v>
      </c>
      <c r="H88" s="67">
        <v>0</v>
      </c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 x14ac:dyDescent="0.25">
      <c r="A89" s="18"/>
      <c r="B89" s="53"/>
      <c r="C89" s="18" t="s">
        <v>166</v>
      </c>
      <c r="D89" s="31"/>
      <c r="E89" s="31"/>
      <c r="F89" s="31"/>
      <c r="G89" s="31"/>
      <c r="H89" s="67">
        <v>0</v>
      </c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 x14ac:dyDescent="0.25">
      <c r="A90" s="18"/>
      <c r="B90" s="53"/>
      <c r="C90" s="18" t="s">
        <v>353</v>
      </c>
      <c r="D90" s="31">
        <v>2</v>
      </c>
      <c r="E90" s="31">
        <v>305</v>
      </c>
      <c r="F90" s="31">
        <v>1</v>
      </c>
      <c r="G90" s="31">
        <v>20</v>
      </c>
      <c r="H90" s="67">
        <v>0</v>
      </c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 x14ac:dyDescent="0.25">
      <c r="A91" s="18"/>
      <c r="B91" s="53"/>
      <c r="C91" s="18" t="s">
        <v>354</v>
      </c>
      <c r="D91" s="31">
        <v>1</v>
      </c>
      <c r="E91" s="31">
        <v>85</v>
      </c>
      <c r="F91" s="31">
        <v>1</v>
      </c>
      <c r="G91" s="31">
        <v>15</v>
      </c>
      <c r="H91" s="67">
        <v>0</v>
      </c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 x14ac:dyDescent="0.25">
      <c r="A92" s="18"/>
      <c r="B92" s="53"/>
      <c r="C92" s="18" t="s">
        <v>167</v>
      </c>
      <c r="D92" s="31">
        <v>1</v>
      </c>
      <c r="E92" s="31">
        <v>114</v>
      </c>
      <c r="F92" s="31">
        <v>1</v>
      </c>
      <c r="G92" s="31">
        <v>15</v>
      </c>
      <c r="H92" s="67">
        <v>0</v>
      </c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53"/>
      <c r="C93" s="18" t="s">
        <v>355</v>
      </c>
      <c r="D93" s="31">
        <v>2</v>
      </c>
      <c r="E93" s="31">
        <v>125</v>
      </c>
      <c r="F93" s="31">
        <v>1</v>
      </c>
      <c r="G93" s="31">
        <v>25</v>
      </c>
      <c r="H93" s="67">
        <v>0</v>
      </c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 x14ac:dyDescent="0.25">
      <c r="A94" s="18"/>
      <c r="B94" s="53"/>
      <c r="C94" s="18" t="s">
        <v>168</v>
      </c>
      <c r="D94" s="31"/>
      <c r="E94" s="31"/>
      <c r="F94" s="31"/>
      <c r="G94" s="31"/>
      <c r="H94" s="67">
        <v>0</v>
      </c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 x14ac:dyDescent="0.25">
      <c r="A95" s="18"/>
      <c r="B95" s="53"/>
      <c r="C95" s="18" t="s">
        <v>169</v>
      </c>
      <c r="D95" s="31"/>
      <c r="E95" s="31"/>
      <c r="F95" s="31"/>
      <c r="G95" s="31"/>
      <c r="H95" s="67">
        <v>0</v>
      </c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 x14ac:dyDescent="0.25">
      <c r="A96" s="18"/>
      <c r="B96" s="53"/>
      <c r="C96" s="18" t="s">
        <v>358</v>
      </c>
      <c r="D96" s="31"/>
      <c r="E96" s="31"/>
      <c r="F96" s="31"/>
      <c r="G96" s="31"/>
      <c r="H96" s="67">
        <v>0</v>
      </c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 x14ac:dyDescent="0.25">
      <c r="A97" s="18"/>
      <c r="B97" s="53"/>
      <c r="C97" s="18" t="s">
        <v>170</v>
      </c>
      <c r="D97" s="31">
        <v>2</v>
      </c>
      <c r="E97" s="31">
        <f>10+45</f>
        <v>55</v>
      </c>
      <c r="F97" s="31">
        <v>2</v>
      </c>
      <c r="G97" s="31">
        <v>55</v>
      </c>
      <c r="H97" s="67">
        <v>0</v>
      </c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 x14ac:dyDescent="0.25">
      <c r="A98" s="18"/>
      <c r="B98" s="53"/>
      <c r="C98" s="18" t="s">
        <v>356</v>
      </c>
      <c r="D98" s="31">
        <v>3</v>
      </c>
      <c r="E98" s="31">
        <f>10+15+86</f>
        <v>111</v>
      </c>
      <c r="F98" s="31">
        <v>3</v>
      </c>
      <c r="G98" s="31">
        <v>87</v>
      </c>
      <c r="H98" s="67">
        <v>0</v>
      </c>
      <c r="I98" s="24"/>
      <c r="J98" s="31"/>
      <c r="K98" s="31"/>
      <c r="L98" s="8"/>
      <c r="M98" s="8"/>
      <c r="N98" s="8"/>
      <c r="O98" s="8"/>
      <c r="P98" s="8"/>
      <c r="Q98" s="8"/>
    </row>
    <row r="99" spans="1:17" ht="12.75" customHeight="1" x14ac:dyDescent="0.25">
      <c r="A99" s="18"/>
      <c r="B99" s="53"/>
      <c r="C99" s="18" t="s">
        <v>172</v>
      </c>
      <c r="D99" s="31">
        <v>3</v>
      </c>
      <c r="E99" s="31">
        <f>15+10+131</f>
        <v>156</v>
      </c>
      <c r="F99" s="31">
        <v>3</v>
      </c>
      <c r="G99" s="31">
        <v>156</v>
      </c>
      <c r="H99" s="67">
        <v>0</v>
      </c>
      <c r="I99" s="24"/>
      <c r="J99" s="31"/>
      <c r="K99" s="31"/>
      <c r="L99" s="8"/>
      <c r="M99" s="8"/>
      <c r="N99" s="8"/>
      <c r="O99" s="8"/>
      <c r="P99" s="8"/>
      <c r="Q99" s="8"/>
    </row>
    <row r="100" spans="1:17" ht="12.75" customHeight="1" x14ac:dyDescent="0.25">
      <c r="A100" s="18"/>
      <c r="B100" s="53"/>
      <c r="C100" s="18" t="s">
        <v>173</v>
      </c>
      <c r="D100" s="31"/>
      <c r="E100" s="31"/>
      <c r="F100" s="31"/>
      <c r="G100" s="31"/>
      <c r="H100" s="67">
        <v>0</v>
      </c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2.75" customHeight="1" x14ac:dyDescent="0.25">
      <c r="A101" s="18"/>
      <c r="B101" s="53"/>
      <c r="C101" s="50" t="s">
        <v>174</v>
      </c>
      <c r="D101" s="31">
        <v>5</v>
      </c>
      <c r="E101" s="31">
        <f>15+30+315+87+8</f>
        <v>455</v>
      </c>
      <c r="F101" s="31">
        <v>5</v>
      </c>
      <c r="G101" s="31">
        <v>455</v>
      </c>
      <c r="H101" s="67">
        <v>0</v>
      </c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22.5" customHeight="1" x14ac:dyDescent="0.2">
      <c r="A102" s="18"/>
      <c r="B102" s="18"/>
      <c r="C102" s="19" t="s">
        <v>30</v>
      </c>
      <c r="D102" s="31">
        <f t="shared" ref="D102:Q102" si="1">SUM(D66:D101)</f>
        <v>83</v>
      </c>
      <c r="E102" s="31">
        <f t="shared" si="1"/>
        <v>8054</v>
      </c>
      <c r="F102" s="31">
        <f t="shared" si="1"/>
        <v>51</v>
      </c>
      <c r="G102" s="31">
        <f t="shared" si="1"/>
        <v>1963</v>
      </c>
      <c r="H102" s="31">
        <f t="shared" si="1"/>
        <v>0</v>
      </c>
      <c r="I102" s="31">
        <f t="shared" si="1"/>
        <v>0</v>
      </c>
      <c r="J102" s="31">
        <f t="shared" si="1"/>
        <v>40</v>
      </c>
      <c r="K102" s="31">
        <f t="shared" si="1"/>
        <v>2410</v>
      </c>
      <c r="L102" s="31">
        <f t="shared" si="1"/>
        <v>0</v>
      </c>
      <c r="M102" s="31">
        <f t="shared" si="1"/>
        <v>0</v>
      </c>
      <c r="N102" s="31">
        <f t="shared" si="1"/>
        <v>0</v>
      </c>
      <c r="O102" s="31">
        <f t="shared" si="1"/>
        <v>0</v>
      </c>
      <c r="P102" s="31">
        <f t="shared" si="1"/>
        <v>0</v>
      </c>
      <c r="Q102" s="31">
        <f t="shared" si="1"/>
        <v>0</v>
      </c>
    </row>
    <row r="103" spans="1:17" ht="15" x14ac:dyDescent="0.25">
      <c r="A103" s="18"/>
      <c r="B103" s="18"/>
      <c r="C103" s="55" t="s">
        <v>223</v>
      </c>
      <c r="D103" s="31"/>
      <c r="E103" s="31"/>
      <c r="F103" s="31"/>
      <c r="G103" s="31"/>
      <c r="H103" s="67">
        <v>0</v>
      </c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 x14ac:dyDescent="0.25">
      <c r="A104" s="18"/>
      <c r="B104" s="53"/>
      <c r="C104" s="50" t="s">
        <v>175</v>
      </c>
      <c r="D104" s="75">
        <v>25</v>
      </c>
      <c r="E104" s="75">
        <f>350+130+70+160+200+65+8+10+160+15+200+20+15+80+3+500+400+700</f>
        <v>3086</v>
      </c>
      <c r="F104" s="64">
        <v>17</v>
      </c>
      <c r="G104" s="64">
        <v>1700</v>
      </c>
      <c r="H104" s="67">
        <v>0</v>
      </c>
      <c r="I104" s="24"/>
      <c r="J104" s="31">
        <v>13</v>
      </c>
      <c r="K104" s="31">
        <v>740</v>
      </c>
      <c r="L104" s="8"/>
      <c r="M104" s="8"/>
      <c r="N104" s="8"/>
      <c r="O104" s="8"/>
      <c r="P104" s="8"/>
      <c r="Q104" s="8"/>
    </row>
    <row r="105" spans="1:17" ht="15" x14ac:dyDescent="0.25">
      <c r="A105" s="18"/>
      <c r="B105" s="53"/>
      <c r="C105" s="50" t="s">
        <v>176</v>
      </c>
      <c r="D105" s="31">
        <v>6</v>
      </c>
      <c r="E105" s="31">
        <v>1954</v>
      </c>
      <c r="F105" s="31">
        <v>2</v>
      </c>
      <c r="G105" s="31">
        <v>115</v>
      </c>
      <c r="H105" s="67">
        <v>0</v>
      </c>
      <c r="I105" s="24"/>
      <c r="J105" s="31">
        <v>9</v>
      </c>
      <c r="K105" s="31">
        <v>355</v>
      </c>
      <c r="L105" s="8"/>
      <c r="M105" s="8"/>
      <c r="N105" s="8"/>
      <c r="O105" s="8"/>
      <c r="P105" s="8"/>
      <c r="Q105" s="8"/>
    </row>
    <row r="106" spans="1:17" ht="15" x14ac:dyDescent="0.25">
      <c r="A106" s="18"/>
      <c r="B106" s="53"/>
      <c r="C106" s="50" t="s">
        <v>177</v>
      </c>
      <c r="D106" s="31">
        <v>5</v>
      </c>
      <c r="E106" s="31">
        <v>540</v>
      </c>
      <c r="F106" s="31">
        <v>5</v>
      </c>
      <c r="G106" s="31">
        <v>63</v>
      </c>
      <c r="H106" s="67">
        <v>0</v>
      </c>
      <c r="I106" s="24"/>
      <c r="J106" s="31">
        <v>6</v>
      </c>
      <c r="K106" s="31">
        <v>240</v>
      </c>
      <c r="L106" s="8"/>
      <c r="M106" s="8"/>
      <c r="N106" s="8"/>
      <c r="O106" s="8"/>
      <c r="P106" s="8"/>
      <c r="Q106" s="8"/>
    </row>
    <row r="107" spans="1:17" ht="15" x14ac:dyDescent="0.25">
      <c r="A107" s="18"/>
      <c r="B107" s="53"/>
      <c r="C107" s="50" t="s">
        <v>178</v>
      </c>
      <c r="D107" s="31">
        <v>8</v>
      </c>
      <c r="E107" s="31">
        <f>15+630+12+45+30+60+70+10</f>
        <v>872</v>
      </c>
      <c r="F107" s="31">
        <v>4</v>
      </c>
      <c r="G107" s="31">
        <v>320</v>
      </c>
      <c r="H107" s="67">
        <v>0</v>
      </c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 x14ac:dyDescent="0.25">
      <c r="A108" s="18"/>
      <c r="B108" s="53"/>
      <c r="C108" s="50" t="s">
        <v>179</v>
      </c>
      <c r="D108" s="31">
        <v>9</v>
      </c>
      <c r="E108" s="31">
        <f>10+10+15+55+6+60+85+65+70+300</f>
        <v>676</v>
      </c>
      <c r="F108" s="31">
        <v>6</v>
      </c>
      <c r="G108" s="31">
        <v>176</v>
      </c>
      <c r="H108" s="67">
        <v>0</v>
      </c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 x14ac:dyDescent="0.25">
      <c r="A109" s="18"/>
      <c r="B109" s="53"/>
      <c r="C109" s="50" t="s">
        <v>180</v>
      </c>
      <c r="D109" s="31">
        <v>9</v>
      </c>
      <c r="E109" s="31">
        <f>30+60+20+10+20+15+15+86+6+300+268</f>
        <v>830</v>
      </c>
      <c r="F109" s="31">
        <v>5</v>
      </c>
      <c r="G109" s="31">
        <v>105</v>
      </c>
      <c r="H109" s="67">
        <v>0</v>
      </c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 x14ac:dyDescent="0.25">
      <c r="A110" s="18"/>
      <c r="B110" s="53"/>
      <c r="C110" s="50" t="s">
        <v>181</v>
      </c>
      <c r="D110" s="31">
        <v>3</v>
      </c>
      <c r="E110" s="31">
        <f>15+25+15+200</f>
        <v>255</v>
      </c>
      <c r="F110" s="31">
        <v>3</v>
      </c>
      <c r="G110" s="31">
        <v>55</v>
      </c>
      <c r="H110" s="67">
        <v>0</v>
      </c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 x14ac:dyDescent="0.25">
      <c r="A111" s="18"/>
      <c r="B111" s="53"/>
      <c r="C111" s="50" t="s">
        <v>182</v>
      </c>
      <c r="D111" s="31">
        <v>6</v>
      </c>
      <c r="E111" s="31">
        <v>460</v>
      </c>
      <c r="F111" s="31">
        <v>2</v>
      </c>
      <c r="G111" s="31">
        <v>60</v>
      </c>
      <c r="H111" s="67">
        <v>0</v>
      </c>
      <c r="I111" s="24"/>
      <c r="J111" s="31">
        <v>1</v>
      </c>
      <c r="K111" s="31">
        <v>40</v>
      </c>
      <c r="L111" s="8"/>
      <c r="M111" s="8"/>
      <c r="N111" s="8"/>
      <c r="O111" s="8"/>
      <c r="P111" s="8"/>
      <c r="Q111" s="8"/>
    </row>
    <row r="112" spans="1:17" ht="15" x14ac:dyDescent="0.25">
      <c r="A112" s="18"/>
      <c r="B112" s="53"/>
      <c r="C112" s="50" t="s">
        <v>183</v>
      </c>
      <c r="D112" s="31">
        <v>3</v>
      </c>
      <c r="E112" s="31">
        <f>10+7+10</f>
        <v>27</v>
      </c>
      <c r="F112" s="31">
        <v>3</v>
      </c>
      <c r="G112" s="31">
        <f>10+7+10</f>
        <v>27</v>
      </c>
      <c r="H112" s="67">
        <v>0</v>
      </c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 x14ac:dyDescent="0.25">
      <c r="A113" s="18"/>
      <c r="B113" s="53"/>
      <c r="C113" s="50" t="s">
        <v>184</v>
      </c>
      <c r="D113" s="31"/>
      <c r="E113" s="31"/>
      <c r="F113" s="31"/>
      <c r="G113" s="31"/>
      <c r="H113" s="67">
        <v>0</v>
      </c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 x14ac:dyDescent="0.25">
      <c r="A114" s="18"/>
      <c r="B114" s="53"/>
      <c r="C114" s="50" t="s">
        <v>185</v>
      </c>
      <c r="D114" s="31">
        <v>10</v>
      </c>
      <c r="E114" s="31">
        <f>30+160+131+15+160+170+250+40+10+10</f>
        <v>976</v>
      </c>
      <c r="F114" s="31">
        <v>4</v>
      </c>
      <c r="G114" s="31">
        <v>430</v>
      </c>
      <c r="H114" s="67">
        <v>0</v>
      </c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 x14ac:dyDescent="0.25">
      <c r="A115" s="18"/>
      <c r="B115" s="53"/>
      <c r="C115" s="50" t="s">
        <v>186</v>
      </c>
      <c r="D115" s="31">
        <v>1</v>
      </c>
      <c r="E115" s="31">
        <v>100</v>
      </c>
      <c r="F115" s="31">
        <v>1</v>
      </c>
      <c r="G115" s="31">
        <v>4.4000000000000004</v>
      </c>
      <c r="H115" s="67">
        <v>0</v>
      </c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 x14ac:dyDescent="0.25">
      <c r="A116" s="18"/>
      <c r="B116" s="53"/>
      <c r="C116" s="50" t="s">
        <v>187</v>
      </c>
      <c r="D116" s="64"/>
      <c r="E116" s="64"/>
      <c r="F116" s="64"/>
      <c r="G116" s="64"/>
      <c r="H116" s="67">
        <v>0</v>
      </c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 x14ac:dyDescent="0.25">
      <c r="A117" s="18"/>
      <c r="B117" s="53"/>
      <c r="C117" s="50" t="s">
        <v>188</v>
      </c>
      <c r="D117" s="64">
        <v>18</v>
      </c>
      <c r="E117" s="64">
        <f>360+15+320+20+155+360+80+60+15+54+80+50+10+10+200+60+194+100</f>
        <v>2143</v>
      </c>
      <c r="F117" s="64">
        <v>9</v>
      </c>
      <c r="G117" s="64">
        <v>1210</v>
      </c>
      <c r="H117" s="67">
        <v>0</v>
      </c>
      <c r="I117" s="24"/>
      <c r="J117" s="31">
        <v>19</v>
      </c>
      <c r="K117" s="31">
        <v>740</v>
      </c>
      <c r="L117" s="8"/>
      <c r="M117" s="8"/>
      <c r="N117" s="8"/>
      <c r="O117" s="8"/>
      <c r="P117" s="8"/>
      <c r="Q117" s="8"/>
    </row>
    <row r="118" spans="1:17" ht="15" x14ac:dyDescent="0.25">
      <c r="A118" s="18"/>
      <c r="B118" s="53"/>
      <c r="C118" s="50" t="s">
        <v>189</v>
      </c>
      <c r="D118" s="64">
        <v>7</v>
      </c>
      <c r="E118" s="64">
        <f>15+250+670+150+45+80+85</f>
        <v>1295</v>
      </c>
      <c r="F118" s="64">
        <v>3</v>
      </c>
      <c r="G118" s="64">
        <v>120</v>
      </c>
      <c r="H118" s="67">
        <v>0</v>
      </c>
      <c r="I118" s="24"/>
      <c r="J118" s="31">
        <v>1</v>
      </c>
      <c r="K118" s="31">
        <v>40</v>
      </c>
      <c r="L118" s="8"/>
      <c r="M118" s="8"/>
      <c r="N118" s="8"/>
      <c r="O118" s="8"/>
      <c r="P118" s="8"/>
      <c r="Q118" s="8"/>
    </row>
    <row r="119" spans="1:17" ht="15" x14ac:dyDescent="0.25">
      <c r="A119" s="18"/>
      <c r="B119" s="53"/>
      <c r="C119" s="50" t="s">
        <v>190</v>
      </c>
      <c r="D119" s="64">
        <v>3</v>
      </c>
      <c r="E119" s="64">
        <f>15+200+8</f>
        <v>223</v>
      </c>
      <c r="F119" s="64">
        <v>3</v>
      </c>
      <c r="G119" s="64">
        <v>223</v>
      </c>
      <c r="H119" s="67">
        <v>0</v>
      </c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 x14ac:dyDescent="0.25">
      <c r="A120" s="18"/>
      <c r="B120" s="53"/>
      <c r="C120" s="50" t="s">
        <v>191</v>
      </c>
      <c r="D120" s="64"/>
      <c r="E120" s="64"/>
      <c r="F120" s="64"/>
      <c r="G120" s="64"/>
      <c r="H120" s="67">
        <v>0</v>
      </c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 x14ac:dyDescent="0.25">
      <c r="A121" s="18"/>
      <c r="B121" s="53"/>
      <c r="C121" s="50" t="s">
        <v>192</v>
      </c>
      <c r="D121" s="64"/>
      <c r="E121" s="64"/>
      <c r="F121" s="64"/>
      <c r="G121" s="64"/>
      <c r="H121" s="67">
        <v>0</v>
      </c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 x14ac:dyDescent="0.25">
      <c r="A122" s="18"/>
      <c r="B122" s="53"/>
      <c r="C122" s="50" t="s">
        <v>193</v>
      </c>
      <c r="D122" s="31">
        <v>5</v>
      </c>
      <c r="E122" s="31">
        <f>4.4+25+10+10+14</f>
        <v>63.4</v>
      </c>
      <c r="F122" s="31">
        <v>5</v>
      </c>
      <c r="G122" s="31">
        <v>63.4</v>
      </c>
      <c r="H122" s="67">
        <v>0</v>
      </c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5" x14ac:dyDescent="0.25">
      <c r="A123" s="18"/>
      <c r="B123" s="53"/>
      <c r="C123" s="50" t="s">
        <v>194</v>
      </c>
      <c r="D123" s="64">
        <v>4</v>
      </c>
      <c r="E123" s="64">
        <f>200+14+70+2.5</f>
        <v>286.5</v>
      </c>
      <c r="F123" s="64">
        <v>4</v>
      </c>
      <c r="G123" s="64">
        <v>286.5</v>
      </c>
      <c r="H123" s="67">
        <v>0</v>
      </c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5" x14ac:dyDescent="0.25">
      <c r="A124" s="18"/>
      <c r="B124" s="53"/>
      <c r="C124" s="50" t="s">
        <v>195</v>
      </c>
      <c r="D124" s="64"/>
      <c r="E124" s="64"/>
      <c r="F124" s="64"/>
      <c r="G124" s="64"/>
      <c r="H124" s="67">
        <v>0</v>
      </c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5" x14ac:dyDescent="0.25">
      <c r="A125" s="18"/>
      <c r="B125" s="53"/>
      <c r="C125" s="50" t="s">
        <v>196</v>
      </c>
      <c r="D125" s="64">
        <v>1</v>
      </c>
      <c r="E125" s="64">
        <v>98</v>
      </c>
      <c r="F125" s="64"/>
      <c r="G125" s="64"/>
      <c r="H125" s="67">
        <v>0</v>
      </c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 x14ac:dyDescent="0.25">
      <c r="A126" s="18"/>
      <c r="B126" s="53"/>
      <c r="C126" s="50" t="s">
        <v>197</v>
      </c>
      <c r="D126" s="31">
        <v>2</v>
      </c>
      <c r="E126" s="31">
        <f>70+45</f>
        <v>115</v>
      </c>
      <c r="F126" s="31">
        <v>2</v>
      </c>
      <c r="G126" s="31">
        <v>115</v>
      </c>
      <c r="H126" s="67">
        <v>0</v>
      </c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 x14ac:dyDescent="0.25">
      <c r="A127" s="18"/>
      <c r="B127" s="53"/>
      <c r="C127" s="50" t="s">
        <v>198</v>
      </c>
      <c r="D127" s="31">
        <v>1</v>
      </c>
      <c r="E127" s="31">
        <f>160</f>
        <v>160</v>
      </c>
      <c r="F127" s="31">
        <v>1</v>
      </c>
      <c r="G127" s="31">
        <f>160</f>
        <v>160</v>
      </c>
      <c r="H127" s="67">
        <v>0</v>
      </c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 x14ac:dyDescent="0.25">
      <c r="A128" s="18"/>
      <c r="B128" s="53"/>
      <c r="C128" s="50" t="s">
        <v>199</v>
      </c>
      <c r="D128" s="31"/>
      <c r="E128" s="31"/>
      <c r="F128" s="31"/>
      <c r="G128" s="31"/>
      <c r="H128" s="67">
        <v>0</v>
      </c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 x14ac:dyDescent="0.25">
      <c r="A129" s="18"/>
      <c r="B129" s="53"/>
      <c r="C129" s="50" t="s">
        <v>200</v>
      </c>
      <c r="D129" s="31">
        <v>1</v>
      </c>
      <c r="E129" s="31">
        <v>165</v>
      </c>
      <c r="F129" s="31">
        <v>1</v>
      </c>
      <c r="G129" s="31">
        <v>65</v>
      </c>
      <c r="H129" s="67">
        <v>0</v>
      </c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 x14ac:dyDescent="0.25">
      <c r="A130" s="18"/>
      <c r="B130" s="53"/>
      <c r="C130" s="50" t="s">
        <v>201</v>
      </c>
      <c r="D130" s="31">
        <v>1</v>
      </c>
      <c r="E130" s="31">
        <v>123</v>
      </c>
      <c r="F130" s="31">
        <v>1</v>
      </c>
      <c r="G130" s="31">
        <v>25</v>
      </c>
      <c r="H130" s="67">
        <v>0</v>
      </c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 x14ac:dyDescent="0.25">
      <c r="A131" s="18"/>
      <c r="B131" s="53"/>
      <c r="C131" s="50" t="s">
        <v>202</v>
      </c>
      <c r="D131" s="31"/>
      <c r="E131" s="31"/>
      <c r="F131" s="31"/>
      <c r="G131" s="31"/>
      <c r="H131" s="67">
        <v>0</v>
      </c>
      <c r="I131" s="24"/>
      <c r="J131" s="31">
        <v>6</v>
      </c>
      <c r="K131" s="31">
        <v>165</v>
      </c>
      <c r="L131" s="8"/>
      <c r="M131" s="8"/>
      <c r="N131" s="8"/>
      <c r="O131" s="8"/>
      <c r="P131" s="8"/>
      <c r="Q131" s="8"/>
    </row>
    <row r="132" spans="1:17" ht="12.75" customHeight="1" x14ac:dyDescent="0.25">
      <c r="A132" s="18"/>
      <c r="B132" s="53"/>
      <c r="C132" s="50" t="s">
        <v>203</v>
      </c>
      <c r="D132" s="31"/>
      <c r="E132" s="31"/>
      <c r="F132" s="31"/>
      <c r="G132" s="31"/>
      <c r="H132" s="67">
        <v>0</v>
      </c>
      <c r="I132" s="24"/>
      <c r="J132" s="31">
        <v>4</v>
      </c>
      <c r="K132" s="31">
        <v>170</v>
      </c>
      <c r="L132" s="8"/>
      <c r="M132" s="8"/>
      <c r="N132" s="8"/>
      <c r="O132" s="8"/>
      <c r="P132" s="8"/>
      <c r="Q132" s="8"/>
    </row>
    <row r="133" spans="1:17" ht="12.75" customHeight="1" x14ac:dyDescent="0.25">
      <c r="A133" s="18"/>
      <c r="B133" s="53"/>
      <c r="C133" s="50" t="s">
        <v>204</v>
      </c>
      <c r="D133" s="31">
        <v>1</v>
      </c>
      <c r="E133" s="31">
        <v>32</v>
      </c>
      <c r="F133" s="31">
        <v>1</v>
      </c>
      <c r="G133" s="31">
        <v>4.4000000000000004</v>
      </c>
      <c r="H133" s="67">
        <v>0</v>
      </c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 x14ac:dyDescent="0.25">
      <c r="A134" s="18"/>
      <c r="B134" s="53"/>
      <c r="C134" s="50" t="s">
        <v>205</v>
      </c>
      <c r="D134" s="31"/>
      <c r="E134" s="31"/>
      <c r="F134" s="31"/>
      <c r="G134" s="31"/>
      <c r="H134" s="67">
        <v>0</v>
      </c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 x14ac:dyDescent="0.25">
      <c r="A135" s="18"/>
      <c r="B135" s="53"/>
      <c r="C135" s="50" t="s">
        <v>206</v>
      </c>
      <c r="D135" s="31">
        <v>1</v>
      </c>
      <c r="E135" s="31">
        <v>100</v>
      </c>
      <c r="F135" s="31">
        <v>1</v>
      </c>
      <c r="G135" s="31">
        <v>100</v>
      </c>
      <c r="H135" s="67">
        <v>0</v>
      </c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 x14ac:dyDescent="0.25">
      <c r="A136" s="18"/>
      <c r="B136" s="53"/>
      <c r="C136" s="50" t="s">
        <v>207</v>
      </c>
      <c r="D136" s="31">
        <v>2</v>
      </c>
      <c r="E136" s="31">
        <v>336</v>
      </c>
      <c r="F136" s="31"/>
      <c r="G136" s="31"/>
      <c r="H136" s="67">
        <v>0</v>
      </c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 x14ac:dyDescent="0.25">
      <c r="A137" s="18"/>
      <c r="B137" s="53"/>
      <c r="C137" s="50" t="s">
        <v>186</v>
      </c>
      <c r="D137" s="31"/>
      <c r="E137" s="31"/>
      <c r="F137" s="31"/>
      <c r="G137" s="31"/>
      <c r="H137" s="67">
        <v>0</v>
      </c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 x14ac:dyDescent="0.25">
      <c r="A138" s="18"/>
      <c r="B138" s="53"/>
      <c r="C138" s="50" t="s">
        <v>208</v>
      </c>
      <c r="D138" s="109"/>
      <c r="E138" s="109"/>
      <c r="F138" s="109"/>
      <c r="G138" s="109"/>
      <c r="H138" s="67">
        <v>0</v>
      </c>
      <c r="I138" s="109"/>
      <c r="J138" s="109"/>
      <c r="K138" s="109"/>
      <c r="L138" s="8"/>
      <c r="M138" s="8"/>
      <c r="N138" s="8"/>
      <c r="O138" s="8"/>
      <c r="P138" s="8"/>
      <c r="Q138" s="8"/>
    </row>
    <row r="139" spans="1:17" ht="12.75" customHeight="1" x14ac:dyDescent="0.25">
      <c r="A139" s="18"/>
      <c r="B139" s="53"/>
      <c r="C139" s="50" t="s">
        <v>209</v>
      </c>
      <c r="D139" s="64">
        <v>2</v>
      </c>
      <c r="E139" s="64">
        <v>155</v>
      </c>
      <c r="F139" s="64">
        <v>1</v>
      </c>
      <c r="G139" s="64">
        <f>15+40</f>
        <v>55</v>
      </c>
      <c r="H139" s="67">
        <v>0</v>
      </c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 x14ac:dyDescent="0.25">
      <c r="A140" s="18"/>
      <c r="B140" s="53"/>
      <c r="C140" s="50" t="s">
        <v>210</v>
      </c>
      <c r="D140" s="64"/>
      <c r="E140" s="64"/>
      <c r="F140" s="64"/>
      <c r="G140" s="31"/>
      <c r="H140" s="67">
        <v>0</v>
      </c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 x14ac:dyDescent="0.25">
      <c r="A141" s="18"/>
      <c r="B141" s="53"/>
      <c r="C141" s="50" t="s">
        <v>211</v>
      </c>
      <c r="D141" s="64">
        <v>1</v>
      </c>
      <c r="E141" s="64">
        <v>120</v>
      </c>
      <c r="F141" s="64">
        <v>1</v>
      </c>
      <c r="G141" s="31">
        <v>10</v>
      </c>
      <c r="H141" s="67">
        <v>0</v>
      </c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 x14ac:dyDescent="0.25">
      <c r="A142" s="18"/>
      <c r="B142" s="53"/>
      <c r="C142" s="50" t="s">
        <v>212</v>
      </c>
      <c r="D142" s="64"/>
      <c r="E142" s="64"/>
      <c r="F142" s="64"/>
      <c r="G142" s="31"/>
      <c r="H142" s="67">
        <v>0</v>
      </c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 x14ac:dyDescent="0.25">
      <c r="A143" s="18"/>
      <c r="B143" s="53"/>
      <c r="C143" s="50" t="s">
        <v>213</v>
      </c>
      <c r="D143" s="64">
        <v>1</v>
      </c>
      <c r="E143" s="64">
        <v>80</v>
      </c>
      <c r="F143" s="64"/>
      <c r="G143" s="31"/>
      <c r="H143" s="67">
        <v>0</v>
      </c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 x14ac:dyDescent="0.25">
      <c r="A144" s="18"/>
      <c r="B144" s="53"/>
      <c r="C144" s="50" t="s">
        <v>214</v>
      </c>
      <c r="D144" s="64"/>
      <c r="E144" s="64"/>
      <c r="F144" s="64"/>
      <c r="G144" s="31"/>
      <c r="H144" s="67">
        <v>0</v>
      </c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 x14ac:dyDescent="0.25">
      <c r="A145" s="18"/>
      <c r="B145" s="53"/>
      <c r="C145" s="50" t="s">
        <v>215</v>
      </c>
      <c r="D145" s="64"/>
      <c r="E145" s="64"/>
      <c r="F145" s="64"/>
      <c r="G145" s="31"/>
      <c r="H145" s="67">
        <v>0</v>
      </c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 x14ac:dyDescent="0.25">
      <c r="A146" s="18"/>
      <c r="B146" s="53"/>
      <c r="C146" s="56" t="s">
        <v>216</v>
      </c>
      <c r="D146" s="64"/>
      <c r="E146" s="64"/>
      <c r="F146" s="64"/>
      <c r="G146" s="31"/>
      <c r="H146" s="67">
        <v>0</v>
      </c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 x14ac:dyDescent="0.25">
      <c r="A147" s="18"/>
      <c r="B147" s="53"/>
      <c r="C147" s="57" t="s">
        <v>217</v>
      </c>
      <c r="D147" s="64">
        <v>2</v>
      </c>
      <c r="E147" s="64">
        <v>120</v>
      </c>
      <c r="F147" s="64">
        <v>1</v>
      </c>
      <c r="G147" s="64">
        <f>10+10</f>
        <v>20</v>
      </c>
      <c r="H147" s="67">
        <v>0</v>
      </c>
      <c r="I147" s="24"/>
      <c r="J147" s="31"/>
      <c r="K147" s="31"/>
      <c r="L147" s="8"/>
      <c r="M147" s="8"/>
      <c r="N147" s="8"/>
      <c r="O147" s="8"/>
      <c r="P147" s="8"/>
      <c r="Q147" s="8"/>
    </row>
    <row r="148" spans="1:17" ht="12.75" customHeight="1" x14ac:dyDescent="0.25">
      <c r="A148" s="18"/>
      <c r="B148" s="53"/>
      <c r="C148" s="50" t="s">
        <v>218</v>
      </c>
      <c r="D148" s="64">
        <v>1</v>
      </c>
      <c r="E148" s="64">
        <v>10</v>
      </c>
      <c r="F148" s="64"/>
      <c r="G148" s="31"/>
      <c r="H148" s="67">
        <v>0</v>
      </c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 x14ac:dyDescent="0.25">
      <c r="A149" s="18"/>
      <c r="B149" s="53"/>
      <c r="C149" s="50" t="s">
        <v>219</v>
      </c>
      <c r="D149" s="64">
        <v>6</v>
      </c>
      <c r="E149" s="64">
        <v>520</v>
      </c>
      <c r="F149" s="64">
        <v>4</v>
      </c>
      <c r="G149" s="31">
        <v>150</v>
      </c>
      <c r="H149" s="67">
        <v>0</v>
      </c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2.75" customHeight="1" x14ac:dyDescent="0.25">
      <c r="A150" s="18"/>
      <c r="B150" s="53"/>
      <c r="C150" s="50" t="s">
        <v>220</v>
      </c>
      <c r="D150" s="65">
        <v>9</v>
      </c>
      <c r="E150" s="65">
        <v>270</v>
      </c>
      <c r="F150" s="65">
        <v>5</v>
      </c>
      <c r="G150" s="109">
        <v>100</v>
      </c>
      <c r="H150" s="67">
        <v>0</v>
      </c>
      <c r="I150" s="109"/>
      <c r="J150" s="109"/>
      <c r="K150" s="109"/>
      <c r="L150" s="8"/>
      <c r="M150" s="8"/>
      <c r="N150" s="8"/>
      <c r="O150" s="8"/>
      <c r="P150" s="8"/>
      <c r="Q150" s="8"/>
    </row>
    <row r="151" spans="1:17" ht="12.75" customHeight="1" x14ac:dyDescent="0.25">
      <c r="A151" s="18"/>
      <c r="B151" s="53"/>
      <c r="C151" s="50" t="s">
        <v>221</v>
      </c>
      <c r="D151" s="64"/>
      <c r="E151" s="64"/>
      <c r="F151" s="64"/>
      <c r="G151" s="31"/>
      <c r="H151" s="67">
        <v>0</v>
      </c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 x14ac:dyDescent="0.25">
      <c r="A152" s="18"/>
      <c r="B152" s="53"/>
      <c r="C152" s="50" t="s">
        <v>222</v>
      </c>
      <c r="D152" s="31"/>
      <c r="E152" s="31"/>
      <c r="F152" s="31"/>
      <c r="G152" s="31"/>
      <c r="H152" s="67">
        <v>0</v>
      </c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8.75" customHeight="1" x14ac:dyDescent="0.2">
      <c r="A153" s="18"/>
      <c r="B153" s="53"/>
      <c r="C153" s="19" t="s">
        <v>30</v>
      </c>
      <c r="D153" s="31">
        <f>SUM(D104:D152)</f>
        <v>154</v>
      </c>
      <c r="E153" s="31">
        <f t="shared" ref="E153:Q153" si="2">SUM(E104:E152)</f>
        <v>16190.9</v>
      </c>
      <c r="F153" s="31">
        <f t="shared" si="2"/>
        <v>95</v>
      </c>
      <c r="G153" s="31">
        <f t="shared" si="2"/>
        <v>5762.6999999999989</v>
      </c>
      <c r="H153" s="31">
        <f t="shared" si="2"/>
        <v>0</v>
      </c>
      <c r="I153" s="31">
        <f t="shared" si="2"/>
        <v>0</v>
      </c>
      <c r="J153" s="31">
        <f t="shared" si="2"/>
        <v>59</v>
      </c>
      <c r="K153" s="31">
        <f t="shared" si="2"/>
        <v>2490</v>
      </c>
      <c r="L153" s="31">
        <f t="shared" si="2"/>
        <v>0</v>
      </c>
      <c r="M153" s="31">
        <f t="shared" si="2"/>
        <v>0</v>
      </c>
      <c r="N153" s="31">
        <f t="shared" si="2"/>
        <v>0</v>
      </c>
      <c r="O153" s="31">
        <f t="shared" si="2"/>
        <v>0</v>
      </c>
      <c r="P153" s="31">
        <f t="shared" si="2"/>
        <v>0</v>
      </c>
      <c r="Q153" s="31">
        <f t="shared" si="2"/>
        <v>0</v>
      </c>
    </row>
    <row r="154" spans="1:17" ht="15" x14ac:dyDescent="0.25">
      <c r="A154" s="18"/>
      <c r="B154" s="18"/>
      <c r="C154" s="111" t="s">
        <v>250</v>
      </c>
      <c r="D154" s="31"/>
      <c r="E154" s="31"/>
      <c r="F154" s="31"/>
      <c r="G154" s="31"/>
      <c r="H154" s="67">
        <v>0</v>
      </c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 x14ac:dyDescent="0.25">
      <c r="A155" s="18"/>
      <c r="B155" s="18"/>
      <c r="C155" s="18" t="s">
        <v>224</v>
      </c>
      <c r="D155" s="31">
        <v>12</v>
      </c>
      <c r="E155" s="31">
        <v>2241</v>
      </c>
      <c r="F155" s="31">
        <v>8</v>
      </c>
      <c r="G155" s="31">
        <v>769</v>
      </c>
      <c r="H155" s="67">
        <v>0</v>
      </c>
      <c r="I155" s="24"/>
      <c r="J155" s="31">
        <v>12</v>
      </c>
      <c r="K155" s="31">
        <v>356</v>
      </c>
      <c r="L155" s="8"/>
      <c r="M155" s="8"/>
      <c r="N155" s="8"/>
      <c r="O155" s="8"/>
      <c r="P155" s="8"/>
      <c r="Q155" s="8"/>
    </row>
    <row r="156" spans="1:17" ht="12.75" customHeight="1" x14ac:dyDescent="0.25">
      <c r="A156" s="18"/>
      <c r="B156" s="18"/>
      <c r="C156" s="18" t="s">
        <v>225</v>
      </c>
      <c r="D156" s="31">
        <v>24</v>
      </c>
      <c r="E156" s="31">
        <f>1830+500+300</f>
        <v>2630</v>
      </c>
      <c r="F156" s="31">
        <v>19</v>
      </c>
      <c r="G156" s="31">
        <v>720</v>
      </c>
      <c r="H156" s="67">
        <v>0</v>
      </c>
      <c r="I156" s="24"/>
      <c r="J156" s="31">
        <v>6</v>
      </c>
      <c r="K156" s="31">
        <v>215</v>
      </c>
      <c r="L156" s="8"/>
      <c r="M156" s="8"/>
      <c r="N156" s="8"/>
      <c r="O156" s="8"/>
      <c r="P156" s="8"/>
      <c r="Q156" s="8"/>
    </row>
    <row r="157" spans="1:17" ht="12.75" customHeight="1" x14ac:dyDescent="0.25">
      <c r="A157" s="18"/>
      <c r="B157" s="18"/>
      <c r="C157" s="18" t="s">
        <v>346</v>
      </c>
      <c r="D157" s="31"/>
      <c r="E157" s="31"/>
      <c r="F157" s="31"/>
      <c r="G157" s="31"/>
      <c r="H157" s="67">
        <v>0</v>
      </c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 x14ac:dyDescent="0.25">
      <c r="A158" s="18"/>
      <c r="B158" s="18"/>
      <c r="C158" s="18" t="s">
        <v>226</v>
      </c>
      <c r="D158" s="31"/>
      <c r="E158" s="31"/>
      <c r="F158" s="31"/>
      <c r="G158" s="31"/>
      <c r="H158" s="67">
        <v>0</v>
      </c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 x14ac:dyDescent="0.25">
      <c r="A159" s="18"/>
      <c r="B159" s="18"/>
      <c r="C159" s="18" t="s">
        <v>227</v>
      </c>
      <c r="D159" s="31"/>
      <c r="E159" s="31"/>
      <c r="F159" s="31"/>
      <c r="G159" s="31"/>
      <c r="H159" s="67">
        <v>0</v>
      </c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 x14ac:dyDescent="0.25">
      <c r="A160" s="18"/>
      <c r="B160" s="18"/>
      <c r="C160" s="18" t="s">
        <v>228</v>
      </c>
      <c r="D160" s="31">
        <v>1</v>
      </c>
      <c r="E160" s="31">
        <v>90</v>
      </c>
      <c r="F160" s="31">
        <v>1</v>
      </c>
      <c r="G160" s="31">
        <v>20</v>
      </c>
      <c r="H160" s="67">
        <v>0</v>
      </c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 x14ac:dyDescent="0.25">
      <c r="A161" s="18"/>
      <c r="B161" s="18"/>
      <c r="C161" s="18" t="s">
        <v>229</v>
      </c>
      <c r="D161" s="109">
        <v>1</v>
      </c>
      <c r="E161" s="109">
        <v>175</v>
      </c>
      <c r="F161" s="109">
        <v>1</v>
      </c>
      <c r="G161" s="109">
        <v>10</v>
      </c>
      <c r="H161" s="67">
        <v>0</v>
      </c>
      <c r="I161" s="109"/>
      <c r="J161" s="109"/>
      <c r="K161" s="109"/>
      <c r="L161" s="8"/>
      <c r="M161" s="8"/>
      <c r="N161" s="8"/>
      <c r="O161" s="8"/>
      <c r="P161" s="8"/>
      <c r="Q161" s="8"/>
    </row>
    <row r="162" spans="1:17" ht="12.75" customHeight="1" x14ac:dyDescent="0.25">
      <c r="A162" s="18"/>
      <c r="B162" s="18"/>
      <c r="C162" s="18" t="s">
        <v>230</v>
      </c>
      <c r="D162" s="31">
        <v>1</v>
      </c>
      <c r="E162" s="31">
        <v>63</v>
      </c>
      <c r="F162" s="31">
        <v>1</v>
      </c>
      <c r="G162" s="31">
        <v>10</v>
      </c>
      <c r="H162" s="67">
        <v>0</v>
      </c>
      <c r="I162" s="24"/>
      <c r="J162" s="31">
        <v>1</v>
      </c>
      <c r="K162" s="31">
        <v>63</v>
      </c>
      <c r="L162" s="8"/>
      <c r="M162" s="8"/>
      <c r="N162" s="8"/>
      <c r="O162" s="8"/>
      <c r="P162" s="8"/>
      <c r="Q162" s="8"/>
    </row>
    <row r="163" spans="1:17" ht="12.75" customHeight="1" x14ac:dyDescent="0.25">
      <c r="A163" s="18"/>
      <c r="B163" s="18"/>
      <c r="C163" s="18" t="s">
        <v>231</v>
      </c>
      <c r="D163" s="31">
        <v>1</v>
      </c>
      <c r="E163" s="31">
        <v>400</v>
      </c>
      <c r="F163" s="31"/>
      <c r="G163" s="31"/>
      <c r="H163" s="67">
        <v>0</v>
      </c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 x14ac:dyDescent="0.25">
      <c r="A164" s="18"/>
      <c r="B164" s="18"/>
      <c r="C164" s="18" t="s">
        <v>232</v>
      </c>
      <c r="D164" s="64">
        <v>1</v>
      </c>
      <c r="E164" s="64">
        <v>75</v>
      </c>
      <c r="F164" s="64">
        <v>1</v>
      </c>
      <c r="G164" s="64">
        <v>10</v>
      </c>
      <c r="H164" s="67">
        <v>0</v>
      </c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 x14ac:dyDescent="0.25">
      <c r="A165" s="18"/>
      <c r="B165" s="18"/>
      <c r="C165" s="18" t="s">
        <v>233</v>
      </c>
      <c r="D165" s="64"/>
      <c r="E165" s="64"/>
      <c r="F165" s="64"/>
      <c r="G165" s="64"/>
      <c r="H165" s="67">
        <v>0</v>
      </c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 x14ac:dyDescent="0.25">
      <c r="A166" s="18"/>
      <c r="B166" s="18"/>
      <c r="C166" s="18" t="s">
        <v>234</v>
      </c>
      <c r="D166" s="64"/>
      <c r="E166" s="64"/>
      <c r="F166" s="64"/>
      <c r="G166" s="64"/>
      <c r="H166" s="67">
        <v>0</v>
      </c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 x14ac:dyDescent="0.25">
      <c r="A167" s="18"/>
      <c r="B167" s="18"/>
      <c r="C167" s="18" t="s">
        <v>235</v>
      </c>
      <c r="D167" s="64">
        <v>1</v>
      </c>
      <c r="E167" s="64">
        <f>120</f>
        <v>120</v>
      </c>
      <c r="F167" s="64">
        <v>2</v>
      </c>
      <c r="G167" s="64">
        <v>45</v>
      </c>
      <c r="H167" s="67">
        <v>0</v>
      </c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 x14ac:dyDescent="0.25">
      <c r="A168" s="18"/>
      <c r="B168" s="18"/>
      <c r="C168" s="18" t="s">
        <v>347</v>
      </c>
      <c r="D168" s="64">
        <v>1</v>
      </c>
      <c r="E168" s="64">
        <v>40</v>
      </c>
      <c r="F168" s="64">
        <v>1</v>
      </c>
      <c r="G168" s="64">
        <v>40</v>
      </c>
      <c r="H168" s="67">
        <v>0</v>
      </c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 x14ac:dyDescent="0.25">
      <c r="A169" s="18"/>
      <c r="B169" s="18"/>
      <c r="C169" s="18" t="s">
        <v>236</v>
      </c>
      <c r="D169" s="64">
        <v>3</v>
      </c>
      <c r="E169" s="64">
        <v>190</v>
      </c>
      <c r="F169" s="64"/>
      <c r="G169" s="64"/>
      <c r="H169" s="67">
        <v>0</v>
      </c>
      <c r="I169" s="24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 x14ac:dyDescent="0.25">
      <c r="A170" s="18"/>
      <c r="B170" s="18"/>
      <c r="C170" s="18" t="s">
        <v>237</v>
      </c>
      <c r="D170" s="64">
        <v>2</v>
      </c>
      <c r="E170" s="64">
        <v>180</v>
      </c>
      <c r="F170" s="64"/>
      <c r="G170" s="64"/>
      <c r="H170" s="67">
        <v>0</v>
      </c>
      <c r="I170" s="24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 x14ac:dyDescent="0.25">
      <c r="A171" s="18"/>
      <c r="B171" s="18"/>
      <c r="C171" s="18" t="s">
        <v>238</v>
      </c>
      <c r="D171" s="64">
        <v>2</v>
      </c>
      <c r="E171" s="64">
        <v>240</v>
      </c>
      <c r="F171" s="64">
        <v>2</v>
      </c>
      <c r="G171" s="64">
        <v>20</v>
      </c>
      <c r="H171" s="67">
        <v>0</v>
      </c>
      <c r="I171" s="24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 x14ac:dyDescent="0.25">
      <c r="A172" s="18"/>
      <c r="B172" s="18"/>
      <c r="C172" s="18" t="s">
        <v>239</v>
      </c>
      <c r="D172" s="64"/>
      <c r="E172" s="64"/>
      <c r="F172" s="64"/>
      <c r="G172" s="64"/>
      <c r="H172" s="67">
        <v>0</v>
      </c>
      <c r="I172" s="24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 x14ac:dyDescent="0.25">
      <c r="A173" s="18"/>
      <c r="B173" s="18"/>
      <c r="C173" s="18" t="s">
        <v>240</v>
      </c>
      <c r="D173" s="65">
        <v>2</v>
      </c>
      <c r="E173" s="65">
        <v>135</v>
      </c>
      <c r="F173" s="65">
        <v>2</v>
      </c>
      <c r="G173" s="65">
        <v>35</v>
      </c>
      <c r="H173" s="67">
        <v>0</v>
      </c>
      <c r="I173" s="109"/>
      <c r="J173" s="109"/>
      <c r="K173" s="109"/>
      <c r="L173" s="8"/>
      <c r="M173" s="8"/>
      <c r="N173" s="8"/>
      <c r="O173" s="8"/>
      <c r="P173" s="8"/>
      <c r="Q173" s="8"/>
    </row>
    <row r="174" spans="1:17" ht="12.75" customHeight="1" x14ac:dyDescent="0.25">
      <c r="A174" s="18"/>
      <c r="B174" s="18"/>
      <c r="C174" s="18" t="s">
        <v>241</v>
      </c>
      <c r="D174" s="64"/>
      <c r="E174" s="64"/>
      <c r="F174" s="64"/>
      <c r="G174" s="64"/>
      <c r="H174" s="67">
        <v>0</v>
      </c>
      <c r="I174" s="10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 x14ac:dyDescent="0.25">
      <c r="A175" s="18"/>
      <c r="B175" s="18"/>
      <c r="C175" s="18" t="s">
        <v>242</v>
      </c>
      <c r="D175" s="64"/>
      <c r="E175" s="64"/>
      <c r="F175" s="64"/>
      <c r="G175" s="64"/>
      <c r="H175" s="67">
        <v>0</v>
      </c>
      <c r="I175" s="10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 x14ac:dyDescent="0.25">
      <c r="A176" s="18"/>
      <c r="B176" s="18"/>
      <c r="C176" s="18" t="s">
        <v>348</v>
      </c>
      <c r="D176" s="64"/>
      <c r="E176" s="64"/>
      <c r="F176" s="64"/>
      <c r="G176" s="64"/>
      <c r="H176" s="67">
        <v>0</v>
      </c>
      <c r="I176" s="10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 x14ac:dyDescent="0.25">
      <c r="A177" s="18"/>
      <c r="B177" s="18"/>
      <c r="C177" s="18" t="s">
        <v>243</v>
      </c>
      <c r="D177" s="64"/>
      <c r="E177" s="64"/>
      <c r="F177" s="64"/>
      <c r="G177" s="64"/>
      <c r="H177" s="67">
        <v>0</v>
      </c>
      <c r="I177" s="10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 x14ac:dyDescent="0.25">
      <c r="A178" s="18"/>
      <c r="B178" s="18"/>
      <c r="C178" s="18" t="s">
        <v>349</v>
      </c>
      <c r="D178" s="64">
        <v>6</v>
      </c>
      <c r="E178" s="64">
        <f>30+15+100+100+15+10</f>
        <v>270</v>
      </c>
      <c r="F178" s="64">
        <v>1</v>
      </c>
      <c r="G178" s="64">
        <v>70</v>
      </c>
      <c r="H178" s="67">
        <v>0</v>
      </c>
      <c r="I178" s="10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 x14ac:dyDescent="0.25">
      <c r="A179" s="18"/>
      <c r="B179" s="18"/>
      <c r="C179" s="18" t="s">
        <v>244</v>
      </c>
      <c r="D179" s="64">
        <v>1</v>
      </c>
      <c r="E179" s="64">
        <v>10</v>
      </c>
      <c r="F179" s="64">
        <v>1</v>
      </c>
      <c r="G179" s="64">
        <v>10</v>
      </c>
      <c r="H179" s="67">
        <v>0</v>
      </c>
      <c r="I179" s="10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 x14ac:dyDescent="0.25">
      <c r="A180" s="18"/>
      <c r="B180" s="18"/>
      <c r="C180" s="18" t="s">
        <v>245</v>
      </c>
      <c r="D180" s="31">
        <v>1</v>
      </c>
      <c r="E180" s="31">
        <v>90</v>
      </c>
      <c r="F180" s="31">
        <v>1</v>
      </c>
      <c r="G180" s="31">
        <v>10</v>
      </c>
      <c r="H180" s="67">
        <v>0</v>
      </c>
      <c r="I180" s="10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 x14ac:dyDescent="0.25">
      <c r="A181" s="18"/>
      <c r="B181" s="18"/>
      <c r="C181" s="18" t="s">
        <v>246</v>
      </c>
      <c r="D181" s="31">
        <v>1</v>
      </c>
      <c r="E181" s="31">
        <v>80</v>
      </c>
      <c r="F181" s="31">
        <v>1</v>
      </c>
      <c r="G181" s="31">
        <v>10</v>
      </c>
      <c r="H181" s="67">
        <v>0</v>
      </c>
      <c r="I181" s="10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 x14ac:dyDescent="0.25">
      <c r="A182" s="18"/>
      <c r="B182" s="18"/>
      <c r="C182" s="18" t="s">
        <v>247</v>
      </c>
      <c r="D182" s="31">
        <v>1</v>
      </c>
      <c r="E182" s="31">
        <v>70</v>
      </c>
      <c r="F182" s="31">
        <v>1</v>
      </c>
      <c r="G182" s="31">
        <v>10</v>
      </c>
      <c r="H182" s="67">
        <v>0</v>
      </c>
      <c r="I182" s="10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 x14ac:dyDescent="0.25">
      <c r="A183" s="18"/>
      <c r="B183" s="18"/>
      <c r="C183" s="18" t="s">
        <v>249</v>
      </c>
      <c r="D183" s="31">
        <v>2</v>
      </c>
      <c r="E183" s="31">
        <v>120</v>
      </c>
      <c r="F183" s="31">
        <v>2</v>
      </c>
      <c r="G183" s="31">
        <v>20</v>
      </c>
      <c r="H183" s="67">
        <v>0</v>
      </c>
      <c r="I183" s="10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 x14ac:dyDescent="0.25">
      <c r="A184" s="18"/>
      <c r="B184" s="18"/>
      <c r="C184" s="54" t="s">
        <v>248</v>
      </c>
      <c r="D184" s="31">
        <v>3</v>
      </c>
      <c r="E184" s="31">
        <f>15+15+40</f>
        <v>70</v>
      </c>
      <c r="F184" s="31">
        <v>3</v>
      </c>
      <c r="G184" s="31">
        <v>70</v>
      </c>
      <c r="H184" s="67">
        <v>0</v>
      </c>
      <c r="I184" s="10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 x14ac:dyDescent="0.2">
      <c r="A185" s="18"/>
      <c r="B185" s="18"/>
      <c r="C185" s="19" t="s">
        <v>30</v>
      </c>
      <c r="D185" s="31">
        <f>SUM(D155:D184)</f>
        <v>67</v>
      </c>
      <c r="E185" s="31">
        <f t="shared" ref="E185:Q185" si="3">SUM(E155:E184)</f>
        <v>7289</v>
      </c>
      <c r="F185" s="31">
        <f t="shared" si="3"/>
        <v>48</v>
      </c>
      <c r="G185" s="31">
        <f t="shared" si="3"/>
        <v>1879</v>
      </c>
      <c r="H185" s="31">
        <f t="shared" si="3"/>
        <v>0</v>
      </c>
      <c r="I185" s="31">
        <f t="shared" si="3"/>
        <v>0</v>
      </c>
      <c r="J185" s="31">
        <f t="shared" si="3"/>
        <v>19</v>
      </c>
      <c r="K185" s="31">
        <f t="shared" si="3"/>
        <v>634</v>
      </c>
      <c r="L185" s="31">
        <f t="shared" si="3"/>
        <v>0</v>
      </c>
      <c r="M185" s="31">
        <f t="shared" si="3"/>
        <v>0</v>
      </c>
      <c r="N185" s="31">
        <f t="shared" si="3"/>
        <v>0</v>
      </c>
      <c r="O185" s="31">
        <f t="shared" si="3"/>
        <v>0</v>
      </c>
      <c r="P185" s="31">
        <f t="shared" si="3"/>
        <v>0</v>
      </c>
      <c r="Q185" s="31">
        <f t="shared" si="3"/>
        <v>0</v>
      </c>
    </row>
    <row r="186" spans="1:17" ht="15" x14ac:dyDescent="0.25">
      <c r="A186" s="18"/>
      <c r="B186" s="18"/>
      <c r="C186" s="58" t="s">
        <v>259</v>
      </c>
      <c r="D186" s="31"/>
      <c r="E186" s="31"/>
      <c r="F186" s="31"/>
      <c r="G186" s="31"/>
      <c r="H186" s="67">
        <v>0</v>
      </c>
      <c r="I186" s="10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 x14ac:dyDescent="0.25">
      <c r="A187" s="18"/>
      <c r="B187" s="53"/>
      <c r="C187" s="57" t="s">
        <v>251</v>
      </c>
      <c r="D187" s="31">
        <v>6</v>
      </c>
      <c r="E187" s="31">
        <v>306</v>
      </c>
      <c r="F187" s="31">
        <v>5</v>
      </c>
      <c r="G187" s="31">
        <v>45</v>
      </c>
      <c r="H187" s="67">
        <v>0</v>
      </c>
      <c r="I187" s="109"/>
      <c r="J187" s="31">
        <v>1</v>
      </c>
      <c r="K187" s="31">
        <v>40</v>
      </c>
      <c r="L187" s="8"/>
      <c r="M187" s="8"/>
      <c r="N187" s="8"/>
      <c r="O187" s="8"/>
      <c r="P187" s="8"/>
      <c r="Q187" s="8"/>
    </row>
    <row r="188" spans="1:17" ht="12.75" customHeight="1" x14ac:dyDescent="0.25">
      <c r="A188" s="18"/>
      <c r="B188" s="53"/>
      <c r="C188" s="50" t="s">
        <v>252</v>
      </c>
      <c r="D188" s="31">
        <v>1</v>
      </c>
      <c r="E188" s="31">
        <v>90</v>
      </c>
      <c r="F188" s="31">
        <v>1</v>
      </c>
      <c r="G188" s="31">
        <v>10</v>
      </c>
      <c r="H188" s="67">
        <v>0</v>
      </c>
      <c r="I188" s="10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 x14ac:dyDescent="0.25">
      <c r="A189" s="18"/>
      <c r="B189" s="53"/>
      <c r="C189" s="50" t="s">
        <v>253</v>
      </c>
      <c r="D189" s="31">
        <v>1</v>
      </c>
      <c r="E189" s="31">
        <v>15</v>
      </c>
      <c r="F189" s="31">
        <v>1</v>
      </c>
      <c r="G189" s="31">
        <v>15</v>
      </c>
      <c r="H189" s="67">
        <v>0</v>
      </c>
      <c r="I189" s="10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 x14ac:dyDescent="0.25">
      <c r="A190" s="18"/>
      <c r="B190" s="53"/>
      <c r="C190" s="50" t="s">
        <v>254</v>
      </c>
      <c r="D190" s="31"/>
      <c r="E190" s="31"/>
      <c r="F190" s="31"/>
      <c r="G190" s="31"/>
      <c r="H190" s="67">
        <v>0</v>
      </c>
      <c r="I190" s="10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 x14ac:dyDescent="0.25">
      <c r="A191" s="18"/>
      <c r="B191" s="53"/>
      <c r="C191" s="50" t="s">
        <v>255</v>
      </c>
      <c r="D191" s="31"/>
      <c r="E191" s="31"/>
      <c r="F191" s="31"/>
      <c r="G191" s="31"/>
      <c r="H191" s="67">
        <v>0</v>
      </c>
      <c r="I191" s="10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 x14ac:dyDescent="0.25">
      <c r="A192" s="18"/>
      <c r="B192" s="53"/>
      <c r="C192" s="50" t="s">
        <v>256</v>
      </c>
      <c r="D192" s="31"/>
      <c r="E192" s="31"/>
      <c r="F192" s="31"/>
      <c r="G192" s="31"/>
      <c r="H192" s="67">
        <v>0</v>
      </c>
      <c r="I192" s="10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 x14ac:dyDescent="0.25">
      <c r="A193" s="18"/>
      <c r="B193" s="53"/>
      <c r="C193" s="50" t="s">
        <v>257</v>
      </c>
      <c r="D193" s="31"/>
      <c r="E193" s="31"/>
      <c r="F193" s="31"/>
      <c r="G193" s="31"/>
      <c r="H193" s="67">
        <v>0</v>
      </c>
      <c r="I193" s="10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 x14ac:dyDescent="0.25">
      <c r="A194" s="18"/>
      <c r="B194" s="53"/>
      <c r="C194" s="50" t="s">
        <v>258</v>
      </c>
      <c r="D194" s="31"/>
      <c r="E194" s="31"/>
      <c r="F194" s="31"/>
      <c r="G194" s="31"/>
      <c r="H194" s="67">
        <v>0</v>
      </c>
      <c r="I194" s="10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 x14ac:dyDescent="0.2">
      <c r="A195" s="18"/>
      <c r="B195" s="53"/>
      <c r="C195" s="19" t="s">
        <v>30</v>
      </c>
      <c r="D195" s="31">
        <f>SUM(D187:D194)</f>
        <v>8</v>
      </c>
      <c r="E195" s="31">
        <f t="shared" ref="E195:Q195" si="4">SUM(E187:E194)</f>
        <v>411</v>
      </c>
      <c r="F195" s="31">
        <f t="shared" si="4"/>
        <v>7</v>
      </c>
      <c r="G195" s="31">
        <f t="shared" si="4"/>
        <v>70</v>
      </c>
      <c r="H195" s="31">
        <f t="shared" si="4"/>
        <v>0</v>
      </c>
      <c r="I195" s="31">
        <f t="shared" si="4"/>
        <v>0</v>
      </c>
      <c r="J195" s="31">
        <f t="shared" si="4"/>
        <v>1</v>
      </c>
      <c r="K195" s="31">
        <f t="shared" si="4"/>
        <v>40</v>
      </c>
      <c r="L195" s="31">
        <f t="shared" si="4"/>
        <v>0</v>
      </c>
      <c r="M195" s="31">
        <f t="shared" si="4"/>
        <v>0</v>
      </c>
      <c r="N195" s="31">
        <f t="shared" si="4"/>
        <v>0</v>
      </c>
      <c r="O195" s="31">
        <f t="shared" si="4"/>
        <v>0</v>
      </c>
      <c r="P195" s="31">
        <f t="shared" si="4"/>
        <v>0</v>
      </c>
      <c r="Q195" s="31">
        <f t="shared" si="4"/>
        <v>0</v>
      </c>
    </row>
    <row r="196" spans="1:17" ht="15" x14ac:dyDescent="0.25">
      <c r="A196" s="18"/>
      <c r="B196" s="53"/>
      <c r="C196" s="60" t="s">
        <v>265</v>
      </c>
      <c r="D196" s="31"/>
      <c r="E196" s="31"/>
      <c r="F196" s="31"/>
      <c r="G196" s="31"/>
      <c r="H196" s="67">
        <v>0</v>
      </c>
      <c r="I196" s="10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 x14ac:dyDescent="0.25">
      <c r="A197" s="18"/>
      <c r="B197" s="53"/>
      <c r="C197" s="50" t="s">
        <v>260</v>
      </c>
      <c r="D197" s="31">
        <v>18</v>
      </c>
      <c r="E197" s="31">
        <v>420</v>
      </c>
      <c r="F197" s="31">
        <v>12</v>
      </c>
      <c r="G197" s="31">
        <v>290</v>
      </c>
      <c r="H197" s="67">
        <v>0</v>
      </c>
      <c r="I197" s="10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 x14ac:dyDescent="0.25">
      <c r="A198" s="18"/>
      <c r="B198" s="53"/>
      <c r="C198" s="50" t="s">
        <v>261</v>
      </c>
      <c r="D198" s="31"/>
      <c r="E198" s="31"/>
      <c r="F198" s="31"/>
      <c r="G198" s="31"/>
      <c r="H198" s="67">
        <v>0</v>
      </c>
      <c r="I198" s="10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 x14ac:dyDescent="0.25">
      <c r="A199" s="18"/>
      <c r="B199" s="53"/>
      <c r="C199" s="50" t="s">
        <v>262</v>
      </c>
      <c r="D199" s="75">
        <v>1</v>
      </c>
      <c r="E199" s="75">
        <v>400</v>
      </c>
      <c r="F199" s="75"/>
      <c r="G199" s="75"/>
      <c r="H199" s="67">
        <v>0</v>
      </c>
      <c r="I199" s="10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 x14ac:dyDescent="0.25">
      <c r="A200" s="18"/>
      <c r="B200" s="53"/>
      <c r="C200" s="50" t="s">
        <v>263</v>
      </c>
      <c r="D200" s="31"/>
      <c r="E200" s="31"/>
      <c r="F200" s="31"/>
      <c r="G200" s="31"/>
      <c r="H200" s="67">
        <v>0</v>
      </c>
      <c r="I200" s="10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 x14ac:dyDescent="0.25">
      <c r="A201" s="18"/>
      <c r="B201" s="53"/>
      <c r="C201" s="50" t="s">
        <v>264</v>
      </c>
      <c r="D201" s="31">
        <v>3</v>
      </c>
      <c r="E201" s="31">
        <v>535</v>
      </c>
      <c r="F201" s="31">
        <v>1</v>
      </c>
      <c r="G201" s="31">
        <v>65</v>
      </c>
      <c r="H201" s="67">
        <v>0</v>
      </c>
      <c r="I201" s="10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 x14ac:dyDescent="0.2">
      <c r="A202" s="18"/>
      <c r="B202" s="18"/>
      <c r="C202" s="59" t="s">
        <v>30</v>
      </c>
      <c r="D202" s="31">
        <f t="shared" ref="D202:Q202" si="5">SUM(D197:D201)</f>
        <v>22</v>
      </c>
      <c r="E202" s="31">
        <f t="shared" si="5"/>
        <v>1355</v>
      </c>
      <c r="F202" s="31">
        <f t="shared" si="5"/>
        <v>13</v>
      </c>
      <c r="G202" s="31">
        <f t="shared" si="5"/>
        <v>355</v>
      </c>
      <c r="H202" s="31">
        <f t="shared" si="5"/>
        <v>0</v>
      </c>
      <c r="I202" s="31">
        <f t="shared" si="5"/>
        <v>0</v>
      </c>
      <c r="J202" s="31">
        <f t="shared" si="5"/>
        <v>0</v>
      </c>
      <c r="K202" s="31">
        <f t="shared" si="5"/>
        <v>0</v>
      </c>
      <c r="L202" s="31">
        <f t="shared" si="5"/>
        <v>0</v>
      </c>
      <c r="M202" s="31">
        <f t="shared" si="5"/>
        <v>0</v>
      </c>
      <c r="N202" s="31">
        <f t="shared" si="5"/>
        <v>0</v>
      </c>
      <c r="O202" s="31">
        <f t="shared" si="5"/>
        <v>0</v>
      </c>
      <c r="P202" s="31">
        <f t="shared" si="5"/>
        <v>0</v>
      </c>
      <c r="Q202" s="31">
        <f t="shared" si="5"/>
        <v>0</v>
      </c>
    </row>
    <row r="203" spans="1:17" ht="15" x14ac:dyDescent="0.25">
      <c r="A203" s="18"/>
      <c r="B203" s="18"/>
      <c r="C203" s="51" t="s">
        <v>305</v>
      </c>
      <c r="D203" s="31"/>
      <c r="E203" s="31"/>
      <c r="F203" s="31"/>
      <c r="G203" s="31"/>
      <c r="H203" s="67">
        <v>0</v>
      </c>
      <c r="I203" s="10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 x14ac:dyDescent="0.25">
      <c r="A204" s="18"/>
      <c r="B204" s="53"/>
      <c r="C204" s="50" t="s">
        <v>266</v>
      </c>
      <c r="D204" s="31">
        <v>1</v>
      </c>
      <c r="E204" s="31">
        <v>296</v>
      </c>
      <c r="F204" s="31"/>
      <c r="G204" s="31"/>
      <c r="H204" s="67">
        <v>0</v>
      </c>
      <c r="I204" s="109"/>
      <c r="J204" s="31">
        <v>5</v>
      </c>
      <c r="K204" s="31">
        <v>310</v>
      </c>
      <c r="L204" s="8"/>
      <c r="M204" s="8"/>
      <c r="N204" s="8"/>
      <c r="O204" s="8"/>
      <c r="P204" s="8"/>
      <c r="Q204" s="8"/>
    </row>
    <row r="205" spans="1:17" ht="12.75" customHeight="1" x14ac:dyDescent="0.25">
      <c r="A205" s="18"/>
      <c r="B205" s="53"/>
      <c r="C205" s="50" t="s">
        <v>267</v>
      </c>
      <c r="D205" s="31"/>
      <c r="E205" s="31"/>
      <c r="F205" s="31"/>
      <c r="G205" s="31"/>
      <c r="H205" s="67">
        <v>0</v>
      </c>
      <c r="I205" s="10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 x14ac:dyDescent="0.25">
      <c r="A206" s="18"/>
      <c r="B206" s="53"/>
      <c r="C206" s="57" t="s">
        <v>268</v>
      </c>
      <c r="D206" s="31"/>
      <c r="E206" s="31"/>
      <c r="F206" s="31"/>
      <c r="G206" s="31"/>
      <c r="H206" s="67">
        <v>0</v>
      </c>
      <c r="I206" s="10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 x14ac:dyDescent="0.25">
      <c r="A207" s="18"/>
      <c r="B207" s="53"/>
      <c r="C207" s="50" t="s">
        <v>269</v>
      </c>
      <c r="D207" s="31"/>
      <c r="E207" s="31"/>
      <c r="F207" s="31"/>
      <c r="G207" s="31"/>
      <c r="H207" s="67">
        <v>0</v>
      </c>
      <c r="I207" s="10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 x14ac:dyDescent="0.25">
      <c r="A208" s="18"/>
      <c r="B208" s="53"/>
      <c r="C208" s="50" t="s">
        <v>270</v>
      </c>
      <c r="D208" s="31">
        <v>11</v>
      </c>
      <c r="E208" s="31">
        <v>3789</v>
      </c>
      <c r="F208" s="31">
        <v>1</v>
      </c>
      <c r="G208" s="31">
        <v>54</v>
      </c>
      <c r="H208" s="67">
        <v>0</v>
      </c>
      <c r="I208" s="109"/>
      <c r="J208" s="31">
        <v>2</v>
      </c>
      <c r="K208" s="31">
        <v>120</v>
      </c>
      <c r="L208" s="8"/>
      <c r="M208" s="8"/>
      <c r="N208" s="8"/>
      <c r="O208" s="8"/>
      <c r="P208" s="8"/>
      <c r="Q208" s="8"/>
    </row>
    <row r="209" spans="1:17" ht="12.75" customHeight="1" x14ac:dyDescent="0.25">
      <c r="A209" s="18"/>
      <c r="B209" s="53"/>
      <c r="C209" s="50" t="s">
        <v>271</v>
      </c>
      <c r="D209" s="31">
        <v>2</v>
      </c>
      <c r="E209" s="31">
        <f>10+10</f>
        <v>20</v>
      </c>
      <c r="F209" s="31">
        <v>2</v>
      </c>
      <c r="G209" s="31">
        <f>10+10</f>
        <v>20</v>
      </c>
      <c r="H209" s="67">
        <v>0</v>
      </c>
      <c r="I209" s="10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 x14ac:dyDescent="0.25">
      <c r="A210" s="18"/>
      <c r="B210" s="53"/>
      <c r="C210" s="50" t="s">
        <v>272</v>
      </c>
      <c r="D210" s="31"/>
      <c r="E210" s="31"/>
      <c r="F210" s="31"/>
      <c r="G210" s="31"/>
      <c r="H210" s="67">
        <v>0</v>
      </c>
      <c r="I210" s="10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 x14ac:dyDescent="0.25">
      <c r="A211" s="18"/>
      <c r="B211" s="53"/>
      <c r="C211" s="50" t="s">
        <v>273</v>
      </c>
      <c r="D211" s="31"/>
      <c r="E211" s="31"/>
      <c r="F211" s="31"/>
      <c r="G211" s="31"/>
      <c r="H211" s="67">
        <v>0</v>
      </c>
      <c r="I211" s="10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 x14ac:dyDescent="0.25">
      <c r="A212" s="18"/>
      <c r="B212" s="53"/>
      <c r="C212" s="50" t="s">
        <v>274</v>
      </c>
      <c r="D212" s="31">
        <v>1</v>
      </c>
      <c r="E212" s="31">
        <v>10</v>
      </c>
      <c r="F212" s="31">
        <v>1</v>
      </c>
      <c r="G212" s="31">
        <v>10</v>
      </c>
      <c r="H212" s="67">
        <v>0</v>
      </c>
      <c r="I212" s="10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 x14ac:dyDescent="0.25">
      <c r="A213" s="18"/>
      <c r="B213" s="53"/>
      <c r="C213" s="50" t="s">
        <v>275</v>
      </c>
      <c r="D213" s="31">
        <v>3</v>
      </c>
      <c r="E213" s="31">
        <v>420</v>
      </c>
      <c r="F213" s="31">
        <v>3</v>
      </c>
      <c r="G213" s="31">
        <v>100</v>
      </c>
      <c r="H213" s="67">
        <v>0</v>
      </c>
      <c r="I213" s="10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 x14ac:dyDescent="0.25">
      <c r="A214" s="18"/>
      <c r="B214" s="53"/>
      <c r="C214" s="50" t="s">
        <v>276</v>
      </c>
      <c r="D214" s="31">
        <v>4</v>
      </c>
      <c r="E214" s="31">
        <f>10+10+4.4+4.4</f>
        <v>28.799999999999997</v>
      </c>
      <c r="F214" s="31"/>
      <c r="G214" s="31"/>
      <c r="H214" s="67">
        <v>0</v>
      </c>
      <c r="I214" s="109"/>
      <c r="J214" s="31">
        <v>1</v>
      </c>
      <c r="K214" s="31">
        <v>40</v>
      </c>
      <c r="L214" s="8"/>
      <c r="M214" s="8"/>
      <c r="N214" s="8"/>
      <c r="O214" s="8"/>
      <c r="P214" s="8"/>
      <c r="Q214" s="8"/>
    </row>
    <row r="215" spans="1:17" ht="12.75" customHeight="1" x14ac:dyDescent="0.25">
      <c r="A215" s="18"/>
      <c r="B215" s="53"/>
      <c r="C215" s="50" t="s">
        <v>277</v>
      </c>
      <c r="D215" s="31">
        <v>3</v>
      </c>
      <c r="E215" s="31">
        <v>120</v>
      </c>
      <c r="F215" s="31">
        <v>3</v>
      </c>
      <c r="G215" s="31">
        <v>120</v>
      </c>
      <c r="H215" s="67">
        <v>0</v>
      </c>
      <c r="I215" s="109"/>
      <c r="J215" s="31">
        <v>1</v>
      </c>
      <c r="K215" s="31">
        <v>25.2</v>
      </c>
      <c r="L215" s="8"/>
      <c r="M215" s="8"/>
      <c r="N215" s="8"/>
      <c r="O215" s="8"/>
      <c r="P215" s="8"/>
      <c r="Q215" s="8"/>
    </row>
    <row r="216" spans="1:17" ht="12.75" customHeight="1" x14ac:dyDescent="0.25">
      <c r="A216" s="18"/>
      <c r="B216" s="53"/>
      <c r="C216" s="50" t="s">
        <v>278</v>
      </c>
      <c r="D216" s="31">
        <v>2</v>
      </c>
      <c r="E216" s="31">
        <f>8+4.4</f>
        <v>12.4</v>
      </c>
      <c r="F216" s="31">
        <v>2</v>
      </c>
      <c r="G216" s="31">
        <f>8+4.4</f>
        <v>12.4</v>
      </c>
      <c r="H216" s="67">
        <v>0</v>
      </c>
      <c r="I216" s="10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 x14ac:dyDescent="0.25">
      <c r="A217" s="18"/>
      <c r="B217" s="53"/>
      <c r="C217" s="50" t="s">
        <v>279</v>
      </c>
      <c r="D217" s="31"/>
      <c r="E217" s="31"/>
      <c r="F217" s="31"/>
      <c r="G217" s="31"/>
      <c r="H217" s="67">
        <v>0</v>
      </c>
      <c r="I217" s="10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 x14ac:dyDescent="0.25">
      <c r="A218" s="18"/>
      <c r="B218" s="53"/>
      <c r="C218" s="50" t="s">
        <v>280</v>
      </c>
      <c r="D218" s="31">
        <v>1</v>
      </c>
      <c r="E218" s="31">
        <v>140</v>
      </c>
      <c r="F218" s="31">
        <v>1</v>
      </c>
      <c r="G218" s="31">
        <v>4.4000000000000004</v>
      </c>
      <c r="H218" s="67">
        <v>0</v>
      </c>
      <c r="I218" s="10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 x14ac:dyDescent="0.25">
      <c r="A219" s="18"/>
      <c r="B219" s="53"/>
      <c r="C219" s="50" t="s">
        <v>281</v>
      </c>
      <c r="D219" s="31">
        <v>2</v>
      </c>
      <c r="E219" s="31">
        <v>260</v>
      </c>
      <c r="F219" s="31">
        <v>2</v>
      </c>
      <c r="G219" s="31">
        <v>44</v>
      </c>
      <c r="H219" s="67">
        <v>0</v>
      </c>
      <c r="I219" s="10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 x14ac:dyDescent="0.25">
      <c r="A220" s="18"/>
      <c r="B220" s="53"/>
      <c r="C220" s="50" t="s">
        <v>282</v>
      </c>
      <c r="D220" s="31"/>
      <c r="E220" s="31"/>
      <c r="F220" s="31"/>
      <c r="G220" s="31"/>
      <c r="H220" s="67">
        <v>0</v>
      </c>
      <c r="I220" s="10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 x14ac:dyDescent="0.25">
      <c r="A221" s="18"/>
      <c r="B221" s="53"/>
      <c r="C221" s="50" t="s">
        <v>283</v>
      </c>
      <c r="D221" s="31"/>
      <c r="E221" s="31"/>
      <c r="F221" s="31"/>
      <c r="G221" s="31"/>
      <c r="H221" s="67">
        <v>0</v>
      </c>
      <c r="I221" s="10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 x14ac:dyDescent="0.25">
      <c r="A222" s="18"/>
      <c r="B222" s="53"/>
      <c r="C222" s="50" t="s">
        <v>284</v>
      </c>
      <c r="D222" s="31">
        <v>8</v>
      </c>
      <c r="E222" s="31">
        <v>577</v>
      </c>
      <c r="F222" s="31"/>
      <c r="G222" s="31"/>
      <c r="H222" s="67">
        <v>0</v>
      </c>
      <c r="I222" s="10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 x14ac:dyDescent="0.25">
      <c r="A223" s="18"/>
      <c r="B223" s="53"/>
      <c r="C223" s="50" t="s">
        <v>285</v>
      </c>
      <c r="D223" s="31">
        <v>1</v>
      </c>
      <c r="E223" s="31">
        <v>100</v>
      </c>
      <c r="F223" s="31">
        <v>1</v>
      </c>
      <c r="G223" s="31">
        <v>15</v>
      </c>
      <c r="H223" s="67">
        <v>0</v>
      </c>
      <c r="I223" s="10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 x14ac:dyDescent="0.25">
      <c r="A224" s="18"/>
      <c r="B224" s="53"/>
      <c r="C224" s="50" t="s">
        <v>286</v>
      </c>
      <c r="D224" s="31">
        <v>1</v>
      </c>
      <c r="E224" s="31">
        <v>155</v>
      </c>
      <c r="F224" s="31">
        <v>1</v>
      </c>
      <c r="G224" s="31">
        <v>155</v>
      </c>
      <c r="H224" s="67">
        <v>0</v>
      </c>
      <c r="I224" s="10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 x14ac:dyDescent="0.25">
      <c r="A225" s="18"/>
      <c r="B225" s="53"/>
      <c r="C225" s="50" t="s">
        <v>287</v>
      </c>
      <c r="D225" s="31">
        <v>1</v>
      </c>
      <c r="E225" s="31">
        <v>12</v>
      </c>
      <c r="F225" s="31">
        <v>1</v>
      </c>
      <c r="G225" s="31">
        <v>12</v>
      </c>
      <c r="H225" s="67">
        <v>0</v>
      </c>
      <c r="I225" s="109"/>
      <c r="J225" s="31">
        <v>1</v>
      </c>
      <c r="K225" s="31">
        <v>15</v>
      </c>
      <c r="L225" s="8"/>
      <c r="M225" s="8"/>
      <c r="N225" s="8"/>
      <c r="O225" s="8"/>
      <c r="P225" s="8"/>
      <c r="Q225" s="8"/>
    </row>
    <row r="226" spans="1:17" ht="12.75" customHeight="1" x14ac:dyDescent="0.25">
      <c r="A226" s="18"/>
      <c r="B226" s="53"/>
      <c r="C226" s="50" t="s">
        <v>288</v>
      </c>
      <c r="D226" s="31">
        <v>1</v>
      </c>
      <c r="E226" s="31">
        <v>4.4000000000000004</v>
      </c>
      <c r="F226" s="31">
        <v>1</v>
      </c>
      <c r="G226" s="31">
        <v>4.4000000000000004</v>
      </c>
      <c r="H226" s="67">
        <v>0</v>
      </c>
      <c r="I226" s="10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 x14ac:dyDescent="0.25">
      <c r="A227" s="18"/>
      <c r="B227" s="53"/>
      <c r="C227" s="50" t="s">
        <v>289</v>
      </c>
      <c r="D227" s="31"/>
      <c r="E227" s="31"/>
      <c r="F227" s="31"/>
      <c r="G227" s="31"/>
      <c r="H227" s="67">
        <v>0</v>
      </c>
      <c r="I227" s="10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 x14ac:dyDescent="0.25">
      <c r="A228" s="18"/>
      <c r="B228" s="53"/>
      <c r="C228" s="50" t="s">
        <v>290</v>
      </c>
      <c r="D228" s="31">
        <v>1</v>
      </c>
      <c r="E228" s="31">
        <v>4.4000000000000004</v>
      </c>
      <c r="F228" s="31">
        <v>1</v>
      </c>
      <c r="G228" s="31">
        <v>4.4000000000000004</v>
      </c>
      <c r="H228" s="67">
        <v>0</v>
      </c>
      <c r="I228" s="10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 x14ac:dyDescent="0.25">
      <c r="A229" s="18"/>
      <c r="B229" s="53"/>
      <c r="C229" s="50" t="s">
        <v>291</v>
      </c>
      <c r="D229" s="31"/>
      <c r="E229" s="31"/>
      <c r="F229" s="31"/>
      <c r="G229" s="31"/>
      <c r="H229" s="67">
        <v>0</v>
      </c>
      <c r="I229" s="10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 x14ac:dyDescent="0.25">
      <c r="A230" s="18"/>
      <c r="B230" s="53"/>
      <c r="C230" s="50" t="s">
        <v>292</v>
      </c>
      <c r="D230" s="31"/>
      <c r="E230" s="31"/>
      <c r="F230" s="31"/>
      <c r="G230" s="31"/>
      <c r="H230" s="67">
        <v>0</v>
      </c>
      <c r="I230" s="10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 x14ac:dyDescent="0.25">
      <c r="A231" s="18"/>
      <c r="B231" s="53"/>
      <c r="C231" s="50" t="s">
        <v>293</v>
      </c>
      <c r="D231" s="31"/>
      <c r="E231" s="31"/>
      <c r="F231" s="31"/>
      <c r="G231" s="31"/>
      <c r="H231" s="67">
        <v>0</v>
      </c>
      <c r="I231" s="10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 x14ac:dyDescent="0.25">
      <c r="A232" s="18"/>
      <c r="B232" s="53"/>
      <c r="C232" s="50" t="s">
        <v>294</v>
      </c>
      <c r="D232" s="31">
        <v>3</v>
      </c>
      <c r="E232" s="31">
        <f>10+13+15</f>
        <v>38</v>
      </c>
      <c r="F232" s="31">
        <v>3</v>
      </c>
      <c r="G232" s="31">
        <f>10+13+15</f>
        <v>38</v>
      </c>
      <c r="H232" s="67">
        <v>0</v>
      </c>
      <c r="I232" s="10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 x14ac:dyDescent="0.25">
      <c r="A233" s="18"/>
      <c r="B233" s="53"/>
      <c r="C233" s="50" t="s">
        <v>295</v>
      </c>
      <c r="D233" s="31">
        <v>2</v>
      </c>
      <c r="E233" s="31">
        <f>10+10</f>
        <v>20</v>
      </c>
      <c r="F233" s="31"/>
      <c r="G233" s="31"/>
      <c r="H233" s="67">
        <v>0</v>
      </c>
      <c r="I233" s="10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 x14ac:dyDescent="0.25">
      <c r="A234" s="18"/>
      <c r="B234" s="53"/>
      <c r="C234" s="50" t="s">
        <v>296</v>
      </c>
      <c r="D234" s="31">
        <v>1</v>
      </c>
      <c r="E234" s="31">
        <v>40</v>
      </c>
      <c r="F234" s="31">
        <v>1</v>
      </c>
      <c r="G234" s="31">
        <v>40</v>
      </c>
      <c r="H234" s="67">
        <v>0</v>
      </c>
      <c r="I234" s="10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 x14ac:dyDescent="0.25">
      <c r="A235" s="18"/>
      <c r="B235" s="53"/>
      <c r="C235" s="50" t="s">
        <v>297</v>
      </c>
      <c r="D235" s="31"/>
      <c r="E235" s="31"/>
      <c r="F235" s="31"/>
      <c r="G235" s="31"/>
      <c r="H235" s="67">
        <v>0</v>
      </c>
      <c r="I235" s="10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 x14ac:dyDescent="0.25">
      <c r="A236" s="18"/>
      <c r="B236" s="53"/>
      <c r="C236" s="50" t="s">
        <v>298</v>
      </c>
      <c r="D236" s="31"/>
      <c r="E236" s="31"/>
      <c r="F236" s="31"/>
      <c r="G236" s="31"/>
      <c r="H236" s="67">
        <v>0</v>
      </c>
      <c r="I236" s="10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 x14ac:dyDescent="0.25">
      <c r="A237" s="18"/>
      <c r="B237" s="53"/>
      <c r="C237" s="50" t="s">
        <v>299</v>
      </c>
      <c r="D237" s="31"/>
      <c r="E237" s="31"/>
      <c r="F237" s="31"/>
      <c r="G237" s="31"/>
      <c r="H237" s="67">
        <v>0</v>
      </c>
      <c r="I237" s="10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 x14ac:dyDescent="0.25">
      <c r="A238" s="18"/>
      <c r="B238" s="53"/>
      <c r="C238" s="50" t="s">
        <v>300</v>
      </c>
      <c r="D238" s="31">
        <v>1</v>
      </c>
      <c r="E238" s="31">
        <v>43</v>
      </c>
      <c r="F238" s="31">
        <v>1</v>
      </c>
      <c r="G238" s="31">
        <v>43</v>
      </c>
      <c r="H238" s="67">
        <v>0</v>
      </c>
      <c r="I238" s="10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 x14ac:dyDescent="0.25">
      <c r="A239" s="18"/>
      <c r="B239" s="53"/>
      <c r="C239" s="50" t="s">
        <v>301</v>
      </c>
      <c r="D239" s="31"/>
      <c r="E239" s="31"/>
      <c r="F239" s="31"/>
      <c r="G239" s="31"/>
      <c r="H239" s="67">
        <v>0</v>
      </c>
      <c r="I239" s="10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 x14ac:dyDescent="0.25">
      <c r="A240" s="18"/>
      <c r="B240" s="53"/>
      <c r="C240" s="50" t="s">
        <v>302</v>
      </c>
      <c r="D240" s="31"/>
      <c r="E240" s="31"/>
      <c r="F240" s="31"/>
      <c r="G240" s="31"/>
      <c r="H240" s="67">
        <v>0</v>
      </c>
      <c r="I240" s="10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 x14ac:dyDescent="0.25">
      <c r="A241" s="18"/>
      <c r="B241" s="53"/>
      <c r="C241" s="50" t="s">
        <v>303</v>
      </c>
      <c r="D241" s="31"/>
      <c r="E241" s="31"/>
      <c r="F241" s="31"/>
      <c r="G241" s="31"/>
      <c r="H241" s="67">
        <v>0</v>
      </c>
      <c r="I241" s="109"/>
      <c r="J241" s="31"/>
      <c r="K241" s="31"/>
      <c r="L241" s="8"/>
      <c r="M241" s="8"/>
      <c r="N241" s="8"/>
      <c r="O241" s="8"/>
      <c r="P241" s="8"/>
      <c r="Q241" s="8"/>
    </row>
    <row r="242" spans="1:17" ht="12.75" customHeight="1" x14ac:dyDescent="0.25">
      <c r="A242" s="18"/>
      <c r="B242" s="53"/>
      <c r="C242" s="50" t="s">
        <v>359</v>
      </c>
      <c r="D242" s="31"/>
      <c r="E242" s="31"/>
      <c r="F242" s="31"/>
      <c r="G242" s="31"/>
      <c r="H242" s="67">
        <v>0</v>
      </c>
      <c r="I242" s="109"/>
      <c r="J242" s="31"/>
      <c r="K242" s="31"/>
      <c r="L242" s="8"/>
      <c r="M242" s="8"/>
      <c r="N242" s="8"/>
      <c r="O242" s="8"/>
      <c r="P242" s="8"/>
      <c r="Q242" s="8"/>
    </row>
    <row r="243" spans="1:17" ht="12.75" customHeight="1" x14ac:dyDescent="0.25">
      <c r="A243" s="18"/>
      <c r="B243" s="53"/>
      <c r="C243" s="50" t="s">
        <v>304</v>
      </c>
      <c r="D243" s="31"/>
      <c r="E243" s="31"/>
      <c r="F243" s="31"/>
      <c r="G243" s="31"/>
      <c r="H243" s="67">
        <v>0</v>
      </c>
      <c r="I243" s="109"/>
      <c r="J243" s="31"/>
      <c r="K243" s="31"/>
      <c r="L243" s="8"/>
      <c r="M243" s="8"/>
      <c r="N243" s="8"/>
      <c r="O243" s="8"/>
      <c r="P243" s="8"/>
      <c r="Q243" s="8"/>
    </row>
    <row r="244" spans="1:17" ht="12.75" customHeight="1" x14ac:dyDescent="0.2">
      <c r="A244" s="18"/>
      <c r="B244" s="18"/>
      <c r="C244" s="19" t="s">
        <v>30</v>
      </c>
      <c r="D244" s="31">
        <f>SUM(D204:D243)</f>
        <v>50</v>
      </c>
      <c r="E244" s="31">
        <f>SUM(E204:E243)</f>
        <v>6089.9999999999991</v>
      </c>
      <c r="F244" s="31">
        <f t="shared" ref="F244:Q244" si="6">SUM(F204:F243)</f>
        <v>25</v>
      </c>
      <c r="G244" s="31">
        <f t="shared" si="6"/>
        <v>676.59999999999991</v>
      </c>
      <c r="H244" s="31">
        <f t="shared" si="6"/>
        <v>0</v>
      </c>
      <c r="I244" s="31">
        <f t="shared" si="6"/>
        <v>0</v>
      </c>
      <c r="J244" s="31">
        <f t="shared" si="6"/>
        <v>10</v>
      </c>
      <c r="K244" s="31">
        <f t="shared" si="6"/>
        <v>510.2</v>
      </c>
      <c r="L244" s="31">
        <f t="shared" si="6"/>
        <v>0</v>
      </c>
      <c r="M244" s="31">
        <f t="shared" si="6"/>
        <v>0</v>
      </c>
      <c r="N244" s="31">
        <f t="shared" si="6"/>
        <v>0</v>
      </c>
      <c r="O244" s="31">
        <f t="shared" si="6"/>
        <v>0</v>
      </c>
      <c r="P244" s="31">
        <f t="shared" si="6"/>
        <v>0</v>
      </c>
      <c r="Q244" s="31">
        <f t="shared" si="6"/>
        <v>0</v>
      </c>
    </row>
    <row r="245" spans="1:17" ht="25.5" customHeight="1" x14ac:dyDescent="0.2">
      <c r="A245" s="14"/>
      <c r="B245" s="15"/>
      <c r="C245" s="23" t="s">
        <v>119</v>
      </c>
      <c r="D245" s="36">
        <f t="shared" ref="D245:Q245" si="7">SUM(D244+D202+D195+D185+D153+D102+D64)</f>
        <v>566</v>
      </c>
      <c r="E245" s="36">
        <f t="shared" si="7"/>
        <v>63666</v>
      </c>
      <c r="F245" s="36">
        <f t="shared" si="7"/>
        <v>381</v>
      </c>
      <c r="G245" s="36">
        <f t="shared" si="7"/>
        <v>23894.799999999999</v>
      </c>
      <c r="H245" s="36">
        <f t="shared" si="7"/>
        <v>0</v>
      </c>
      <c r="I245" s="36">
        <f t="shared" si="7"/>
        <v>0</v>
      </c>
      <c r="J245" s="36">
        <f t="shared" si="7"/>
        <v>178</v>
      </c>
      <c r="K245" s="36">
        <f t="shared" si="7"/>
        <v>8664.2000000000007</v>
      </c>
      <c r="L245" s="36">
        <f t="shared" si="7"/>
        <v>0</v>
      </c>
      <c r="M245" s="36">
        <f t="shared" si="7"/>
        <v>0</v>
      </c>
      <c r="N245" s="36">
        <f t="shared" si="7"/>
        <v>0</v>
      </c>
      <c r="O245" s="36">
        <f t="shared" si="7"/>
        <v>0</v>
      </c>
      <c r="P245" s="36">
        <f t="shared" si="7"/>
        <v>0</v>
      </c>
      <c r="Q245" s="36">
        <f t="shared" si="7"/>
        <v>0</v>
      </c>
    </row>
    <row r="246" spans="1:17" x14ac:dyDescent="0.2">
      <c r="A246" s="10" t="s">
        <v>10</v>
      </c>
      <c r="B246" s="90" t="s">
        <v>11</v>
      </c>
      <c r="D246" s="37">
        <f>SUM(D245:D245)</f>
        <v>566</v>
      </c>
      <c r="E246" s="38">
        <f>SUM(E245:E245)</f>
        <v>63666</v>
      </c>
      <c r="F246" s="38">
        <f t="shared" ref="F246:Q246" si="8">SUM(F245:F245)</f>
        <v>381</v>
      </c>
      <c r="G246" s="38">
        <f t="shared" si="8"/>
        <v>23894.799999999999</v>
      </c>
      <c r="H246" s="38">
        <f t="shared" si="8"/>
        <v>0</v>
      </c>
      <c r="I246" s="38">
        <f t="shared" si="8"/>
        <v>0</v>
      </c>
      <c r="J246" s="38">
        <f t="shared" si="8"/>
        <v>178</v>
      </c>
      <c r="K246" s="38">
        <f t="shared" si="8"/>
        <v>8664.2000000000007</v>
      </c>
      <c r="L246" s="38">
        <f t="shared" si="8"/>
        <v>0</v>
      </c>
      <c r="M246" s="38">
        <f t="shared" si="8"/>
        <v>0</v>
      </c>
      <c r="N246" s="38">
        <f t="shared" si="8"/>
        <v>0</v>
      </c>
      <c r="O246" s="38">
        <f t="shared" si="8"/>
        <v>0</v>
      </c>
      <c r="P246" s="38">
        <f t="shared" si="8"/>
        <v>0</v>
      </c>
      <c r="Q246" s="38">
        <f t="shared" si="8"/>
        <v>0</v>
      </c>
    </row>
    <row r="248" spans="1:17" x14ac:dyDescent="0.2">
      <c r="G248" s="63"/>
    </row>
    <row r="249" spans="1:17" x14ac:dyDescent="0.2">
      <c r="B249" t="s">
        <v>138</v>
      </c>
    </row>
    <row r="251" spans="1:17" x14ac:dyDescent="0.2">
      <c r="D251" s="112">
        <f>D252-D246</f>
        <v>0</v>
      </c>
      <c r="E251" s="113">
        <f>E252-E246</f>
        <v>0</v>
      </c>
      <c r="F251" s="77">
        <f>336+45</f>
        <v>381</v>
      </c>
      <c r="G251" s="77">
        <f>21892+2000</f>
        <v>23892</v>
      </c>
      <c r="H251" s="78"/>
      <c r="I251" s="79"/>
      <c r="J251" s="77"/>
      <c r="K251" s="80"/>
    </row>
    <row r="252" spans="1:17" x14ac:dyDescent="0.2">
      <c r="D252" s="84">
        <v>566</v>
      </c>
      <c r="E252" s="84">
        <v>63666</v>
      </c>
      <c r="F252" s="84">
        <f>F246-F251</f>
        <v>0</v>
      </c>
      <c r="G252" s="84">
        <f>G246-G251</f>
        <v>2.7999999999992724</v>
      </c>
      <c r="H252" s="84"/>
      <c r="I252" s="84"/>
      <c r="J252" s="84"/>
      <c r="K252" s="84"/>
    </row>
    <row r="253" spans="1:17" x14ac:dyDescent="0.2">
      <c r="D253" s="81"/>
      <c r="E253" s="81"/>
      <c r="F253" s="81"/>
      <c r="G253" s="81"/>
      <c r="H253" s="82"/>
      <c r="I253" s="83"/>
      <c r="J253"/>
      <c r="K253" s="40"/>
    </row>
    <row r="254" spans="1:17" x14ac:dyDescent="0.2">
      <c r="D254" s="84"/>
      <c r="E254" s="85"/>
      <c r="F254" s="81"/>
      <c r="G254" s="81"/>
      <c r="H254" s="86"/>
      <c r="I254" s="87"/>
      <c r="J254"/>
      <c r="K254" s="25"/>
    </row>
    <row r="255" spans="1:17" x14ac:dyDescent="0.2">
      <c r="D255" s="84"/>
      <c r="E255" s="84"/>
      <c r="F255" s="84"/>
      <c r="G255" s="84"/>
      <c r="H255" s="86"/>
      <c r="I255" s="87"/>
      <c r="J255"/>
      <c r="K255" s="42"/>
    </row>
    <row r="256" spans="1:17" x14ac:dyDescent="0.2">
      <c r="D256" s="81"/>
      <c r="E256" s="81"/>
      <c r="F256" s="81"/>
      <c r="G256" s="81"/>
      <c r="H256" s="86"/>
      <c r="I256" s="87"/>
      <c r="J256"/>
      <c r="K256" s="27"/>
    </row>
    <row r="257" spans="4:11" x14ac:dyDescent="0.2">
      <c r="D257" s="81"/>
      <c r="E257" s="81"/>
      <c r="F257" s="81"/>
      <c r="G257" s="81"/>
      <c r="H257" s="86"/>
      <c r="I257" s="87"/>
      <c r="J257"/>
      <c r="K257" s="27"/>
    </row>
    <row r="258" spans="4:11" x14ac:dyDescent="0.2">
      <c r="D258" s="81"/>
      <c r="E258" s="81"/>
      <c r="F258" s="81"/>
      <c r="G258" s="81"/>
      <c r="H258" s="86"/>
      <c r="I258" s="87"/>
      <c r="J258"/>
      <c r="K258" s="27"/>
    </row>
    <row r="259" spans="4:11" x14ac:dyDescent="0.2">
      <c r="H259" s="43"/>
      <c r="I259" s="92"/>
      <c r="J259"/>
      <c r="K259" s="44"/>
    </row>
    <row r="260" spans="4:11" x14ac:dyDescent="0.2">
      <c r="H260" s="26"/>
      <c r="I260" s="45"/>
      <c r="J260" s="45"/>
      <c r="K260" s="27"/>
    </row>
    <row r="261" spans="4:11" x14ac:dyDescent="0.2">
      <c r="H261" s="26"/>
      <c r="I261" s="45"/>
      <c r="J261" s="45"/>
      <c r="K261" s="27"/>
    </row>
    <row r="262" spans="4:11" x14ac:dyDescent="0.2">
      <c r="H262" s="26"/>
      <c r="I262" s="45"/>
      <c r="J262" s="45"/>
      <c r="K262" s="27"/>
    </row>
    <row r="263" spans="4:11" x14ac:dyDescent="0.2">
      <c r="H263" s="26"/>
      <c r="I263" s="109"/>
      <c r="J263"/>
      <c r="K263" s="27"/>
    </row>
    <row r="264" spans="4:11" x14ac:dyDescent="0.2">
      <c r="H264" s="26"/>
      <c r="I264" s="109"/>
      <c r="J264"/>
      <c r="K264" s="27"/>
    </row>
  </sheetData>
  <autoFilter ref="C21:C246"/>
  <customSheetViews>
    <customSheetView guid="{265F4F9D-BD93-4F5B-BE29-0879A787D53F}" scale="85" showAutoFilter="1" hiddenRows="1">
      <pane ySplit="19" topLeftCell="A247" activePane="bottomLeft" state="frozen"/>
      <selection pane="bottomLeft" activeCell="B277" sqref="B277"/>
      <pageMargins left="0.75" right="0.75" top="1" bottom="1" header="0.5" footer="0.5"/>
      <pageSetup paperSize="9" scale="90" orientation="landscape" r:id="rId1"/>
      <headerFooter alignWithMargins="0"/>
      <autoFilter ref="C21:C246"/>
    </customSheetView>
    <customSheetView guid="{A743F9C7-8B89-4E8F-B91F-1FFB859064F2}" scale="85" showAutoFilter="1" hiddenRows="1">
      <pane ySplit="19" topLeftCell="A247" activePane="bottomLeft" state="frozen"/>
      <selection pane="bottomLeft" sqref="A1:XFD1048576"/>
      <pageMargins left="0.75" right="0.75" top="1" bottom="1" header="0.5" footer="0.5"/>
      <pageSetup paperSize="9" scale="90" orientation="landscape" r:id="rId2"/>
      <headerFooter alignWithMargins="0"/>
      <autoFilter ref="C21:C246"/>
    </customSheetView>
  </customSheetViews>
  <pageMargins left="0.75" right="0.75" top="1" bottom="1" header="0.5" footer="0.5"/>
  <pageSetup paperSize="9" scale="90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zoomScale="85" zoomScaleNormal="85" workbookViewId="0">
      <pane ySplit="16" topLeftCell="A224" activePane="bottomLeft" state="frozen"/>
      <selection pane="bottomLeft" activeCell="B14" sqref="B14"/>
    </sheetView>
  </sheetViews>
  <sheetFormatPr defaultRowHeight="12.75" x14ac:dyDescent="0.2"/>
  <cols>
    <col min="1" max="1" width="22.140625" customWidth="1"/>
    <col min="2" max="2" width="35.28515625" customWidth="1"/>
    <col min="3" max="3" width="26.140625" customWidth="1"/>
    <col min="4" max="4" width="13.28515625" style="30" customWidth="1"/>
    <col min="5" max="5" width="11.5703125" style="30" customWidth="1"/>
    <col min="6" max="6" width="11.140625" style="30" customWidth="1"/>
    <col min="7" max="7" width="11.7109375" style="30" customWidth="1"/>
    <col min="8" max="8" width="12" style="30" customWidth="1"/>
    <col min="9" max="9" width="11.140625" style="30" customWidth="1"/>
    <col min="10" max="10" width="16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1:17" ht="16.5" customHeight="1" x14ac:dyDescent="0.25">
      <c r="I1" s="93"/>
      <c r="J1" s="93"/>
      <c r="K1" s="93"/>
      <c r="L1" s="93"/>
      <c r="M1" s="17" t="s">
        <v>16</v>
      </c>
      <c r="N1" s="17"/>
    </row>
    <row r="2" spans="1:17" ht="15.75" hidden="1" x14ac:dyDescent="0.25">
      <c r="B2" t="s">
        <v>0</v>
      </c>
      <c r="I2" s="93"/>
      <c r="J2" s="93"/>
      <c r="K2" s="93"/>
      <c r="L2" s="93"/>
      <c r="M2" s="17" t="s">
        <v>12</v>
      </c>
      <c r="N2" s="17"/>
      <c r="O2" s="17"/>
    </row>
    <row r="3" spans="1:17" ht="15.75" hidden="1" x14ac:dyDescent="0.25">
      <c r="I3" s="93"/>
      <c r="J3" s="93"/>
      <c r="K3" s="93"/>
      <c r="L3" s="93"/>
      <c r="M3" s="17" t="s">
        <v>13</v>
      </c>
      <c r="N3" s="17"/>
      <c r="O3" s="17"/>
    </row>
    <row r="4" spans="1:17" ht="15.75" hidden="1" x14ac:dyDescent="0.25">
      <c r="I4" s="32"/>
      <c r="J4" s="32"/>
      <c r="K4" s="32"/>
      <c r="L4" s="93"/>
      <c r="M4" s="17" t="s">
        <v>14</v>
      </c>
      <c r="N4" s="17"/>
      <c r="O4" s="17"/>
    </row>
    <row r="5" spans="1:17" ht="15.75" hidden="1" x14ac:dyDescent="0.25">
      <c r="I5" s="93"/>
      <c r="J5" s="93"/>
      <c r="K5" s="93"/>
      <c r="L5" s="93"/>
      <c r="M5" s="17" t="s">
        <v>15</v>
      </c>
      <c r="N5" s="17"/>
      <c r="O5" s="17"/>
    </row>
    <row r="6" spans="1:17" ht="15.75" hidden="1" x14ac:dyDescent="0.25">
      <c r="I6" s="93"/>
      <c r="J6" s="93"/>
      <c r="K6" s="93"/>
      <c r="L6" s="93"/>
      <c r="O6" s="17"/>
    </row>
    <row r="7" spans="1:17" ht="15.75" hidden="1" x14ac:dyDescent="0.25">
      <c r="I7" s="93"/>
      <c r="J7" s="93"/>
      <c r="K7" s="93"/>
      <c r="L7" s="93"/>
    </row>
    <row r="8" spans="1:17" ht="15.75" hidden="1" x14ac:dyDescent="0.25">
      <c r="I8" s="32"/>
      <c r="J8" s="32"/>
      <c r="K8" s="32"/>
    </row>
    <row r="9" spans="1:17" ht="12.75" hidden="1" customHeight="1" x14ac:dyDescent="0.2"/>
    <row r="10" spans="1:17" ht="12.75" hidden="1" customHeight="1" x14ac:dyDescent="0.25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7" ht="15.75" hidden="1" x14ac:dyDescent="0.25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7" ht="15.75" hidden="1" x14ac:dyDescent="0.25">
      <c r="B12" s="97"/>
      <c r="C12" s="97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1:17" ht="13.5" thickBot="1" x14ac:dyDescent="0.2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7" ht="16.5" thickBot="1" x14ac:dyDescent="0.3">
      <c r="B14" s="94" t="s">
        <v>364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7" ht="13.5" thickBot="1" x14ac:dyDescent="0.25"/>
    <row r="16" spans="1:17" ht="127.5" customHeight="1" thickTop="1" thickBot="1" x14ac:dyDescent="0.25">
      <c r="A16" s="2" t="s">
        <v>1</v>
      </c>
      <c r="B16" s="2" t="s">
        <v>2</v>
      </c>
      <c r="C16" s="3" t="s">
        <v>3</v>
      </c>
      <c r="D16" s="105" t="s">
        <v>17</v>
      </c>
      <c r="E16" s="105"/>
      <c r="F16" s="105" t="s">
        <v>4</v>
      </c>
      <c r="G16" s="62"/>
      <c r="H16" s="106" t="s">
        <v>5</v>
      </c>
      <c r="I16" s="100"/>
      <c r="J16" s="106" t="s">
        <v>6</v>
      </c>
      <c r="K16" s="100"/>
      <c r="L16" s="99" t="s">
        <v>18</v>
      </c>
      <c r="M16" s="100"/>
      <c r="N16" s="99" t="s">
        <v>19</v>
      </c>
      <c r="O16" s="100"/>
      <c r="P16" s="99" t="s">
        <v>20</v>
      </c>
      <c r="Q16" s="100"/>
    </row>
    <row r="17" spans="1:17" ht="13.5" thickTop="1" x14ac:dyDescent="0.2">
      <c r="A17" s="4">
        <v>1</v>
      </c>
      <c r="B17" s="5">
        <v>2</v>
      </c>
      <c r="C17" s="6">
        <v>3</v>
      </c>
      <c r="D17" s="107">
        <v>4</v>
      </c>
      <c r="E17" s="61"/>
      <c r="F17" s="101">
        <v>5</v>
      </c>
      <c r="G17" s="104"/>
      <c r="H17" s="102">
        <v>6</v>
      </c>
      <c r="I17" s="104"/>
      <c r="J17" s="102">
        <v>7</v>
      </c>
      <c r="K17" s="104"/>
      <c r="L17" s="103">
        <v>8</v>
      </c>
      <c r="M17" s="104"/>
      <c r="N17" s="103">
        <v>9</v>
      </c>
      <c r="O17" s="104"/>
      <c r="P17" s="103">
        <v>10</v>
      </c>
      <c r="Q17" s="104"/>
    </row>
    <row r="18" spans="1:17" ht="12.75" customHeight="1" x14ac:dyDescent="0.2">
      <c r="A18" s="7"/>
      <c r="B18" s="7"/>
      <c r="C18" s="7"/>
      <c r="D18" s="109" t="s">
        <v>7</v>
      </c>
      <c r="E18" s="109" t="s">
        <v>8</v>
      </c>
      <c r="F18" s="109" t="s">
        <v>7</v>
      </c>
      <c r="G18" s="109" t="s">
        <v>8</v>
      </c>
      <c r="H18" s="109" t="s">
        <v>7</v>
      </c>
      <c r="I18" s="109" t="s">
        <v>8</v>
      </c>
      <c r="J18" s="109" t="s">
        <v>7</v>
      </c>
      <c r="K18" s="109" t="s">
        <v>8</v>
      </c>
      <c r="L18" s="8" t="s">
        <v>7</v>
      </c>
      <c r="M18" s="8" t="s">
        <v>9</v>
      </c>
      <c r="N18" s="8" t="s">
        <v>7</v>
      </c>
      <c r="O18" s="8" t="s">
        <v>9</v>
      </c>
      <c r="P18" s="8" t="s">
        <v>7</v>
      </c>
      <c r="Q18" s="8" t="s">
        <v>9</v>
      </c>
    </row>
    <row r="19" spans="1:17" ht="28.5" customHeight="1" x14ac:dyDescent="0.25">
      <c r="A19" s="28" t="s">
        <v>136</v>
      </c>
      <c r="B19" s="28" t="s">
        <v>360</v>
      </c>
      <c r="C19" s="111" t="s">
        <v>146</v>
      </c>
      <c r="D19" s="108"/>
      <c r="E19" s="109"/>
      <c r="F19" s="109"/>
      <c r="G19" s="109"/>
      <c r="H19" s="109"/>
      <c r="I19" s="109"/>
      <c r="J19" s="109"/>
      <c r="K19" s="109"/>
      <c r="L19" s="8"/>
      <c r="M19" s="8"/>
      <c r="N19" s="8"/>
      <c r="O19" s="8"/>
      <c r="P19" s="8"/>
      <c r="Q19" s="8"/>
    </row>
    <row r="20" spans="1:17" ht="12" customHeight="1" x14ac:dyDescent="0.25">
      <c r="A20" s="18"/>
      <c r="B20" s="18"/>
      <c r="C20" s="18" t="s">
        <v>306</v>
      </c>
      <c r="D20" s="31">
        <v>0</v>
      </c>
      <c r="E20" s="31">
        <v>0</v>
      </c>
      <c r="F20" s="31">
        <v>0</v>
      </c>
      <c r="G20" s="31">
        <v>0</v>
      </c>
      <c r="H20" s="68">
        <v>0</v>
      </c>
      <c r="I20" s="24"/>
      <c r="J20" s="31"/>
      <c r="K20" s="31"/>
      <c r="L20" s="8"/>
      <c r="M20" s="8"/>
      <c r="N20" s="8"/>
      <c r="O20" s="8"/>
      <c r="P20" s="8"/>
      <c r="Q20" s="8"/>
    </row>
    <row r="21" spans="1:17" ht="12" customHeight="1" x14ac:dyDescent="0.25">
      <c r="A21" s="18"/>
      <c r="B21" s="18"/>
      <c r="C21" s="18" t="s">
        <v>307</v>
      </c>
      <c r="D21" s="31">
        <v>0</v>
      </c>
      <c r="E21" s="31">
        <v>0</v>
      </c>
      <c r="F21" s="31">
        <v>0</v>
      </c>
      <c r="G21" s="31">
        <v>0</v>
      </c>
      <c r="H21" s="68">
        <v>0</v>
      </c>
      <c r="I21" s="24"/>
      <c r="J21" s="31">
        <v>31</v>
      </c>
      <c r="K21" s="31">
        <v>260</v>
      </c>
      <c r="L21" s="8"/>
      <c r="M21" s="8"/>
      <c r="N21" s="8"/>
      <c r="O21" s="8"/>
      <c r="P21" s="8"/>
      <c r="Q21" s="8"/>
    </row>
    <row r="22" spans="1:17" ht="11.25" customHeight="1" x14ac:dyDescent="0.25">
      <c r="A22" s="18"/>
      <c r="B22" s="18"/>
      <c r="C22" s="18" t="s">
        <v>308</v>
      </c>
      <c r="D22" s="31">
        <v>1</v>
      </c>
      <c r="E22" s="31">
        <v>250</v>
      </c>
      <c r="F22" s="31">
        <v>0</v>
      </c>
      <c r="G22" s="31">
        <v>0</v>
      </c>
      <c r="H22" s="68">
        <v>0</v>
      </c>
      <c r="I22" s="24"/>
      <c r="J22" s="31"/>
      <c r="K22" s="31"/>
      <c r="L22" s="8"/>
      <c r="M22" s="8"/>
      <c r="N22" s="8"/>
      <c r="O22" s="8"/>
      <c r="P22" s="8"/>
      <c r="Q22" s="8"/>
    </row>
    <row r="23" spans="1:17" ht="11.25" customHeight="1" x14ac:dyDescent="0.25">
      <c r="A23" s="18"/>
      <c r="B23" s="18"/>
      <c r="C23" s="18" t="s">
        <v>309</v>
      </c>
      <c r="D23" s="31">
        <v>1</v>
      </c>
      <c r="E23" s="31">
        <v>100</v>
      </c>
      <c r="F23" s="31">
        <v>0</v>
      </c>
      <c r="G23" s="31">
        <v>0</v>
      </c>
      <c r="H23" s="68">
        <v>0</v>
      </c>
      <c r="I23" s="24"/>
      <c r="J23" s="31"/>
      <c r="K23" s="31"/>
      <c r="L23" s="8"/>
      <c r="M23" s="8"/>
      <c r="N23" s="8"/>
      <c r="O23" s="8"/>
      <c r="P23" s="8"/>
      <c r="Q23" s="8"/>
    </row>
    <row r="24" spans="1:17" ht="12.75" customHeight="1" x14ac:dyDescent="0.25">
      <c r="A24" s="18"/>
      <c r="B24" s="18"/>
      <c r="C24" s="18" t="s">
        <v>310</v>
      </c>
      <c r="D24" s="31">
        <v>0</v>
      </c>
      <c r="E24" s="31">
        <v>0</v>
      </c>
      <c r="F24" s="31">
        <v>0</v>
      </c>
      <c r="G24" s="31">
        <v>0</v>
      </c>
      <c r="H24" s="68">
        <v>0</v>
      </c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 x14ac:dyDescent="0.25">
      <c r="A25" s="18"/>
      <c r="B25" s="18"/>
      <c r="C25" s="18" t="s">
        <v>311</v>
      </c>
      <c r="D25" s="31">
        <v>5</v>
      </c>
      <c r="E25" s="31">
        <v>24</v>
      </c>
      <c r="F25" s="31">
        <v>5</v>
      </c>
      <c r="G25" s="31">
        <v>24</v>
      </c>
      <c r="H25" s="68">
        <v>0</v>
      </c>
      <c r="I25" s="24"/>
      <c r="J25" s="31">
        <v>50</v>
      </c>
      <c r="K25" s="31">
        <v>390</v>
      </c>
      <c r="L25" s="8"/>
      <c r="M25" s="8"/>
      <c r="N25" s="8"/>
      <c r="O25" s="8"/>
      <c r="P25" s="8"/>
      <c r="Q25" s="8"/>
    </row>
    <row r="26" spans="1:17" ht="16.5" customHeight="1" x14ac:dyDescent="0.25">
      <c r="A26" s="18"/>
      <c r="B26" s="18"/>
      <c r="C26" s="18" t="s">
        <v>312</v>
      </c>
      <c r="D26" s="109">
        <v>5</v>
      </c>
      <c r="E26" s="109">
        <v>20</v>
      </c>
      <c r="F26" s="109">
        <v>5</v>
      </c>
      <c r="G26" s="109">
        <v>20</v>
      </c>
      <c r="H26" s="68">
        <v>0</v>
      </c>
      <c r="I26" s="109"/>
      <c r="J26" s="109"/>
      <c r="K26" s="109"/>
      <c r="L26" s="8"/>
      <c r="M26" s="8"/>
      <c r="N26" s="8"/>
      <c r="O26" s="8"/>
      <c r="P26" s="8"/>
      <c r="Q26" s="8"/>
    </row>
    <row r="27" spans="1:17" ht="12" customHeight="1" x14ac:dyDescent="0.25">
      <c r="A27" s="18"/>
      <c r="B27" s="18"/>
      <c r="C27" s="18" t="s">
        <v>313</v>
      </c>
      <c r="D27" s="31">
        <v>36</v>
      </c>
      <c r="E27" s="31">
        <v>285</v>
      </c>
      <c r="F27" s="31">
        <v>36</v>
      </c>
      <c r="G27" s="31">
        <v>285</v>
      </c>
      <c r="H27" s="68">
        <v>0</v>
      </c>
      <c r="I27" s="24"/>
      <c r="J27" s="31">
        <v>41</v>
      </c>
      <c r="K27" s="31">
        <v>302</v>
      </c>
      <c r="L27" s="8"/>
      <c r="M27" s="8"/>
      <c r="N27" s="8"/>
      <c r="O27" s="8"/>
      <c r="P27" s="8"/>
      <c r="Q27" s="8"/>
    </row>
    <row r="28" spans="1:17" ht="12.75" customHeight="1" x14ac:dyDescent="0.25">
      <c r="A28" s="18"/>
      <c r="B28" s="18"/>
      <c r="C28" s="18" t="s">
        <v>314</v>
      </c>
      <c r="D28" s="31">
        <v>55</v>
      </c>
      <c r="E28" s="31">
        <v>450</v>
      </c>
      <c r="F28" s="31">
        <v>55</v>
      </c>
      <c r="G28" s="31">
        <v>450</v>
      </c>
      <c r="H28" s="68">
        <v>0</v>
      </c>
      <c r="I28" s="24"/>
      <c r="J28" s="31">
        <v>37</v>
      </c>
      <c r="K28" s="31">
        <v>267</v>
      </c>
      <c r="L28" s="8"/>
      <c r="M28" s="8"/>
      <c r="N28" s="8"/>
      <c r="O28" s="8"/>
      <c r="P28" s="8"/>
      <c r="Q28" s="8"/>
    </row>
    <row r="29" spans="1:17" ht="12.75" customHeight="1" x14ac:dyDescent="0.25">
      <c r="A29" s="18"/>
      <c r="B29" s="18"/>
      <c r="C29" s="18" t="s">
        <v>315</v>
      </c>
      <c r="D29" s="31">
        <v>45</v>
      </c>
      <c r="E29" s="31">
        <v>429</v>
      </c>
      <c r="F29" s="31">
        <v>45</v>
      </c>
      <c r="G29" s="31">
        <v>429</v>
      </c>
      <c r="H29" s="68">
        <v>0</v>
      </c>
      <c r="I29" s="24"/>
      <c r="J29" s="31">
        <v>39</v>
      </c>
      <c r="K29" s="31">
        <v>280</v>
      </c>
      <c r="L29" s="8"/>
      <c r="M29" s="8"/>
      <c r="N29" s="8"/>
      <c r="O29" s="8"/>
      <c r="P29" s="8"/>
      <c r="Q29" s="8"/>
    </row>
    <row r="30" spans="1:17" ht="12.75" customHeight="1" x14ac:dyDescent="0.25">
      <c r="A30" s="18"/>
      <c r="B30" s="18"/>
      <c r="C30" s="18" t="s">
        <v>316</v>
      </c>
      <c r="D30" s="31">
        <v>25</v>
      </c>
      <c r="E30" s="31">
        <v>200</v>
      </c>
      <c r="F30" s="31">
        <v>25</v>
      </c>
      <c r="G30" s="31">
        <v>200</v>
      </c>
      <c r="H30" s="68">
        <v>0</v>
      </c>
      <c r="I30" s="24"/>
      <c r="J30" s="31">
        <v>41</v>
      </c>
      <c r="K30" s="31">
        <v>320</v>
      </c>
      <c r="L30" s="8"/>
      <c r="M30" s="8"/>
      <c r="N30" s="8"/>
      <c r="O30" s="8"/>
      <c r="P30" s="8"/>
      <c r="Q30" s="8"/>
    </row>
    <row r="31" spans="1:17" ht="12.75" customHeight="1" x14ac:dyDescent="0.25">
      <c r="A31" s="18"/>
      <c r="B31" s="18"/>
      <c r="C31" s="18" t="s">
        <v>317</v>
      </c>
      <c r="D31" s="31">
        <v>27</v>
      </c>
      <c r="E31" s="31">
        <v>310</v>
      </c>
      <c r="F31" s="31">
        <v>27</v>
      </c>
      <c r="G31" s="31">
        <v>310</v>
      </c>
      <c r="H31" s="68">
        <v>0</v>
      </c>
      <c r="I31" s="24"/>
      <c r="J31" s="31">
        <v>16</v>
      </c>
      <c r="K31" s="31">
        <v>120</v>
      </c>
      <c r="L31" s="8"/>
      <c r="M31" s="8"/>
      <c r="N31" s="8"/>
      <c r="O31" s="8"/>
      <c r="P31" s="8"/>
      <c r="Q31" s="8"/>
    </row>
    <row r="32" spans="1:17" ht="12.75" customHeight="1" x14ac:dyDescent="0.25">
      <c r="A32" s="18"/>
      <c r="B32" s="18"/>
      <c r="C32" s="18" t="s">
        <v>318</v>
      </c>
      <c r="D32" s="31">
        <v>21</v>
      </c>
      <c r="E32" s="31">
        <v>232</v>
      </c>
      <c r="F32" s="31">
        <v>21</v>
      </c>
      <c r="G32" s="31">
        <v>232</v>
      </c>
      <c r="H32" s="68">
        <v>0</v>
      </c>
      <c r="I32" s="24"/>
      <c r="J32" s="31">
        <v>18</v>
      </c>
      <c r="K32" s="31">
        <v>136</v>
      </c>
      <c r="L32" s="8"/>
      <c r="M32" s="8"/>
      <c r="N32" s="8"/>
      <c r="O32" s="8"/>
      <c r="P32" s="8"/>
      <c r="Q32" s="8"/>
    </row>
    <row r="33" spans="1:17" ht="12.75" customHeight="1" x14ac:dyDescent="0.25">
      <c r="A33" s="18"/>
      <c r="B33" s="18"/>
      <c r="C33" s="18" t="s">
        <v>319</v>
      </c>
      <c r="D33" s="109">
        <v>57</v>
      </c>
      <c r="E33" s="109">
        <v>540</v>
      </c>
      <c r="F33" s="109">
        <v>57</v>
      </c>
      <c r="G33" s="109">
        <v>540</v>
      </c>
      <c r="H33" s="68">
        <v>0</v>
      </c>
      <c r="I33" s="109"/>
      <c r="J33" s="109">
        <v>35</v>
      </c>
      <c r="K33" s="109">
        <v>298</v>
      </c>
      <c r="L33" s="8"/>
      <c r="M33" s="8"/>
      <c r="N33" s="8"/>
      <c r="O33" s="8"/>
      <c r="P33" s="8"/>
      <c r="Q33" s="8"/>
    </row>
    <row r="34" spans="1:17" ht="12.75" customHeight="1" x14ac:dyDescent="0.25">
      <c r="A34" s="18"/>
      <c r="B34" s="18"/>
      <c r="C34" s="18" t="s">
        <v>320</v>
      </c>
      <c r="D34" s="31">
        <v>27</v>
      </c>
      <c r="E34" s="31">
        <v>200</v>
      </c>
      <c r="F34" s="31">
        <v>27</v>
      </c>
      <c r="G34" s="31">
        <v>200</v>
      </c>
      <c r="H34" s="68">
        <v>0</v>
      </c>
      <c r="I34" s="24"/>
      <c r="J34" s="31">
        <v>2</v>
      </c>
      <c r="K34" s="31">
        <v>14</v>
      </c>
      <c r="L34" s="8"/>
      <c r="M34" s="8"/>
      <c r="N34" s="8"/>
      <c r="O34" s="8"/>
      <c r="P34" s="8"/>
      <c r="Q34" s="8"/>
    </row>
    <row r="35" spans="1:17" ht="12.75" customHeight="1" x14ac:dyDescent="0.25">
      <c r="A35" s="18"/>
      <c r="B35" s="18"/>
      <c r="C35" s="18" t="s">
        <v>321</v>
      </c>
      <c r="D35" s="31">
        <v>31</v>
      </c>
      <c r="E35" s="31">
        <v>270</v>
      </c>
      <c r="F35" s="31">
        <v>20</v>
      </c>
      <c r="G35" s="31">
        <v>175</v>
      </c>
      <c r="H35" s="68">
        <v>0</v>
      </c>
      <c r="I35" s="24"/>
      <c r="J35" s="31">
        <v>36</v>
      </c>
      <c r="K35" s="31">
        <v>320</v>
      </c>
      <c r="L35" s="8"/>
      <c r="M35" s="8"/>
      <c r="N35" s="8"/>
      <c r="O35" s="8"/>
      <c r="P35" s="8"/>
      <c r="Q35" s="8"/>
    </row>
    <row r="36" spans="1:17" ht="12.75" customHeight="1" x14ac:dyDescent="0.25">
      <c r="A36" s="18"/>
      <c r="B36" s="18"/>
      <c r="C36" s="18" t="s">
        <v>322</v>
      </c>
      <c r="D36" s="31">
        <v>100</v>
      </c>
      <c r="E36" s="31">
        <v>680</v>
      </c>
      <c r="F36" s="31">
        <v>79</v>
      </c>
      <c r="G36" s="31">
        <v>450</v>
      </c>
      <c r="H36" s="68">
        <v>0</v>
      </c>
      <c r="I36" s="24"/>
      <c r="J36" s="31">
        <v>54</v>
      </c>
      <c r="K36" s="31">
        <v>490</v>
      </c>
      <c r="L36" s="8"/>
      <c r="M36" s="8"/>
      <c r="N36" s="8"/>
      <c r="O36" s="8"/>
      <c r="P36" s="8"/>
      <c r="Q36" s="8"/>
    </row>
    <row r="37" spans="1:17" ht="12.75" customHeight="1" x14ac:dyDescent="0.25">
      <c r="A37" s="18"/>
      <c r="B37" s="18"/>
      <c r="C37" s="18" t="s">
        <v>323</v>
      </c>
      <c r="D37" s="31">
        <v>78</v>
      </c>
      <c r="E37" s="31">
        <v>450</v>
      </c>
      <c r="F37" s="31">
        <v>49</v>
      </c>
      <c r="G37" s="31">
        <v>210</v>
      </c>
      <c r="H37" s="68">
        <v>0</v>
      </c>
      <c r="I37" s="24"/>
      <c r="J37" s="31">
        <v>62</v>
      </c>
      <c r="K37" s="31">
        <v>610</v>
      </c>
      <c r="L37" s="8"/>
      <c r="M37" s="8"/>
      <c r="N37" s="8"/>
      <c r="O37" s="8"/>
      <c r="P37" s="8"/>
      <c r="Q37" s="8"/>
    </row>
    <row r="38" spans="1:17" ht="12.75" customHeight="1" x14ac:dyDescent="0.25">
      <c r="A38" s="18"/>
      <c r="B38" s="18"/>
      <c r="C38" s="18" t="s">
        <v>324</v>
      </c>
      <c r="D38" s="31">
        <v>29</v>
      </c>
      <c r="E38" s="31">
        <f>7+12+15+13+13+12+7+5+35+15+2.2+8+10+14+5+9+15+14+15</f>
        <v>226.2</v>
      </c>
      <c r="F38" s="31">
        <v>19</v>
      </c>
      <c r="G38" s="31">
        <v>59</v>
      </c>
      <c r="H38" s="68">
        <v>0</v>
      </c>
      <c r="I38" s="24"/>
      <c r="J38" s="31">
        <v>12</v>
      </c>
      <c r="K38" s="31">
        <v>120</v>
      </c>
      <c r="L38" s="8"/>
      <c r="M38" s="8"/>
      <c r="N38" s="8"/>
      <c r="O38" s="8"/>
      <c r="P38" s="8"/>
      <c r="Q38" s="8"/>
    </row>
    <row r="39" spans="1:17" ht="12.75" customHeight="1" x14ac:dyDescent="0.25">
      <c r="A39" s="18"/>
      <c r="B39" s="18"/>
      <c r="C39" s="18" t="s">
        <v>325</v>
      </c>
      <c r="D39" s="73">
        <v>45</v>
      </c>
      <c r="E39" s="73">
        <v>320</v>
      </c>
      <c r="F39" s="31">
        <v>35</v>
      </c>
      <c r="G39" s="31">
        <v>240</v>
      </c>
      <c r="H39" s="68">
        <v>0</v>
      </c>
      <c r="I39" s="24"/>
      <c r="J39" s="31">
        <v>15</v>
      </c>
      <c r="K39" s="31">
        <v>141</v>
      </c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8" t="s">
        <v>326</v>
      </c>
      <c r="D40" s="31">
        <v>26</v>
      </c>
      <c r="E40" s="31">
        <f>10+10+5+11+10+120</f>
        <v>166</v>
      </c>
      <c r="F40" s="31">
        <v>18</v>
      </c>
      <c r="G40" s="31">
        <v>66</v>
      </c>
      <c r="H40" s="68">
        <v>0</v>
      </c>
      <c r="I40" s="24"/>
      <c r="J40" s="31">
        <v>18</v>
      </c>
      <c r="K40" s="31">
        <v>100</v>
      </c>
      <c r="L40" s="8"/>
      <c r="M40" s="8"/>
      <c r="N40" s="8"/>
      <c r="O40" s="8"/>
      <c r="P40" s="8"/>
      <c r="Q40" s="8"/>
    </row>
    <row r="41" spans="1:17" ht="12.75" customHeight="1" x14ac:dyDescent="0.25">
      <c r="A41" s="18"/>
      <c r="B41" s="18"/>
      <c r="C41" s="18" t="s">
        <v>327</v>
      </c>
      <c r="D41" s="31"/>
      <c r="E41" s="31"/>
      <c r="F41" s="31"/>
      <c r="G41" s="31"/>
      <c r="H41" s="68">
        <v>0</v>
      </c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 x14ac:dyDescent="0.25">
      <c r="A42" s="18"/>
      <c r="B42" s="18"/>
      <c r="C42" s="18" t="s">
        <v>328</v>
      </c>
      <c r="D42" s="31">
        <v>5</v>
      </c>
      <c r="E42" s="31">
        <f>12+6+12+15+12</f>
        <v>57</v>
      </c>
      <c r="F42" s="31">
        <v>5</v>
      </c>
      <c r="G42" s="31">
        <v>57</v>
      </c>
      <c r="H42" s="68">
        <v>0</v>
      </c>
      <c r="I42" s="24"/>
      <c r="J42" s="31">
        <v>3</v>
      </c>
      <c r="K42" s="31">
        <v>12</v>
      </c>
      <c r="L42" s="8"/>
      <c r="M42" s="8"/>
      <c r="N42" s="8"/>
      <c r="O42" s="8"/>
      <c r="P42" s="8"/>
      <c r="Q42" s="8"/>
    </row>
    <row r="43" spans="1:17" ht="12.75" customHeight="1" x14ac:dyDescent="0.25">
      <c r="A43" s="18"/>
      <c r="B43" s="18"/>
      <c r="C43" s="18" t="s">
        <v>329</v>
      </c>
      <c r="D43" s="31">
        <v>5</v>
      </c>
      <c r="E43" s="31">
        <v>35</v>
      </c>
      <c r="F43" s="31">
        <v>5</v>
      </c>
      <c r="G43" s="31">
        <v>35</v>
      </c>
      <c r="H43" s="68">
        <v>0</v>
      </c>
      <c r="I43" s="24"/>
      <c r="J43" s="31">
        <v>19</v>
      </c>
      <c r="K43" s="31">
        <v>175</v>
      </c>
      <c r="L43" s="8"/>
      <c r="M43" s="8"/>
      <c r="N43" s="8"/>
      <c r="O43" s="8"/>
      <c r="P43" s="8"/>
      <c r="Q43" s="8"/>
    </row>
    <row r="44" spans="1:17" ht="12.75" customHeight="1" x14ac:dyDescent="0.25">
      <c r="A44" s="18"/>
      <c r="B44" s="18"/>
      <c r="C44" s="18" t="s">
        <v>330</v>
      </c>
      <c r="D44" s="31"/>
      <c r="E44" s="31"/>
      <c r="F44" s="31"/>
      <c r="G44" s="31"/>
      <c r="H44" s="68">
        <v>0</v>
      </c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 x14ac:dyDescent="0.25">
      <c r="A45" s="18"/>
      <c r="B45" s="18"/>
      <c r="C45" s="18" t="s">
        <v>331</v>
      </c>
      <c r="D45" s="31">
        <v>28</v>
      </c>
      <c r="E45" s="31">
        <v>300</v>
      </c>
      <c r="F45" s="31">
        <v>22</v>
      </c>
      <c r="G45" s="31">
        <v>200</v>
      </c>
      <c r="H45" s="68">
        <v>0</v>
      </c>
      <c r="I45" s="24"/>
      <c r="J45" s="31">
        <v>26</v>
      </c>
      <c r="K45" s="31">
        <v>221</v>
      </c>
      <c r="L45" s="8"/>
      <c r="M45" s="8"/>
      <c r="N45" s="8"/>
      <c r="O45" s="8"/>
      <c r="P45" s="8"/>
      <c r="Q45" s="8"/>
    </row>
    <row r="46" spans="1:17" ht="12.75" customHeight="1" x14ac:dyDescent="0.25">
      <c r="A46" s="18"/>
      <c r="B46" s="18"/>
      <c r="C46" s="18" t="s">
        <v>332</v>
      </c>
      <c r="D46" s="109">
        <v>1</v>
      </c>
      <c r="E46" s="109">
        <v>1.1000000000000001</v>
      </c>
      <c r="F46" s="109">
        <v>1</v>
      </c>
      <c r="G46" s="109">
        <v>1.1000000000000001</v>
      </c>
      <c r="H46" s="68">
        <v>0</v>
      </c>
      <c r="I46" s="109"/>
      <c r="J46" s="109"/>
      <c r="K46" s="109"/>
      <c r="L46" s="8"/>
      <c r="M46" s="8"/>
      <c r="N46" s="8"/>
      <c r="O46" s="8"/>
      <c r="P46" s="8"/>
      <c r="Q46" s="8"/>
    </row>
    <row r="47" spans="1:17" ht="12.75" customHeight="1" x14ac:dyDescent="0.25">
      <c r="A47" s="18"/>
      <c r="B47" s="18"/>
      <c r="C47" s="18" t="s">
        <v>333</v>
      </c>
      <c r="D47" s="31"/>
      <c r="E47" s="31"/>
      <c r="F47" s="31"/>
      <c r="G47" s="31"/>
      <c r="H47" s="68">
        <v>0</v>
      </c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 x14ac:dyDescent="0.25">
      <c r="A48" s="18"/>
      <c r="B48" s="18"/>
      <c r="C48" s="18" t="s">
        <v>334</v>
      </c>
      <c r="D48" s="31">
        <v>5</v>
      </c>
      <c r="E48" s="31">
        <v>45</v>
      </c>
      <c r="F48" s="31">
        <v>5</v>
      </c>
      <c r="G48" s="31">
        <v>45</v>
      </c>
      <c r="H48" s="68">
        <v>0</v>
      </c>
      <c r="I48" s="24"/>
      <c r="J48" s="31">
        <v>42</v>
      </c>
      <c r="K48" s="31">
        <v>302</v>
      </c>
      <c r="L48" s="8"/>
      <c r="M48" s="8"/>
      <c r="N48" s="8"/>
      <c r="O48" s="8"/>
      <c r="P48" s="8"/>
      <c r="Q48" s="8"/>
    </row>
    <row r="49" spans="1:17" ht="12.75" customHeight="1" x14ac:dyDescent="0.25">
      <c r="A49" s="18"/>
      <c r="B49" s="18"/>
      <c r="C49" s="18" t="s">
        <v>335</v>
      </c>
      <c r="D49" s="31"/>
      <c r="E49" s="31"/>
      <c r="F49" s="31"/>
      <c r="G49" s="31"/>
      <c r="H49" s="68">
        <v>0</v>
      </c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 x14ac:dyDescent="0.25">
      <c r="A50" s="18"/>
      <c r="B50" s="18"/>
      <c r="C50" s="18" t="s">
        <v>336</v>
      </c>
      <c r="D50" s="31"/>
      <c r="E50" s="31"/>
      <c r="F50" s="31"/>
      <c r="G50" s="31"/>
      <c r="H50" s="68">
        <v>0</v>
      </c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 x14ac:dyDescent="0.25">
      <c r="A51" s="18"/>
      <c r="B51" s="18"/>
      <c r="C51" s="18" t="s">
        <v>337</v>
      </c>
      <c r="D51" s="31">
        <v>2</v>
      </c>
      <c r="E51" s="31">
        <f>13+5</f>
        <v>18</v>
      </c>
      <c r="F51" s="31">
        <v>2</v>
      </c>
      <c r="G51" s="31">
        <v>18</v>
      </c>
      <c r="H51" s="68">
        <v>0</v>
      </c>
      <c r="I51" s="24"/>
      <c r="J51" s="31">
        <v>46</v>
      </c>
      <c r="K51" s="31">
        <v>364</v>
      </c>
      <c r="L51" s="8"/>
      <c r="M51" s="8"/>
      <c r="N51" s="8"/>
      <c r="O51" s="8"/>
      <c r="P51" s="8"/>
      <c r="Q51" s="8"/>
    </row>
    <row r="52" spans="1:17" ht="12.75" customHeight="1" x14ac:dyDescent="0.25">
      <c r="A52" s="18"/>
      <c r="B52" s="18"/>
      <c r="C52" s="18" t="s">
        <v>338</v>
      </c>
      <c r="D52" s="31">
        <v>2</v>
      </c>
      <c r="E52" s="31">
        <f>4+20</f>
        <v>24</v>
      </c>
      <c r="F52" s="31">
        <v>2</v>
      </c>
      <c r="G52" s="31">
        <v>24</v>
      </c>
      <c r="H52" s="68">
        <v>0</v>
      </c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 x14ac:dyDescent="0.25">
      <c r="A53" s="18"/>
      <c r="B53" s="18"/>
      <c r="C53" s="18" t="s">
        <v>339</v>
      </c>
      <c r="D53" s="31">
        <v>4</v>
      </c>
      <c r="E53" s="31">
        <v>28</v>
      </c>
      <c r="F53" s="31">
        <v>2</v>
      </c>
      <c r="G53" s="31">
        <v>9</v>
      </c>
      <c r="H53" s="68">
        <v>0</v>
      </c>
      <c r="I53" s="24"/>
      <c r="J53" s="31">
        <v>28</v>
      </c>
      <c r="K53" s="31">
        <v>180</v>
      </c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8" t="s">
        <v>340</v>
      </c>
      <c r="D54" s="31">
        <v>2</v>
      </c>
      <c r="E54" s="31">
        <v>14</v>
      </c>
      <c r="F54" s="31">
        <v>1</v>
      </c>
      <c r="G54" s="31">
        <v>4</v>
      </c>
      <c r="H54" s="68">
        <v>0</v>
      </c>
      <c r="I54" s="24"/>
      <c r="J54" s="31">
        <v>16</v>
      </c>
      <c r="K54" s="31">
        <v>78</v>
      </c>
      <c r="L54" s="8"/>
      <c r="M54" s="8"/>
      <c r="N54" s="8"/>
      <c r="O54" s="8"/>
      <c r="P54" s="8"/>
      <c r="Q54" s="8"/>
    </row>
    <row r="55" spans="1:17" ht="12.75" customHeight="1" x14ac:dyDescent="0.25">
      <c r="A55" s="18"/>
      <c r="B55" s="18"/>
      <c r="C55" s="18" t="s">
        <v>341</v>
      </c>
      <c r="D55" s="31">
        <v>18</v>
      </c>
      <c r="E55" s="31">
        <v>170</v>
      </c>
      <c r="F55" s="31">
        <v>9</v>
      </c>
      <c r="G55" s="31">
        <v>63</v>
      </c>
      <c r="H55" s="68">
        <v>0</v>
      </c>
      <c r="I55" s="24"/>
      <c r="J55" s="31">
        <v>2</v>
      </c>
      <c r="K55" s="31">
        <f>10+10</f>
        <v>20</v>
      </c>
      <c r="L55" s="8"/>
      <c r="M55" s="8"/>
      <c r="N55" s="8"/>
      <c r="O55" s="8"/>
      <c r="P55" s="8"/>
      <c r="Q55" s="8"/>
    </row>
    <row r="56" spans="1:17" ht="12.75" customHeight="1" x14ac:dyDescent="0.25">
      <c r="A56" s="18"/>
      <c r="B56" s="18"/>
      <c r="C56" s="18" t="s">
        <v>342</v>
      </c>
      <c r="D56" s="109">
        <v>12</v>
      </c>
      <c r="E56" s="109">
        <v>150</v>
      </c>
      <c r="F56" s="109">
        <v>2</v>
      </c>
      <c r="G56" s="109">
        <f>5+5</f>
        <v>10</v>
      </c>
      <c r="H56" s="68">
        <v>0</v>
      </c>
      <c r="I56" s="109"/>
      <c r="J56" s="109">
        <v>1</v>
      </c>
      <c r="K56" s="109">
        <v>5</v>
      </c>
      <c r="L56" s="8"/>
      <c r="M56" s="8"/>
      <c r="N56" s="8"/>
      <c r="O56" s="8"/>
      <c r="P56" s="8"/>
      <c r="Q56" s="8"/>
    </row>
    <row r="57" spans="1:17" ht="12.75" customHeight="1" x14ac:dyDescent="0.25">
      <c r="A57" s="18"/>
      <c r="B57" s="18"/>
      <c r="C57" s="18" t="s">
        <v>343</v>
      </c>
      <c r="D57" s="31">
        <v>15</v>
      </c>
      <c r="E57" s="31">
        <v>102</v>
      </c>
      <c r="F57" s="31">
        <v>3</v>
      </c>
      <c r="G57" s="31">
        <v>21</v>
      </c>
      <c r="H57" s="68">
        <v>0</v>
      </c>
      <c r="I57" s="24"/>
      <c r="J57" s="31">
        <v>34</v>
      </c>
      <c r="K57" s="31">
        <v>245</v>
      </c>
      <c r="L57" s="8"/>
      <c r="M57" s="8"/>
      <c r="N57" s="8"/>
      <c r="O57" s="8"/>
      <c r="P57" s="8"/>
      <c r="Q57" s="8"/>
    </row>
    <row r="58" spans="1:17" ht="12.75" customHeight="1" x14ac:dyDescent="0.25">
      <c r="A58" s="18"/>
      <c r="B58" s="18"/>
      <c r="C58" s="18" t="s">
        <v>344</v>
      </c>
      <c r="D58" s="31"/>
      <c r="E58" s="31"/>
      <c r="F58" s="31"/>
      <c r="G58" s="31"/>
      <c r="H58" s="68">
        <v>0</v>
      </c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 x14ac:dyDescent="0.25">
      <c r="A59" s="18"/>
      <c r="B59" s="18"/>
      <c r="C59" s="18" t="s">
        <v>345</v>
      </c>
      <c r="D59" s="31"/>
      <c r="E59" s="31"/>
      <c r="F59" s="31"/>
      <c r="G59" s="31"/>
      <c r="H59" s="68">
        <v>0</v>
      </c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 x14ac:dyDescent="0.25">
      <c r="A60" s="18"/>
      <c r="B60" s="18"/>
      <c r="C60" s="18" t="s">
        <v>362</v>
      </c>
      <c r="D60" s="31"/>
      <c r="E60" s="31"/>
      <c r="F60" s="31"/>
      <c r="G60" s="31"/>
      <c r="H60" s="68">
        <v>0</v>
      </c>
      <c r="I60" s="24"/>
      <c r="J60" s="31"/>
      <c r="K60" s="31"/>
      <c r="L60" s="8"/>
      <c r="M60" s="8"/>
      <c r="N60" s="8"/>
      <c r="O60" s="8"/>
      <c r="P60" s="8"/>
      <c r="Q60" s="8"/>
    </row>
    <row r="61" spans="1:17" ht="17.25" customHeight="1" x14ac:dyDescent="0.2">
      <c r="A61" s="18"/>
      <c r="B61" s="18"/>
      <c r="C61" s="19" t="s">
        <v>30</v>
      </c>
      <c r="D61" s="31">
        <f t="shared" ref="D61:Q61" si="0">SUM(D20:D60)</f>
        <v>713</v>
      </c>
      <c r="E61" s="31">
        <f t="shared" si="0"/>
        <v>6096.3</v>
      </c>
      <c r="F61" s="31">
        <f t="shared" si="0"/>
        <v>582</v>
      </c>
      <c r="G61" s="31">
        <f t="shared" si="0"/>
        <v>4377.1000000000004</v>
      </c>
      <c r="H61" s="31">
        <f t="shared" si="0"/>
        <v>0</v>
      </c>
      <c r="I61" s="31">
        <f t="shared" si="0"/>
        <v>0</v>
      </c>
      <c r="J61" s="31">
        <f t="shared" si="0"/>
        <v>724</v>
      </c>
      <c r="K61" s="31">
        <f t="shared" si="0"/>
        <v>5770</v>
      </c>
      <c r="L61" s="31">
        <f t="shared" si="0"/>
        <v>0</v>
      </c>
      <c r="M61" s="31">
        <f t="shared" si="0"/>
        <v>0</v>
      </c>
      <c r="N61" s="31">
        <f t="shared" si="0"/>
        <v>0</v>
      </c>
      <c r="O61" s="31">
        <f t="shared" si="0"/>
        <v>0</v>
      </c>
      <c r="P61" s="31">
        <f t="shared" si="0"/>
        <v>0</v>
      </c>
      <c r="Q61" s="31">
        <f t="shared" si="0"/>
        <v>0</v>
      </c>
    </row>
    <row r="62" spans="1:17" ht="15" x14ac:dyDescent="0.25">
      <c r="A62" s="18"/>
      <c r="B62" s="18"/>
      <c r="C62" s="111" t="s">
        <v>148</v>
      </c>
      <c r="D62" s="108"/>
      <c r="E62" s="31"/>
      <c r="F62" s="31"/>
      <c r="G62" s="31"/>
      <c r="H62" s="68">
        <v>0</v>
      </c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 x14ac:dyDescent="0.25">
      <c r="A63" s="18"/>
      <c r="B63" s="53"/>
      <c r="C63" s="18" t="s">
        <v>350</v>
      </c>
      <c r="D63" s="31">
        <v>68</v>
      </c>
      <c r="E63" s="31">
        <f>10+7+12+8+15+15+4+12+8+8+7+12+7+15+6+6+8+7+5+15+10+3+15+10+10+5+5+15+5+20+14+15+15+10+15+10+15+3+6+6+8+6+3+10+8+15+25+6+5+15+10+25+15+15+15+25+10+10+7+10+8+10+3+7+7+10+5+3</f>
        <v>690</v>
      </c>
      <c r="F63" s="31">
        <v>67</v>
      </c>
      <c r="G63" s="31">
        <v>540</v>
      </c>
      <c r="H63" s="68">
        <v>0</v>
      </c>
      <c r="I63" s="24"/>
      <c r="J63" s="31">
        <v>35</v>
      </c>
      <c r="K63" s="31">
        <v>190</v>
      </c>
      <c r="L63" s="8"/>
      <c r="M63" s="8"/>
      <c r="N63" s="8"/>
      <c r="O63" s="8"/>
      <c r="P63" s="8"/>
      <c r="Q63" s="8"/>
    </row>
    <row r="64" spans="1:17" ht="15" x14ac:dyDescent="0.25">
      <c r="A64" s="18"/>
      <c r="B64" s="53"/>
      <c r="C64" s="18" t="s">
        <v>149</v>
      </c>
      <c r="D64" s="31">
        <v>38</v>
      </c>
      <c r="E64" s="31">
        <f>15+15+5+15+15+15+15+8+15+15+15+15+4.5+15+10+15+10+15+15+15+13+15+15+5+5+15+10+5+15+6+6+15+10+15+10+15+15+7</f>
        <v>459.5</v>
      </c>
      <c r="F64" s="31">
        <v>38</v>
      </c>
      <c r="G64" s="31">
        <v>459.5</v>
      </c>
      <c r="H64" s="68">
        <v>0</v>
      </c>
      <c r="I64" s="24"/>
      <c r="J64" s="31">
        <v>27</v>
      </c>
      <c r="K64" s="31">
        <v>170</v>
      </c>
      <c r="L64" s="8"/>
      <c r="M64" s="8"/>
      <c r="N64" s="8"/>
      <c r="O64" s="8"/>
      <c r="P64" s="8"/>
      <c r="Q64" s="8"/>
    </row>
    <row r="65" spans="1:17" ht="12.75" customHeight="1" x14ac:dyDescent="0.25">
      <c r="A65" s="18"/>
      <c r="B65" s="53"/>
      <c r="C65" s="18" t="s">
        <v>150</v>
      </c>
      <c r="D65" s="31">
        <v>21</v>
      </c>
      <c r="E65" s="31">
        <v>310</v>
      </c>
      <c r="F65" s="31">
        <v>6</v>
      </c>
      <c r="G65" s="31">
        <f>5+50+5+30+5+4.5</f>
        <v>99.5</v>
      </c>
      <c r="H65" s="68">
        <v>0</v>
      </c>
      <c r="I65" s="24"/>
      <c r="J65" s="31">
        <v>4</v>
      </c>
      <c r="K65" s="31">
        <f>5+5</f>
        <v>10</v>
      </c>
      <c r="L65" s="8"/>
      <c r="M65" s="8"/>
      <c r="N65" s="8"/>
      <c r="O65" s="8"/>
      <c r="P65" s="8"/>
      <c r="Q65" s="8"/>
    </row>
    <row r="66" spans="1:17" ht="12.75" customHeight="1" x14ac:dyDescent="0.25">
      <c r="A66" s="18"/>
      <c r="B66" s="53"/>
      <c r="C66" s="18" t="s">
        <v>151</v>
      </c>
      <c r="D66" s="31"/>
      <c r="E66" s="31"/>
      <c r="F66" s="31"/>
      <c r="G66" s="31"/>
      <c r="H66" s="68">
        <v>0</v>
      </c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 x14ac:dyDescent="0.25">
      <c r="A67" s="18"/>
      <c r="B67" s="53"/>
      <c r="C67" s="18" t="s">
        <v>152</v>
      </c>
      <c r="D67" s="31">
        <v>9</v>
      </c>
      <c r="E67" s="31">
        <f>15+5+5+15+6+15+30+10+10</f>
        <v>111</v>
      </c>
      <c r="F67" s="31">
        <v>7</v>
      </c>
      <c r="G67" s="31">
        <v>97</v>
      </c>
      <c r="H67" s="68">
        <v>0</v>
      </c>
      <c r="I67" s="24"/>
      <c r="J67" s="31">
        <v>34</v>
      </c>
      <c r="K67" s="31">
        <v>214</v>
      </c>
      <c r="L67" s="8"/>
      <c r="M67" s="8"/>
      <c r="N67" s="8"/>
      <c r="O67" s="8"/>
      <c r="P67" s="8"/>
      <c r="Q67" s="8"/>
    </row>
    <row r="68" spans="1:17" ht="12.75" customHeight="1" x14ac:dyDescent="0.25">
      <c r="A68" s="18"/>
      <c r="B68" s="53"/>
      <c r="C68" s="18" t="s">
        <v>351</v>
      </c>
      <c r="D68" s="31">
        <v>1</v>
      </c>
      <c r="E68" s="31">
        <v>10</v>
      </c>
      <c r="F68" s="31">
        <v>1</v>
      </c>
      <c r="G68" s="31">
        <v>10</v>
      </c>
      <c r="H68" s="68">
        <v>0</v>
      </c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 x14ac:dyDescent="0.25">
      <c r="A69" s="18"/>
      <c r="B69" s="53"/>
      <c r="C69" s="18" t="s">
        <v>153</v>
      </c>
      <c r="D69" s="31">
        <v>24</v>
      </c>
      <c r="E69" s="31">
        <v>215</v>
      </c>
      <c r="F69" s="31">
        <v>15</v>
      </c>
      <c r="G69" s="31">
        <v>70</v>
      </c>
      <c r="H69" s="68">
        <v>0</v>
      </c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 x14ac:dyDescent="0.25">
      <c r="A70" s="18"/>
      <c r="B70" s="53"/>
      <c r="C70" s="18" t="s">
        <v>155</v>
      </c>
      <c r="D70" s="31">
        <v>3</v>
      </c>
      <c r="E70" s="31">
        <v>15</v>
      </c>
      <c r="F70" s="31">
        <v>3</v>
      </c>
      <c r="G70" s="31">
        <v>15</v>
      </c>
      <c r="H70" s="68">
        <v>0</v>
      </c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 x14ac:dyDescent="0.25">
      <c r="A71" s="18"/>
      <c r="B71" s="53"/>
      <c r="C71" s="18" t="s">
        <v>154</v>
      </c>
      <c r="D71" s="31">
        <v>12</v>
      </c>
      <c r="E71" s="31">
        <f>5+15+10+10+15+10+5+12</f>
        <v>82</v>
      </c>
      <c r="F71" s="31">
        <v>12</v>
      </c>
      <c r="G71" s="31">
        <v>82</v>
      </c>
      <c r="H71" s="68">
        <v>0</v>
      </c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53"/>
      <c r="C72" s="18" t="s">
        <v>147</v>
      </c>
      <c r="D72" s="31">
        <v>1</v>
      </c>
      <c r="E72" s="31">
        <f>6</f>
        <v>6</v>
      </c>
      <c r="F72" s="31">
        <v>1</v>
      </c>
      <c r="G72" s="31">
        <f>6</f>
        <v>6</v>
      </c>
      <c r="H72" s="68">
        <v>0</v>
      </c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 x14ac:dyDescent="0.25">
      <c r="A73" s="18"/>
      <c r="B73" s="53"/>
      <c r="C73" s="18" t="s">
        <v>156</v>
      </c>
      <c r="D73" s="31"/>
      <c r="E73" s="31"/>
      <c r="F73" s="31"/>
      <c r="G73" s="31"/>
      <c r="H73" s="68">
        <v>0</v>
      </c>
      <c r="I73" s="24"/>
      <c r="J73" s="31">
        <v>29</v>
      </c>
      <c r="K73" s="31">
        <v>198</v>
      </c>
      <c r="L73" s="8"/>
      <c r="M73" s="8"/>
      <c r="N73" s="8"/>
      <c r="O73" s="8"/>
      <c r="P73" s="8"/>
      <c r="Q73" s="8"/>
    </row>
    <row r="74" spans="1:17" ht="12.75" customHeight="1" x14ac:dyDescent="0.25">
      <c r="A74" s="18"/>
      <c r="B74" s="53"/>
      <c r="C74" s="18" t="s">
        <v>157</v>
      </c>
      <c r="D74" s="31">
        <v>12</v>
      </c>
      <c r="E74" s="31">
        <f>5+10+7+5+7+15+5+15+5+4+10+10</f>
        <v>98</v>
      </c>
      <c r="F74" s="31">
        <v>12</v>
      </c>
      <c r="G74" s="31">
        <v>98</v>
      </c>
      <c r="H74" s="68">
        <v>0</v>
      </c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 x14ac:dyDescent="0.25">
      <c r="A75" s="18"/>
      <c r="B75" s="53"/>
      <c r="C75" s="18" t="s">
        <v>158</v>
      </c>
      <c r="D75" s="31">
        <v>4</v>
      </c>
      <c r="E75" s="31">
        <v>56</v>
      </c>
      <c r="F75" s="31">
        <v>2</v>
      </c>
      <c r="G75" s="31">
        <f>3.5+5</f>
        <v>8.5</v>
      </c>
      <c r="H75" s="68">
        <v>0</v>
      </c>
      <c r="I75" s="24"/>
      <c r="J75" s="31">
        <v>27</v>
      </c>
      <c r="K75" s="31">
        <v>197</v>
      </c>
      <c r="L75" s="8"/>
      <c r="M75" s="8"/>
      <c r="N75" s="8"/>
      <c r="O75" s="8"/>
      <c r="P75" s="8"/>
      <c r="Q75" s="8"/>
    </row>
    <row r="76" spans="1:17" ht="12.75" customHeight="1" x14ac:dyDescent="0.25">
      <c r="A76" s="18"/>
      <c r="B76" s="53"/>
      <c r="C76" s="18" t="s">
        <v>159</v>
      </c>
      <c r="D76" s="31"/>
      <c r="E76" s="31"/>
      <c r="F76" s="31"/>
      <c r="G76" s="31"/>
      <c r="H76" s="68">
        <v>0</v>
      </c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 x14ac:dyDescent="0.25">
      <c r="A77" s="18"/>
      <c r="B77" s="53"/>
      <c r="C77" s="18" t="s">
        <v>160</v>
      </c>
      <c r="D77" s="31">
        <v>1</v>
      </c>
      <c r="E77" s="31">
        <v>7</v>
      </c>
      <c r="F77" s="31">
        <v>1</v>
      </c>
      <c r="G77" s="31">
        <v>7</v>
      </c>
      <c r="H77" s="68">
        <v>0</v>
      </c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 x14ac:dyDescent="0.25">
      <c r="A78" s="18"/>
      <c r="B78" s="53"/>
      <c r="C78" s="18" t="s">
        <v>161</v>
      </c>
      <c r="D78" s="31">
        <v>7</v>
      </c>
      <c r="E78" s="31">
        <f>10+15+7+6+7+5+12</f>
        <v>62</v>
      </c>
      <c r="F78" s="31">
        <v>7</v>
      </c>
      <c r="G78" s="31">
        <v>62</v>
      </c>
      <c r="H78" s="68">
        <v>0</v>
      </c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 x14ac:dyDescent="0.25">
      <c r="A79" s="18"/>
      <c r="B79" s="53"/>
      <c r="C79" s="18" t="s">
        <v>162</v>
      </c>
      <c r="D79" s="31">
        <v>1</v>
      </c>
      <c r="E79" s="31">
        <v>5</v>
      </c>
      <c r="F79" s="31">
        <v>1</v>
      </c>
      <c r="G79" s="31">
        <v>5</v>
      </c>
      <c r="H79" s="68">
        <v>0</v>
      </c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53"/>
      <c r="C80" s="18" t="s">
        <v>163</v>
      </c>
      <c r="D80" s="31">
        <v>4</v>
      </c>
      <c r="E80" s="31">
        <f>100+5+5+10</f>
        <v>120</v>
      </c>
      <c r="F80" s="31">
        <v>4</v>
      </c>
      <c r="G80" s="31">
        <v>80</v>
      </c>
      <c r="H80" s="68">
        <v>0</v>
      </c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 x14ac:dyDescent="0.25">
      <c r="A81" s="18"/>
      <c r="B81" s="53"/>
      <c r="C81" s="18" t="s">
        <v>352</v>
      </c>
      <c r="D81" s="31">
        <v>6</v>
      </c>
      <c r="E81" s="31">
        <f>5+15+5+10+5+5</f>
        <v>45</v>
      </c>
      <c r="F81" s="31">
        <v>6</v>
      </c>
      <c r="G81" s="31">
        <v>45</v>
      </c>
      <c r="H81" s="68">
        <v>0</v>
      </c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 x14ac:dyDescent="0.25">
      <c r="A82" s="18"/>
      <c r="B82" s="53"/>
      <c r="C82" s="18" t="s">
        <v>171</v>
      </c>
      <c r="D82" s="31">
        <v>1</v>
      </c>
      <c r="E82" s="31">
        <f>4</f>
        <v>4</v>
      </c>
      <c r="F82" s="31">
        <v>1</v>
      </c>
      <c r="G82" s="31">
        <f>4</f>
        <v>4</v>
      </c>
      <c r="H82" s="68">
        <v>0</v>
      </c>
      <c r="I82" s="24"/>
      <c r="J82" s="31">
        <v>1</v>
      </c>
      <c r="K82" s="31">
        <v>4</v>
      </c>
      <c r="L82" s="8"/>
      <c r="M82" s="8"/>
      <c r="N82" s="8"/>
      <c r="O82" s="8"/>
      <c r="P82" s="8"/>
      <c r="Q82" s="8"/>
    </row>
    <row r="83" spans="1:17" ht="12.75" customHeight="1" x14ac:dyDescent="0.25">
      <c r="A83" s="18"/>
      <c r="B83" s="53"/>
      <c r="C83" s="18" t="s">
        <v>164</v>
      </c>
      <c r="D83" s="31">
        <v>6</v>
      </c>
      <c r="E83" s="31">
        <f>8+2.5+12+6+3+2.5</f>
        <v>34</v>
      </c>
      <c r="F83" s="31">
        <v>6</v>
      </c>
      <c r="G83" s="31">
        <v>34</v>
      </c>
      <c r="H83" s="68">
        <v>0</v>
      </c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 x14ac:dyDescent="0.25">
      <c r="A84" s="18"/>
      <c r="B84" s="53"/>
      <c r="C84" s="18" t="s">
        <v>357</v>
      </c>
      <c r="D84" s="31">
        <v>1</v>
      </c>
      <c r="E84" s="31">
        <v>5</v>
      </c>
      <c r="F84" s="31">
        <v>1</v>
      </c>
      <c r="G84" s="31">
        <v>5</v>
      </c>
      <c r="H84" s="68">
        <v>0</v>
      </c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 x14ac:dyDescent="0.25">
      <c r="A85" s="18"/>
      <c r="B85" s="53"/>
      <c r="C85" s="18" t="s">
        <v>165</v>
      </c>
      <c r="D85" s="31"/>
      <c r="E85" s="31"/>
      <c r="F85" s="31"/>
      <c r="G85" s="31"/>
      <c r="H85" s="68">
        <v>0</v>
      </c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 x14ac:dyDescent="0.25">
      <c r="A86" s="18"/>
      <c r="B86" s="53"/>
      <c r="C86" s="18" t="s">
        <v>166</v>
      </c>
      <c r="D86" s="31"/>
      <c r="E86" s="31"/>
      <c r="F86" s="31"/>
      <c r="G86" s="31"/>
      <c r="H86" s="68">
        <v>0</v>
      </c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 x14ac:dyDescent="0.25">
      <c r="A87" s="18"/>
      <c r="B87" s="53"/>
      <c r="C87" s="18" t="s">
        <v>353</v>
      </c>
      <c r="D87" s="31">
        <v>3</v>
      </c>
      <c r="E87" s="31">
        <v>21</v>
      </c>
      <c r="F87" s="31"/>
      <c r="G87" s="31"/>
      <c r="H87" s="68">
        <v>0</v>
      </c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 x14ac:dyDescent="0.25">
      <c r="A88" s="18"/>
      <c r="B88" s="53"/>
      <c r="C88" s="18" t="s">
        <v>354</v>
      </c>
      <c r="D88" s="31">
        <v>1</v>
      </c>
      <c r="E88" s="31">
        <v>10</v>
      </c>
      <c r="F88" s="31">
        <v>1</v>
      </c>
      <c r="G88" s="31">
        <v>10</v>
      </c>
      <c r="H88" s="68">
        <v>0</v>
      </c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 x14ac:dyDescent="0.25">
      <c r="A89" s="18"/>
      <c r="B89" s="53"/>
      <c r="C89" s="18" t="s">
        <v>167</v>
      </c>
      <c r="D89" s="31"/>
      <c r="E89" s="31"/>
      <c r="F89" s="31"/>
      <c r="G89" s="31"/>
      <c r="H89" s="68">
        <v>0</v>
      </c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 x14ac:dyDescent="0.25">
      <c r="A90" s="18"/>
      <c r="B90" s="53"/>
      <c r="C90" s="18" t="s">
        <v>355</v>
      </c>
      <c r="D90" s="31">
        <v>14</v>
      </c>
      <c r="E90" s="31">
        <f>10+12+8+40+5+7+5+12+5+8+7+25+5+5</f>
        <v>154</v>
      </c>
      <c r="F90" s="31">
        <v>14</v>
      </c>
      <c r="G90" s="31">
        <v>154</v>
      </c>
      <c r="H90" s="68">
        <v>0</v>
      </c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 x14ac:dyDescent="0.25">
      <c r="A91" s="18"/>
      <c r="B91" s="53"/>
      <c r="C91" s="18" t="s">
        <v>168</v>
      </c>
      <c r="D91" s="31"/>
      <c r="E91" s="31"/>
      <c r="F91" s="31"/>
      <c r="G91" s="31"/>
      <c r="H91" s="68">
        <v>0</v>
      </c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 x14ac:dyDescent="0.25">
      <c r="A92" s="18"/>
      <c r="B92" s="53"/>
      <c r="C92" s="18" t="s">
        <v>169</v>
      </c>
      <c r="D92" s="31"/>
      <c r="E92" s="31"/>
      <c r="F92" s="31"/>
      <c r="G92" s="31"/>
      <c r="H92" s="68">
        <v>0</v>
      </c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53"/>
      <c r="C93" s="18" t="s">
        <v>358</v>
      </c>
      <c r="D93" s="31">
        <v>1</v>
      </c>
      <c r="E93" s="31">
        <v>6</v>
      </c>
      <c r="F93" s="31">
        <v>1</v>
      </c>
      <c r="G93" s="31">
        <v>6</v>
      </c>
      <c r="H93" s="68">
        <v>0</v>
      </c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 x14ac:dyDescent="0.25">
      <c r="A94" s="18"/>
      <c r="B94" s="53"/>
      <c r="C94" s="18" t="s">
        <v>170</v>
      </c>
      <c r="D94" s="31">
        <v>6</v>
      </c>
      <c r="E94" s="31">
        <f>6+15+8+10+8+15</f>
        <v>62</v>
      </c>
      <c r="F94" s="31">
        <v>6</v>
      </c>
      <c r="G94" s="31">
        <v>48</v>
      </c>
      <c r="H94" s="68">
        <v>0</v>
      </c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 x14ac:dyDescent="0.25">
      <c r="A95" s="18"/>
      <c r="B95" s="53"/>
      <c r="C95" s="18" t="s">
        <v>356</v>
      </c>
      <c r="D95" s="31">
        <v>1</v>
      </c>
      <c r="E95" s="31">
        <v>10</v>
      </c>
      <c r="F95" s="31">
        <v>1</v>
      </c>
      <c r="G95" s="31">
        <v>10</v>
      </c>
      <c r="H95" s="68">
        <v>0</v>
      </c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 x14ac:dyDescent="0.25">
      <c r="A96" s="18"/>
      <c r="B96" s="53"/>
      <c r="C96" s="18" t="s">
        <v>172</v>
      </c>
      <c r="D96" s="31">
        <v>4</v>
      </c>
      <c r="E96" s="31">
        <f>6+7+5+5</f>
        <v>23</v>
      </c>
      <c r="F96" s="31">
        <v>4</v>
      </c>
      <c r="G96" s="31">
        <v>23</v>
      </c>
      <c r="H96" s="68">
        <v>0</v>
      </c>
      <c r="I96" s="24"/>
      <c r="J96" s="31">
        <v>1</v>
      </c>
      <c r="K96" s="31">
        <v>6</v>
      </c>
      <c r="L96" s="8"/>
      <c r="M96" s="8"/>
      <c r="N96" s="8"/>
      <c r="O96" s="8"/>
      <c r="P96" s="8"/>
      <c r="Q96" s="8"/>
    </row>
    <row r="97" spans="1:17" ht="12.75" customHeight="1" x14ac:dyDescent="0.25">
      <c r="A97" s="18"/>
      <c r="B97" s="53"/>
      <c r="C97" s="18" t="s">
        <v>173</v>
      </c>
      <c r="D97" s="31">
        <v>1</v>
      </c>
      <c r="E97" s="31">
        <v>7</v>
      </c>
      <c r="F97" s="31">
        <v>1</v>
      </c>
      <c r="G97" s="31">
        <v>7</v>
      </c>
      <c r="H97" s="68">
        <v>0</v>
      </c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 x14ac:dyDescent="0.25">
      <c r="A98" s="18"/>
      <c r="B98" s="53"/>
      <c r="C98" s="50" t="s">
        <v>174</v>
      </c>
      <c r="D98" s="31"/>
      <c r="E98" s="31"/>
      <c r="F98" s="31"/>
      <c r="G98" s="31"/>
      <c r="H98" s="68">
        <v>0</v>
      </c>
      <c r="I98" s="24"/>
      <c r="J98" s="31"/>
      <c r="K98" s="31"/>
      <c r="L98" s="8"/>
      <c r="M98" s="8"/>
      <c r="N98" s="8"/>
      <c r="O98" s="8"/>
      <c r="P98" s="8"/>
      <c r="Q98" s="8"/>
    </row>
    <row r="99" spans="1:17" ht="22.5" customHeight="1" x14ac:dyDescent="0.2">
      <c r="A99" s="18"/>
      <c r="B99" s="18"/>
      <c r="C99" s="19" t="s">
        <v>30</v>
      </c>
      <c r="D99" s="31">
        <f t="shared" ref="D99:Q99" si="1">SUM(D63:D98)</f>
        <v>251</v>
      </c>
      <c r="E99" s="31">
        <f t="shared" si="1"/>
        <v>2627.5</v>
      </c>
      <c r="F99" s="31">
        <f t="shared" si="1"/>
        <v>219</v>
      </c>
      <c r="G99" s="31">
        <f t="shared" si="1"/>
        <v>1985.5</v>
      </c>
      <c r="H99" s="31">
        <f t="shared" si="1"/>
        <v>0</v>
      </c>
      <c r="I99" s="31">
        <f t="shared" si="1"/>
        <v>0</v>
      </c>
      <c r="J99" s="31">
        <f t="shared" si="1"/>
        <v>158</v>
      </c>
      <c r="K99" s="31">
        <f t="shared" si="1"/>
        <v>989</v>
      </c>
      <c r="L99" s="31">
        <f t="shared" si="1"/>
        <v>0</v>
      </c>
      <c r="M99" s="31">
        <f t="shared" si="1"/>
        <v>0</v>
      </c>
      <c r="N99" s="31">
        <f t="shared" si="1"/>
        <v>0</v>
      </c>
      <c r="O99" s="31">
        <f t="shared" si="1"/>
        <v>0</v>
      </c>
      <c r="P99" s="31">
        <f t="shared" si="1"/>
        <v>0</v>
      </c>
      <c r="Q99" s="31">
        <f t="shared" si="1"/>
        <v>0</v>
      </c>
    </row>
    <row r="100" spans="1:17" ht="15" x14ac:dyDescent="0.25">
      <c r="A100" s="18"/>
      <c r="B100" s="18"/>
      <c r="C100" s="55" t="s">
        <v>223</v>
      </c>
      <c r="D100" s="31"/>
      <c r="E100" s="31"/>
      <c r="F100" s="31"/>
      <c r="G100" s="31"/>
      <c r="H100" s="68">
        <v>0</v>
      </c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5" x14ac:dyDescent="0.25">
      <c r="A101" s="18"/>
      <c r="B101" s="53"/>
      <c r="C101" s="50" t="s">
        <v>175</v>
      </c>
      <c r="D101" s="31">
        <v>56</v>
      </c>
      <c r="E101" s="31">
        <v>467</v>
      </c>
      <c r="F101" s="31">
        <v>25</v>
      </c>
      <c r="G101" s="31">
        <v>145</v>
      </c>
      <c r="H101" s="68">
        <v>0</v>
      </c>
      <c r="I101" s="24"/>
      <c r="J101" s="31">
        <v>15</v>
      </c>
      <c r="K101" s="31">
        <v>56</v>
      </c>
      <c r="L101" s="8"/>
      <c r="M101" s="8"/>
      <c r="N101" s="8"/>
      <c r="O101" s="8"/>
      <c r="P101" s="8"/>
      <c r="Q101" s="8"/>
    </row>
    <row r="102" spans="1:17" ht="15" x14ac:dyDescent="0.25">
      <c r="A102" s="18"/>
      <c r="B102" s="53"/>
      <c r="C102" s="50" t="s">
        <v>176</v>
      </c>
      <c r="D102" s="31">
        <v>41</v>
      </c>
      <c r="E102" s="31">
        <v>320</v>
      </c>
      <c r="F102" s="31">
        <v>16</v>
      </c>
      <c r="G102" s="31">
        <v>120</v>
      </c>
      <c r="H102" s="68">
        <v>0</v>
      </c>
      <c r="I102" s="24"/>
      <c r="J102" s="31">
        <v>18</v>
      </c>
      <c r="K102" s="31">
        <v>80</v>
      </c>
      <c r="L102" s="8"/>
      <c r="M102" s="8"/>
      <c r="N102" s="8"/>
      <c r="O102" s="8"/>
      <c r="P102" s="8"/>
      <c r="Q102" s="8"/>
    </row>
    <row r="103" spans="1:17" ht="15" x14ac:dyDescent="0.25">
      <c r="A103" s="18"/>
      <c r="B103" s="53"/>
      <c r="C103" s="50" t="s">
        <v>177</v>
      </c>
      <c r="D103" s="31">
        <v>16</v>
      </c>
      <c r="E103" s="31">
        <v>100</v>
      </c>
      <c r="F103" s="31">
        <v>6</v>
      </c>
      <c r="G103" s="31">
        <v>48</v>
      </c>
      <c r="H103" s="68">
        <v>0</v>
      </c>
      <c r="I103" s="24"/>
      <c r="J103" s="31">
        <v>25</v>
      </c>
      <c r="K103" s="31">
        <v>160</v>
      </c>
      <c r="L103" s="8"/>
      <c r="M103" s="8"/>
      <c r="N103" s="8"/>
      <c r="O103" s="8"/>
      <c r="P103" s="8"/>
      <c r="Q103" s="8"/>
    </row>
    <row r="104" spans="1:17" ht="15" x14ac:dyDescent="0.25">
      <c r="A104" s="18"/>
      <c r="B104" s="53"/>
      <c r="C104" s="50" t="s">
        <v>178</v>
      </c>
      <c r="D104" s="31">
        <v>27</v>
      </c>
      <c r="E104" s="31">
        <v>292</v>
      </c>
      <c r="F104" s="31">
        <v>27</v>
      </c>
      <c r="G104" s="31">
        <v>292</v>
      </c>
      <c r="H104" s="68">
        <v>0</v>
      </c>
      <c r="I104" s="24"/>
      <c r="J104" s="31">
        <v>22</v>
      </c>
      <c r="K104" s="31">
        <v>154</v>
      </c>
      <c r="L104" s="8"/>
      <c r="M104" s="8"/>
      <c r="N104" s="8"/>
      <c r="O104" s="8"/>
      <c r="P104" s="8"/>
      <c r="Q104" s="8"/>
    </row>
    <row r="105" spans="1:17" ht="15" x14ac:dyDescent="0.25">
      <c r="A105" s="18"/>
      <c r="B105" s="53"/>
      <c r="C105" s="50" t="s">
        <v>179</v>
      </c>
      <c r="D105" s="31">
        <v>9</v>
      </c>
      <c r="E105" s="31">
        <f>45+10+5+10+4+10+15+8+8</f>
        <v>115</v>
      </c>
      <c r="F105" s="31">
        <v>9</v>
      </c>
      <c r="G105" s="31">
        <v>115</v>
      </c>
      <c r="H105" s="68">
        <v>0</v>
      </c>
      <c r="I105" s="24"/>
      <c r="J105" s="31">
        <v>24</v>
      </c>
      <c r="K105" s="31">
        <v>140</v>
      </c>
      <c r="L105" s="8"/>
      <c r="M105" s="8"/>
      <c r="N105" s="8"/>
      <c r="O105" s="8"/>
      <c r="P105" s="8"/>
      <c r="Q105" s="8"/>
    </row>
    <row r="106" spans="1:17" ht="15" x14ac:dyDescent="0.25">
      <c r="A106" s="18"/>
      <c r="B106" s="53"/>
      <c r="C106" s="50" t="s">
        <v>180</v>
      </c>
      <c r="D106" s="31">
        <v>4</v>
      </c>
      <c r="E106" s="31">
        <f>7+14.5+7+10</f>
        <v>38.5</v>
      </c>
      <c r="F106" s="31">
        <v>4</v>
      </c>
      <c r="G106" s="31">
        <v>38.5</v>
      </c>
      <c r="H106" s="68">
        <v>0</v>
      </c>
      <c r="I106" s="24"/>
      <c r="J106" s="31">
        <v>35</v>
      </c>
      <c r="K106" s="31">
        <v>180</v>
      </c>
      <c r="L106" s="8"/>
      <c r="M106" s="8"/>
      <c r="N106" s="8"/>
      <c r="O106" s="8"/>
      <c r="P106" s="8"/>
      <c r="Q106" s="8"/>
    </row>
    <row r="107" spans="1:17" ht="15" x14ac:dyDescent="0.25">
      <c r="A107" s="18"/>
      <c r="B107" s="53"/>
      <c r="C107" s="50" t="s">
        <v>181</v>
      </c>
      <c r="D107" s="31">
        <v>7</v>
      </c>
      <c r="E107" s="31">
        <f>10+5+10+5+10+4+13</f>
        <v>57</v>
      </c>
      <c r="F107" s="31">
        <v>7</v>
      </c>
      <c r="G107" s="31">
        <v>57</v>
      </c>
      <c r="H107" s="68">
        <v>0</v>
      </c>
      <c r="I107" s="24"/>
      <c r="J107" s="31">
        <v>15</v>
      </c>
      <c r="K107" s="31">
        <v>72</v>
      </c>
      <c r="L107" s="8"/>
      <c r="M107" s="8"/>
      <c r="N107" s="8"/>
      <c r="O107" s="8"/>
      <c r="P107" s="8"/>
      <c r="Q107" s="8"/>
    </row>
    <row r="108" spans="1:17" ht="15" x14ac:dyDescent="0.25">
      <c r="A108" s="18"/>
      <c r="B108" s="53"/>
      <c r="C108" s="50" t="s">
        <v>182</v>
      </c>
      <c r="D108" s="31">
        <v>35</v>
      </c>
      <c r="E108" s="31">
        <v>350</v>
      </c>
      <c r="F108" s="31">
        <v>28</v>
      </c>
      <c r="G108" s="31">
        <v>254.5</v>
      </c>
      <c r="H108" s="68">
        <v>0</v>
      </c>
      <c r="I108" s="24"/>
      <c r="J108" s="31">
        <v>2</v>
      </c>
      <c r="K108" s="31">
        <f>5+10</f>
        <v>15</v>
      </c>
      <c r="L108" s="8"/>
      <c r="M108" s="8"/>
      <c r="N108" s="8"/>
      <c r="O108" s="8"/>
      <c r="P108" s="8"/>
      <c r="Q108" s="8"/>
    </row>
    <row r="109" spans="1:17" ht="15" x14ac:dyDescent="0.25">
      <c r="A109" s="18"/>
      <c r="B109" s="53"/>
      <c r="C109" s="50" t="s">
        <v>183</v>
      </c>
      <c r="D109" s="31">
        <v>11</v>
      </c>
      <c r="E109" s="31">
        <f>6+4+5+5+3+7+7+5+7+5+7</f>
        <v>61</v>
      </c>
      <c r="F109" s="31">
        <v>11</v>
      </c>
      <c r="G109" s="31">
        <v>61</v>
      </c>
      <c r="H109" s="68">
        <v>0</v>
      </c>
      <c r="I109" s="24"/>
      <c r="J109" s="31">
        <v>1</v>
      </c>
      <c r="K109" s="31">
        <f>6</f>
        <v>6</v>
      </c>
      <c r="L109" s="8"/>
      <c r="M109" s="8"/>
      <c r="N109" s="8"/>
      <c r="O109" s="8"/>
      <c r="P109" s="8"/>
      <c r="Q109" s="8"/>
    </row>
    <row r="110" spans="1:17" ht="15" x14ac:dyDescent="0.25">
      <c r="A110" s="18"/>
      <c r="B110" s="53"/>
      <c r="C110" s="50" t="s">
        <v>184</v>
      </c>
      <c r="D110" s="31">
        <v>8</v>
      </c>
      <c r="E110" s="31">
        <f>1.8+1.8+1.8+7+8+8+8+8</f>
        <v>44.4</v>
      </c>
      <c r="F110" s="31">
        <v>8</v>
      </c>
      <c r="G110" s="31">
        <v>44.4</v>
      </c>
      <c r="H110" s="68">
        <v>0</v>
      </c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 x14ac:dyDescent="0.25">
      <c r="A111" s="18"/>
      <c r="B111" s="53"/>
      <c r="C111" s="50" t="s">
        <v>185</v>
      </c>
      <c r="D111" s="31">
        <v>3</v>
      </c>
      <c r="E111" s="31">
        <f>7.5+10+12</f>
        <v>29.5</v>
      </c>
      <c r="F111" s="31">
        <v>3</v>
      </c>
      <c r="G111" s="31">
        <v>29.5</v>
      </c>
      <c r="H111" s="68">
        <v>0</v>
      </c>
      <c r="I111" s="24"/>
      <c r="J111" s="31">
        <v>9</v>
      </c>
      <c r="K111" s="31">
        <v>87</v>
      </c>
      <c r="L111" s="8"/>
      <c r="M111" s="8"/>
      <c r="N111" s="8"/>
      <c r="O111" s="8"/>
      <c r="P111" s="8"/>
      <c r="Q111" s="8"/>
    </row>
    <row r="112" spans="1:17" ht="15" x14ac:dyDescent="0.25">
      <c r="A112" s="18"/>
      <c r="B112" s="53"/>
      <c r="C112" s="50" t="s">
        <v>186</v>
      </c>
      <c r="D112" s="31"/>
      <c r="E112" s="31"/>
      <c r="F112" s="31"/>
      <c r="G112" s="31"/>
      <c r="H112" s="68">
        <v>0</v>
      </c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 x14ac:dyDescent="0.25">
      <c r="A113" s="18"/>
      <c r="B113" s="53"/>
      <c r="C113" s="50" t="s">
        <v>187</v>
      </c>
      <c r="D113" s="31"/>
      <c r="E113" s="31"/>
      <c r="F113" s="31"/>
      <c r="G113" s="31"/>
      <c r="H113" s="68">
        <v>0</v>
      </c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 x14ac:dyDescent="0.25">
      <c r="A114" s="18"/>
      <c r="B114" s="53"/>
      <c r="C114" s="50" t="s">
        <v>188</v>
      </c>
      <c r="D114" s="31">
        <v>21</v>
      </c>
      <c r="E114" s="31">
        <f>5+5+13.5+7.3+1.1+6+7+7+7+9+5</f>
        <v>72.900000000000006</v>
      </c>
      <c r="F114" s="31">
        <v>21</v>
      </c>
      <c r="G114" s="31">
        <v>72.900000000000006</v>
      </c>
      <c r="H114" s="68">
        <v>0</v>
      </c>
      <c r="I114" s="24"/>
      <c r="J114" s="31">
        <v>41</v>
      </c>
      <c r="K114" s="31">
        <v>290</v>
      </c>
      <c r="L114" s="8"/>
      <c r="M114" s="8"/>
      <c r="N114" s="8"/>
      <c r="O114" s="8"/>
      <c r="P114" s="8"/>
      <c r="Q114" s="8"/>
    </row>
    <row r="115" spans="1:17" ht="15" x14ac:dyDescent="0.25">
      <c r="A115" s="18"/>
      <c r="B115" s="53"/>
      <c r="C115" s="50" t="s">
        <v>189</v>
      </c>
      <c r="D115" s="31">
        <v>4</v>
      </c>
      <c r="E115" s="31">
        <f>4+10+12+10</f>
        <v>36</v>
      </c>
      <c r="F115" s="31">
        <v>4</v>
      </c>
      <c r="G115" s="31">
        <v>36</v>
      </c>
      <c r="H115" s="68">
        <v>0</v>
      </c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 x14ac:dyDescent="0.25">
      <c r="A116" s="18"/>
      <c r="B116" s="53"/>
      <c r="C116" s="50" t="s">
        <v>190</v>
      </c>
      <c r="D116" s="31">
        <v>2</v>
      </c>
      <c r="E116" s="31">
        <f>8+10</f>
        <v>18</v>
      </c>
      <c r="F116" s="31">
        <v>2</v>
      </c>
      <c r="G116" s="31">
        <f>8+10</f>
        <v>18</v>
      </c>
      <c r="H116" s="68">
        <v>0</v>
      </c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 x14ac:dyDescent="0.25">
      <c r="A117" s="18"/>
      <c r="B117" s="53"/>
      <c r="C117" s="50" t="s">
        <v>191</v>
      </c>
      <c r="D117" s="31"/>
      <c r="E117" s="31"/>
      <c r="F117" s="31"/>
      <c r="G117" s="31"/>
      <c r="H117" s="68">
        <v>0</v>
      </c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 x14ac:dyDescent="0.25">
      <c r="A118" s="18"/>
      <c r="B118" s="53"/>
      <c r="C118" s="50" t="s">
        <v>192</v>
      </c>
      <c r="D118" s="64"/>
      <c r="E118" s="64"/>
      <c r="F118" s="64"/>
      <c r="G118" s="64"/>
      <c r="H118" s="68">
        <v>0</v>
      </c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 x14ac:dyDescent="0.25">
      <c r="A119" s="18"/>
      <c r="B119" s="53"/>
      <c r="C119" s="50" t="s">
        <v>193</v>
      </c>
      <c r="D119" s="64">
        <v>2</v>
      </c>
      <c r="E119" s="64">
        <f>7.5+6</f>
        <v>13.5</v>
      </c>
      <c r="F119" s="64">
        <v>2</v>
      </c>
      <c r="G119" s="64">
        <f>7.5+6</f>
        <v>13.5</v>
      </c>
      <c r="H119" s="68">
        <v>0</v>
      </c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 x14ac:dyDescent="0.25">
      <c r="A120" s="18"/>
      <c r="B120" s="53"/>
      <c r="C120" s="50" t="s">
        <v>194</v>
      </c>
      <c r="D120" s="64">
        <v>4</v>
      </c>
      <c r="E120" s="64">
        <f>3+5+7+15</f>
        <v>30</v>
      </c>
      <c r="F120" s="64">
        <v>4</v>
      </c>
      <c r="G120" s="64">
        <f>3+5+7+15</f>
        <v>30</v>
      </c>
      <c r="H120" s="68">
        <v>0</v>
      </c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 x14ac:dyDescent="0.25">
      <c r="A121" s="18"/>
      <c r="B121" s="53"/>
      <c r="C121" s="50" t="s">
        <v>195</v>
      </c>
      <c r="D121" s="64">
        <v>3</v>
      </c>
      <c r="E121" s="64">
        <f>2.5+5+5</f>
        <v>12.5</v>
      </c>
      <c r="F121" s="64">
        <v>3</v>
      </c>
      <c r="G121" s="64">
        <v>12.5</v>
      </c>
      <c r="H121" s="68">
        <v>0</v>
      </c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 x14ac:dyDescent="0.25">
      <c r="A122" s="18"/>
      <c r="B122" s="53"/>
      <c r="C122" s="50" t="s">
        <v>196</v>
      </c>
      <c r="D122" s="64">
        <v>5</v>
      </c>
      <c r="E122" s="64">
        <f>8+10+1.8+14+8</f>
        <v>41.8</v>
      </c>
      <c r="F122" s="64">
        <v>5</v>
      </c>
      <c r="G122" s="64">
        <v>41.8</v>
      </c>
      <c r="H122" s="68">
        <v>0</v>
      </c>
      <c r="I122" s="24"/>
      <c r="J122" s="64">
        <v>2</v>
      </c>
      <c r="K122" s="64">
        <f>8+10</f>
        <v>18</v>
      </c>
      <c r="L122" s="8"/>
      <c r="M122" s="8"/>
      <c r="N122" s="8"/>
      <c r="O122" s="8"/>
      <c r="P122" s="8"/>
      <c r="Q122" s="8"/>
    </row>
    <row r="123" spans="1:17" ht="12.75" customHeight="1" x14ac:dyDescent="0.25">
      <c r="A123" s="18"/>
      <c r="B123" s="53"/>
      <c r="C123" s="50" t="s">
        <v>197</v>
      </c>
      <c r="D123" s="64">
        <v>3</v>
      </c>
      <c r="E123" s="64">
        <f>5+5+5</f>
        <v>15</v>
      </c>
      <c r="F123" s="64">
        <v>3</v>
      </c>
      <c r="G123" s="64">
        <v>15</v>
      </c>
      <c r="H123" s="68">
        <v>0</v>
      </c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 x14ac:dyDescent="0.25">
      <c r="A124" s="18"/>
      <c r="B124" s="53"/>
      <c r="C124" s="50" t="s">
        <v>198</v>
      </c>
      <c r="D124" s="64"/>
      <c r="E124" s="64"/>
      <c r="F124" s="64"/>
      <c r="G124" s="64"/>
      <c r="H124" s="68">
        <v>0</v>
      </c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 x14ac:dyDescent="0.25">
      <c r="A125" s="18"/>
      <c r="B125" s="53"/>
      <c r="C125" s="50" t="s">
        <v>199</v>
      </c>
      <c r="D125" s="64">
        <v>1</v>
      </c>
      <c r="E125" s="64">
        <v>1.8</v>
      </c>
      <c r="F125" s="64">
        <v>1</v>
      </c>
      <c r="G125" s="64">
        <v>1.8</v>
      </c>
      <c r="H125" s="68">
        <v>0</v>
      </c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 x14ac:dyDescent="0.25">
      <c r="A126" s="18"/>
      <c r="B126" s="53"/>
      <c r="C126" s="50" t="s">
        <v>200</v>
      </c>
      <c r="D126" s="64">
        <v>9</v>
      </c>
      <c r="E126" s="64">
        <f>15+14+13+10+6+7</f>
        <v>65</v>
      </c>
      <c r="F126" s="64">
        <v>6</v>
      </c>
      <c r="G126" s="64">
        <v>65</v>
      </c>
      <c r="H126" s="68">
        <v>0</v>
      </c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 x14ac:dyDescent="0.25">
      <c r="A127" s="18"/>
      <c r="B127" s="53"/>
      <c r="C127" s="50" t="s">
        <v>201</v>
      </c>
      <c r="D127" s="64">
        <v>7</v>
      </c>
      <c r="E127" s="64">
        <f>3+5+10+10+7+10+5.5</f>
        <v>50.5</v>
      </c>
      <c r="F127" s="64">
        <v>7</v>
      </c>
      <c r="G127" s="64">
        <v>50.5</v>
      </c>
      <c r="H127" s="68">
        <v>0</v>
      </c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 x14ac:dyDescent="0.25">
      <c r="A128" s="18"/>
      <c r="B128" s="53"/>
      <c r="C128" s="50" t="s">
        <v>202</v>
      </c>
      <c r="D128" s="64">
        <v>4</v>
      </c>
      <c r="E128" s="64">
        <f>12+7</f>
        <v>19</v>
      </c>
      <c r="F128" s="64">
        <v>2</v>
      </c>
      <c r="G128" s="64">
        <f>12+7</f>
        <v>19</v>
      </c>
      <c r="H128" s="68">
        <v>0</v>
      </c>
      <c r="I128" s="24"/>
      <c r="J128" s="31">
        <v>24</v>
      </c>
      <c r="K128" s="31">
        <v>137</v>
      </c>
      <c r="L128" s="8"/>
      <c r="M128" s="8"/>
      <c r="N128" s="8"/>
      <c r="O128" s="8"/>
      <c r="P128" s="8"/>
      <c r="Q128" s="8"/>
    </row>
    <row r="129" spans="1:17" ht="12.75" customHeight="1" x14ac:dyDescent="0.25">
      <c r="A129" s="18"/>
      <c r="B129" s="53"/>
      <c r="C129" s="50" t="s">
        <v>203</v>
      </c>
      <c r="D129" s="64">
        <v>1</v>
      </c>
      <c r="E129" s="64">
        <v>3</v>
      </c>
      <c r="F129" s="64">
        <v>1</v>
      </c>
      <c r="G129" s="64">
        <v>3</v>
      </c>
      <c r="H129" s="68">
        <v>0</v>
      </c>
      <c r="I129" s="24"/>
      <c r="J129" s="31">
        <v>37</v>
      </c>
      <c r="K129" s="31">
        <v>201</v>
      </c>
      <c r="L129" s="8"/>
      <c r="M129" s="8"/>
      <c r="N129" s="8"/>
      <c r="O129" s="8"/>
      <c r="P129" s="8"/>
      <c r="Q129" s="8"/>
    </row>
    <row r="130" spans="1:17" ht="12.75" customHeight="1" x14ac:dyDescent="0.25">
      <c r="A130" s="18"/>
      <c r="B130" s="53"/>
      <c r="C130" s="50" t="s">
        <v>204</v>
      </c>
      <c r="D130" s="64"/>
      <c r="E130" s="64"/>
      <c r="F130" s="64"/>
      <c r="G130" s="64"/>
      <c r="H130" s="68">
        <v>0</v>
      </c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 x14ac:dyDescent="0.25">
      <c r="A131" s="18"/>
      <c r="B131" s="53"/>
      <c r="C131" s="50" t="s">
        <v>205</v>
      </c>
      <c r="D131" s="64"/>
      <c r="E131" s="64"/>
      <c r="F131" s="64"/>
      <c r="G131" s="64"/>
      <c r="H131" s="68">
        <v>0</v>
      </c>
      <c r="I131" s="24"/>
      <c r="J131" s="31">
        <v>16</v>
      </c>
      <c r="K131" s="31">
        <v>87</v>
      </c>
      <c r="L131" s="8"/>
      <c r="M131" s="8"/>
      <c r="N131" s="8"/>
      <c r="O131" s="8"/>
      <c r="P131" s="8"/>
      <c r="Q131" s="8"/>
    </row>
    <row r="132" spans="1:17" ht="12.75" customHeight="1" x14ac:dyDescent="0.25">
      <c r="A132" s="18"/>
      <c r="B132" s="53"/>
      <c r="C132" s="50" t="s">
        <v>206</v>
      </c>
      <c r="D132" s="64">
        <v>2</v>
      </c>
      <c r="E132" s="64">
        <f>3+10</f>
        <v>13</v>
      </c>
      <c r="F132" s="64">
        <v>2</v>
      </c>
      <c r="G132" s="64">
        <f>3+10</f>
        <v>13</v>
      </c>
      <c r="H132" s="68">
        <v>0</v>
      </c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 x14ac:dyDescent="0.25">
      <c r="A133" s="18"/>
      <c r="B133" s="53"/>
      <c r="C133" s="50" t="s">
        <v>207</v>
      </c>
      <c r="D133" s="64">
        <v>2</v>
      </c>
      <c r="E133" s="64">
        <f>15+3</f>
        <v>18</v>
      </c>
      <c r="F133" s="64">
        <v>2</v>
      </c>
      <c r="G133" s="64">
        <v>18</v>
      </c>
      <c r="H133" s="68">
        <v>0</v>
      </c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 x14ac:dyDescent="0.25">
      <c r="A134" s="18"/>
      <c r="B134" s="53"/>
      <c r="C134" s="50" t="s">
        <v>186</v>
      </c>
      <c r="D134" s="64"/>
      <c r="E134" s="64"/>
      <c r="F134" s="64"/>
      <c r="G134" s="64"/>
      <c r="H134" s="68">
        <v>0</v>
      </c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 x14ac:dyDescent="0.25">
      <c r="A135" s="18"/>
      <c r="B135" s="53"/>
      <c r="C135" s="50" t="s">
        <v>208</v>
      </c>
      <c r="D135" s="65"/>
      <c r="E135" s="65"/>
      <c r="F135" s="65"/>
      <c r="G135" s="65"/>
      <c r="H135" s="68">
        <v>0</v>
      </c>
      <c r="I135" s="109"/>
      <c r="J135" s="109"/>
      <c r="K135" s="109"/>
      <c r="L135" s="8"/>
      <c r="M135" s="8"/>
      <c r="N135" s="8"/>
      <c r="O135" s="8"/>
      <c r="P135" s="8"/>
      <c r="Q135" s="8"/>
    </row>
    <row r="136" spans="1:17" ht="12.75" customHeight="1" x14ac:dyDescent="0.25">
      <c r="A136" s="18"/>
      <c r="B136" s="53"/>
      <c r="C136" s="50" t="s">
        <v>209</v>
      </c>
      <c r="D136" s="64"/>
      <c r="E136" s="64"/>
      <c r="F136" s="64"/>
      <c r="G136" s="64"/>
      <c r="H136" s="68">
        <v>0</v>
      </c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 x14ac:dyDescent="0.25">
      <c r="A137" s="18"/>
      <c r="B137" s="53"/>
      <c r="C137" s="50" t="s">
        <v>210</v>
      </c>
      <c r="D137" s="64"/>
      <c r="E137" s="64"/>
      <c r="F137" s="64"/>
      <c r="G137" s="64"/>
      <c r="H137" s="68">
        <v>0</v>
      </c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 x14ac:dyDescent="0.25">
      <c r="A138" s="18"/>
      <c r="B138" s="53"/>
      <c r="C138" s="50" t="s">
        <v>211</v>
      </c>
      <c r="D138" s="64"/>
      <c r="E138" s="64"/>
      <c r="F138" s="64"/>
      <c r="G138" s="64"/>
      <c r="H138" s="68">
        <v>0</v>
      </c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 x14ac:dyDescent="0.25">
      <c r="A139" s="18"/>
      <c r="B139" s="53"/>
      <c r="C139" s="50" t="s">
        <v>212</v>
      </c>
      <c r="D139" s="64">
        <v>11</v>
      </c>
      <c r="E139" s="64">
        <f>8+14+13+3+5+12+5+5+5+13+8</f>
        <v>91</v>
      </c>
      <c r="F139" s="64">
        <v>11</v>
      </c>
      <c r="G139" s="64">
        <v>91</v>
      </c>
      <c r="H139" s="68">
        <v>0</v>
      </c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 x14ac:dyDescent="0.25">
      <c r="A140" s="18"/>
      <c r="B140" s="53"/>
      <c r="C140" s="50" t="s">
        <v>213</v>
      </c>
      <c r="D140" s="64">
        <v>3</v>
      </c>
      <c r="E140" s="64">
        <f>12+3+15</f>
        <v>30</v>
      </c>
      <c r="F140" s="64">
        <v>3</v>
      </c>
      <c r="G140" s="64">
        <v>30</v>
      </c>
      <c r="H140" s="68">
        <v>0</v>
      </c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 x14ac:dyDescent="0.25">
      <c r="A141" s="18"/>
      <c r="B141" s="53"/>
      <c r="C141" s="50" t="s">
        <v>214</v>
      </c>
      <c r="D141" s="64"/>
      <c r="E141" s="64"/>
      <c r="F141" s="64"/>
      <c r="G141" s="64"/>
      <c r="H141" s="68">
        <v>0</v>
      </c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 x14ac:dyDescent="0.25">
      <c r="A142" s="18"/>
      <c r="B142" s="53"/>
      <c r="C142" s="50" t="s">
        <v>215</v>
      </c>
      <c r="D142" s="64">
        <v>3</v>
      </c>
      <c r="E142" s="64">
        <f>14+12+8</f>
        <v>34</v>
      </c>
      <c r="F142" s="64">
        <v>3</v>
      </c>
      <c r="G142" s="64">
        <f>14+12+8</f>
        <v>34</v>
      </c>
      <c r="H142" s="68">
        <v>0</v>
      </c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 x14ac:dyDescent="0.25">
      <c r="A143" s="18"/>
      <c r="B143" s="53"/>
      <c r="C143" s="56" t="s">
        <v>216</v>
      </c>
      <c r="D143" s="64">
        <v>1</v>
      </c>
      <c r="E143" s="64">
        <v>12</v>
      </c>
      <c r="F143" s="64">
        <v>1</v>
      </c>
      <c r="G143" s="64">
        <v>12</v>
      </c>
      <c r="H143" s="68">
        <v>0</v>
      </c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 x14ac:dyDescent="0.25">
      <c r="A144" s="18"/>
      <c r="B144" s="53"/>
      <c r="C144" s="57" t="s">
        <v>217</v>
      </c>
      <c r="D144" s="64">
        <v>17</v>
      </c>
      <c r="E144" s="64">
        <f>2+4.2+13+2.5+5+2.5+2.5+2.5+3+4+2+1.5+13+3+5+3.5+5.5</f>
        <v>74.7</v>
      </c>
      <c r="F144" s="64">
        <v>17</v>
      </c>
      <c r="G144" s="64">
        <v>74.7</v>
      </c>
      <c r="H144" s="68">
        <v>0</v>
      </c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 x14ac:dyDescent="0.25">
      <c r="A145" s="18"/>
      <c r="B145" s="53"/>
      <c r="C145" s="50" t="s">
        <v>218</v>
      </c>
      <c r="D145" s="64">
        <v>4</v>
      </c>
      <c r="E145" s="64">
        <f>5+6+4+8</f>
        <v>23</v>
      </c>
      <c r="F145" s="64">
        <v>4</v>
      </c>
      <c r="G145" s="64">
        <v>23</v>
      </c>
      <c r="H145" s="68">
        <v>0</v>
      </c>
      <c r="I145" s="24"/>
      <c r="J145" s="31">
        <v>1</v>
      </c>
      <c r="K145" s="31">
        <v>5</v>
      </c>
      <c r="L145" s="8"/>
      <c r="M145" s="8"/>
      <c r="N145" s="8"/>
      <c r="O145" s="8"/>
      <c r="P145" s="8"/>
      <c r="Q145" s="8"/>
    </row>
    <row r="146" spans="1:17" ht="12.75" customHeight="1" x14ac:dyDescent="0.25">
      <c r="A146" s="18"/>
      <c r="B146" s="53"/>
      <c r="C146" s="50" t="s">
        <v>219</v>
      </c>
      <c r="D146" s="64">
        <v>3</v>
      </c>
      <c r="E146" s="64">
        <f>3+3+2.5</f>
        <v>8.5</v>
      </c>
      <c r="F146" s="64">
        <v>3</v>
      </c>
      <c r="G146" s="64">
        <v>8.5</v>
      </c>
      <c r="H146" s="68">
        <v>0</v>
      </c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 x14ac:dyDescent="0.25">
      <c r="A147" s="18"/>
      <c r="B147" s="53"/>
      <c r="C147" s="50" t="s">
        <v>220</v>
      </c>
      <c r="D147" s="65">
        <v>11</v>
      </c>
      <c r="E147" s="65">
        <f>14.5+5+13+10+5+10+4+13+15+5+8</f>
        <v>102.5</v>
      </c>
      <c r="F147" s="65">
        <v>11</v>
      </c>
      <c r="G147" s="65">
        <v>102.5</v>
      </c>
      <c r="H147" s="68">
        <v>0</v>
      </c>
      <c r="I147" s="109"/>
      <c r="J147" s="109"/>
      <c r="K147" s="109"/>
      <c r="L147" s="8"/>
      <c r="M147" s="8"/>
      <c r="N147" s="8"/>
      <c r="O147" s="8"/>
      <c r="P147" s="8"/>
      <c r="Q147" s="8"/>
    </row>
    <row r="148" spans="1:17" ht="12.75" customHeight="1" x14ac:dyDescent="0.25">
      <c r="A148" s="18"/>
      <c r="B148" s="53"/>
      <c r="C148" s="50" t="s">
        <v>221</v>
      </c>
      <c r="D148" s="64">
        <v>1</v>
      </c>
      <c r="E148" s="64">
        <v>3</v>
      </c>
      <c r="F148" s="64">
        <v>1</v>
      </c>
      <c r="G148" s="64">
        <v>3</v>
      </c>
      <c r="H148" s="68">
        <v>0</v>
      </c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 x14ac:dyDescent="0.25">
      <c r="A149" s="18"/>
      <c r="B149" s="53"/>
      <c r="C149" s="50" t="s">
        <v>222</v>
      </c>
      <c r="D149" s="64">
        <v>1</v>
      </c>
      <c r="E149" s="64">
        <v>5</v>
      </c>
      <c r="F149" s="64">
        <v>1</v>
      </c>
      <c r="G149" s="64">
        <v>5</v>
      </c>
      <c r="H149" s="68">
        <v>0</v>
      </c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8.75" customHeight="1" x14ac:dyDescent="0.2">
      <c r="A150" s="18"/>
      <c r="B150" s="53"/>
      <c r="C150" s="19" t="s">
        <v>30</v>
      </c>
      <c r="D150" s="64">
        <f>SUM(D101:D149)</f>
        <v>342</v>
      </c>
      <c r="E150" s="64">
        <f t="shared" ref="E150:Q150" si="2">SUM(E101:E149)</f>
        <v>2668.1000000000004</v>
      </c>
      <c r="F150" s="64">
        <f t="shared" si="2"/>
        <v>264</v>
      </c>
      <c r="G150" s="64">
        <f t="shared" si="2"/>
        <v>1998.6000000000001</v>
      </c>
      <c r="H150" s="64">
        <f t="shared" si="2"/>
        <v>0</v>
      </c>
      <c r="I150" s="64">
        <f t="shared" si="2"/>
        <v>0</v>
      </c>
      <c r="J150" s="64">
        <f t="shared" si="2"/>
        <v>287</v>
      </c>
      <c r="K150" s="64">
        <f t="shared" si="2"/>
        <v>1688</v>
      </c>
      <c r="L150" s="64">
        <f t="shared" si="2"/>
        <v>0</v>
      </c>
      <c r="M150" s="64">
        <f t="shared" si="2"/>
        <v>0</v>
      </c>
      <c r="N150" s="64">
        <f t="shared" si="2"/>
        <v>0</v>
      </c>
      <c r="O150" s="64">
        <f t="shared" si="2"/>
        <v>0</v>
      </c>
      <c r="P150" s="64">
        <f t="shared" si="2"/>
        <v>0</v>
      </c>
      <c r="Q150" s="64">
        <f t="shared" si="2"/>
        <v>0</v>
      </c>
    </row>
    <row r="151" spans="1:17" ht="15" x14ac:dyDescent="0.25">
      <c r="A151" s="18"/>
      <c r="B151" s="18"/>
      <c r="C151" s="111" t="s">
        <v>250</v>
      </c>
      <c r="D151" s="31"/>
      <c r="E151" s="31"/>
      <c r="F151" s="31"/>
      <c r="G151" s="31"/>
      <c r="H151" s="68">
        <v>0</v>
      </c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 x14ac:dyDescent="0.25">
      <c r="A152" s="18"/>
      <c r="B152" s="18"/>
      <c r="C152" s="18" t="s">
        <v>224</v>
      </c>
      <c r="D152" s="31">
        <v>74</v>
      </c>
      <c r="E152" s="31">
        <f>5+4+10+5+5+15+5+6+5+6+6+5+3+10+15+15</f>
        <v>120</v>
      </c>
      <c r="F152" s="31">
        <v>16</v>
      </c>
      <c r="G152" s="31">
        <v>74</v>
      </c>
      <c r="H152" s="68">
        <v>0</v>
      </c>
      <c r="I152" s="24"/>
      <c r="J152" s="31">
        <v>24</v>
      </c>
      <c r="K152" s="31">
        <v>186</v>
      </c>
      <c r="L152" s="8"/>
      <c r="M152" s="8"/>
      <c r="N152" s="8"/>
      <c r="O152" s="8"/>
      <c r="P152" s="8"/>
      <c r="Q152" s="8"/>
    </row>
    <row r="153" spans="1:17" ht="12.75" customHeight="1" x14ac:dyDescent="0.25">
      <c r="A153" s="18"/>
      <c r="B153" s="18"/>
      <c r="C153" s="18" t="s">
        <v>225</v>
      </c>
      <c r="D153" s="31">
        <v>45</v>
      </c>
      <c r="E153" s="31">
        <v>120</v>
      </c>
      <c r="F153" s="31">
        <v>5</v>
      </c>
      <c r="G153" s="31">
        <v>43</v>
      </c>
      <c r="H153" s="68">
        <v>0</v>
      </c>
      <c r="I153" s="24"/>
      <c r="J153" s="31">
        <v>12</v>
      </c>
      <c r="K153" s="31">
        <v>96</v>
      </c>
      <c r="L153" s="8"/>
      <c r="M153" s="8"/>
      <c r="N153" s="8"/>
      <c r="O153" s="8"/>
      <c r="P153" s="8"/>
      <c r="Q153" s="8"/>
    </row>
    <row r="154" spans="1:17" ht="12.75" customHeight="1" x14ac:dyDescent="0.25">
      <c r="A154" s="18"/>
      <c r="B154" s="18"/>
      <c r="C154" s="18" t="s">
        <v>346</v>
      </c>
      <c r="D154" s="31">
        <v>7</v>
      </c>
      <c r="E154" s="31">
        <v>20</v>
      </c>
      <c r="F154" s="31"/>
      <c r="G154" s="31"/>
      <c r="H154" s="68">
        <v>0</v>
      </c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 x14ac:dyDescent="0.25">
      <c r="A155" s="18"/>
      <c r="B155" s="18"/>
      <c r="C155" s="18" t="s">
        <v>226</v>
      </c>
      <c r="D155" s="31">
        <v>1</v>
      </c>
      <c r="E155" s="31">
        <v>15</v>
      </c>
      <c r="F155" s="31">
        <v>1</v>
      </c>
      <c r="G155" s="31">
        <v>15</v>
      </c>
      <c r="H155" s="68">
        <v>0</v>
      </c>
      <c r="I155" s="24"/>
      <c r="J155" s="31">
        <v>1</v>
      </c>
      <c r="K155" s="31">
        <v>6</v>
      </c>
      <c r="L155" s="8"/>
      <c r="M155" s="8"/>
      <c r="N155" s="8"/>
      <c r="O155" s="8"/>
      <c r="P155" s="8"/>
      <c r="Q155" s="8"/>
    </row>
    <row r="156" spans="1:17" ht="12.75" customHeight="1" x14ac:dyDescent="0.25">
      <c r="A156" s="18"/>
      <c r="B156" s="18"/>
      <c r="C156" s="18" t="s">
        <v>227</v>
      </c>
      <c r="D156" s="31"/>
      <c r="E156" s="31"/>
      <c r="F156" s="31"/>
      <c r="G156" s="31"/>
      <c r="H156" s="68">
        <v>0</v>
      </c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 x14ac:dyDescent="0.25">
      <c r="A157" s="18"/>
      <c r="B157" s="18"/>
      <c r="C157" s="18" t="s">
        <v>228</v>
      </c>
      <c r="D157" s="31">
        <v>1</v>
      </c>
      <c r="E157" s="31">
        <v>15</v>
      </c>
      <c r="F157" s="31">
        <v>1</v>
      </c>
      <c r="G157" s="31">
        <v>15</v>
      </c>
      <c r="H157" s="68">
        <v>0</v>
      </c>
      <c r="I157" s="24"/>
      <c r="J157" s="31">
        <v>3</v>
      </c>
      <c r="K157" s="31">
        <v>18</v>
      </c>
      <c r="L157" s="8"/>
      <c r="M157" s="8"/>
      <c r="N157" s="8"/>
      <c r="O157" s="8"/>
      <c r="P157" s="8"/>
      <c r="Q157" s="8"/>
    </row>
    <row r="158" spans="1:17" ht="12.75" customHeight="1" x14ac:dyDescent="0.25">
      <c r="A158" s="18"/>
      <c r="B158" s="18"/>
      <c r="C158" s="18" t="s">
        <v>229</v>
      </c>
      <c r="D158" s="109"/>
      <c r="E158" s="109"/>
      <c r="F158" s="109"/>
      <c r="G158" s="109"/>
      <c r="H158" s="68">
        <v>0</v>
      </c>
      <c r="I158" s="109"/>
      <c r="J158" s="109"/>
      <c r="K158" s="109"/>
      <c r="L158" s="8"/>
      <c r="M158" s="8"/>
      <c r="N158" s="8"/>
      <c r="O158" s="8"/>
      <c r="P158" s="8"/>
      <c r="Q158" s="8"/>
    </row>
    <row r="159" spans="1:17" ht="12.75" customHeight="1" x14ac:dyDescent="0.25">
      <c r="A159" s="18"/>
      <c r="B159" s="18"/>
      <c r="C159" s="18" t="s">
        <v>230</v>
      </c>
      <c r="D159" s="31">
        <v>2</v>
      </c>
      <c r="E159" s="31">
        <v>7</v>
      </c>
      <c r="F159" s="31"/>
      <c r="G159" s="31"/>
      <c r="H159" s="68">
        <v>0</v>
      </c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 x14ac:dyDescent="0.25">
      <c r="A160" s="18"/>
      <c r="B160" s="18"/>
      <c r="C160" s="18" t="s">
        <v>231</v>
      </c>
      <c r="D160" s="31"/>
      <c r="E160" s="31"/>
      <c r="F160" s="31"/>
      <c r="G160" s="31"/>
      <c r="H160" s="68">
        <v>0</v>
      </c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 x14ac:dyDescent="0.25">
      <c r="A161" s="18"/>
      <c r="B161" s="18"/>
      <c r="C161" s="18" t="s">
        <v>232</v>
      </c>
      <c r="D161" s="31">
        <v>5</v>
      </c>
      <c r="E161" s="31">
        <v>19</v>
      </c>
      <c r="F161" s="31"/>
      <c r="G161" s="31"/>
      <c r="H161" s="68">
        <v>0</v>
      </c>
      <c r="I161" s="24"/>
      <c r="J161" s="31">
        <v>6</v>
      </c>
      <c r="K161" s="31">
        <v>36</v>
      </c>
      <c r="L161" s="8"/>
      <c r="M161" s="8"/>
      <c r="N161" s="8"/>
      <c r="O161" s="8"/>
      <c r="P161" s="8"/>
      <c r="Q161" s="8"/>
    </row>
    <row r="162" spans="1:17" ht="12.75" customHeight="1" x14ac:dyDescent="0.25">
      <c r="A162" s="18"/>
      <c r="B162" s="18"/>
      <c r="C162" s="18" t="s">
        <v>233</v>
      </c>
      <c r="D162" s="31"/>
      <c r="E162" s="31"/>
      <c r="F162" s="31"/>
      <c r="G162" s="31"/>
      <c r="H162" s="68">
        <v>0</v>
      </c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 x14ac:dyDescent="0.25">
      <c r="A163" s="18"/>
      <c r="B163" s="18"/>
      <c r="C163" s="18" t="s">
        <v>234</v>
      </c>
      <c r="D163" s="31">
        <v>1</v>
      </c>
      <c r="E163" s="31">
        <v>5</v>
      </c>
      <c r="F163" s="31">
        <v>1</v>
      </c>
      <c r="G163" s="31">
        <v>5</v>
      </c>
      <c r="H163" s="68">
        <v>0</v>
      </c>
      <c r="I163" s="24"/>
      <c r="J163" s="31">
        <v>8</v>
      </c>
      <c r="K163" s="31">
        <v>48</v>
      </c>
      <c r="L163" s="8"/>
      <c r="M163" s="8"/>
      <c r="N163" s="8"/>
      <c r="O163" s="8"/>
      <c r="P163" s="8"/>
      <c r="Q163" s="8"/>
    </row>
    <row r="164" spans="1:17" ht="12.75" customHeight="1" x14ac:dyDescent="0.25">
      <c r="A164" s="18"/>
      <c r="B164" s="18"/>
      <c r="C164" s="18" t="s">
        <v>235</v>
      </c>
      <c r="D164" s="31">
        <v>2</v>
      </c>
      <c r="E164" s="31">
        <v>11</v>
      </c>
      <c r="F164" s="31">
        <v>1</v>
      </c>
      <c r="G164" s="31">
        <v>11</v>
      </c>
      <c r="H164" s="68">
        <v>0</v>
      </c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 x14ac:dyDescent="0.25">
      <c r="A165" s="18"/>
      <c r="B165" s="18"/>
      <c r="C165" s="18" t="s">
        <v>347</v>
      </c>
      <c r="D165" s="31"/>
      <c r="E165" s="31"/>
      <c r="F165" s="31"/>
      <c r="G165" s="31"/>
      <c r="H165" s="68">
        <v>0</v>
      </c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 x14ac:dyDescent="0.25">
      <c r="A166" s="18"/>
      <c r="B166" s="18"/>
      <c r="C166" s="18" t="s">
        <v>236</v>
      </c>
      <c r="D166" s="31">
        <v>13</v>
      </c>
      <c r="E166" s="31">
        <f>5+15+8+8+10+8+8+8</f>
        <v>70</v>
      </c>
      <c r="F166" s="31">
        <v>8</v>
      </c>
      <c r="G166" s="31">
        <v>70</v>
      </c>
      <c r="H166" s="68">
        <v>0</v>
      </c>
      <c r="I166" s="24"/>
      <c r="J166" s="31">
        <v>15</v>
      </c>
      <c r="K166" s="31">
        <v>49</v>
      </c>
      <c r="L166" s="8"/>
      <c r="M166" s="8"/>
      <c r="N166" s="8"/>
      <c r="O166" s="8"/>
      <c r="P166" s="8"/>
      <c r="Q166" s="8"/>
    </row>
    <row r="167" spans="1:17" ht="12.75" customHeight="1" x14ac:dyDescent="0.25">
      <c r="A167" s="18"/>
      <c r="B167" s="18"/>
      <c r="C167" s="18" t="s">
        <v>237</v>
      </c>
      <c r="D167" s="31">
        <v>4</v>
      </c>
      <c r="E167" s="31">
        <f>6+10+8+10</f>
        <v>34</v>
      </c>
      <c r="F167" s="31">
        <v>4</v>
      </c>
      <c r="G167" s="31">
        <v>34</v>
      </c>
      <c r="H167" s="68">
        <v>0</v>
      </c>
      <c r="I167" s="24"/>
      <c r="J167" s="31">
        <v>6</v>
      </c>
      <c r="K167" s="31">
        <v>46</v>
      </c>
      <c r="L167" s="8"/>
      <c r="M167" s="8"/>
      <c r="N167" s="8"/>
      <c r="O167" s="8"/>
      <c r="P167" s="8"/>
      <c r="Q167" s="8"/>
    </row>
    <row r="168" spans="1:17" ht="12.75" customHeight="1" x14ac:dyDescent="0.25">
      <c r="A168" s="18"/>
      <c r="B168" s="18"/>
      <c r="C168" s="18" t="s">
        <v>238</v>
      </c>
      <c r="D168" s="31">
        <v>5</v>
      </c>
      <c r="E168" s="31">
        <v>24</v>
      </c>
      <c r="F168" s="31"/>
      <c r="G168" s="31"/>
      <c r="H168" s="68">
        <v>0</v>
      </c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 x14ac:dyDescent="0.25">
      <c r="A169" s="18"/>
      <c r="B169" s="18"/>
      <c r="C169" s="18" t="s">
        <v>239</v>
      </c>
      <c r="D169" s="31">
        <v>2</v>
      </c>
      <c r="E169" s="31">
        <f>10+6</f>
        <v>16</v>
      </c>
      <c r="F169" s="31">
        <v>2</v>
      </c>
      <c r="G169" s="31">
        <v>16</v>
      </c>
      <c r="H169" s="68">
        <v>0</v>
      </c>
      <c r="I169" s="24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 x14ac:dyDescent="0.25">
      <c r="A170" s="18"/>
      <c r="B170" s="18"/>
      <c r="C170" s="18" t="s">
        <v>240</v>
      </c>
      <c r="D170" s="109"/>
      <c r="E170" s="109"/>
      <c r="F170" s="109"/>
      <c r="G170" s="109"/>
      <c r="H170" s="68">
        <v>0</v>
      </c>
      <c r="I170" s="109"/>
      <c r="J170" s="109"/>
      <c r="K170" s="109"/>
      <c r="L170" s="8"/>
      <c r="M170" s="8"/>
      <c r="N170" s="8"/>
      <c r="O170" s="8"/>
      <c r="P170" s="8"/>
      <c r="Q170" s="8"/>
    </row>
    <row r="171" spans="1:17" ht="12.75" customHeight="1" x14ac:dyDescent="0.25">
      <c r="A171" s="18"/>
      <c r="B171" s="18"/>
      <c r="C171" s="18" t="s">
        <v>241</v>
      </c>
      <c r="D171" s="31">
        <v>10</v>
      </c>
      <c r="E171" s="31">
        <f>5+5+5+3+3+3+15+5+5+5</f>
        <v>54</v>
      </c>
      <c r="F171" s="31">
        <v>10</v>
      </c>
      <c r="G171" s="31">
        <v>54</v>
      </c>
      <c r="H171" s="68">
        <v>0</v>
      </c>
      <c r="I171" s="109"/>
      <c r="J171" s="31">
        <v>31</v>
      </c>
      <c r="K171" s="31">
        <v>99</v>
      </c>
      <c r="L171" s="8"/>
      <c r="M171" s="8"/>
      <c r="N171" s="8"/>
      <c r="O171" s="8"/>
      <c r="P171" s="8"/>
      <c r="Q171" s="8"/>
    </row>
    <row r="172" spans="1:17" ht="12.75" customHeight="1" x14ac:dyDescent="0.25">
      <c r="A172" s="18"/>
      <c r="B172" s="18"/>
      <c r="C172" s="18" t="s">
        <v>242</v>
      </c>
      <c r="D172" s="31"/>
      <c r="E172" s="31"/>
      <c r="F172" s="31"/>
      <c r="G172" s="31"/>
      <c r="H172" s="68">
        <v>0</v>
      </c>
      <c r="I172" s="10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 x14ac:dyDescent="0.25">
      <c r="A173" s="18"/>
      <c r="B173" s="18"/>
      <c r="C173" s="18" t="s">
        <v>348</v>
      </c>
      <c r="D173" s="31">
        <v>5</v>
      </c>
      <c r="E173" s="31">
        <v>20</v>
      </c>
      <c r="F173" s="31"/>
      <c r="G173" s="31"/>
      <c r="H173" s="68">
        <v>0</v>
      </c>
      <c r="I173" s="10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 x14ac:dyDescent="0.25">
      <c r="A174" s="18"/>
      <c r="B174" s="18"/>
      <c r="C174" s="18" t="s">
        <v>243</v>
      </c>
      <c r="D174" s="31"/>
      <c r="E174" s="31"/>
      <c r="F174" s="31"/>
      <c r="G174" s="31"/>
      <c r="H174" s="68">
        <v>0</v>
      </c>
      <c r="I174" s="10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 x14ac:dyDescent="0.25">
      <c r="A175" s="18"/>
      <c r="B175" s="18"/>
      <c r="C175" s="18" t="s">
        <v>349</v>
      </c>
      <c r="D175" s="31">
        <v>15</v>
      </c>
      <c r="E175" s="31">
        <f>15+10+15+15+10+15+10+15+10+10</f>
        <v>125</v>
      </c>
      <c r="F175" s="31">
        <v>10</v>
      </c>
      <c r="G175" s="31">
        <v>78</v>
      </c>
      <c r="H175" s="68">
        <v>0</v>
      </c>
      <c r="I175" s="10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 x14ac:dyDescent="0.25">
      <c r="A176" s="18"/>
      <c r="B176" s="18"/>
      <c r="C176" s="18" t="s">
        <v>244</v>
      </c>
      <c r="D176" s="31">
        <v>2</v>
      </c>
      <c r="E176" s="31">
        <f>8+7</f>
        <v>15</v>
      </c>
      <c r="F176" s="31">
        <v>2</v>
      </c>
      <c r="G176" s="31">
        <v>15</v>
      </c>
      <c r="H176" s="68">
        <v>0</v>
      </c>
      <c r="I176" s="109"/>
      <c r="J176" s="31">
        <v>2</v>
      </c>
      <c r="K176" s="31">
        <v>8</v>
      </c>
      <c r="L176" s="8"/>
      <c r="M176" s="8"/>
      <c r="N176" s="8"/>
      <c r="O176" s="8"/>
      <c r="P176" s="8"/>
      <c r="Q176" s="8"/>
    </row>
    <row r="177" spans="1:17" ht="12.75" customHeight="1" x14ac:dyDescent="0.25">
      <c r="A177" s="18"/>
      <c r="B177" s="18"/>
      <c r="C177" s="18" t="s">
        <v>245</v>
      </c>
      <c r="D177" s="31">
        <v>1</v>
      </c>
      <c r="E177" s="31">
        <v>15</v>
      </c>
      <c r="F177" s="31">
        <v>1</v>
      </c>
      <c r="G177" s="31">
        <v>15</v>
      </c>
      <c r="H177" s="68">
        <v>0</v>
      </c>
      <c r="I177" s="10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 x14ac:dyDescent="0.25">
      <c r="A178" s="18"/>
      <c r="B178" s="18"/>
      <c r="C178" s="18" t="s">
        <v>246</v>
      </c>
      <c r="D178" s="31">
        <v>1</v>
      </c>
      <c r="E178" s="31">
        <v>12</v>
      </c>
      <c r="F178" s="31">
        <v>1</v>
      </c>
      <c r="G178" s="31">
        <v>12</v>
      </c>
      <c r="H178" s="68">
        <v>0</v>
      </c>
      <c r="I178" s="10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 x14ac:dyDescent="0.25">
      <c r="A179" s="18"/>
      <c r="B179" s="18"/>
      <c r="C179" s="18" t="s">
        <v>247</v>
      </c>
      <c r="D179" s="31">
        <v>6</v>
      </c>
      <c r="E179" s="31">
        <f>15+12+9</f>
        <v>36</v>
      </c>
      <c r="F179" s="31">
        <v>3</v>
      </c>
      <c r="G179" s="31">
        <v>36</v>
      </c>
      <c r="H179" s="68">
        <v>0</v>
      </c>
      <c r="I179" s="109"/>
      <c r="J179" s="31">
        <v>3</v>
      </c>
      <c r="K179" s="31">
        <v>15</v>
      </c>
      <c r="L179" s="8"/>
      <c r="M179" s="8"/>
      <c r="N179" s="8"/>
      <c r="O179" s="8"/>
      <c r="P179" s="8"/>
      <c r="Q179" s="8"/>
    </row>
    <row r="180" spans="1:17" ht="12.75" customHeight="1" x14ac:dyDescent="0.25">
      <c r="A180" s="18"/>
      <c r="B180" s="18"/>
      <c r="C180" s="18" t="s">
        <v>249</v>
      </c>
      <c r="D180" s="31"/>
      <c r="E180" s="31"/>
      <c r="F180" s="31"/>
      <c r="G180" s="31"/>
      <c r="H180" s="68">
        <v>0</v>
      </c>
      <c r="I180" s="10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 x14ac:dyDescent="0.25">
      <c r="A181" s="18"/>
      <c r="B181" s="18"/>
      <c r="C181" s="54" t="s">
        <v>248</v>
      </c>
      <c r="D181" s="31">
        <v>14</v>
      </c>
      <c r="E181" s="31">
        <f>15+4+10+8+8+15+15+8</f>
        <v>83</v>
      </c>
      <c r="F181" s="31">
        <v>8</v>
      </c>
      <c r="G181" s="31">
        <v>83</v>
      </c>
      <c r="H181" s="68">
        <v>0</v>
      </c>
      <c r="I181" s="10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 x14ac:dyDescent="0.2">
      <c r="A182" s="18"/>
      <c r="B182" s="18"/>
      <c r="C182" s="19" t="s">
        <v>30</v>
      </c>
      <c r="D182" s="31">
        <f>SUM(D152:D181)</f>
        <v>216</v>
      </c>
      <c r="E182" s="31">
        <f t="shared" ref="E182:Q182" si="3">SUM(E152:E181)</f>
        <v>836</v>
      </c>
      <c r="F182" s="31">
        <f t="shared" si="3"/>
        <v>74</v>
      </c>
      <c r="G182" s="31">
        <f t="shared" si="3"/>
        <v>576</v>
      </c>
      <c r="H182" s="31">
        <f t="shared" si="3"/>
        <v>0</v>
      </c>
      <c r="I182" s="31">
        <f t="shared" si="3"/>
        <v>0</v>
      </c>
      <c r="J182" s="31">
        <f t="shared" si="3"/>
        <v>111</v>
      </c>
      <c r="K182" s="31">
        <f t="shared" si="3"/>
        <v>607</v>
      </c>
      <c r="L182" s="31">
        <f t="shared" si="3"/>
        <v>0</v>
      </c>
      <c r="M182" s="31">
        <f t="shared" si="3"/>
        <v>0</v>
      </c>
      <c r="N182" s="31">
        <f t="shared" si="3"/>
        <v>0</v>
      </c>
      <c r="O182" s="31">
        <f t="shared" si="3"/>
        <v>0</v>
      </c>
      <c r="P182" s="31">
        <f t="shared" si="3"/>
        <v>0</v>
      </c>
      <c r="Q182" s="31">
        <f t="shared" si="3"/>
        <v>0</v>
      </c>
    </row>
    <row r="183" spans="1:17" ht="15" x14ac:dyDescent="0.25">
      <c r="A183" s="18"/>
      <c r="B183" s="18"/>
      <c r="C183" s="58" t="s">
        <v>259</v>
      </c>
      <c r="D183" s="31"/>
      <c r="E183" s="31"/>
      <c r="F183" s="31"/>
      <c r="G183" s="31"/>
      <c r="H183" s="68">
        <v>0</v>
      </c>
      <c r="I183" s="10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 x14ac:dyDescent="0.25">
      <c r="A184" s="18"/>
      <c r="B184" s="53"/>
      <c r="C184" s="57" t="s">
        <v>251</v>
      </c>
      <c r="D184" s="75">
        <v>70</v>
      </c>
      <c r="E184" s="75">
        <v>230</v>
      </c>
      <c r="F184" s="31">
        <v>26</v>
      </c>
      <c r="G184" s="31">
        <v>110</v>
      </c>
      <c r="H184" s="68">
        <v>0</v>
      </c>
      <c r="I184" s="109"/>
      <c r="J184" s="31">
        <v>27</v>
      </c>
      <c r="K184" s="31">
        <v>150</v>
      </c>
      <c r="L184" s="8"/>
      <c r="M184" s="8"/>
      <c r="N184" s="8"/>
      <c r="O184" s="8"/>
      <c r="P184" s="8"/>
      <c r="Q184" s="8"/>
    </row>
    <row r="185" spans="1:17" ht="12.75" customHeight="1" x14ac:dyDescent="0.25">
      <c r="A185" s="18"/>
      <c r="B185" s="53"/>
      <c r="C185" s="50" t="s">
        <v>252</v>
      </c>
      <c r="D185" s="75">
        <v>48</v>
      </c>
      <c r="E185" s="75">
        <v>98</v>
      </c>
      <c r="F185" s="31">
        <v>8</v>
      </c>
      <c r="G185" s="31">
        <v>45</v>
      </c>
      <c r="H185" s="68">
        <v>0</v>
      </c>
      <c r="I185" s="10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 x14ac:dyDescent="0.25">
      <c r="A186" s="18"/>
      <c r="B186" s="53"/>
      <c r="C186" s="50" t="s">
        <v>253</v>
      </c>
      <c r="D186" s="75">
        <v>13</v>
      </c>
      <c r="E186" s="75">
        <v>75</v>
      </c>
      <c r="F186" s="31">
        <v>5</v>
      </c>
      <c r="G186" s="31">
        <v>48</v>
      </c>
      <c r="H186" s="68">
        <v>0</v>
      </c>
      <c r="I186" s="10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 x14ac:dyDescent="0.25">
      <c r="A187" s="18"/>
      <c r="B187" s="53"/>
      <c r="C187" s="50" t="s">
        <v>254</v>
      </c>
      <c r="D187" s="75">
        <v>8</v>
      </c>
      <c r="E187" s="75">
        <v>80</v>
      </c>
      <c r="F187" s="31">
        <v>7</v>
      </c>
      <c r="G187" s="31">
        <v>45</v>
      </c>
      <c r="H187" s="68">
        <v>0</v>
      </c>
      <c r="I187" s="10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 x14ac:dyDescent="0.25">
      <c r="A188" s="18"/>
      <c r="B188" s="53"/>
      <c r="C188" s="50" t="s">
        <v>255</v>
      </c>
      <c r="D188" s="75">
        <v>9</v>
      </c>
      <c r="E188" s="75">
        <v>93</v>
      </c>
      <c r="F188" s="31">
        <v>7</v>
      </c>
      <c r="G188" s="31">
        <v>65</v>
      </c>
      <c r="H188" s="68">
        <v>0</v>
      </c>
      <c r="I188" s="10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 x14ac:dyDescent="0.25">
      <c r="A189" s="18"/>
      <c r="B189" s="53"/>
      <c r="C189" s="50" t="s">
        <v>256</v>
      </c>
      <c r="D189" s="75">
        <v>5</v>
      </c>
      <c r="E189" s="75">
        <v>20</v>
      </c>
      <c r="F189" s="31">
        <v>5</v>
      </c>
      <c r="G189" s="31">
        <v>20</v>
      </c>
      <c r="H189" s="68">
        <v>0</v>
      </c>
      <c r="I189" s="10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 x14ac:dyDescent="0.25">
      <c r="A190" s="18"/>
      <c r="B190" s="53"/>
      <c r="C190" s="50" t="s">
        <v>257</v>
      </c>
      <c r="D190" s="75">
        <v>11</v>
      </c>
      <c r="E190" s="75">
        <v>70</v>
      </c>
      <c r="F190" s="31">
        <v>7</v>
      </c>
      <c r="G190" s="31">
        <v>55</v>
      </c>
      <c r="H190" s="68">
        <v>0</v>
      </c>
      <c r="I190" s="10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 x14ac:dyDescent="0.25">
      <c r="A191" s="18"/>
      <c r="B191" s="53"/>
      <c r="C191" s="50" t="s">
        <v>258</v>
      </c>
      <c r="D191" s="75">
        <v>4</v>
      </c>
      <c r="E191" s="75">
        <v>30</v>
      </c>
      <c r="F191" s="31">
        <v>4</v>
      </c>
      <c r="G191" s="31">
        <v>30</v>
      </c>
      <c r="H191" s="68">
        <v>0</v>
      </c>
      <c r="I191" s="10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 x14ac:dyDescent="0.25">
      <c r="A192" s="18"/>
      <c r="B192" s="53"/>
      <c r="C192" s="19" t="s">
        <v>30</v>
      </c>
      <c r="D192" s="31">
        <f>SUM(D184:D191)</f>
        <v>168</v>
      </c>
      <c r="E192" s="31">
        <f t="shared" ref="E192:K192" si="4">SUM(E184:E191)</f>
        <v>696</v>
      </c>
      <c r="F192" s="31">
        <f t="shared" si="4"/>
        <v>69</v>
      </c>
      <c r="G192" s="31">
        <f t="shared" si="4"/>
        <v>418</v>
      </c>
      <c r="H192" s="68">
        <v>0</v>
      </c>
      <c r="I192" s="31">
        <f t="shared" si="4"/>
        <v>0</v>
      </c>
      <c r="J192" s="31">
        <f t="shared" si="4"/>
        <v>27</v>
      </c>
      <c r="K192" s="31">
        <f t="shared" si="4"/>
        <v>150</v>
      </c>
      <c r="L192" s="8"/>
      <c r="M192" s="8"/>
      <c r="N192" s="8"/>
      <c r="O192" s="8"/>
      <c r="P192" s="8"/>
      <c r="Q192" s="8"/>
    </row>
    <row r="193" spans="1:17" ht="15" x14ac:dyDescent="0.25">
      <c r="A193" s="18"/>
      <c r="B193" s="53"/>
      <c r="C193" s="60" t="s">
        <v>265</v>
      </c>
      <c r="D193" s="31"/>
      <c r="E193" s="31"/>
      <c r="F193" s="31"/>
      <c r="G193" s="31"/>
      <c r="H193" s="68">
        <v>0</v>
      </c>
      <c r="I193" s="10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 x14ac:dyDescent="0.25">
      <c r="A194" s="18"/>
      <c r="B194" s="53"/>
      <c r="C194" s="50" t="s">
        <v>260</v>
      </c>
      <c r="D194" s="31">
        <v>6</v>
      </c>
      <c r="E194" s="31">
        <f>15+7+10</f>
        <v>32</v>
      </c>
      <c r="F194" s="31">
        <v>3</v>
      </c>
      <c r="G194" s="31">
        <v>32</v>
      </c>
      <c r="H194" s="68">
        <v>0</v>
      </c>
      <c r="I194" s="109"/>
      <c r="J194" s="31">
        <v>13</v>
      </c>
      <c r="K194" s="31">
        <v>98</v>
      </c>
      <c r="L194" s="8"/>
      <c r="M194" s="8"/>
      <c r="N194" s="8"/>
      <c r="O194" s="8"/>
      <c r="P194" s="8"/>
      <c r="Q194" s="8"/>
    </row>
    <row r="195" spans="1:17" ht="12.75" customHeight="1" x14ac:dyDescent="0.25">
      <c r="A195" s="18"/>
      <c r="B195" s="53"/>
      <c r="C195" s="50" t="s">
        <v>261</v>
      </c>
      <c r="D195" s="31">
        <v>5</v>
      </c>
      <c r="E195" s="31">
        <v>20</v>
      </c>
      <c r="F195" s="31">
        <v>4</v>
      </c>
      <c r="G195" s="31">
        <v>20</v>
      </c>
      <c r="H195" s="68">
        <v>0</v>
      </c>
      <c r="I195" s="10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 x14ac:dyDescent="0.25">
      <c r="A196" s="18"/>
      <c r="B196" s="53"/>
      <c r="C196" s="50" t="s">
        <v>262</v>
      </c>
      <c r="D196" s="31">
        <v>5</v>
      </c>
      <c r="E196" s="31">
        <v>45</v>
      </c>
      <c r="F196" s="31">
        <v>1</v>
      </c>
      <c r="G196" s="31">
        <v>30</v>
      </c>
      <c r="H196" s="68">
        <v>0</v>
      </c>
      <c r="I196" s="10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 x14ac:dyDescent="0.25">
      <c r="A197" s="18"/>
      <c r="B197" s="53"/>
      <c r="C197" s="50" t="s">
        <v>263</v>
      </c>
      <c r="D197" s="31">
        <v>9</v>
      </c>
      <c r="E197" s="31">
        <v>35</v>
      </c>
      <c r="F197" s="31">
        <v>5</v>
      </c>
      <c r="G197" s="31">
        <v>20</v>
      </c>
      <c r="H197" s="68">
        <v>0</v>
      </c>
      <c r="I197" s="10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 x14ac:dyDescent="0.25">
      <c r="A198" s="18"/>
      <c r="B198" s="53"/>
      <c r="C198" s="50" t="s">
        <v>264</v>
      </c>
      <c r="D198" s="31">
        <v>3</v>
      </c>
      <c r="E198" s="31">
        <f>15+10+3</f>
        <v>28</v>
      </c>
      <c r="F198" s="31">
        <v>3</v>
      </c>
      <c r="G198" s="31">
        <f>15+10+3</f>
        <v>28</v>
      </c>
      <c r="H198" s="68">
        <v>0</v>
      </c>
      <c r="I198" s="109"/>
      <c r="J198" s="31">
        <v>9</v>
      </c>
      <c r="K198" s="31">
        <v>82</v>
      </c>
      <c r="L198" s="8"/>
      <c r="M198" s="8"/>
      <c r="N198" s="8"/>
      <c r="O198" s="8"/>
      <c r="P198" s="8"/>
      <c r="Q198" s="8"/>
    </row>
    <row r="199" spans="1:17" ht="12.75" customHeight="1" x14ac:dyDescent="0.25">
      <c r="A199" s="18"/>
      <c r="B199" s="18"/>
      <c r="C199" s="59" t="s">
        <v>30</v>
      </c>
      <c r="D199" s="31">
        <f>SUM(D194:D198)</f>
        <v>28</v>
      </c>
      <c r="E199" s="31">
        <f>SUM(E194:E198)</f>
        <v>160</v>
      </c>
      <c r="F199" s="31">
        <f>SUM(F194:F198)</f>
        <v>16</v>
      </c>
      <c r="G199" s="31">
        <f>SUM(G194:G198)</f>
        <v>130</v>
      </c>
      <c r="H199" s="68">
        <v>0</v>
      </c>
      <c r="I199" s="31">
        <f>SUM(I194:I198)</f>
        <v>0</v>
      </c>
      <c r="J199" s="31">
        <f>SUM(J194:J198)</f>
        <v>22</v>
      </c>
      <c r="K199" s="31">
        <v>140</v>
      </c>
      <c r="L199" s="8"/>
      <c r="M199" s="8"/>
      <c r="N199" s="8"/>
      <c r="O199" s="8"/>
      <c r="P199" s="8"/>
      <c r="Q199" s="8"/>
    </row>
    <row r="200" spans="1:17" ht="15" x14ac:dyDescent="0.25">
      <c r="A200" s="18"/>
      <c r="B200" s="18"/>
      <c r="C200" s="51" t="s">
        <v>305</v>
      </c>
      <c r="D200" s="31"/>
      <c r="E200" s="31"/>
      <c r="F200" s="31"/>
      <c r="G200" s="31"/>
      <c r="H200" s="68">
        <v>0</v>
      </c>
      <c r="I200" s="10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 x14ac:dyDescent="0.25">
      <c r="A201" s="18"/>
      <c r="B201" s="53"/>
      <c r="C201" s="50" t="s">
        <v>266</v>
      </c>
      <c r="D201" s="31">
        <v>25</v>
      </c>
      <c r="E201" s="31">
        <v>130</v>
      </c>
      <c r="F201" s="31">
        <v>1</v>
      </c>
      <c r="G201" s="31">
        <v>5</v>
      </c>
      <c r="H201" s="68">
        <v>0</v>
      </c>
      <c r="I201" s="109"/>
      <c r="J201" s="31">
        <v>48</v>
      </c>
      <c r="K201" s="31">
        <v>260</v>
      </c>
      <c r="L201" s="8"/>
      <c r="M201" s="8"/>
      <c r="N201" s="8"/>
      <c r="O201" s="8"/>
      <c r="P201" s="8"/>
      <c r="Q201" s="8"/>
    </row>
    <row r="202" spans="1:17" ht="12.75" customHeight="1" x14ac:dyDescent="0.25">
      <c r="A202" s="18"/>
      <c r="B202" s="53"/>
      <c r="C202" s="50" t="s">
        <v>267</v>
      </c>
      <c r="D202" s="31"/>
      <c r="E202" s="31"/>
      <c r="F202" s="31"/>
      <c r="G202" s="31"/>
      <c r="H202" s="68">
        <v>0</v>
      </c>
      <c r="I202" s="10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 x14ac:dyDescent="0.25">
      <c r="A203" s="18"/>
      <c r="B203" s="53"/>
      <c r="C203" s="57" t="s">
        <v>268</v>
      </c>
      <c r="D203" s="31">
        <v>30</v>
      </c>
      <c r="E203" s="31">
        <v>120</v>
      </c>
      <c r="F203" s="31">
        <v>1</v>
      </c>
      <c r="G203" s="31">
        <v>7</v>
      </c>
      <c r="H203" s="68">
        <v>0</v>
      </c>
      <c r="I203" s="109"/>
      <c r="J203" s="31">
        <v>16</v>
      </c>
      <c r="K203" s="31">
        <v>145</v>
      </c>
      <c r="L203" s="8"/>
      <c r="M203" s="8"/>
      <c r="N203" s="8"/>
      <c r="O203" s="8"/>
      <c r="P203" s="8"/>
      <c r="Q203" s="8"/>
    </row>
    <row r="204" spans="1:17" ht="12.75" customHeight="1" x14ac:dyDescent="0.25">
      <c r="A204" s="18"/>
      <c r="B204" s="53"/>
      <c r="C204" s="50" t="s">
        <v>269</v>
      </c>
      <c r="D204" s="31"/>
      <c r="E204" s="31"/>
      <c r="F204" s="31"/>
      <c r="G204" s="31"/>
      <c r="H204" s="68">
        <v>0</v>
      </c>
      <c r="I204" s="10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 x14ac:dyDescent="0.25">
      <c r="A205" s="18"/>
      <c r="B205" s="53"/>
      <c r="C205" s="50" t="s">
        <v>270</v>
      </c>
      <c r="D205" s="31">
        <v>38</v>
      </c>
      <c r="E205" s="31">
        <v>315</v>
      </c>
      <c r="F205" s="31">
        <v>18</v>
      </c>
      <c r="G205" s="31">
        <v>88</v>
      </c>
      <c r="H205" s="68">
        <v>0</v>
      </c>
      <c r="I205" s="109"/>
      <c r="J205" s="31">
        <v>36</v>
      </c>
      <c r="K205" s="31">
        <v>245</v>
      </c>
      <c r="L205" s="8"/>
      <c r="M205" s="8"/>
      <c r="N205" s="8"/>
      <c r="O205" s="8"/>
      <c r="P205" s="8"/>
      <c r="Q205" s="8"/>
    </row>
    <row r="206" spans="1:17" ht="12.75" customHeight="1" x14ac:dyDescent="0.25">
      <c r="A206" s="18"/>
      <c r="B206" s="53"/>
      <c r="C206" s="50" t="s">
        <v>271</v>
      </c>
      <c r="D206" s="31">
        <v>6</v>
      </c>
      <c r="E206" s="31">
        <f>10+5+5+5+5+5</f>
        <v>35</v>
      </c>
      <c r="F206" s="31">
        <v>6</v>
      </c>
      <c r="G206" s="31">
        <v>35</v>
      </c>
      <c r="H206" s="68">
        <v>0</v>
      </c>
      <c r="I206" s="10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 x14ac:dyDescent="0.25">
      <c r="A207" s="18"/>
      <c r="B207" s="53"/>
      <c r="C207" s="50" t="s">
        <v>272</v>
      </c>
      <c r="D207" s="31">
        <v>2</v>
      </c>
      <c r="E207" s="31">
        <f>7.5+3</f>
        <v>10.5</v>
      </c>
      <c r="F207" s="31">
        <v>2</v>
      </c>
      <c r="G207" s="31">
        <f>7.5+3</f>
        <v>10.5</v>
      </c>
      <c r="H207" s="68">
        <v>0</v>
      </c>
      <c r="I207" s="109"/>
      <c r="J207" s="31">
        <v>15</v>
      </c>
      <c r="K207" s="31">
        <v>50</v>
      </c>
      <c r="L207" s="8"/>
      <c r="M207" s="8"/>
      <c r="N207" s="8"/>
      <c r="O207" s="8"/>
      <c r="P207" s="8"/>
      <c r="Q207" s="8"/>
    </row>
    <row r="208" spans="1:17" ht="12.75" customHeight="1" x14ac:dyDescent="0.25">
      <c r="A208" s="18"/>
      <c r="B208" s="53"/>
      <c r="C208" s="50" t="s">
        <v>273</v>
      </c>
      <c r="D208" s="31">
        <v>5</v>
      </c>
      <c r="E208" s="31">
        <f>13+15+13+8+6</f>
        <v>55</v>
      </c>
      <c r="F208" s="31">
        <v>5</v>
      </c>
      <c r="G208" s="31">
        <v>55</v>
      </c>
      <c r="H208" s="68">
        <v>0</v>
      </c>
      <c r="I208" s="109"/>
      <c r="J208" s="31">
        <v>15</v>
      </c>
      <c r="K208" s="31">
        <v>65</v>
      </c>
      <c r="L208" s="8"/>
      <c r="M208" s="8"/>
      <c r="N208" s="8"/>
      <c r="O208" s="8"/>
      <c r="P208" s="8"/>
      <c r="Q208" s="8"/>
    </row>
    <row r="209" spans="1:17" ht="12.75" customHeight="1" x14ac:dyDescent="0.25">
      <c r="A209" s="18"/>
      <c r="B209" s="53"/>
      <c r="C209" s="50" t="s">
        <v>274</v>
      </c>
      <c r="D209" s="31">
        <v>2</v>
      </c>
      <c r="E209" s="31">
        <f>10+15</f>
        <v>25</v>
      </c>
      <c r="F209" s="31">
        <v>2</v>
      </c>
      <c r="G209" s="31">
        <v>25</v>
      </c>
      <c r="H209" s="68">
        <v>0</v>
      </c>
      <c r="I209" s="109"/>
      <c r="J209" s="31">
        <v>17</v>
      </c>
      <c r="K209" s="31">
        <v>69</v>
      </c>
      <c r="L209" s="8"/>
      <c r="M209" s="8"/>
      <c r="N209" s="8"/>
      <c r="O209" s="8"/>
      <c r="P209" s="8"/>
      <c r="Q209" s="8"/>
    </row>
    <row r="210" spans="1:17" ht="12.75" customHeight="1" x14ac:dyDescent="0.25">
      <c r="A210" s="18"/>
      <c r="B210" s="53"/>
      <c r="C210" s="50" t="s">
        <v>275</v>
      </c>
      <c r="D210" s="31">
        <v>1</v>
      </c>
      <c r="E210" s="31">
        <v>15</v>
      </c>
      <c r="F210" s="31">
        <v>1</v>
      </c>
      <c r="G210" s="31">
        <v>15</v>
      </c>
      <c r="H210" s="68">
        <v>0</v>
      </c>
      <c r="I210" s="109"/>
      <c r="J210" s="31">
        <v>43</v>
      </c>
      <c r="K210" s="31">
        <v>223</v>
      </c>
      <c r="L210" s="8"/>
      <c r="M210" s="8"/>
      <c r="N210" s="8"/>
      <c r="O210" s="8"/>
      <c r="P210" s="8"/>
      <c r="Q210" s="8"/>
    </row>
    <row r="211" spans="1:17" ht="12.75" customHeight="1" x14ac:dyDescent="0.25">
      <c r="A211" s="18"/>
      <c r="B211" s="53"/>
      <c r="C211" s="50" t="s">
        <v>276</v>
      </c>
      <c r="D211" s="31">
        <v>3</v>
      </c>
      <c r="E211" s="31">
        <f>20+10+7</f>
        <v>37</v>
      </c>
      <c r="F211" s="31">
        <v>3</v>
      </c>
      <c r="G211" s="31">
        <v>37</v>
      </c>
      <c r="H211" s="68">
        <v>0</v>
      </c>
      <c r="I211" s="109"/>
      <c r="J211" s="31">
        <v>13</v>
      </c>
      <c r="K211" s="31">
        <v>98</v>
      </c>
      <c r="L211" s="8"/>
      <c r="M211" s="8"/>
      <c r="N211" s="8"/>
      <c r="O211" s="8"/>
      <c r="P211" s="8"/>
      <c r="Q211" s="8"/>
    </row>
    <row r="212" spans="1:17" ht="12.75" customHeight="1" x14ac:dyDescent="0.25">
      <c r="A212" s="18"/>
      <c r="B212" s="53"/>
      <c r="C212" s="50" t="s">
        <v>277</v>
      </c>
      <c r="D212" s="31">
        <v>2</v>
      </c>
      <c r="E212" s="31">
        <v>6</v>
      </c>
      <c r="F212" s="31"/>
      <c r="G212" s="31"/>
      <c r="H212" s="68">
        <v>0</v>
      </c>
      <c r="I212" s="109"/>
      <c r="J212" s="31">
        <v>15</v>
      </c>
      <c r="K212" s="31">
        <v>70</v>
      </c>
      <c r="L212" s="8"/>
      <c r="M212" s="8"/>
      <c r="N212" s="8"/>
      <c r="O212" s="8"/>
      <c r="P212" s="8"/>
      <c r="Q212" s="8"/>
    </row>
    <row r="213" spans="1:17" ht="12.75" customHeight="1" x14ac:dyDescent="0.25">
      <c r="A213" s="18"/>
      <c r="B213" s="53"/>
      <c r="C213" s="50" t="s">
        <v>278</v>
      </c>
      <c r="D213" s="31">
        <v>1</v>
      </c>
      <c r="E213" s="31">
        <v>20</v>
      </c>
      <c r="F213" s="31">
        <v>1</v>
      </c>
      <c r="G213" s="31">
        <v>20</v>
      </c>
      <c r="H213" s="68">
        <v>0</v>
      </c>
      <c r="I213" s="10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 x14ac:dyDescent="0.25">
      <c r="A214" s="18"/>
      <c r="B214" s="53"/>
      <c r="C214" s="50" t="s">
        <v>279</v>
      </c>
      <c r="D214" s="31">
        <v>1</v>
      </c>
      <c r="E214" s="31">
        <v>3</v>
      </c>
      <c r="F214" s="31">
        <v>1</v>
      </c>
      <c r="G214" s="31">
        <v>3</v>
      </c>
      <c r="H214" s="68">
        <v>0</v>
      </c>
      <c r="I214" s="109"/>
      <c r="J214" s="31">
        <v>19</v>
      </c>
      <c r="K214" s="31">
        <v>145</v>
      </c>
      <c r="L214" s="8"/>
      <c r="M214" s="8"/>
      <c r="N214" s="8"/>
      <c r="O214" s="8"/>
      <c r="P214" s="8"/>
      <c r="Q214" s="8"/>
    </row>
    <row r="215" spans="1:17" ht="12.75" customHeight="1" x14ac:dyDescent="0.25">
      <c r="A215" s="18"/>
      <c r="B215" s="53"/>
      <c r="C215" s="50" t="s">
        <v>280</v>
      </c>
      <c r="D215" s="31">
        <v>1</v>
      </c>
      <c r="E215" s="31">
        <v>15</v>
      </c>
      <c r="F215" s="31">
        <v>1</v>
      </c>
      <c r="G215" s="31">
        <v>15</v>
      </c>
      <c r="H215" s="68">
        <v>0</v>
      </c>
      <c r="I215" s="10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 x14ac:dyDescent="0.25">
      <c r="A216" s="18"/>
      <c r="B216" s="53"/>
      <c r="C216" s="50" t="s">
        <v>281</v>
      </c>
      <c r="D216" s="31">
        <v>1</v>
      </c>
      <c r="E216" s="31">
        <v>7</v>
      </c>
      <c r="F216" s="31">
        <v>1</v>
      </c>
      <c r="G216" s="31">
        <v>7</v>
      </c>
      <c r="H216" s="68">
        <v>0</v>
      </c>
      <c r="I216" s="10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 x14ac:dyDescent="0.25">
      <c r="A217" s="18"/>
      <c r="B217" s="53"/>
      <c r="C217" s="50" t="s">
        <v>282</v>
      </c>
      <c r="D217" s="31">
        <v>7</v>
      </c>
      <c r="E217" s="31">
        <v>25</v>
      </c>
      <c r="F217" s="31"/>
      <c r="G217" s="31"/>
      <c r="H217" s="68">
        <v>0</v>
      </c>
      <c r="I217" s="109"/>
      <c r="J217" s="31">
        <v>18</v>
      </c>
      <c r="K217" s="31">
        <v>56</v>
      </c>
      <c r="L217" s="8"/>
      <c r="M217" s="8"/>
      <c r="N217" s="8"/>
      <c r="O217" s="8"/>
      <c r="P217" s="8"/>
      <c r="Q217" s="8"/>
    </row>
    <row r="218" spans="1:17" ht="12.75" customHeight="1" x14ac:dyDescent="0.25">
      <c r="A218" s="18"/>
      <c r="B218" s="53"/>
      <c r="C218" s="50" t="s">
        <v>283</v>
      </c>
      <c r="D218" s="31">
        <v>2</v>
      </c>
      <c r="E218" s="31">
        <f>45+50</f>
        <v>95</v>
      </c>
      <c r="F218" s="31">
        <v>2</v>
      </c>
      <c r="G218" s="31">
        <v>30</v>
      </c>
      <c r="H218" s="68">
        <v>0</v>
      </c>
      <c r="I218" s="10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 x14ac:dyDescent="0.25">
      <c r="A219" s="18"/>
      <c r="B219" s="53"/>
      <c r="C219" s="50" t="s">
        <v>284</v>
      </c>
      <c r="D219" s="31">
        <v>1</v>
      </c>
      <c r="E219" s="31">
        <v>30</v>
      </c>
      <c r="F219" s="31">
        <v>1</v>
      </c>
      <c r="G219" s="31">
        <v>30</v>
      </c>
      <c r="H219" s="68">
        <v>0</v>
      </c>
      <c r="I219" s="10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 x14ac:dyDescent="0.25">
      <c r="A220" s="18"/>
      <c r="B220" s="53"/>
      <c r="C220" s="50" t="s">
        <v>285</v>
      </c>
      <c r="D220" s="31">
        <v>3</v>
      </c>
      <c r="E220" s="31">
        <v>21</v>
      </c>
      <c r="F220" s="31"/>
      <c r="G220" s="31"/>
      <c r="H220" s="68">
        <v>0</v>
      </c>
      <c r="I220" s="10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 x14ac:dyDescent="0.25">
      <c r="A221" s="18"/>
      <c r="B221" s="53"/>
      <c r="C221" s="50" t="s">
        <v>286</v>
      </c>
      <c r="D221" s="31">
        <v>15</v>
      </c>
      <c r="E221" s="31">
        <v>290</v>
      </c>
      <c r="F221" s="31">
        <v>10</v>
      </c>
      <c r="G221" s="31">
        <v>70</v>
      </c>
      <c r="H221" s="68">
        <v>0</v>
      </c>
      <c r="I221" s="109"/>
      <c r="J221" s="31">
        <v>3</v>
      </c>
      <c r="K221" s="31">
        <v>10</v>
      </c>
      <c r="L221" s="8"/>
      <c r="M221" s="8"/>
      <c r="N221" s="8"/>
      <c r="O221" s="8"/>
      <c r="P221" s="8"/>
      <c r="Q221" s="8"/>
    </row>
    <row r="222" spans="1:17" ht="12.75" customHeight="1" x14ac:dyDescent="0.25">
      <c r="A222" s="18"/>
      <c r="B222" s="53"/>
      <c r="C222" s="50" t="s">
        <v>287</v>
      </c>
      <c r="D222" s="31">
        <v>6</v>
      </c>
      <c r="E222" s="31">
        <f>14+10+10+10+10+6</f>
        <v>60</v>
      </c>
      <c r="F222" s="31">
        <v>6</v>
      </c>
      <c r="G222" s="31">
        <v>45</v>
      </c>
      <c r="H222" s="68">
        <v>0</v>
      </c>
      <c r="I222" s="10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 x14ac:dyDescent="0.25">
      <c r="A223" s="18"/>
      <c r="B223" s="53"/>
      <c r="C223" s="50" t="s">
        <v>288</v>
      </c>
      <c r="D223" s="31">
        <v>5</v>
      </c>
      <c r="E223" s="31">
        <f>13+13</f>
        <v>26</v>
      </c>
      <c r="F223" s="31">
        <v>2</v>
      </c>
      <c r="G223" s="31">
        <v>16</v>
      </c>
      <c r="H223" s="68">
        <v>0</v>
      </c>
      <c r="I223" s="10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 x14ac:dyDescent="0.25">
      <c r="A224" s="18"/>
      <c r="B224" s="53"/>
      <c r="C224" s="50" t="s">
        <v>289</v>
      </c>
      <c r="D224" s="31"/>
      <c r="E224" s="31"/>
      <c r="F224" s="31"/>
      <c r="G224" s="31"/>
      <c r="H224" s="68">
        <v>0</v>
      </c>
      <c r="I224" s="10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 x14ac:dyDescent="0.25">
      <c r="A225" s="18"/>
      <c r="B225" s="53"/>
      <c r="C225" s="50" t="s">
        <v>290</v>
      </c>
      <c r="D225" s="31"/>
      <c r="E225" s="31"/>
      <c r="F225" s="31"/>
      <c r="G225" s="31"/>
      <c r="H225" s="68">
        <v>0</v>
      </c>
      <c r="I225" s="10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 x14ac:dyDescent="0.25">
      <c r="A226" s="18"/>
      <c r="B226" s="53"/>
      <c r="C226" s="50" t="s">
        <v>291</v>
      </c>
      <c r="D226" s="31"/>
      <c r="E226" s="31"/>
      <c r="F226" s="31"/>
      <c r="G226" s="31"/>
      <c r="H226" s="68">
        <v>0</v>
      </c>
      <c r="I226" s="10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 x14ac:dyDescent="0.25">
      <c r="A227" s="18"/>
      <c r="B227" s="53"/>
      <c r="C227" s="50" t="s">
        <v>292</v>
      </c>
      <c r="D227" s="31">
        <v>1</v>
      </c>
      <c r="E227" s="31">
        <v>15</v>
      </c>
      <c r="F227" s="31">
        <v>1</v>
      </c>
      <c r="G227" s="31">
        <v>15</v>
      </c>
      <c r="H227" s="68">
        <v>0</v>
      </c>
      <c r="I227" s="10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 x14ac:dyDescent="0.25">
      <c r="A228" s="18"/>
      <c r="B228" s="53"/>
      <c r="C228" s="50" t="s">
        <v>293</v>
      </c>
      <c r="D228" s="31"/>
      <c r="E228" s="31"/>
      <c r="F228" s="31"/>
      <c r="G228" s="31"/>
      <c r="H228" s="68">
        <v>0</v>
      </c>
      <c r="I228" s="10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 x14ac:dyDescent="0.25">
      <c r="A229" s="18"/>
      <c r="B229" s="53"/>
      <c r="C229" s="50" t="s">
        <v>294</v>
      </c>
      <c r="D229" s="31">
        <v>15</v>
      </c>
      <c r="E229" s="31">
        <v>201</v>
      </c>
      <c r="F229" s="31">
        <v>5</v>
      </c>
      <c r="G229" s="31">
        <v>75</v>
      </c>
      <c r="H229" s="68">
        <v>0</v>
      </c>
      <c r="I229" s="10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 x14ac:dyDescent="0.25">
      <c r="A230" s="18"/>
      <c r="B230" s="53"/>
      <c r="C230" s="50" t="s">
        <v>295</v>
      </c>
      <c r="D230" s="31"/>
      <c r="E230" s="31"/>
      <c r="F230" s="31"/>
      <c r="G230" s="31"/>
      <c r="H230" s="68">
        <v>0</v>
      </c>
      <c r="I230" s="10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 x14ac:dyDescent="0.25">
      <c r="A231" s="18"/>
      <c r="B231" s="53"/>
      <c r="C231" s="50" t="s">
        <v>296</v>
      </c>
      <c r="D231" s="31">
        <v>8</v>
      </c>
      <c r="E231" s="31">
        <v>34</v>
      </c>
      <c r="F231" s="31">
        <v>4</v>
      </c>
      <c r="G231" s="31">
        <v>19</v>
      </c>
      <c r="H231" s="68">
        <v>0</v>
      </c>
      <c r="I231" s="10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 x14ac:dyDescent="0.25">
      <c r="A232" s="18"/>
      <c r="B232" s="53"/>
      <c r="C232" s="50" t="s">
        <v>297</v>
      </c>
      <c r="D232" s="31"/>
      <c r="E232" s="31"/>
      <c r="F232" s="31"/>
      <c r="G232" s="31"/>
      <c r="H232" s="68">
        <v>0</v>
      </c>
      <c r="I232" s="10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 x14ac:dyDescent="0.25">
      <c r="A233" s="18"/>
      <c r="B233" s="53"/>
      <c r="C233" s="50" t="s">
        <v>298</v>
      </c>
      <c r="D233" s="31">
        <v>7</v>
      </c>
      <c r="E233" s="31">
        <v>45</v>
      </c>
      <c r="F233" s="31"/>
      <c r="G233" s="31"/>
      <c r="H233" s="68">
        <v>0</v>
      </c>
      <c r="I233" s="10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 x14ac:dyDescent="0.25">
      <c r="A234" s="18"/>
      <c r="B234" s="53"/>
      <c r="C234" s="50" t="s">
        <v>299</v>
      </c>
      <c r="D234" s="31">
        <v>5</v>
      </c>
      <c r="E234" s="31">
        <v>25</v>
      </c>
      <c r="F234" s="31"/>
      <c r="G234" s="31"/>
      <c r="H234" s="68">
        <v>0</v>
      </c>
      <c r="I234" s="10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 x14ac:dyDescent="0.25">
      <c r="A235" s="18"/>
      <c r="B235" s="53"/>
      <c r="C235" s="50" t="s">
        <v>300</v>
      </c>
      <c r="D235" s="31">
        <v>1</v>
      </c>
      <c r="E235" s="31">
        <v>15</v>
      </c>
      <c r="F235" s="31">
        <v>1</v>
      </c>
      <c r="G235" s="31">
        <v>15</v>
      </c>
      <c r="H235" s="68">
        <v>0</v>
      </c>
      <c r="I235" s="10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 x14ac:dyDescent="0.25">
      <c r="A236" s="18"/>
      <c r="B236" s="53"/>
      <c r="C236" s="50" t="s">
        <v>301</v>
      </c>
      <c r="D236" s="31"/>
      <c r="E236" s="31"/>
      <c r="F236" s="31"/>
      <c r="G236" s="31"/>
      <c r="H236" s="68">
        <v>0</v>
      </c>
      <c r="I236" s="10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 x14ac:dyDescent="0.25">
      <c r="A237" s="18"/>
      <c r="B237" s="53"/>
      <c r="C237" s="50" t="s">
        <v>302</v>
      </c>
      <c r="D237" s="31">
        <v>47</v>
      </c>
      <c r="E237" s="31">
        <v>375.5</v>
      </c>
      <c r="F237" s="31">
        <v>15</v>
      </c>
      <c r="G237" s="31">
        <v>65</v>
      </c>
      <c r="H237" s="68">
        <v>0</v>
      </c>
      <c r="I237" s="109"/>
      <c r="J237" s="31">
        <v>9</v>
      </c>
      <c r="K237" s="31">
        <v>43</v>
      </c>
      <c r="L237" s="8"/>
      <c r="M237" s="8"/>
      <c r="N237" s="8"/>
      <c r="O237" s="8"/>
      <c r="P237" s="8"/>
      <c r="Q237" s="8"/>
    </row>
    <row r="238" spans="1:17" ht="12.75" customHeight="1" x14ac:dyDescent="0.25">
      <c r="A238" s="18"/>
      <c r="B238" s="53"/>
      <c r="C238" s="50" t="s">
        <v>303</v>
      </c>
      <c r="D238" s="31">
        <v>6</v>
      </c>
      <c r="E238" s="31">
        <f>10+9+5+6+6+6</f>
        <v>42</v>
      </c>
      <c r="F238" s="31">
        <v>6</v>
      </c>
      <c r="G238" s="31">
        <v>42</v>
      </c>
      <c r="H238" s="68">
        <v>0</v>
      </c>
      <c r="I238" s="10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 x14ac:dyDescent="0.25">
      <c r="A239" s="18"/>
      <c r="B239" s="53"/>
      <c r="C239" s="50" t="s">
        <v>359</v>
      </c>
      <c r="D239" s="31">
        <v>1</v>
      </c>
      <c r="E239" s="31">
        <v>8</v>
      </c>
      <c r="F239" s="31">
        <v>1</v>
      </c>
      <c r="G239" s="31">
        <v>8</v>
      </c>
      <c r="H239" s="68">
        <v>0</v>
      </c>
      <c r="I239" s="10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 x14ac:dyDescent="0.25">
      <c r="A240" s="18"/>
      <c r="B240" s="53"/>
      <c r="C240" s="50" t="s">
        <v>304</v>
      </c>
      <c r="D240" s="31">
        <v>15</v>
      </c>
      <c r="E240" s="31">
        <f>8+10+20+8+15+10+15+15</f>
        <v>101</v>
      </c>
      <c r="F240" s="31">
        <v>8</v>
      </c>
      <c r="G240" s="31">
        <v>79</v>
      </c>
      <c r="H240" s="68">
        <v>0</v>
      </c>
      <c r="I240" s="10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 x14ac:dyDescent="0.2">
      <c r="A241" s="18"/>
      <c r="B241" s="18"/>
      <c r="C241" s="19" t="s">
        <v>30</v>
      </c>
      <c r="D241" s="31">
        <f>SUM(D201:D240)</f>
        <v>263</v>
      </c>
      <c r="E241" s="31">
        <f>SUM(E201:E240)</f>
        <v>2202</v>
      </c>
      <c r="F241" s="31">
        <f t="shared" ref="F241:Q241" si="5">SUM(F201:F240)</f>
        <v>105</v>
      </c>
      <c r="G241" s="31">
        <f t="shared" si="5"/>
        <v>831.5</v>
      </c>
      <c r="H241" s="31">
        <f t="shared" si="5"/>
        <v>0</v>
      </c>
      <c r="I241" s="31">
        <f t="shared" si="5"/>
        <v>0</v>
      </c>
      <c r="J241" s="31">
        <f t="shared" si="5"/>
        <v>267</v>
      </c>
      <c r="K241" s="31">
        <f t="shared" si="5"/>
        <v>1479</v>
      </c>
      <c r="L241" s="31">
        <f t="shared" si="5"/>
        <v>0</v>
      </c>
      <c r="M241" s="31">
        <f t="shared" si="5"/>
        <v>0</v>
      </c>
      <c r="N241" s="31">
        <f t="shared" si="5"/>
        <v>0</v>
      </c>
      <c r="O241" s="31">
        <f t="shared" si="5"/>
        <v>0</v>
      </c>
      <c r="P241" s="31">
        <f t="shared" si="5"/>
        <v>0</v>
      </c>
      <c r="Q241" s="31">
        <f t="shared" si="5"/>
        <v>0</v>
      </c>
    </row>
    <row r="242" spans="1:17" ht="25.5" customHeight="1" x14ac:dyDescent="0.2">
      <c r="A242" s="14"/>
      <c r="B242" s="15"/>
      <c r="C242" s="23" t="s">
        <v>119</v>
      </c>
      <c r="D242" s="36">
        <f t="shared" ref="D242:Q242" si="6">SUM(D241+D199+D192+D182+D150+D99+D61)</f>
        <v>1981</v>
      </c>
      <c r="E242" s="36">
        <f t="shared" si="6"/>
        <v>15285.900000000001</v>
      </c>
      <c r="F242" s="36">
        <f t="shared" si="6"/>
        <v>1329</v>
      </c>
      <c r="G242" s="36">
        <f t="shared" si="6"/>
        <v>10316.700000000001</v>
      </c>
      <c r="H242" s="36">
        <f t="shared" si="6"/>
        <v>0</v>
      </c>
      <c r="I242" s="36">
        <f t="shared" si="6"/>
        <v>0</v>
      </c>
      <c r="J242" s="36">
        <f t="shared" si="6"/>
        <v>1596</v>
      </c>
      <c r="K242" s="36">
        <f t="shared" si="6"/>
        <v>10823</v>
      </c>
      <c r="L242" s="36">
        <f t="shared" si="6"/>
        <v>0</v>
      </c>
      <c r="M242" s="36">
        <f t="shared" si="6"/>
        <v>0</v>
      </c>
      <c r="N242" s="36">
        <f t="shared" si="6"/>
        <v>0</v>
      </c>
      <c r="O242" s="36">
        <f t="shared" si="6"/>
        <v>0</v>
      </c>
      <c r="P242" s="36">
        <f t="shared" si="6"/>
        <v>0</v>
      </c>
      <c r="Q242" s="36">
        <f t="shared" si="6"/>
        <v>0</v>
      </c>
    </row>
    <row r="243" spans="1:17" x14ac:dyDescent="0.2">
      <c r="A243" s="10" t="s">
        <v>10</v>
      </c>
      <c r="B243" s="90" t="s">
        <v>11</v>
      </c>
      <c r="D243" s="37">
        <f>SUM(D242:D242)</f>
        <v>1981</v>
      </c>
      <c r="E243" s="38">
        <f>SUM(E242:E242)</f>
        <v>15285.900000000001</v>
      </c>
      <c r="F243" s="38">
        <f t="shared" ref="F243:Q243" si="7">SUM(F242:F242)</f>
        <v>1329</v>
      </c>
      <c r="G243" s="38">
        <f t="shared" si="7"/>
        <v>10316.700000000001</v>
      </c>
      <c r="H243" s="38">
        <f t="shared" si="7"/>
        <v>0</v>
      </c>
      <c r="I243" s="38">
        <f t="shared" si="7"/>
        <v>0</v>
      </c>
      <c r="J243" s="38">
        <f t="shared" si="7"/>
        <v>1596</v>
      </c>
      <c r="K243" s="38">
        <f t="shared" si="7"/>
        <v>10823</v>
      </c>
      <c r="L243" s="38">
        <f t="shared" si="7"/>
        <v>0</v>
      </c>
      <c r="M243" s="38">
        <f t="shared" si="7"/>
        <v>0</v>
      </c>
      <c r="N243" s="38">
        <f t="shared" si="7"/>
        <v>0</v>
      </c>
      <c r="O243" s="38">
        <f t="shared" si="7"/>
        <v>0</v>
      </c>
      <c r="P243" s="38">
        <f t="shared" si="7"/>
        <v>0</v>
      </c>
      <c r="Q243" s="38">
        <f t="shared" si="7"/>
        <v>0</v>
      </c>
    </row>
    <row r="245" spans="1:17" x14ac:dyDescent="0.2">
      <c r="G245" s="63"/>
    </row>
    <row r="246" spans="1:17" x14ac:dyDescent="0.2">
      <c r="B246" t="s">
        <v>138</v>
      </c>
    </row>
    <row r="247" spans="1:17" x14ac:dyDescent="0.2">
      <c r="I247" s="30" t="s">
        <v>139</v>
      </c>
    </row>
    <row r="248" spans="1:17" x14ac:dyDescent="0.2">
      <c r="D248" s="66">
        <f>D249-D243</f>
        <v>0</v>
      </c>
      <c r="E248" s="63">
        <f>E249-E243</f>
        <v>0.69999999999890861</v>
      </c>
      <c r="F248" s="35">
        <f>1044+285</f>
        <v>1329</v>
      </c>
      <c r="G248" s="30">
        <f>8179+2137.6</f>
        <v>10316.6</v>
      </c>
      <c r="H248" s="39"/>
      <c r="I248" s="110"/>
      <c r="J248"/>
      <c r="K248" s="40"/>
    </row>
    <row r="249" spans="1:17" x14ac:dyDescent="0.2">
      <c r="D249" s="88">
        <v>1981</v>
      </c>
      <c r="E249" s="88">
        <v>15286.6</v>
      </c>
      <c r="F249" s="76"/>
      <c r="G249" s="76"/>
      <c r="H249" s="78"/>
      <c r="I249" s="79"/>
      <c r="J249" s="89"/>
      <c r="K249" s="80"/>
    </row>
    <row r="250" spans="1:17" x14ac:dyDescent="0.2">
      <c r="D250" s="66"/>
      <c r="E250" s="66"/>
      <c r="F250" s="66">
        <f>F248-F243</f>
        <v>0</v>
      </c>
      <c r="G250" s="66">
        <f>G248-G243</f>
        <v>-0.1000000000003638</v>
      </c>
      <c r="H250" s="66"/>
      <c r="I250" s="66"/>
      <c r="J250" s="66"/>
      <c r="K250" s="66"/>
    </row>
    <row r="251" spans="1:17" x14ac:dyDescent="0.2">
      <c r="E251" s="63"/>
      <c r="H251" s="41"/>
      <c r="I251" s="91"/>
      <c r="J251"/>
      <c r="K251" s="25"/>
    </row>
    <row r="252" spans="1:17" x14ac:dyDescent="0.2">
      <c r="D252" s="66"/>
      <c r="E252" s="66"/>
      <c r="F252" s="66"/>
      <c r="G252" s="66"/>
      <c r="H252" s="41"/>
      <c r="I252" s="91"/>
      <c r="J252"/>
      <c r="K252" s="42"/>
    </row>
    <row r="253" spans="1:17" x14ac:dyDescent="0.2">
      <c r="H253" s="41"/>
      <c r="I253" s="91"/>
      <c r="J253"/>
      <c r="K253" s="27"/>
    </row>
    <row r="254" spans="1:17" x14ac:dyDescent="0.2">
      <c r="H254" s="41"/>
      <c r="I254" s="91"/>
      <c r="J254"/>
      <c r="K254" s="27"/>
    </row>
    <row r="255" spans="1:17" x14ac:dyDescent="0.2">
      <c r="H255" s="41"/>
      <c r="I255" s="91"/>
      <c r="J255"/>
      <c r="K255" s="27"/>
    </row>
    <row r="256" spans="1:17" x14ac:dyDescent="0.2">
      <c r="H256" s="43"/>
      <c r="I256" s="92"/>
      <c r="J256"/>
      <c r="K256" s="44"/>
    </row>
    <row r="257" spans="8:11" x14ac:dyDescent="0.2">
      <c r="H257" s="26"/>
      <c r="I257" s="45"/>
      <c r="J257" s="45"/>
      <c r="K257" s="27"/>
    </row>
    <row r="258" spans="8:11" x14ac:dyDescent="0.2">
      <c r="H258" s="26"/>
      <c r="I258" s="45"/>
      <c r="J258" s="45"/>
      <c r="K258" s="27"/>
    </row>
    <row r="259" spans="8:11" x14ac:dyDescent="0.2">
      <c r="H259" s="26"/>
      <c r="I259" s="45"/>
      <c r="J259" s="45"/>
      <c r="K259" s="27"/>
    </row>
    <row r="260" spans="8:11" x14ac:dyDescent="0.2">
      <c r="H260" s="26"/>
      <c r="I260" s="109"/>
      <c r="J260"/>
      <c r="K260" s="27"/>
    </row>
    <row r="261" spans="8:11" x14ac:dyDescent="0.2">
      <c r="H261" s="26"/>
      <c r="I261" s="109"/>
      <c r="J261"/>
      <c r="K261" s="27"/>
    </row>
  </sheetData>
  <autoFilter ref="C18:C243"/>
  <customSheetViews>
    <customSheetView guid="{265F4F9D-BD93-4F5B-BE29-0879A787D53F}" scale="85" showAutoFilter="1" hiddenRows="1">
      <pane ySplit="16" topLeftCell="A224" activePane="bottomLeft" state="frozen"/>
      <selection pane="bottomLeft" activeCell="B14" sqref="B14"/>
      <pageMargins left="0.75" right="0.75" top="1" bottom="1" header="0.5" footer="0.5"/>
      <pageSetup paperSize="9" scale="90" orientation="landscape" r:id="rId1"/>
      <headerFooter alignWithMargins="0"/>
      <autoFilter ref="C18:C243"/>
    </customSheetView>
    <customSheetView guid="{A743F9C7-8B89-4E8F-B91F-1FFB859064F2}" scale="85" showAutoFilter="1" hiddenRows="1">
      <pane ySplit="16" topLeftCell="A236" activePane="bottomLeft" state="frozen"/>
      <selection pane="bottomLeft" activeCell="B14" sqref="B14"/>
      <pageMargins left="0.75" right="0.75" top="1" bottom="1" header="0.5" footer="0.5"/>
      <pageSetup paperSize="9" scale="90" orientation="landscape" r:id="rId2"/>
      <headerFooter alignWithMargins="0"/>
      <autoFilter ref="C18:C243"/>
    </customSheetView>
  </customSheetViews>
  <pageMargins left="0.75" right="0.75" top="1" bottom="1" header="0.5" footer="0.5"/>
  <pageSetup paperSize="9" scale="90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265F4F9D-BD93-4F5B-BE29-0879A787D53F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265F4F9D-BD93-4F5B-BE29-0879A787D53F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265F4F9D-BD93-4F5B-BE29-0879A787D53F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Ноябрь 2013г</vt:lpstr>
      <vt:lpstr>ноябрь 2014г</vt:lpstr>
      <vt:lpstr>ноябрь 2014г. по 6-10</vt:lpstr>
      <vt:lpstr>ноябрь 2014г. по 0,4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Данченко Игорь Васильевич</cp:lastModifiedBy>
  <dcterms:created xsi:type="dcterms:W3CDTF">2013-09-25T14:18:06Z</dcterms:created>
  <dcterms:modified xsi:type="dcterms:W3CDTF">2014-12-19T08:23:45Z</dcterms:modified>
</cp:coreProperties>
</file>