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525" windowWidth="14805" windowHeight="7590" tabRatio="989"/>
  </bookViews>
  <sheets>
    <sheet name="Приложение 2" sheetId="1" r:id="rId1"/>
    <sheet name="Приложени 3" sheetId="2" r:id="rId2"/>
    <sheet name="Приложение 3 15-150" sheetId="12" state="hidden" r:id="rId3"/>
    <sheet name="Приложение 3 150-670" sheetId="13" state="hidden" r:id="rId4"/>
    <sheet name="Приложение 4" sheetId="3" r:id="rId5"/>
    <sheet name="Приложение 4 15-150" sheetId="14" state="hidden" r:id="rId6"/>
    <sheet name="Приложение 4 150-670" sheetId="15" state="hidden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">'Приложени 3'!$B$1:$F$26</definedName>
    <definedName name="_xlnm.Print_Area" localSheetId="0">'Приложение 2'!$A$1:$K$17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4">'Приложение 4'!$B$1:$F$28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7">'Приложение 5'!$B$1:$F$33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3">'Приложение 9'!$A$1:$I$25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E7" i="5" l="1"/>
  <c r="D7" i="5" l="1"/>
  <c r="F13" i="6" l="1"/>
  <c r="F12" i="6"/>
  <c r="E13" i="6"/>
  <c r="E12" i="6"/>
  <c r="D13" i="6"/>
  <c r="D12" i="6"/>
  <c r="E8" i="5" l="1"/>
  <c r="E6" i="5"/>
  <c r="D8" i="5"/>
  <c r="D6" i="5"/>
  <c r="F11" i="6" l="1"/>
  <c r="E11" i="6"/>
  <c r="F7" i="6"/>
  <c r="E7" i="6"/>
  <c r="D11" i="6"/>
  <c r="D7" i="6"/>
  <c r="E17" i="4" l="1"/>
  <c r="E13" i="4" s="1"/>
  <c r="D29" i="4"/>
  <c r="D24" i="4" s="1"/>
  <c r="D17" i="4" l="1"/>
  <c r="D13" i="4" s="1"/>
  <c r="D7" i="4"/>
  <c r="E29" i="4"/>
  <c r="E24" i="4" s="1"/>
  <c r="D22" i="15"/>
  <c r="E16" i="15"/>
  <c r="D16" i="15"/>
  <c r="E13" i="15"/>
  <c r="E14" i="15"/>
  <c r="E11" i="15"/>
  <c r="E12" i="15"/>
  <c r="E10" i="15"/>
  <c r="D11" i="15"/>
  <c r="D12" i="15"/>
  <c r="D13" i="15"/>
  <c r="D14" i="15"/>
  <c r="D10" i="15"/>
  <c r="E6" i="15"/>
  <c r="D6" i="15"/>
  <c r="D22" i="14"/>
  <c r="D16" i="14"/>
  <c r="E11" i="14"/>
  <c r="E12" i="14"/>
  <c r="E10" i="14"/>
  <c r="D11" i="14"/>
  <c r="D12" i="14"/>
  <c r="D10" i="14"/>
  <c r="E6" i="14"/>
  <c r="D6" i="14"/>
  <c r="E18" i="13"/>
  <c r="E15" i="13"/>
  <c r="E14" i="13"/>
  <c r="E13" i="13"/>
  <c r="E12" i="13"/>
  <c r="E24" i="12"/>
  <c r="E21" i="12"/>
  <c r="E18" i="12"/>
  <c r="E17" i="12"/>
  <c r="E15" i="12"/>
  <c r="E14" i="12"/>
  <c r="E13" i="12"/>
  <c r="E12" i="12"/>
  <c r="E7" i="4" l="1"/>
  <c r="D32" i="4"/>
  <c r="E32" i="4" l="1"/>
  <c r="F12" i="14" l="1"/>
  <c r="D13" i="14" l="1"/>
  <c r="D14" i="14"/>
  <c r="E9" i="15" l="1"/>
  <c r="F10" i="15"/>
  <c r="D9" i="15"/>
  <c r="F11" i="14"/>
  <c r="F9" i="15" l="1"/>
  <c r="D23" i="12"/>
  <c r="D24" i="12" s="1"/>
  <c r="D20" i="12"/>
  <c r="D21" i="12" s="1"/>
  <c r="D17" i="12"/>
  <c r="D18" i="12" s="1"/>
  <c r="D23" i="13" l="1"/>
  <c r="D24" i="13" s="1"/>
  <c r="D20" i="13"/>
  <c r="D21" i="13" s="1"/>
  <c r="D17" i="13"/>
  <c r="D18" i="13" s="1"/>
  <c r="D20" i="2"/>
  <c r="D21" i="2" s="1"/>
  <c r="D17" i="2"/>
  <c r="D18" i="2" s="1"/>
  <c r="D14" i="2"/>
  <c r="D15" i="2" s="1"/>
  <c r="F10" i="14" l="1"/>
  <c r="E22" i="15" l="1"/>
  <c r="E16" i="14"/>
  <c r="E22" i="14"/>
  <c r="F6" i="14" l="1"/>
  <c r="F22" i="14" l="1"/>
  <c r="F16" i="14" l="1"/>
  <c r="F6" i="15"/>
  <c r="E11" i="12" l="1"/>
  <c r="F16" i="15" l="1"/>
  <c r="F22" i="15" l="1"/>
  <c r="E11" i="13"/>
</calcChain>
</file>

<file path=xl/sharedStrings.xml><?xml version="1.0" encoding="utf-8"?>
<sst xmlns="http://schemas.openxmlformats.org/spreadsheetml/2006/main" count="501" uniqueCount="168">
  <si>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</si>
  <si>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</si>
  <si>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</si>
  <si>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</si>
  <si>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</si>
  <si>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</si>
  <si>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</si>
  <si>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</si>
  <si>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</si>
  <si>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</si>
  <si>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</si>
  <si>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</si>
  <si>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</si>
  <si>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</si>
  <si>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</si>
  <si>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</si>
  <si>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</si>
  <si>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</si>
  <si>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</si>
  <si>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</si>
  <si>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</si>
  <si>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</si>
  <si>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</si>
  <si>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</si>
  <si>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</si>
  <si>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</si>
  <si>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</si>
  <si>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</si>
  <si>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</si>
  <si>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</si>
  <si>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</si>
  <si>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</si>
  <si>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</si>
  <si>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</si>
  <si>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</si>
  <si>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</si>
  <si>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</si>
  <si>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</si>
  <si>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</si>
  <si>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</si>
  <si>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</si>
  <si>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</si>
  <si>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</si>
  <si>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</si>
  <si>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</si>
  <si>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</si>
  <si>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</si>
  <si>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</si>
  <si>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</si>
  <si>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</si>
  <si>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</si>
  <si>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(тыс.рублей)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</si>
  <si>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</si>
  <si>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</si>
  <si>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</si>
  <si>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</si>
  <si>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</si>
  <si>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</si>
  <si>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</si>
  <si>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</si>
  <si>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</si>
  <si>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</si>
  <si>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</si>
  <si>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</si>
  <si>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</si>
  <si>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</si>
  <si>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</si>
  <si>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</si>
  <si>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</si>
  <si>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</si>
  <si>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Итого (размер необходимой валовой выручки)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</si>
  <si>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</si>
  <si>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</si>
  <si>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</si>
  <si>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</si>
  <si>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</si>
  <si>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</si>
  <si>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</si>
  <si>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</si>
  <si>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</si>
  <si>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</si>
  <si>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</si>
  <si>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</si>
  <si>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</si>
  <si>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</si>
  <si>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</si>
  <si>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</si>
  <si>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</si>
  <si>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</si>
  <si>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</si>
  <si>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</si>
  <si>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</si>
  <si>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</si>
  <si>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</si>
  <si>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</si>
  <si>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</si>
  <si>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</si>
  <si>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</si>
  <si>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</si>
  <si>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</si>
  <si>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</si>
  <si>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</si>
  <si>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</si>
  <si>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</si>
  <si>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</si>
  <si>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от 15 до 150 кВт</t>
  </si>
  <si>
    <t>от 150 до 670 кВт</t>
  </si>
  <si>
    <t>на уровне напряжения 0,4</t>
  </si>
  <si>
    <t>на уровне напряжения 6-10</t>
  </si>
  <si>
    <t>по постоянной 
схеме</t>
  </si>
  <si>
    <t>по временной
схеме</t>
  </si>
  <si>
    <t>-</t>
  </si>
  <si>
    <t>Стандартизированные 
тарифные ставки</t>
  </si>
  <si>
    <t>Единица 
измерения</t>
  </si>
  <si>
    <t>Объем 
максимальной 
мощности 
(кВт)</t>
  </si>
  <si>
    <t>Ставки для расчета 
платы по каждому 
мероприятию 
(рублей/кВт) 
(без учета НДС)</t>
  </si>
  <si>
    <t>Распределение 
необходимой 
валовой выручки 
&lt;*&gt; 
(рублей)</t>
  </si>
  <si>
    <t xml:space="preserve">           </t>
  </si>
  <si>
    <t xml:space="preserve">3. Место нахождения: Карачаево-Черкесская реаспублика, г.Черкесск, ул.О.Касаева, 3 </t>
  </si>
  <si>
    <t>4. Адрес юридического лица 357500, Ставропольский край, г. Пятигорск, пос. Энергетик, 
ул. Подстанционная 13а</t>
  </si>
  <si>
    <t>5. ИНН 2632082033</t>
  </si>
  <si>
    <t>6. КПП 091732001</t>
  </si>
  <si>
    <t>8. Адрес электронной почты: priemn@kche.ru</t>
  </si>
  <si>
    <t>9. Контактный телефон (8782) 294-369, 294-359</t>
  </si>
  <si>
    <t>10. Факс (8782) 294-300</t>
  </si>
  <si>
    <t>№ п/п</t>
  </si>
  <si>
    <t>Расходы на выполнение мероприятий 
по технологическому присоединению - всего</t>
  </si>
  <si>
    <t>налоги и сборы, уменьшающие налогооблагаемую 
базу на прибыль организаций</t>
  </si>
  <si>
    <t>расходы на информационное обслуживание,
консультационные и юридические услуги</t>
  </si>
  <si>
    <t>денежные выплаты социального характера 
(по коллективному договору)</t>
  </si>
  <si>
    <t>Расходы на строительство объектов электросетевого хозяйства от 
существующих объектов электросетевого хозяйства до присоеди-
няемых энергопринимающих устройств и (или) объектов электроэнергетики</t>
  </si>
  <si>
    <t>Фактические 
расходы на 
строительство 
подстанций за 
3 предыдущих 
года (тыс. рублей)</t>
  </si>
  <si>
    <t>Объем мощности, 
введенной в основ-
ные фонды за 3 
предыдущих
года (кВт)</t>
  </si>
  <si>
    <t>Наименование 
мероприятий</t>
  </si>
  <si>
    <t>Расходы на 
строительство 
воздушных и кабельных 
линий электропередачи 
на i-м уровне напряжения, 
фактически построенных 
за последние 3 года 
(тыс. рублей)</t>
  </si>
  <si>
    <t>Длина воздушных и 
кабельных линий 
электропередачи 
на i-м уровне напряжения, 
фактически построенных
за последние 3 года (км)</t>
  </si>
  <si>
    <t>Объем максимальной 
мощности, 
присоединенной 
путем строительства 
воздушных или кабельных 
линий за последние 
3 года (кВт)</t>
  </si>
  <si>
    <t>Стоимость договоров 
(без НДС) (тыс. рублей)</t>
  </si>
  <si>
    <t>Количество заявок
(штук)</t>
  </si>
  <si>
    <t>Максимальная мощность
(кВт)</t>
  </si>
  <si>
    <t>35 кВ 
и выше</t>
  </si>
  <si>
    <t>35 кВ
и выше</t>
  </si>
  <si>
    <t>&lt;*&gt; 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</si>
  <si>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на 2018 год</t>
  </si>
  <si>
    <t>Категория 
заявителей</t>
  </si>
  <si>
    <t>1. Полное наименование: филиал Публичного Акционерного Общества "Межрегиональная 
распределительная сетевая компания Северного Кавказа" - "Карачаево-Черкесскэнерго"</t>
  </si>
  <si>
    <t>2. Сокращенное наименование: филиал ПАО "МРСК Северного Кавказа" - "Карачаево-Черкесскэнерго"</t>
  </si>
  <si>
    <t>по филиалу ПАО "МРСК Северного Кавказа" - "Карачаево-Черкесскэнерго"</t>
  </si>
  <si>
    <t>осуществляемые при технологическом присоединении к электрическим сетям 
филиала ПАО "МРСК Северного Кавказа" - "Карачаево-Черкесскэнерго" 
в диапазоне от 15 до 150 кВт на 2018 год</t>
  </si>
  <si>
    <t>осуществляемые при технологическом присоединении к электрическим сетям 
филиала ПАО "МРСК Северного Кавказа" - "Карачаево-Черкесскэнерго" 
в диапазоне от 150 до 670 кВт на 2018 год</t>
  </si>
  <si>
    <t>необходимой валовой выручки на технологическое присоединеие 
к электрическим сетям филиала ПАО "МРСК Северного Кавказа" - 
"Карачаево-Черкесскэнерго"</t>
  </si>
  <si>
    <t>о присоединенных объемах максимальной мощностик к сетям
 филиала ПАО "МРСК Северного Кавказа" - "Карачаево-Черкесскэнерго" 
за 3 предыдущих года по каждому мероприятию</t>
  </si>
  <si>
    <t>мощности построенных объектов к сетям филиала ПАО "МРСК Северного Кавказа" - 
"Карачаево-Черкесскэнерго"  за 3 предыдущих года по каждому мероприятию</t>
  </si>
  <si>
    <t>об осуществлении технологического присоединения к электрическим сетям 
филиала ПАО "МРСК Северного Кавказа" - "Карачаево-Черкесскэнерго"</t>
  </si>
  <si>
    <t>о поданных заявках на технологическое присоединение к электрическим сетям 
филиала ПАО "МРСК Северного Кавказа" - "Карачаево-Черкесскэнерго"</t>
  </si>
  <si>
    <t>Ожидаемые 
данные за 2018 год</t>
  </si>
  <si>
    <t>Плановые 
показатели на 2019 год</t>
  </si>
  <si>
    <t>за текущий год (2018)</t>
  </si>
  <si>
    <t>по договорам, заключенным за текущий год (2018)</t>
  </si>
  <si>
    <t>филиала  Публичного Акционерного Общества "Межрегиональная распределительная 
сетевая компания" - "Карачаево-Черкесскэнерго" на 2019 год</t>
  </si>
  <si>
    <t>к территориальным распределительным сетям</t>
  </si>
  <si>
    <t>Примечание:</t>
  </si>
  <si>
    <t>В соответствии с Методическими указаниями по определению размера платы за технологическое присоединение к электрическим сетям, утвержденными Приказом ФАС России от 29.08.2017 №1135/17 стандартизированные тарифные ставки рассчитываются регулирующим органом на основании сводной информации, представленной территориальными сетевыми организациями в соответствии с приложениями к Методическим указаниям,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пунктов.</t>
  </si>
  <si>
    <t>Приказ ФСТ России от 11.09.2012 №209-э/1 утратил силу в связи с изданием Приказа ФАС России от 29.08.2017 №1135/17</t>
  </si>
  <si>
    <t>осуществляемые при технологическом присоединении к электрическим сетям</t>
  </si>
  <si>
    <t>7. Ф.И.О. руководителя филиала: Халюзин Владимир Анатольевич</t>
  </si>
  <si>
    <t>Максимальная 
мощность (кВт)</t>
  </si>
  <si>
    <t>Количество 
договоров (штук)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</si>
</sst>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0.00000"/>
    <numFmt numFmtId="168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9" fontId="3" fillId="0" borderId="31" xfId="0" applyNumberFormat="1" applyFont="1" applyBorder="1" applyAlignment="1">
      <alignment wrapText="1"/>
    </xf>
    <xf numFmtId="0" fontId="2" fillId="0" borderId="30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4" fontId="7" fillId="0" borderId="27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49" fontId="8" fillId="0" borderId="20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5" fillId="0" borderId="0" xfId="0" applyNumberFormat="1" applyFont="1"/>
    <xf numFmtId="3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/>
    <xf numFmtId="166" fontId="10" fillId="0" borderId="0" xfId="0" applyNumberFormat="1" applyFont="1"/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vertical="top" wrapText="1"/>
    </xf>
    <xf numFmtId="0" fontId="7" fillId="0" borderId="19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4" fontId="7" fillId="0" borderId="13" xfId="0" applyNumberFormat="1" applyFont="1" applyBorder="1" applyAlignment="1">
      <alignment horizontal="center"/>
    </xf>
    <xf numFmtId="3" fontId="5" fillId="0" borderId="0" xfId="0" applyNumberFormat="1" applyFont="1"/>
    <xf numFmtId="0" fontId="7" fillId="0" borderId="2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164" fontId="5" fillId="0" borderId="0" xfId="0" applyNumberFormat="1" applyFont="1"/>
    <xf numFmtId="3" fontId="7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167" fontId="5" fillId="0" borderId="0" xfId="0" applyNumberFormat="1" applyFont="1"/>
    <xf numFmtId="168" fontId="5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58;&#1045;&#1061;%20&#1055;&#1056;&#1048;&#1057;/&#1058;&#1055;%20&#1085;&#1072;%202018/&#1086;&#1090;%20&#1050;&#1080;&#1088;&#1080;&#1083;&#1083;&#1072;%20(19.10.2017)/&#1056;&#1072;&#1089;&#1095;&#1077;&#1090;%20&#1089;&#1090;&#1072;&#1074;&#1086;&#1082;%20&#1085;&#1072;%20&#1058;&#1055;%202018%20%20&#1074;%20&#1056;&#1069;&#1050;%20(&#1050;&#1063;&#1060;)%20&#1086;&#1090;%20&#1050;&#1080;&#1088;&#1080;&#1083;&#1083;&#1072;%20(19.10.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58;&#1045;&#1061;%20&#1055;&#1056;&#1048;&#1057;/&#1058;&#1055;%20&#1085;&#1072;%202016%20&#1075;&#1086;&#1076;/&#1074;%20&#1056;&#1069;&#1050;/&#1056;&#1072;&#1089;&#1095;&#1077;&#1090;%20&#1089;&#1090;&#1072;&#1074;&#1086;&#1082;%20&#1085;&#1072;%20&#1058;&#1055;%202016%20%20&#1074;%20&#1056;&#1069;&#1050;%20(&#1050;&#1063;&#106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58;&#1045;&#1061;%20&#1055;&#1056;&#1048;&#1057;/&#1058;&#1055;%20&#1085;&#1072;%202019/&#1092;&#1050;&#1063;&#1069;%20&#1090;&#1077;&#1093;%20&#1087;&#1088;&#1080;&#1089;%20&#1088;&#1072;&#1089;&#1093;&#1086;&#1076;&#1099;%209%20&#1084;&#1077;&#1089;%202018%20(16.10.20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58;&#1045;&#1061;%20&#1055;&#1056;&#1048;&#1057;/&#1058;&#1055;%20&#1085;&#1072;%202019/&#1092;&#1050;&#1063;&#1069;%20&#1060;&#1086;&#1088;&#1084;&#1072;%20&#1090;&#1077;&#1093;&#1087;&#1088;&#1080;&#1089;%20(3%20&#1075;&#1086;&#1076;&#1072;%20)%202015-2017%20(12.10.1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0;&#1049;&#1051;&#1067;/&#1056;&#1072;&#1073;&#1086;&#1090;&#1072;/&#1058;&#1045;&#1061;%20&#1055;&#1056;&#1048;&#1057;/&#1058;&#1055;%20&#1085;&#1072;%202019/&#1092;&#1050;&#1063;&#1069;%20&#1047;&#1072;&#1103;&#1074;&#1082;&#1072;%20&#1085;&#1072;%20&#1058;&#1055;%202019%20&#1055;&#1088;&#1080;&#1083;&#1086;&#1078;&#1077;&#1085;&#1080;&#1077;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(до 15 кВт) "/>
      <sheetName val="П2 (от 15 до 150 кВт)"/>
      <sheetName val="П2 (от 150 до 670"/>
      <sheetName val="НВВ"/>
      <sheetName val="расчеты ставок"/>
      <sheetName val="факт тп"/>
      <sheetName val="сравнение ставок 2016-2017"/>
      <sheetName val="примечания"/>
    </sheetNames>
    <sheetDataSet>
      <sheetData sheetId="0">
        <row r="20">
          <cell r="N20">
            <v>1782919.2170951518</v>
          </cell>
        </row>
      </sheetData>
      <sheetData sheetId="1">
        <row r="21">
          <cell r="N21">
            <v>156078.84802881398</v>
          </cell>
          <cell r="O21">
            <v>3578.7999999999997</v>
          </cell>
          <cell r="P21">
            <v>43.612062151786631</v>
          </cell>
        </row>
        <row r="35">
          <cell r="N35">
            <v>111219.74921806672</v>
          </cell>
          <cell r="P35">
            <v>31.077386056238606</v>
          </cell>
        </row>
        <row r="53">
          <cell r="N53">
            <v>90267.122368845259</v>
          </cell>
          <cell r="P53">
            <v>25.22273453918779</v>
          </cell>
        </row>
      </sheetData>
      <sheetData sheetId="2">
        <row r="21">
          <cell r="N21">
            <v>41639.603259385956</v>
          </cell>
          <cell r="O21">
            <v>2897</v>
          </cell>
          <cell r="P21">
            <v>14.373352868272681</v>
          </cell>
        </row>
        <row r="35">
          <cell r="N35">
            <v>21910.647200507621</v>
          </cell>
          <cell r="O35">
            <v>2897</v>
          </cell>
          <cell r="P35">
            <v>7.5632196066646946</v>
          </cell>
        </row>
        <row r="45">
          <cell r="N45">
            <v>19461.106245225936</v>
          </cell>
          <cell r="P45">
            <v>6.7176756110548626</v>
          </cell>
        </row>
      </sheetData>
      <sheetData sheetId="3" refreshError="1"/>
      <sheetData sheetId="4" refreshError="1"/>
      <sheetData sheetId="5" refreshError="1"/>
      <sheetData sheetId="6">
        <row r="16">
          <cell r="BD16">
            <v>187330.19151205671</v>
          </cell>
        </row>
      </sheetData>
      <sheetData sheetId="7">
        <row r="16">
          <cell r="BD16">
            <v>915309.20740972483</v>
          </cell>
          <cell r="BE16">
            <v>392</v>
          </cell>
        </row>
        <row r="17">
          <cell r="BD17">
            <v>1172544.1200000001</v>
          </cell>
          <cell r="BE17">
            <v>98</v>
          </cell>
        </row>
        <row r="18">
          <cell r="BD18">
            <v>725218.34059225512</v>
          </cell>
          <cell r="BE18">
            <v>60</v>
          </cell>
        </row>
      </sheetData>
      <sheetData sheetId="8">
        <row r="16">
          <cell r="BD16">
            <v>68026.23245165484</v>
          </cell>
          <cell r="BU16">
            <v>290</v>
          </cell>
        </row>
        <row r="17">
          <cell r="BD17">
            <v>0</v>
          </cell>
          <cell r="BU17">
            <v>0</v>
          </cell>
        </row>
        <row r="18">
          <cell r="BD18">
            <v>0</v>
          </cell>
          <cell r="BU18">
            <v>0</v>
          </cell>
        </row>
        <row r="19">
          <cell r="BD19">
            <v>0</v>
          </cell>
          <cell r="BU19">
            <v>0</v>
          </cell>
        </row>
        <row r="20">
          <cell r="BD20">
            <v>0</v>
          </cell>
          <cell r="BU20">
            <v>0</v>
          </cell>
        </row>
      </sheetData>
      <sheetData sheetId="9">
        <row r="12">
          <cell r="CJ12">
            <v>110.81159</v>
          </cell>
        </row>
      </sheetData>
      <sheetData sheetId="10">
        <row r="10">
          <cell r="D10">
            <v>74575.789999999994</v>
          </cell>
        </row>
        <row r="12">
          <cell r="P12">
            <v>93617.03507862582</v>
          </cell>
        </row>
        <row r="17">
          <cell r="P17">
            <v>251719.53276704779</v>
          </cell>
        </row>
        <row r="18">
          <cell r="P18">
            <v>181058.06915256201</v>
          </cell>
        </row>
        <row r="34">
          <cell r="P34">
            <v>387054.90196078428</v>
          </cell>
        </row>
        <row r="68">
          <cell r="M68">
            <v>1842.5262718299166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(до 15 кВт) "/>
      <sheetName val="П2 (от 15 до 150 кВт)"/>
      <sheetName val="П2 (от 150 до 670"/>
      <sheetName val="НВВ"/>
      <sheetName val="факт тп"/>
      <sheetName val="расчеты ставок"/>
      <sheetName val="примеча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BD19">
            <v>0</v>
          </cell>
        </row>
        <row r="20">
          <cell r="BD20">
            <v>0</v>
          </cell>
        </row>
      </sheetData>
      <sheetData sheetId="8">
        <row r="19">
          <cell r="BD19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F10">
            <v>7835</v>
          </cell>
        </row>
        <row r="13">
          <cell r="F13">
            <v>225.38</v>
          </cell>
        </row>
        <row r="15">
          <cell r="F15">
            <v>47.73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Мощность кВт"/>
    </sheetNames>
    <sheetDataSet>
      <sheetData sheetId="0">
        <row r="17">
          <cell r="D17">
            <v>0</v>
          </cell>
        </row>
      </sheetData>
      <sheetData sheetId="1">
        <row r="6">
          <cell r="D6">
            <v>0</v>
          </cell>
          <cell r="E6">
            <v>0</v>
          </cell>
        </row>
        <row r="8">
          <cell r="D8">
            <v>0</v>
          </cell>
          <cell r="E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ВЛ план 2019 город"/>
      <sheetName val="1. ВЛ план 2019 не город"/>
      <sheetName val="1. ВЛ факт 2015-2017"/>
      <sheetName val="2. КЛ план 2019 город"/>
      <sheetName val="2. КЛ план 2019 не город"/>
      <sheetName val="3. Пункты секц план 2019 город"/>
      <sheetName val="3.Пункты секц план2019 не город"/>
      <sheetName val="4. ТП до 35 кВ план 2019 город"/>
      <sheetName val="4. ТПдо35 кВ план2019 не город"/>
      <sheetName val="4. ТП до 35 кВ факт 2015-2017 "/>
      <sheetName val="5. РТП до 35 кВ"/>
      <sheetName val="6. ПС 35 кВ и выше"/>
    </sheetNames>
    <sheetDataSet>
      <sheetData sheetId="0"/>
      <sheetData sheetId="1"/>
      <sheetData sheetId="2">
        <row r="222">
          <cell r="E222">
            <v>0.3</v>
          </cell>
        </row>
        <row r="228">
          <cell r="E228">
            <v>5.7</v>
          </cell>
          <cell r="F228">
            <v>335</v>
          </cell>
          <cell r="G228">
            <v>2654.9399899999999</v>
          </cell>
        </row>
        <row r="229">
          <cell r="E229">
            <v>2.5750000000000002</v>
          </cell>
          <cell r="F229">
            <v>1108</v>
          </cell>
          <cell r="G229">
            <v>2493.4693100000004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5">
          <cell r="G15">
            <v>912.40542000000005</v>
          </cell>
        </row>
        <row r="16">
          <cell r="K16">
            <v>100</v>
          </cell>
        </row>
        <row r="17">
          <cell r="K17">
            <v>100</v>
          </cell>
        </row>
        <row r="18">
          <cell r="G18">
            <v>403.29476</v>
          </cell>
        </row>
        <row r="19">
          <cell r="K19">
            <v>250</v>
          </cell>
        </row>
        <row r="20">
          <cell r="G20">
            <v>378.53152999999998</v>
          </cell>
        </row>
        <row r="21">
          <cell r="K21">
            <v>400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view="pageBreakPreview" zoomScaleNormal="100" zoomScaleSheetLayoutView="100" workbookViewId="0">
      <selection activeCell="F31" sqref="F31"/>
    </sheetView>
  </sheetViews>
  <sheetFormatPr defaultRowHeight="16.5" x14ac:dyDescent="0.3"/>
  <cols>
    <col min="1" max="1" width="5.7109375" style="38" customWidth="1"/>
    <col min="2" max="2" width="9.140625" style="38"/>
    <col min="3" max="3" width="21.28515625" style="38" customWidth="1"/>
    <col min="4" max="8" width="9.140625" style="38"/>
    <col min="9" max="9" width="13.7109375" style="38" customWidth="1"/>
    <col min="10" max="10" width="5.7109375" style="38" customWidth="1"/>
    <col min="11" max="16384" width="9.140625" style="38"/>
  </cols>
  <sheetData>
    <row r="1" spans="2:11" ht="21.75" customHeight="1" x14ac:dyDescent="0.3"/>
    <row r="2" spans="2:11" x14ac:dyDescent="0.3">
      <c r="B2" s="137" t="s">
        <v>0</v>
      </c>
      <c r="C2" s="137"/>
      <c r="D2" s="137"/>
      <c r="E2" s="137"/>
      <c r="F2" s="137"/>
      <c r="G2" s="137"/>
      <c r="H2" s="137"/>
      <c r="I2" s="137"/>
      <c r="J2" s="130"/>
      <c r="K2" s="130"/>
    </row>
    <row r="3" spans="2:11" x14ac:dyDescent="0.3">
      <c r="B3" s="137" t="s">
        <v>1</v>
      </c>
      <c r="C3" s="137"/>
      <c r="D3" s="137"/>
      <c r="E3" s="137"/>
      <c r="F3" s="137"/>
      <c r="G3" s="137"/>
      <c r="H3" s="137"/>
      <c r="I3" s="137"/>
      <c r="J3" s="137"/>
      <c r="K3" s="137"/>
    </row>
    <row r="4" spans="2:11" ht="30.75" customHeight="1" x14ac:dyDescent="0.3">
      <c r="B4" s="139" t="s">
        <v>159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2:11" x14ac:dyDescent="0.3">
      <c r="B5" s="138" t="s">
        <v>117</v>
      </c>
      <c r="C5" s="138"/>
      <c r="D5" s="138"/>
      <c r="E5" s="138"/>
      <c r="F5" s="138"/>
      <c r="G5" s="138"/>
      <c r="H5" s="138"/>
      <c r="I5" s="138"/>
    </row>
    <row r="6" spans="2:11" x14ac:dyDescent="0.3">
      <c r="B6" s="131"/>
      <c r="C6" s="131"/>
      <c r="D6" s="131"/>
      <c r="E6" s="131"/>
      <c r="F6" s="131"/>
      <c r="G6" s="131"/>
      <c r="H6" s="131"/>
      <c r="I6" s="131"/>
    </row>
    <row r="7" spans="2:11" s="116" customFormat="1" ht="38.1" customHeight="1" x14ac:dyDescent="0.25">
      <c r="B7" s="136" t="s">
        <v>145</v>
      </c>
      <c r="C7" s="136"/>
      <c r="D7" s="136"/>
      <c r="E7" s="136"/>
      <c r="F7" s="136"/>
      <c r="G7" s="136"/>
      <c r="H7" s="136"/>
      <c r="I7" s="136"/>
      <c r="J7" s="136"/>
      <c r="K7" s="136"/>
    </row>
    <row r="8" spans="2:11" s="116" customFormat="1" x14ac:dyDescent="0.25">
      <c r="B8" s="135" t="s">
        <v>146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2:11" s="116" customFormat="1" x14ac:dyDescent="0.25">
      <c r="B9" s="135" t="s">
        <v>118</v>
      </c>
      <c r="C9" s="135"/>
      <c r="D9" s="135"/>
      <c r="E9" s="135"/>
      <c r="F9" s="135"/>
      <c r="G9" s="135"/>
      <c r="H9" s="135"/>
      <c r="I9" s="135"/>
      <c r="J9" s="135"/>
      <c r="K9" s="135"/>
    </row>
    <row r="10" spans="2:11" s="116" customFormat="1" ht="38.1" customHeight="1" x14ac:dyDescent="0.25">
      <c r="B10" s="136" t="s">
        <v>119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s="116" customFormat="1" x14ac:dyDescent="0.25">
      <c r="B11" s="135" t="s">
        <v>120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2:11" s="116" customFormat="1" x14ac:dyDescent="0.25">
      <c r="B12" s="135" t="s">
        <v>121</v>
      </c>
      <c r="C12" s="135"/>
      <c r="D12" s="135"/>
      <c r="E12" s="135"/>
      <c r="F12" s="135"/>
      <c r="G12" s="135"/>
      <c r="H12" s="135"/>
      <c r="I12" s="135"/>
      <c r="J12" s="135"/>
      <c r="K12" s="135"/>
    </row>
    <row r="13" spans="2:11" s="116" customFormat="1" x14ac:dyDescent="0.25">
      <c r="B13" s="135" t="s">
        <v>165</v>
      </c>
      <c r="C13" s="135"/>
      <c r="D13" s="135"/>
      <c r="E13" s="135"/>
      <c r="F13" s="135"/>
      <c r="G13" s="135"/>
      <c r="H13" s="135"/>
      <c r="I13" s="135"/>
      <c r="J13" s="135"/>
      <c r="K13" s="135"/>
    </row>
    <row r="14" spans="2:11" s="116" customFormat="1" x14ac:dyDescent="0.25">
      <c r="B14" s="135" t="s">
        <v>122</v>
      </c>
      <c r="C14" s="135"/>
      <c r="D14" s="135"/>
      <c r="E14" s="135"/>
      <c r="F14" s="135"/>
      <c r="G14" s="135"/>
      <c r="H14" s="135"/>
      <c r="I14" s="135"/>
      <c r="J14" s="135"/>
      <c r="K14" s="135"/>
    </row>
    <row r="15" spans="2:11" s="116" customFormat="1" x14ac:dyDescent="0.25">
      <c r="B15" s="135" t="s">
        <v>123</v>
      </c>
      <c r="C15" s="135"/>
      <c r="D15" s="135"/>
      <c r="E15" s="135"/>
      <c r="F15" s="135"/>
      <c r="G15" s="135"/>
      <c r="H15" s="135"/>
      <c r="I15" s="135"/>
      <c r="J15" s="135"/>
      <c r="K15" s="135"/>
    </row>
    <row r="16" spans="2:11" s="116" customFormat="1" x14ac:dyDescent="0.25">
      <c r="B16" s="135" t="s">
        <v>124</v>
      </c>
      <c r="C16" s="135"/>
      <c r="D16" s="135"/>
      <c r="E16" s="135"/>
      <c r="F16" s="135"/>
      <c r="G16" s="135"/>
      <c r="H16" s="135"/>
      <c r="I16" s="135"/>
      <c r="J16" s="135"/>
      <c r="K16" s="135"/>
    </row>
    <row r="20" spans="3:3" x14ac:dyDescent="0.3">
      <c r="C20" s="97"/>
    </row>
  </sheetData>
  <mergeCells count="14">
    <mergeCell ref="B2:I2"/>
    <mergeCell ref="B5:I5"/>
    <mergeCell ref="B3:K3"/>
    <mergeCell ref="B4:K4"/>
    <mergeCell ref="B7:K7"/>
    <mergeCell ref="B13:K13"/>
    <mergeCell ref="B14:K14"/>
    <mergeCell ref="B15:K15"/>
    <mergeCell ref="B16:K16"/>
    <mergeCell ref="B8:K8"/>
    <mergeCell ref="B9:K9"/>
    <mergeCell ref="B10:K10"/>
    <mergeCell ref="B11:K11"/>
    <mergeCell ref="B12:K1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view="pageBreakPreview" topLeftCell="B1" zoomScale="110" zoomScaleNormal="100" zoomScaleSheetLayoutView="110" workbookViewId="0">
      <selection activeCell="H6" sqref="H6"/>
    </sheetView>
  </sheetViews>
  <sheetFormatPr defaultRowHeight="16.5" x14ac:dyDescent="0.3"/>
  <cols>
    <col min="1" max="1" width="6.140625" style="38" customWidth="1"/>
    <col min="2" max="2" width="5.7109375" style="38" customWidth="1"/>
    <col min="3" max="3" width="27.7109375" style="38" customWidth="1"/>
    <col min="4" max="6" width="26.7109375" style="38" customWidth="1"/>
    <col min="7" max="16384" width="9.140625" style="38"/>
  </cols>
  <sheetData>
    <row r="1" spans="2:8" x14ac:dyDescent="0.3">
      <c r="C1" s="89"/>
    </row>
    <row r="2" spans="2:8" x14ac:dyDescent="0.3">
      <c r="B2" s="138" t="s">
        <v>74</v>
      </c>
      <c r="C2" s="138"/>
      <c r="D2" s="138"/>
      <c r="E2" s="138"/>
      <c r="F2" s="138"/>
    </row>
    <row r="3" spans="2:8" ht="16.5" customHeight="1" x14ac:dyDescent="0.3">
      <c r="B3" s="138" t="s">
        <v>80</v>
      </c>
      <c r="C3" s="138"/>
      <c r="D3" s="138"/>
      <c r="E3" s="138"/>
      <c r="F3" s="138"/>
    </row>
    <row r="4" spans="2:8" ht="32.25" customHeight="1" x14ac:dyDescent="0.3">
      <c r="B4" s="179" t="s">
        <v>152</v>
      </c>
      <c r="C4" s="138"/>
      <c r="D4" s="138"/>
      <c r="E4" s="138"/>
      <c r="F4" s="138"/>
    </row>
    <row r="5" spans="2:8" x14ac:dyDescent="0.3">
      <c r="B5" s="138"/>
      <c r="C5" s="138"/>
      <c r="D5" s="138"/>
      <c r="E5" s="138"/>
      <c r="F5" s="138"/>
    </row>
    <row r="6" spans="2:8" ht="126" x14ac:dyDescent="0.3">
      <c r="B6" s="98" t="s">
        <v>125</v>
      </c>
      <c r="C6" s="103" t="s">
        <v>133</v>
      </c>
      <c r="D6" s="103" t="s">
        <v>134</v>
      </c>
      <c r="E6" s="103" t="s">
        <v>135</v>
      </c>
      <c r="F6" s="103" t="s">
        <v>136</v>
      </c>
      <c r="H6" s="101"/>
    </row>
    <row r="7" spans="2:8" ht="32.25" x14ac:dyDescent="0.3">
      <c r="B7" s="143" t="s">
        <v>30</v>
      </c>
      <c r="C7" s="100" t="s">
        <v>75</v>
      </c>
      <c r="D7" s="95">
        <f>D8+D9+D10</f>
        <v>0</v>
      </c>
      <c r="E7" s="106">
        <f>E8+E9+E10</f>
        <v>0</v>
      </c>
      <c r="F7" s="105">
        <f>F8+F9+F10</f>
        <v>0</v>
      </c>
    </row>
    <row r="8" spans="2:8" x14ac:dyDescent="0.3">
      <c r="B8" s="143"/>
      <c r="C8" s="99" t="s">
        <v>76</v>
      </c>
      <c r="D8" s="95">
        <v>0</v>
      </c>
      <c r="E8" s="106">
        <v>0</v>
      </c>
      <c r="F8" s="105">
        <v>0</v>
      </c>
    </row>
    <row r="9" spans="2:8" x14ac:dyDescent="0.3">
      <c r="B9" s="143"/>
      <c r="C9" s="99" t="s">
        <v>77</v>
      </c>
      <c r="D9" s="95">
        <v>0</v>
      </c>
      <c r="E9" s="106">
        <v>0</v>
      </c>
      <c r="F9" s="105">
        <v>0</v>
      </c>
    </row>
    <row r="10" spans="2:8" x14ac:dyDescent="0.3">
      <c r="B10" s="143"/>
      <c r="C10" s="99" t="s">
        <v>78</v>
      </c>
      <c r="D10" s="95">
        <v>0</v>
      </c>
      <c r="E10" s="106">
        <v>0</v>
      </c>
      <c r="F10" s="105">
        <v>0</v>
      </c>
    </row>
    <row r="11" spans="2:8" ht="32.25" x14ac:dyDescent="0.3">
      <c r="B11" s="143" t="s">
        <v>31</v>
      </c>
      <c r="C11" s="100" t="s">
        <v>79</v>
      </c>
      <c r="D11" s="95">
        <f>D12+D13+D14</f>
        <v>5148.4093000000003</v>
      </c>
      <c r="E11" s="106">
        <f>E12+E13+E14</f>
        <v>8.2750000000000004</v>
      </c>
      <c r="F11" s="105">
        <f>F12+F13+F14</f>
        <v>1443</v>
      </c>
    </row>
    <row r="12" spans="2:8" x14ac:dyDescent="0.3">
      <c r="B12" s="143"/>
      <c r="C12" s="99" t="s">
        <v>76</v>
      </c>
      <c r="D12" s="105">
        <f>'[5]1. ВЛ факт 2015-2017'!$G$228</f>
        <v>2654.9399899999999</v>
      </c>
      <c r="E12" s="106">
        <f>'[5]1. ВЛ факт 2015-2017'!$E$228</f>
        <v>5.7</v>
      </c>
      <c r="F12" s="105">
        <f>'[5]1. ВЛ факт 2015-2017'!$F$228</f>
        <v>335</v>
      </c>
    </row>
    <row r="13" spans="2:8" x14ac:dyDescent="0.3">
      <c r="B13" s="143"/>
      <c r="C13" s="99" t="s">
        <v>77</v>
      </c>
      <c r="D13" s="105">
        <f>'[5]1. ВЛ факт 2015-2017'!$G$229</f>
        <v>2493.4693100000004</v>
      </c>
      <c r="E13" s="106">
        <f>'[5]1. ВЛ факт 2015-2017'!$E$229</f>
        <v>2.5750000000000002</v>
      </c>
      <c r="F13" s="105">
        <f>'[5]1. ВЛ факт 2015-2017'!$F$229</f>
        <v>1108</v>
      </c>
    </row>
    <row r="14" spans="2:8" x14ac:dyDescent="0.3">
      <c r="B14" s="143"/>
      <c r="C14" s="99" t="s">
        <v>78</v>
      </c>
      <c r="D14" s="105">
        <v>0</v>
      </c>
      <c r="E14" s="106">
        <v>0</v>
      </c>
      <c r="F14" s="105">
        <v>0</v>
      </c>
    </row>
  </sheetData>
  <mergeCells count="6">
    <mergeCell ref="B11:B14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Normal="100" zoomScaleSheetLayoutView="100" workbookViewId="0">
      <selection activeCell="Q9" sqref="Q9"/>
    </sheetView>
  </sheetViews>
  <sheetFormatPr defaultRowHeight="16.5" x14ac:dyDescent="0.3"/>
  <cols>
    <col min="1" max="1" width="10.5703125" style="38" customWidth="1"/>
    <col min="2" max="2" width="33.28515625" style="38" bestFit="1" customWidth="1"/>
    <col min="3" max="11" width="9.140625" style="38"/>
    <col min="12" max="12" width="2.5703125" style="38" customWidth="1"/>
    <col min="13" max="16384" width="9.140625" style="38"/>
  </cols>
  <sheetData>
    <row r="1" spans="1:13" x14ac:dyDescent="0.3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3" ht="28.5" customHeight="1" x14ac:dyDescent="0.3">
      <c r="A2" s="179" t="s">
        <v>153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3" x14ac:dyDescent="0.3">
      <c r="A3" s="170" t="s">
        <v>158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3" ht="49.5" customHeight="1" x14ac:dyDescent="0.3">
      <c r="A4" s="143" t="s">
        <v>125</v>
      </c>
      <c r="B4" s="140" t="s">
        <v>144</v>
      </c>
      <c r="C4" s="140" t="s">
        <v>167</v>
      </c>
      <c r="D4" s="140"/>
      <c r="E4" s="140"/>
      <c r="F4" s="140" t="s">
        <v>166</v>
      </c>
      <c r="G4" s="140"/>
      <c r="H4" s="140"/>
      <c r="I4" s="140" t="s">
        <v>137</v>
      </c>
      <c r="J4" s="140"/>
      <c r="K4" s="140"/>
    </row>
    <row r="5" spans="1:13" ht="37.5" customHeight="1" x14ac:dyDescent="0.3">
      <c r="A5" s="143"/>
      <c r="B5" s="143"/>
      <c r="C5" s="120" t="s">
        <v>76</v>
      </c>
      <c r="D5" s="120" t="s">
        <v>77</v>
      </c>
      <c r="E5" s="121" t="s">
        <v>140</v>
      </c>
      <c r="F5" s="120" t="s">
        <v>76</v>
      </c>
      <c r="G5" s="120" t="s">
        <v>77</v>
      </c>
      <c r="H5" s="121" t="s">
        <v>140</v>
      </c>
      <c r="I5" s="120" t="s">
        <v>76</v>
      </c>
      <c r="J5" s="120" t="s">
        <v>77</v>
      </c>
      <c r="K5" s="121" t="s">
        <v>140</v>
      </c>
    </row>
    <row r="6" spans="1:13" ht="18.75" x14ac:dyDescent="0.3">
      <c r="A6" s="143" t="s">
        <v>30</v>
      </c>
      <c r="B6" s="99" t="s">
        <v>86</v>
      </c>
      <c r="C6" s="128">
        <v>628</v>
      </c>
      <c r="D6" s="128">
        <v>21</v>
      </c>
      <c r="E6" s="128">
        <v>0</v>
      </c>
      <c r="F6" s="129">
        <v>3304</v>
      </c>
      <c r="G6" s="129">
        <v>226</v>
      </c>
      <c r="H6" s="129">
        <v>0</v>
      </c>
      <c r="I6" s="129">
        <v>296.10000000000002</v>
      </c>
      <c r="J6" s="129">
        <v>9.7899999999999991</v>
      </c>
      <c r="K6" s="129">
        <v>0</v>
      </c>
      <c r="M6" s="101"/>
    </row>
    <row r="7" spans="1:13" ht="18.75" x14ac:dyDescent="0.3">
      <c r="A7" s="143"/>
      <c r="B7" s="99" t="s">
        <v>87</v>
      </c>
      <c r="C7" s="128"/>
      <c r="D7" s="128"/>
      <c r="E7" s="128"/>
      <c r="F7" s="129"/>
      <c r="G7" s="129"/>
      <c r="H7" s="129"/>
      <c r="I7" s="129"/>
      <c r="J7" s="129"/>
      <c r="K7" s="129"/>
      <c r="M7" s="101"/>
    </row>
    <row r="8" spans="1:13" ht="18.75" x14ac:dyDescent="0.3">
      <c r="A8" s="143"/>
      <c r="B8" s="99" t="s">
        <v>88</v>
      </c>
      <c r="C8" s="128">
        <v>623</v>
      </c>
      <c r="D8" s="128">
        <v>21</v>
      </c>
      <c r="E8" s="128">
        <v>0</v>
      </c>
      <c r="F8" s="129">
        <v>3280</v>
      </c>
      <c r="G8" s="129">
        <v>226</v>
      </c>
      <c r="H8" s="129">
        <v>0</v>
      </c>
      <c r="I8" s="129">
        <v>296</v>
      </c>
      <c r="J8" s="129">
        <v>9.7799999999999994</v>
      </c>
      <c r="K8" s="129">
        <v>0</v>
      </c>
    </row>
    <row r="9" spans="1:13" ht="18.75" x14ac:dyDescent="0.3">
      <c r="A9" s="143" t="s">
        <v>31</v>
      </c>
      <c r="B9" s="99" t="s">
        <v>89</v>
      </c>
      <c r="C9" s="128">
        <v>19</v>
      </c>
      <c r="D9" s="128">
        <v>28</v>
      </c>
      <c r="E9" s="128">
        <v>0</v>
      </c>
      <c r="F9" s="129">
        <v>832</v>
      </c>
      <c r="G9" s="129">
        <v>1771</v>
      </c>
      <c r="H9" s="129">
        <v>0</v>
      </c>
      <c r="I9" s="129">
        <v>85.43</v>
      </c>
      <c r="J9" s="129">
        <v>142.80000000000001</v>
      </c>
      <c r="K9" s="129">
        <v>0</v>
      </c>
    </row>
    <row r="10" spans="1:13" ht="18.75" x14ac:dyDescent="0.3">
      <c r="A10" s="143"/>
      <c r="B10" s="99" t="s">
        <v>87</v>
      </c>
      <c r="C10" s="128"/>
      <c r="D10" s="128"/>
      <c r="E10" s="128"/>
      <c r="F10" s="129"/>
      <c r="G10" s="129"/>
      <c r="H10" s="129"/>
      <c r="I10" s="129"/>
      <c r="J10" s="129"/>
      <c r="K10" s="129"/>
    </row>
    <row r="11" spans="1:13" ht="18.75" x14ac:dyDescent="0.3">
      <c r="A11" s="143"/>
      <c r="B11" s="99" t="s">
        <v>90</v>
      </c>
      <c r="C11" s="128">
        <v>15</v>
      </c>
      <c r="D11" s="128">
        <v>20</v>
      </c>
      <c r="E11" s="128">
        <v>0</v>
      </c>
      <c r="F11" s="129">
        <v>664</v>
      </c>
      <c r="G11" s="129">
        <v>1062</v>
      </c>
      <c r="H11" s="129">
        <v>0</v>
      </c>
      <c r="I11" s="129">
        <v>76.14</v>
      </c>
      <c r="J11" s="129">
        <v>101.5</v>
      </c>
      <c r="K11" s="129">
        <v>0</v>
      </c>
    </row>
    <row r="12" spans="1:13" ht="18.75" x14ac:dyDescent="0.3">
      <c r="A12" s="143" t="s">
        <v>32</v>
      </c>
      <c r="B12" s="99" t="s">
        <v>91</v>
      </c>
      <c r="C12" s="128">
        <v>1</v>
      </c>
      <c r="D12" s="128">
        <v>1</v>
      </c>
      <c r="E12" s="128">
        <v>1</v>
      </c>
      <c r="F12" s="129">
        <v>160</v>
      </c>
      <c r="G12" s="129">
        <v>400</v>
      </c>
      <c r="H12" s="129">
        <v>300</v>
      </c>
      <c r="I12" s="129">
        <v>700.2</v>
      </c>
      <c r="J12" s="129">
        <v>10.86</v>
      </c>
      <c r="K12" s="129">
        <v>5.07</v>
      </c>
    </row>
    <row r="13" spans="1:13" ht="18.75" x14ac:dyDescent="0.3">
      <c r="A13" s="143"/>
      <c r="B13" s="99" t="s">
        <v>87</v>
      </c>
      <c r="C13" s="128"/>
      <c r="D13" s="128"/>
      <c r="E13" s="128"/>
      <c r="F13" s="129"/>
      <c r="G13" s="129"/>
      <c r="H13" s="129"/>
      <c r="I13" s="129"/>
      <c r="J13" s="129"/>
      <c r="K13" s="129"/>
    </row>
    <row r="14" spans="1:13" ht="18.75" x14ac:dyDescent="0.3">
      <c r="A14" s="143"/>
      <c r="B14" s="99" t="s">
        <v>92</v>
      </c>
      <c r="C14" s="128">
        <v>0</v>
      </c>
      <c r="D14" s="128">
        <v>0</v>
      </c>
      <c r="E14" s="128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</row>
    <row r="15" spans="1:13" ht="18.75" x14ac:dyDescent="0.3">
      <c r="A15" s="143" t="s">
        <v>33</v>
      </c>
      <c r="B15" s="99" t="s">
        <v>93</v>
      </c>
      <c r="C15" s="128"/>
      <c r="D15" s="128"/>
      <c r="E15" s="128"/>
      <c r="F15" s="129"/>
      <c r="G15" s="129"/>
      <c r="H15" s="129"/>
      <c r="I15" s="129"/>
      <c r="J15" s="129"/>
      <c r="K15" s="129"/>
    </row>
    <row r="16" spans="1:13" ht="18.75" x14ac:dyDescent="0.3">
      <c r="A16" s="143"/>
      <c r="B16" s="99" t="s">
        <v>87</v>
      </c>
      <c r="C16" s="128"/>
      <c r="D16" s="128"/>
      <c r="E16" s="128"/>
      <c r="F16" s="129"/>
      <c r="G16" s="129"/>
      <c r="H16" s="129"/>
      <c r="I16" s="129"/>
      <c r="J16" s="129"/>
      <c r="K16" s="129"/>
    </row>
    <row r="17" spans="1:11" ht="18.75" x14ac:dyDescent="0.3">
      <c r="A17" s="143"/>
      <c r="B17" s="99" t="s">
        <v>92</v>
      </c>
      <c r="C17" s="128"/>
      <c r="D17" s="128"/>
      <c r="E17" s="128"/>
      <c r="F17" s="129"/>
      <c r="G17" s="129"/>
      <c r="H17" s="129"/>
      <c r="I17" s="129"/>
      <c r="J17" s="129"/>
      <c r="K17" s="129"/>
    </row>
    <row r="18" spans="1:11" ht="18.75" x14ac:dyDescent="0.3">
      <c r="A18" s="143" t="s">
        <v>34</v>
      </c>
      <c r="B18" s="99" t="s">
        <v>94</v>
      </c>
      <c r="C18" s="128">
        <v>0</v>
      </c>
      <c r="D18" s="128">
        <v>0</v>
      </c>
      <c r="E18" s="128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</row>
    <row r="19" spans="1:11" ht="18.75" x14ac:dyDescent="0.3">
      <c r="A19" s="143"/>
      <c r="B19" s="99" t="s">
        <v>87</v>
      </c>
      <c r="C19" s="128"/>
      <c r="D19" s="128"/>
      <c r="E19" s="128"/>
      <c r="F19" s="129"/>
      <c r="G19" s="129"/>
      <c r="H19" s="129"/>
      <c r="I19" s="129"/>
      <c r="J19" s="129"/>
      <c r="K19" s="129"/>
    </row>
    <row r="20" spans="1:11" ht="18.75" x14ac:dyDescent="0.3">
      <c r="A20" s="143"/>
      <c r="B20" s="99" t="s">
        <v>92</v>
      </c>
      <c r="C20" s="128">
        <v>0</v>
      </c>
      <c r="D20" s="128">
        <v>0</v>
      </c>
      <c r="E20" s="128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</row>
    <row r="21" spans="1:11" ht="18.75" x14ac:dyDescent="0.3">
      <c r="A21" s="120" t="s">
        <v>35</v>
      </c>
      <c r="B21" s="99" t="s">
        <v>95</v>
      </c>
      <c r="C21" s="128">
        <v>0</v>
      </c>
      <c r="D21" s="128">
        <v>1</v>
      </c>
      <c r="E21" s="128">
        <v>0</v>
      </c>
      <c r="F21" s="129">
        <v>0</v>
      </c>
      <c r="G21" s="129">
        <v>1000</v>
      </c>
      <c r="H21" s="129">
        <v>0</v>
      </c>
      <c r="I21" s="129">
        <v>0</v>
      </c>
      <c r="J21" s="129">
        <v>12.6</v>
      </c>
      <c r="K21" s="129">
        <v>0</v>
      </c>
    </row>
    <row r="22" spans="1:11" x14ac:dyDescent="0.3">
      <c r="A22" s="91"/>
      <c r="B22" s="92"/>
      <c r="C22" s="93"/>
      <c r="D22" s="93"/>
      <c r="E22" s="93"/>
      <c r="F22" s="94"/>
      <c r="G22" s="94"/>
      <c r="H22" s="94"/>
      <c r="I22" s="93"/>
      <c r="J22" s="93"/>
      <c r="K22" s="93"/>
    </row>
    <row r="23" spans="1:11" ht="21.75" customHeight="1" x14ac:dyDescent="0.3">
      <c r="A23" s="38" t="s">
        <v>96</v>
      </c>
    </row>
    <row r="24" spans="1:11" ht="102.75" customHeight="1" x14ac:dyDescent="0.3">
      <c r="A24" s="141" t="s">
        <v>97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 ht="103.5" customHeight="1" x14ac:dyDescent="0.3">
      <c r="A25" s="141" t="s">
        <v>97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</sheetData>
  <mergeCells count="15">
    <mergeCell ref="A6:A8"/>
    <mergeCell ref="A9:A11"/>
    <mergeCell ref="A4:A5"/>
    <mergeCell ref="B4:B5"/>
    <mergeCell ref="A1:K1"/>
    <mergeCell ref="A2:K2"/>
    <mergeCell ref="A3:K3"/>
    <mergeCell ref="C4:E4"/>
    <mergeCell ref="F4:H4"/>
    <mergeCell ref="I4:K4"/>
    <mergeCell ref="A25:K25"/>
    <mergeCell ref="A12:A14"/>
    <mergeCell ref="A15:A17"/>
    <mergeCell ref="A18:A20"/>
    <mergeCell ref="A24:K2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182" t="s">
        <v>98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2:12" x14ac:dyDescent="0.25">
      <c r="B3" s="182" t="s">
        <v>99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2:12" x14ac:dyDescent="0.25">
      <c r="B4" s="182" t="s">
        <v>104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2:12" ht="30" customHeight="1" x14ac:dyDescent="0.25">
      <c r="B5" s="184" t="s">
        <v>81</v>
      </c>
      <c r="C5" s="184"/>
      <c r="D5" s="183" t="s">
        <v>82</v>
      </c>
      <c r="E5" s="183"/>
      <c r="F5" s="183"/>
      <c r="G5" s="183" t="s">
        <v>84</v>
      </c>
      <c r="H5" s="183"/>
      <c r="I5" s="183"/>
      <c r="J5" s="183" t="s">
        <v>85</v>
      </c>
      <c r="K5" s="183"/>
      <c r="L5" s="183"/>
    </row>
    <row r="6" spans="2:12" ht="30" customHeight="1" x14ac:dyDescent="0.25">
      <c r="B6" s="184"/>
      <c r="C6" s="184"/>
      <c r="D6" s="4" t="s">
        <v>76</v>
      </c>
      <c r="E6" s="4" t="s">
        <v>77</v>
      </c>
      <c r="F6" s="2" t="s">
        <v>83</v>
      </c>
      <c r="G6" s="4" t="s">
        <v>76</v>
      </c>
      <c r="H6" s="4" t="s">
        <v>77</v>
      </c>
      <c r="I6" s="2" t="s">
        <v>83</v>
      </c>
      <c r="J6" s="4" t="s">
        <v>76</v>
      </c>
      <c r="K6" s="4" t="s">
        <v>77</v>
      </c>
      <c r="L6" s="2" t="s">
        <v>83</v>
      </c>
    </row>
    <row r="7" spans="2:12" x14ac:dyDescent="0.25">
      <c r="B7" s="180" t="s">
        <v>30</v>
      </c>
      <c r="C7" t="s">
        <v>86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180"/>
      <c r="C8" t="s">
        <v>87</v>
      </c>
    </row>
    <row r="9" spans="2:12" x14ac:dyDescent="0.25">
      <c r="B9" s="180"/>
      <c r="C9" t="s">
        <v>88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180" t="s">
        <v>31</v>
      </c>
      <c r="C10" t="s">
        <v>89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180"/>
      <c r="C11" t="s">
        <v>87</v>
      </c>
    </row>
    <row r="12" spans="2:12" x14ac:dyDescent="0.25">
      <c r="B12" s="180"/>
      <c r="C12" t="s">
        <v>90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180" t="s">
        <v>32</v>
      </c>
      <c r="C13" t="s">
        <v>91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180"/>
      <c r="C14" t="s">
        <v>87</v>
      </c>
    </row>
    <row r="15" spans="2:12" x14ac:dyDescent="0.25">
      <c r="B15" s="180"/>
      <c r="C15" t="s">
        <v>92</v>
      </c>
      <c r="F15">
        <v>0</v>
      </c>
      <c r="I15">
        <v>0</v>
      </c>
      <c r="L15">
        <v>0</v>
      </c>
    </row>
    <row r="16" spans="2:12" x14ac:dyDescent="0.25">
      <c r="B16" s="180" t="s">
        <v>33</v>
      </c>
      <c r="C16" t="s">
        <v>93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180"/>
      <c r="C17" t="s">
        <v>87</v>
      </c>
    </row>
    <row r="18" spans="2:12" x14ac:dyDescent="0.25">
      <c r="B18" s="180"/>
      <c r="C18" t="s">
        <v>92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180" t="s">
        <v>34</v>
      </c>
      <c r="C19" t="s">
        <v>94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180"/>
      <c r="C20" t="s">
        <v>87</v>
      </c>
    </row>
    <row r="21" spans="2:12" x14ac:dyDescent="0.25">
      <c r="B21" s="180"/>
      <c r="C21" t="s">
        <v>92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3" t="s">
        <v>35</v>
      </c>
      <c r="C22" t="s">
        <v>95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96</v>
      </c>
    </row>
    <row r="25" spans="2:12" ht="93" customHeight="1" x14ac:dyDescent="0.25">
      <c r="B25" s="181" t="s">
        <v>97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182" t="s">
        <v>98</v>
      </c>
      <c r="C2" s="182"/>
      <c r="D2" s="182"/>
      <c r="E2" s="182"/>
      <c r="F2" s="182"/>
      <c r="G2" s="182"/>
      <c r="H2" s="182"/>
      <c r="I2" s="182"/>
    </row>
    <row r="3" spans="2:9" x14ac:dyDescent="0.25">
      <c r="B3" s="182" t="s">
        <v>102</v>
      </c>
      <c r="C3" s="182"/>
      <c r="D3" s="182"/>
      <c r="E3" s="182"/>
      <c r="F3" s="182"/>
      <c r="G3" s="182"/>
      <c r="H3" s="182"/>
      <c r="I3" s="182"/>
    </row>
    <row r="4" spans="2:9" x14ac:dyDescent="0.25">
      <c r="B4" s="182" t="s">
        <v>103</v>
      </c>
      <c r="C4" s="182"/>
      <c r="D4" s="182"/>
      <c r="E4" s="182"/>
      <c r="F4" s="182"/>
      <c r="G4" s="182"/>
      <c r="H4" s="182"/>
      <c r="I4" s="182"/>
    </row>
    <row r="5" spans="2:9" ht="29.25" customHeight="1" x14ac:dyDescent="0.25">
      <c r="B5" s="184" t="s">
        <v>81</v>
      </c>
      <c r="C5" s="184"/>
      <c r="D5" s="183" t="s">
        <v>100</v>
      </c>
      <c r="E5" s="183"/>
      <c r="F5" s="183"/>
      <c r="G5" s="183" t="s">
        <v>84</v>
      </c>
      <c r="H5" s="183"/>
      <c r="I5" s="183"/>
    </row>
    <row r="6" spans="2:9" ht="30" x14ac:dyDescent="0.25">
      <c r="D6" s="4" t="s">
        <v>76</v>
      </c>
      <c r="E6" s="4" t="s">
        <v>77</v>
      </c>
      <c r="F6" s="2" t="s">
        <v>83</v>
      </c>
      <c r="G6" s="4" t="s">
        <v>76</v>
      </c>
      <c r="H6" s="4" t="s">
        <v>77</v>
      </c>
      <c r="I6" s="2" t="s">
        <v>83</v>
      </c>
    </row>
    <row r="7" spans="2:9" x14ac:dyDescent="0.25">
      <c r="B7" s="180" t="s">
        <v>30</v>
      </c>
      <c r="C7" t="s">
        <v>86</v>
      </c>
      <c r="D7" s="5">
        <v>821</v>
      </c>
      <c r="E7" s="5">
        <v>25</v>
      </c>
      <c r="F7" s="5">
        <v>0</v>
      </c>
      <c r="G7" s="5">
        <v>4275.1899999999996</v>
      </c>
      <c r="H7" s="5">
        <v>344.7</v>
      </c>
      <c r="I7" s="5">
        <v>0</v>
      </c>
    </row>
    <row r="8" spans="2:9" x14ac:dyDescent="0.25">
      <c r="B8" s="180"/>
      <c r="C8" t="s">
        <v>87</v>
      </c>
      <c r="D8" s="5"/>
      <c r="E8" s="5"/>
      <c r="F8" s="5"/>
      <c r="G8" s="5"/>
      <c r="H8" s="5"/>
      <c r="I8" s="5"/>
    </row>
    <row r="9" spans="2:9" x14ac:dyDescent="0.25">
      <c r="B9" s="180"/>
      <c r="C9" t="s">
        <v>88</v>
      </c>
      <c r="D9" s="5">
        <v>768</v>
      </c>
      <c r="E9" s="5">
        <v>25</v>
      </c>
      <c r="F9" s="5">
        <v>0</v>
      </c>
      <c r="G9" s="5">
        <v>3913.2</v>
      </c>
      <c r="H9" s="5">
        <v>344.7</v>
      </c>
      <c r="I9" s="5">
        <v>0</v>
      </c>
    </row>
    <row r="10" spans="2:9" x14ac:dyDescent="0.25">
      <c r="B10" s="180" t="s">
        <v>31</v>
      </c>
      <c r="C10" t="s">
        <v>89</v>
      </c>
      <c r="D10" s="5">
        <v>12</v>
      </c>
      <c r="E10" s="5">
        <v>19</v>
      </c>
      <c r="F10" s="5">
        <v>0</v>
      </c>
      <c r="G10" s="5">
        <v>666.1</v>
      </c>
      <c r="H10" s="5">
        <v>1234.8</v>
      </c>
      <c r="I10" s="5">
        <v>0</v>
      </c>
    </row>
    <row r="11" spans="2:9" x14ac:dyDescent="0.25">
      <c r="B11" s="180"/>
      <c r="C11" t="s">
        <v>87</v>
      </c>
      <c r="D11" s="5"/>
      <c r="E11" s="5"/>
      <c r="F11" s="5"/>
      <c r="G11" s="5"/>
      <c r="H11" s="5"/>
      <c r="I11" s="5"/>
    </row>
    <row r="12" spans="2:9" x14ac:dyDescent="0.25">
      <c r="B12" s="180"/>
      <c r="C12" t="s">
        <v>90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x14ac:dyDescent="0.25">
      <c r="B13" s="180" t="s">
        <v>32</v>
      </c>
      <c r="C13" t="s">
        <v>91</v>
      </c>
      <c r="D13" s="5">
        <v>1</v>
      </c>
      <c r="E13" s="5">
        <v>20</v>
      </c>
      <c r="F13" s="5">
        <v>0</v>
      </c>
      <c r="G13" s="5">
        <v>155</v>
      </c>
      <c r="H13" s="5">
        <v>5618</v>
      </c>
      <c r="I13" s="5">
        <v>0</v>
      </c>
    </row>
    <row r="14" spans="2:9" x14ac:dyDescent="0.25">
      <c r="B14" s="180"/>
      <c r="C14" t="s">
        <v>87</v>
      </c>
      <c r="D14" s="5"/>
      <c r="E14" s="5"/>
      <c r="F14" s="5"/>
      <c r="G14" s="5"/>
      <c r="H14" s="5"/>
      <c r="I14" s="5"/>
    </row>
    <row r="15" spans="2:9" x14ac:dyDescent="0.25">
      <c r="B15" s="180"/>
      <c r="C15" t="s">
        <v>92</v>
      </c>
      <c r="D15" s="5"/>
      <c r="E15" s="5"/>
      <c r="F15" s="5"/>
      <c r="G15" s="5"/>
      <c r="H15" s="5"/>
      <c r="I15" s="5"/>
    </row>
    <row r="16" spans="2:9" x14ac:dyDescent="0.25">
      <c r="B16" s="180" t="s">
        <v>33</v>
      </c>
      <c r="C16" t="s">
        <v>93</v>
      </c>
      <c r="D16" s="5">
        <v>0</v>
      </c>
      <c r="E16" s="5">
        <v>56</v>
      </c>
      <c r="F16" s="5">
        <v>0</v>
      </c>
      <c r="G16" s="5">
        <v>0</v>
      </c>
      <c r="H16" s="5">
        <v>8.01</v>
      </c>
      <c r="I16" s="5">
        <v>0</v>
      </c>
    </row>
    <row r="17" spans="2:9" x14ac:dyDescent="0.25">
      <c r="B17" s="180"/>
      <c r="C17" t="s">
        <v>87</v>
      </c>
      <c r="D17" s="5"/>
      <c r="E17" s="5"/>
      <c r="F17" s="5"/>
      <c r="G17" s="5"/>
      <c r="H17" s="5"/>
      <c r="I17" s="5"/>
    </row>
    <row r="18" spans="2:9" x14ac:dyDescent="0.25">
      <c r="B18" s="180"/>
      <c r="C18" t="s">
        <v>92</v>
      </c>
      <c r="D18" s="5">
        <v>0</v>
      </c>
      <c r="E18" s="5"/>
      <c r="F18" s="5">
        <v>0</v>
      </c>
      <c r="G18" s="5"/>
      <c r="H18" s="5"/>
      <c r="I18" s="5">
        <v>0</v>
      </c>
    </row>
    <row r="19" spans="2:9" x14ac:dyDescent="0.25">
      <c r="B19" s="180" t="s">
        <v>34</v>
      </c>
      <c r="C19" t="s">
        <v>94</v>
      </c>
      <c r="D19" s="5">
        <v>0</v>
      </c>
      <c r="E19" s="5"/>
      <c r="F19" s="5">
        <v>0</v>
      </c>
      <c r="G19" s="5"/>
      <c r="H19" s="5"/>
      <c r="I19" s="5">
        <v>0</v>
      </c>
    </row>
    <row r="20" spans="2:9" x14ac:dyDescent="0.25">
      <c r="B20" s="180"/>
      <c r="C20" t="s">
        <v>87</v>
      </c>
      <c r="D20" s="5"/>
      <c r="E20" s="5"/>
      <c r="F20" s="5"/>
      <c r="G20" s="5"/>
      <c r="H20" s="5"/>
      <c r="I20" s="5"/>
    </row>
    <row r="21" spans="2:9" x14ac:dyDescent="0.25">
      <c r="B21" s="180"/>
      <c r="C21" t="s">
        <v>92</v>
      </c>
      <c r="D21" s="5">
        <v>0</v>
      </c>
      <c r="E21" s="5"/>
      <c r="F21" s="5">
        <v>0</v>
      </c>
      <c r="G21" s="5"/>
      <c r="H21" s="5"/>
      <c r="I21" s="5">
        <v>0</v>
      </c>
    </row>
    <row r="22" spans="2:9" x14ac:dyDescent="0.25">
      <c r="B22" s="3" t="s">
        <v>35</v>
      </c>
      <c r="C22" t="s">
        <v>95</v>
      </c>
      <c r="D22" s="5">
        <v>0</v>
      </c>
      <c r="E22" s="5"/>
      <c r="F22" s="5">
        <v>0</v>
      </c>
      <c r="G22" s="5"/>
      <c r="H22" s="5"/>
      <c r="I22" s="5">
        <v>0</v>
      </c>
    </row>
    <row r="23" spans="2:9" x14ac:dyDescent="0.25">
      <c r="D23" s="5"/>
      <c r="E23" s="5"/>
      <c r="F23" s="5"/>
      <c r="G23" s="5"/>
      <c r="H23" s="5"/>
      <c r="I23" s="5"/>
    </row>
    <row r="24" spans="2:9" ht="28.5" customHeight="1" x14ac:dyDescent="0.25">
      <c r="B24" s="185" t="s">
        <v>96</v>
      </c>
      <c r="C24" s="185"/>
      <c r="D24" s="185"/>
      <c r="E24" s="185"/>
      <c r="F24" s="185"/>
      <c r="G24" s="185"/>
      <c r="H24" s="185"/>
      <c r="I24" s="185"/>
    </row>
    <row r="25" spans="2:9" ht="123" customHeight="1" x14ac:dyDescent="0.25">
      <c r="B25" s="185" t="s">
        <v>101</v>
      </c>
      <c r="C25" s="185"/>
      <c r="D25" s="185"/>
      <c r="E25" s="185"/>
      <c r="F25" s="185"/>
      <c r="G25" s="185"/>
      <c r="H25" s="185"/>
      <c r="I25" s="185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Normal="100" zoomScaleSheetLayoutView="110" workbookViewId="0">
      <selection activeCell="N9" sqref="N9"/>
    </sheetView>
  </sheetViews>
  <sheetFormatPr defaultRowHeight="16.5" x14ac:dyDescent="0.3"/>
  <cols>
    <col min="1" max="1" width="7.28515625" style="38" bestFit="1" customWidth="1"/>
    <col min="2" max="2" width="33.28515625" style="38" bestFit="1" customWidth="1"/>
    <col min="3" max="3" width="9.140625" style="38"/>
    <col min="4" max="4" width="11.42578125" style="38" bestFit="1" customWidth="1"/>
    <col min="5" max="5" width="9.7109375" style="38" bestFit="1" customWidth="1"/>
    <col min="6" max="6" width="9.28515625" style="38" bestFit="1" customWidth="1"/>
    <col min="7" max="8" width="11" style="38" bestFit="1" customWidth="1"/>
    <col min="9" max="9" width="3.28515625" style="38" customWidth="1"/>
    <col min="10" max="16384" width="9.140625" style="38"/>
  </cols>
  <sheetData>
    <row r="1" spans="1:11" x14ac:dyDescent="0.3">
      <c r="A1" s="138" t="s">
        <v>98</v>
      </c>
      <c r="B1" s="138"/>
      <c r="C1" s="138"/>
      <c r="D1" s="138"/>
      <c r="E1" s="138"/>
      <c r="F1" s="138"/>
      <c r="G1" s="138"/>
      <c r="H1" s="138"/>
    </row>
    <row r="2" spans="1:11" ht="37.5" customHeight="1" x14ac:dyDescent="0.3">
      <c r="A2" s="139" t="s">
        <v>154</v>
      </c>
      <c r="B2" s="137"/>
      <c r="C2" s="137"/>
      <c r="D2" s="137"/>
      <c r="E2" s="137"/>
      <c r="F2" s="137"/>
      <c r="G2" s="137"/>
      <c r="H2" s="137"/>
    </row>
    <row r="3" spans="1:11" x14ac:dyDescent="0.3">
      <c r="A3" s="137" t="s">
        <v>157</v>
      </c>
      <c r="B3" s="137"/>
      <c r="C3" s="137"/>
      <c r="D3" s="137"/>
      <c r="E3" s="137"/>
      <c r="F3" s="137"/>
      <c r="G3" s="137"/>
      <c r="H3" s="137"/>
    </row>
    <row r="4" spans="1:11" ht="38.25" customHeight="1" x14ac:dyDescent="0.3">
      <c r="A4" s="143" t="s">
        <v>125</v>
      </c>
      <c r="B4" s="143" t="s">
        <v>81</v>
      </c>
      <c r="C4" s="140" t="s">
        <v>138</v>
      </c>
      <c r="D4" s="140"/>
      <c r="E4" s="140"/>
      <c r="F4" s="140" t="s">
        <v>139</v>
      </c>
      <c r="G4" s="140"/>
      <c r="H4" s="140"/>
    </row>
    <row r="5" spans="1:11" ht="39.75" customHeight="1" x14ac:dyDescent="0.3">
      <c r="A5" s="143"/>
      <c r="B5" s="143"/>
      <c r="C5" s="120" t="s">
        <v>76</v>
      </c>
      <c r="D5" s="120" t="s">
        <v>77</v>
      </c>
      <c r="E5" s="121" t="s">
        <v>140</v>
      </c>
      <c r="F5" s="120" t="s">
        <v>76</v>
      </c>
      <c r="G5" s="120" t="s">
        <v>77</v>
      </c>
      <c r="H5" s="121" t="s">
        <v>141</v>
      </c>
      <c r="K5" s="101"/>
    </row>
    <row r="6" spans="1:11" ht="18.75" x14ac:dyDescent="0.3">
      <c r="A6" s="143" t="s">
        <v>30</v>
      </c>
      <c r="B6" s="99" t="s">
        <v>86</v>
      </c>
      <c r="C6" s="95">
        <v>674</v>
      </c>
      <c r="D6" s="95">
        <v>26</v>
      </c>
      <c r="E6" s="95">
        <v>0</v>
      </c>
      <c r="F6" s="105">
        <v>3627.1</v>
      </c>
      <c r="G6" s="105">
        <v>280</v>
      </c>
      <c r="H6" s="105">
        <v>0</v>
      </c>
      <c r="K6" s="101"/>
    </row>
    <row r="7" spans="1:11" x14ac:dyDescent="0.3">
      <c r="A7" s="143"/>
      <c r="B7" s="99" t="s">
        <v>87</v>
      </c>
      <c r="C7" s="95"/>
      <c r="D7" s="95"/>
      <c r="E7" s="95"/>
      <c r="F7" s="105"/>
      <c r="G7" s="105"/>
      <c r="H7" s="105"/>
    </row>
    <row r="8" spans="1:11" x14ac:dyDescent="0.3">
      <c r="A8" s="143"/>
      <c r="B8" s="99" t="s">
        <v>88</v>
      </c>
      <c r="C8" s="95">
        <v>674</v>
      </c>
      <c r="D8" s="95">
        <v>26</v>
      </c>
      <c r="E8" s="95">
        <v>0</v>
      </c>
      <c r="F8" s="105">
        <v>3627.1</v>
      </c>
      <c r="G8" s="105">
        <v>280</v>
      </c>
      <c r="H8" s="105">
        <v>0</v>
      </c>
    </row>
    <row r="9" spans="1:11" x14ac:dyDescent="0.3">
      <c r="A9" s="143" t="s">
        <v>31</v>
      </c>
      <c r="B9" s="99" t="s">
        <v>89</v>
      </c>
      <c r="C9" s="95">
        <v>25</v>
      </c>
      <c r="D9" s="95">
        <v>36</v>
      </c>
      <c r="E9" s="95">
        <v>0</v>
      </c>
      <c r="F9" s="105">
        <v>1095</v>
      </c>
      <c r="G9" s="105">
        <v>2447</v>
      </c>
      <c r="H9" s="105">
        <v>0</v>
      </c>
    </row>
    <row r="10" spans="1:11" x14ac:dyDescent="0.3">
      <c r="A10" s="143"/>
      <c r="B10" s="99" t="s">
        <v>87</v>
      </c>
      <c r="C10" s="95"/>
      <c r="D10" s="95"/>
      <c r="E10" s="95"/>
      <c r="F10" s="105"/>
      <c r="G10" s="105"/>
      <c r="H10" s="105"/>
    </row>
    <row r="11" spans="1:11" x14ac:dyDescent="0.3">
      <c r="A11" s="143"/>
      <c r="B11" s="99" t="s">
        <v>90</v>
      </c>
      <c r="C11" s="95">
        <v>25</v>
      </c>
      <c r="D11" s="95">
        <v>36</v>
      </c>
      <c r="E11" s="95">
        <v>0</v>
      </c>
      <c r="F11" s="105">
        <v>1095</v>
      </c>
      <c r="G11" s="105">
        <v>2447</v>
      </c>
      <c r="H11" s="105">
        <v>0</v>
      </c>
    </row>
    <row r="12" spans="1:11" x14ac:dyDescent="0.3">
      <c r="A12" s="143" t="s">
        <v>32</v>
      </c>
      <c r="B12" s="99" t="s">
        <v>91</v>
      </c>
      <c r="C12" s="95">
        <v>3</v>
      </c>
      <c r="D12" s="95">
        <v>3</v>
      </c>
      <c r="E12" s="95">
        <v>2</v>
      </c>
      <c r="F12" s="105">
        <v>850</v>
      </c>
      <c r="G12" s="105">
        <v>1220</v>
      </c>
      <c r="H12" s="105">
        <v>800</v>
      </c>
    </row>
    <row r="13" spans="1:11" x14ac:dyDescent="0.3">
      <c r="A13" s="143"/>
      <c r="B13" s="99" t="s">
        <v>87</v>
      </c>
      <c r="C13" s="95"/>
      <c r="D13" s="95"/>
      <c r="E13" s="95"/>
      <c r="F13" s="105"/>
      <c r="G13" s="105"/>
      <c r="H13" s="105"/>
    </row>
    <row r="14" spans="1:11" x14ac:dyDescent="0.3">
      <c r="A14" s="143"/>
      <c r="B14" s="99" t="s">
        <v>92</v>
      </c>
      <c r="C14" s="95">
        <v>0</v>
      </c>
      <c r="D14" s="95">
        <v>0</v>
      </c>
      <c r="E14" s="95">
        <v>0</v>
      </c>
      <c r="F14" s="105">
        <v>0</v>
      </c>
      <c r="G14" s="105">
        <v>0</v>
      </c>
      <c r="H14" s="105">
        <v>0</v>
      </c>
    </row>
    <row r="15" spans="1:11" x14ac:dyDescent="0.3">
      <c r="A15" s="143" t="s">
        <v>33</v>
      </c>
      <c r="B15" s="99" t="s">
        <v>93</v>
      </c>
      <c r="C15" s="95">
        <v>0</v>
      </c>
      <c r="D15" s="95">
        <v>5</v>
      </c>
      <c r="E15" s="95">
        <v>0</v>
      </c>
      <c r="F15" s="105">
        <v>0</v>
      </c>
      <c r="G15" s="105">
        <v>15024</v>
      </c>
      <c r="H15" s="105">
        <v>0</v>
      </c>
    </row>
    <row r="16" spans="1:11" x14ac:dyDescent="0.3">
      <c r="A16" s="143"/>
      <c r="B16" s="99" t="s">
        <v>87</v>
      </c>
      <c r="C16" s="95"/>
      <c r="D16" s="95"/>
      <c r="E16" s="95"/>
      <c r="F16" s="105"/>
      <c r="G16" s="105"/>
      <c r="H16" s="105"/>
    </row>
    <row r="17" spans="1:8" x14ac:dyDescent="0.3">
      <c r="A17" s="143"/>
      <c r="B17" s="99" t="s">
        <v>92</v>
      </c>
      <c r="C17" s="95">
        <v>0</v>
      </c>
      <c r="D17" s="95">
        <v>0</v>
      </c>
      <c r="E17" s="95">
        <v>0</v>
      </c>
      <c r="F17" s="105"/>
      <c r="G17" s="105"/>
      <c r="H17" s="105"/>
    </row>
    <row r="18" spans="1:8" x14ac:dyDescent="0.3">
      <c r="A18" s="143" t="s">
        <v>34</v>
      </c>
      <c r="B18" s="99" t="s">
        <v>94</v>
      </c>
      <c r="C18" s="95">
        <v>0</v>
      </c>
      <c r="D18" s="95">
        <v>2</v>
      </c>
      <c r="E18" s="95">
        <v>2</v>
      </c>
      <c r="F18" s="105">
        <v>0</v>
      </c>
      <c r="G18" s="105">
        <v>77800</v>
      </c>
      <c r="H18" s="105">
        <v>52590</v>
      </c>
    </row>
    <row r="19" spans="1:8" x14ac:dyDescent="0.3">
      <c r="A19" s="143"/>
      <c r="B19" s="99" t="s">
        <v>87</v>
      </c>
      <c r="C19" s="95"/>
      <c r="D19" s="95"/>
      <c r="E19" s="95"/>
      <c r="F19" s="105"/>
      <c r="G19" s="105"/>
      <c r="H19" s="105"/>
    </row>
    <row r="20" spans="1:8" x14ac:dyDescent="0.3">
      <c r="A20" s="143"/>
      <c r="B20" s="99" t="s">
        <v>92</v>
      </c>
      <c r="C20" s="95"/>
      <c r="D20" s="95"/>
      <c r="E20" s="95"/>
      <c r="F20" s="105"/>
      <c r="G20" s="105"/>
      <c r="H20" s="105"/>
    </row>
    <row r="21" spans="1:8" x14ac:dyDescent="0.3">
      <c r="A21" s="120" t="s">
        <v>35</v>
      </c>
      <c r="B21" s="99" t="s">
        <v>95</v>
      </c>
      <c r="C21" s="95">
        <v>0</v>
      </c>
      <c r="D21" s="95">
        <v>1</v>
      </c>
      <c r="E21" s="95">
        <v>2</v>
      </c>
      <c r="F21" s="105">
        <v>0</v>
      </c>
      <c r="G21" s="105">
        <v>2000</v>
      </c>
      <c r="H21" s="105">
        <v>49800</v>
      </c>
    </row>
    <row r="22" spans="1:8" x14ac:dyDescent="0.3">
      <c r="A22" s="92"/>
      <c r="B22" s="92"/>
      <c r="C22" s="96"/>
      <c r="D22" s="96"/>
      <c r="E22" s="96"/>
      <c r="F22" s="94"/>
      <c r="G22" s="94"/>
      <c r="H22" s="94"/>
    </row>
    <row r="23" spans="1:8" ht="32.25" customHeight="1" x14ac:dyDescent="0.3">
      <c r="A23" s="171" t="s">
        <v>96</v>
      </c>
      <c r="B23" s="171"/>
      <c r="C23" s="171"/>
      <c r="D23" s="171"/>
      <c r="E23" s="171"/>
      <c r="F23" s="171"/>
      <c r="G23" s="171"/>
      <c r="H23" s="171"/>
    </row>
    <row r="24" spans="1:8" ht="136.5" customHeight="1" x14ac:dyDescent="0.3">
      <c r="A24" s="171" t="s">
        <v>101</v>
      </c>
      <c r="B24" s="171"/>
      <c r="C24" s="171"/>
      <c r="D24" s="171"/>
      <c r="E24" s="171"/>
      <c r="F24" s="171"/>
      <c r="G24" s="171"/>
      <c r="H24" s="171"/>
    </row>
    <row r="25" spans="1:8" ht="20.25" customHeight="1" x14ac:dyDescent="0.3"/>
  </sheetData>
  <mergeCells count="14">
    <mergeCell ref="A24:H24"/>
    <mergeCell ref="A1:H1"/>
    <mergeCell ref="A2:H2"/>
    <mergeCell ref="A3:H3"/>
    <mergeCell ref="C4:E4"/>
    <mergeCell ref="F4:H4"/>
    <mergeCell ref="A6:A8"/>
    <mergeCell ref="A9:A11"/>
    <mergeCell ref="A12:A14"/>
    <mergeCell ref="A15:A17"/>
    <mergeCell ref="A4:A5"/>
    <mergeCell ref="B4:B5"/>
    <mergeCell ref="A18:A20"/>
    <mergeCell ref="A23:H2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view="pageBreakPreview" topLeftCell="A16" zoomScaleNormal="100" zoomScaleSheetLayoutView="100" workbookViewId="0">
      <selection activeCell="C10" sqref="C10"/>
    </sheetView>
  </sheetViews>
  <sheetFormatPr defaultRowHeight="16.5" x14ac:dyDescent="0.3"/>
  <cols>
    <col min="1" max="1" width="9.140625" style="38"/>
    <col min="2" max="2" width="5.7109375" style="39" customWidth="1"/>
    <col min="3" max="3" width="59.7109375" style="38" customWidth="1"/>
    <col min="4" max="4" width="18" style="38" customWidth="1"/>
    <col min="5" max="5" width="15.7109375" style="38" bestFit="1" customWidth="1"/>
    <col min="6" max="6" width="14.85546875" style="38" bestFit="1" customWidth="1"/>
    <col min="7" max="7" width="26.42578125" style="38" customWidth="1"/>
    <col min="8" max="16384" width="9.140625" style="38"/>
  </cols>
  <sheetData>
    <row r="2" spans="2:7" x14ac:dyDescent="0.3">
      <c r="C2" s="138" t="s">
        <v>9</v>
      </c>
      <c r="D2" s="138"/>
      <c r="E2" s="138"/>
      <c r="F2" s="138"/>
    </row>
    <row r="3" spans="2:7" x14ac:dyDescent="0.3">
      <c r="C3" s="138" t="s">
        <v>10</v>
      </c>
      <c r="D3" s="138"/>
      <c r="E3" s="138"/>
      <c r="F3" s="138"/>
    </row>
    <row r="4" spans="2:7" x14ac:dyDescent="0.3">
      <c r="C4" s="138" t="s">
        <v>160</v>
      </c>
      <c r="D4" s="138"/>
      <c r="E4" s="138"/>
      <c r="F4" s="138"/>
    </row>
    <row r="6" spans="2:7" ht="35.25" customHeight="1" x14ac:dyDescent="0.3">
      <c r="B6" s="140" t="s">
        <v>4</v>
      </c>
      <c r="C6" s="140"/>
      <c r="D6" s="140" t="s">
        <v>5</v>
      </c>
      <c r="E6" s="140" t="s">
        <v>6</v>
      </c>
      <c r="F6" s="140"/>
    </row>
    <row r="7" spans="2:7" ht="31.5" x14ac:dyDescent="0.3">
      <c r="B7" s="140"/>
      <c r="C7" s="140"/>
      <c r="D7" s="140"/>
      <c r="E7" s="103" t="s">
        <v>109</v>
      </c>
      <c r="F7" s="103" t="s">
        <v>110</v>
      </c>
    </row>
    <row r="8" spans="2:7" ht="180" customHeight="1" x14ac:dyDescent="0.3">
      <c r="B8" s="102" t="s">
        <v>3</v>
      </c>
      <c r="C8" s="104" t="s">
        <v>2</v>
      </c>
      <c r="D8" s="102" t="s">
        <v>12</v>
      </c>
      <c r="E8" s="109"/>
      <c r="F8" s="109"/>
      <c r="G8" s="101"/>
    </row>
    <row r="9" spans="2:7" ht="47.25" x14ac:dyDescent="0.3">
      <c r="B9" s="102" t="s">
        <v>14</v>
      </c>
      <c r="C9" s="104" t="s">
        <v>13</v>
      </c>
      <c r="D9" s="102" t="s">
        <v>12</v>
      </c>
      <c r="E9" s="109"/>
      <c r="F9" s="109"/>
    </row>
    <row r="10" spans="2:7" ht="47.25" x14ac:dyDescent="0.3">
      <c r="B10" s="102" t="s">
        <v>15</v>
      </c>
      <c r="C10" s="104" t="s">
        <v>18</v>
      </c>
      <c r="D10" s="102" t="s">
        <v>12</v>
      </c>
      <c r="E10" s="109"/>
      <c r="F10" s="109"/>
    </row>
    <row r="11" spans="2:7" ht="78.75" x14ac:dyDescent="0.3">
      <c r="B11" s="102" t="s">
        <v>16</v>
      </c>
      <c r="C11" s="104" t="s">
        <v>20</v>
      </c>
      <c r="D11" s="102" t="s">
        <v>12</v>
      </c>
      <c r="E11" s="109"/>
      <c r="F11" s="109"/>
    </row>
    <row r="12" spans="2:7" ht="78.75" x14ac:dyDescent="0.3">
      <c r="B12" s="102" t="s">
        <v>17</v>
      </c>
      <c r="C12" s="104" t="s">
        <v>21</v>
      </c>
      <c r="D12" s="102" t="s">
        <v>12</v>
      </c>
      <c r="E12" s="109"/>
      <c r="F12" s="109"/>
    </row>
    <row r="13" spans="2:7" ht="111" x14ac:dyDescent="0.3">
      <c r="B13" s="143" t="s">
        <v>22</v>
      </c>
      <c r="C13" s="100" t="s">
        <v>23</v>
      </c>
      <c r="D13" s="102" t="s">
        <v>19</v>
      </c>
      <c r="E13" s="110"/>
      <c r="F13" s="110"/>
    </row>
    <row r="14" spans="2:7" x14ac:dyDescent="0.3">
      <c r="B14" s="143"/>
      <c r="C14" s="111" t="s">
        <v>107</v>
      </c>
      <c r="D14" s="102" t="str">
        <f>D13</f>
        <v>рублей/км</v>
      </c>
      <c r="E14" s="109"/>
      <c r="F14" s="109"/>
    </row>
    <row r="15" spans="2:7" x14ac:dyDescent="0.3">
      <c r="B15" s="143"/>
      <c r="C15" s="112" t="s">
        <v>108</v>
      </c>
      <c r="D15" s="102" t="str">
        <f>D14</f>
        <v>рублей/км</v>
      </c>
      <c r="E15" s="109"/>
      <c r="F15" s="109"/>
    </row>
    <row r="16" spans="2:7" ht="111" x14ac:dyDescent="0.3">
      <c r="B16" s="143" t="s">
        <v>25</v>
      </c>
      <c r="C16" s="100" t="s">
        <v>24</v>
      </c>
      <c r="D16" s="102" t="s">
        <v>19</v>
      </c>
      <c r="E16" s="110"/>
      <c r="F16" s="110"/>
    </row>
    <row r="17" spans="2:6" x14ac:dyDescent="0.3">
      <c r="B17" s="143"/>
      <c r="C17" s="111" t="s">
        <v>107</v>
      </c>
      <c r="D17" s="102" t="str">
        <f>D16</f>
        <v>рублей/км</v>
      </c>
      <c r="E17" s="110"/>
      <c r="F17" s="110"/>
    </row>
    <row r="18" spans="2:6" x14ac:dyDescent="0.3">
      <c r="B18" s="143"/>
      <c r="C18" s="112" t="s">
        <v>108</v>
      </c>
      <c r="D18" s="102" t="str">
        <f>D17</f>
        <v>рублей/км</v>
      </c>
      <c r="E18" s="110"/>
      <c r="F18" s="110"/>
    </row>
    <row r="19" spans="2:6" ht="99" x14ac:dyDescent="0.3">
      <c r="B19" s="143" t="s">
        <v>27</v>
      </c>
      <c r="C19" s="113" t="s">
        <v>26</v>
      </c>
      <c r="D19" s="102" t="s">
        <v>12</v>
      </c>
      <c r="E19" s="110"/>
      <c r="F19" s="110"/>
    </row>
    <row r="20" spans="2:6" x14ac:dyDescent="0.3">
      <c r="B20" s="143"/>
      <c r="C20" s="114" t="s">
        <v>107</v>
      </c>
      <c r="D20" s="102" t="str">
        <f>D19</f>
        <v>рублей/кВт</v>
      </c>
      <c r="E20" s="110"/>
      <c r="F20" s="110"/>
    </row>
    <row r="21" spans="2:6" x14ac:dyDescent="0.3">
      <c r="B21" s="143"/>
      <c r="C21" s="115" t="s">
        <v>108</v>
      </c>
      <c r="D21" s="102" t="str">
        <f>D20</f>
        <v>рублей/кВт</v>
      </c>
      <c r="E21" s="110"/>
      <c r="F21" s="110"/>
    </row>
    <row r="23" spans="2:6" ht="54.75" customHeight="1" x14ac:dyDescent="0.3">
      <c r="B23" s="142" t="s">
        <v>28</v>
      </c>
      <c r="C23" s="142"/>
      <c r="D23" s="142"/>
      <c r="E23" s="142"/>
      <c r="F23" s="142"/>
    </row>
    <row r="25" spans="2:6" x14ac:dyDescent="0.3">
      <c r="B25" s="117" t="s">
        <v>161</v>
      </c>
    </row>
    <row r="26" spans="2:6" ht="81" customHeight="1" x14ac:dyDescent="0.3">
      <c r="B26" s="141" t="s">
        <v>162</v>
      </c>
      <c r="C26" s="141"/>
      <c r="D26" s="141"/>
      <c r="E26" s="141"/>
      <c r="F26" s="141"/>
    </row>
  </sheetData>
  <mergeCells count="11">
    <mergeCell ref="B26:F26"/>
    <mergeCell ref="B23:F23"/>
    <mergeCell ref="B19:B21"/>
    <mergeCell ref="B16:B18"/>
    <mergeCell ref="B13:B15"/>
    <mergeCell ref="D6:D7"/>
    <mergeCell ref="B6:C7"/>
    <mergeCell ref="E6:F6"/>
    <mergeCell ref="C2:F2"/>
    <mergeCell ref="C3:F3"/>
    <mergeCell ref="C4:F4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6" zoomScale="80" zoomScaleNormal="100" zoomScaleSheetLayoutView="80" workbookViewId="0">
      <selection activeCell="O33" sqref="O33"/>
    </sheetView>
  </sheetViews>
  <sheetFormatPr defaultRowHeight="15" x14ac:dyDescent="0.25"/>
  <cols>
    <col min="2" max="2" width="5.7109375" style="1" customWidth="1"/>
    <col min="3" max="3" width="56.7109375" customWidth="1"/>
    <col min="4" max="4" width="18" customWidth="1"/>
    <col min="5" max="5" width="16.28515625" bestFit="1" customWidth="1"/>
    <col min="6" max="6" width="15.5703125" bestFit="1" customWidth="1"/>
  </cols>
  <sheetData>
    <row r="2" spans="2:6" ht="15.75" x14ac:dyDescent="0.25">
      <c r="C2" s="156" t="s">
        <v>9</v>
      </c>
      <c r="D2" s="156"/>
      <c r="E2" s="156"/>
      <c r="F2" s="156"/>
    </row>
    <row r="3" spans="2:6" ht="15.75" x14ac:dyDescent="0.25">
      <c r="C3" s="156" t="s">
        <v>10</v>
      </c>
      <c r="D3" s="156"/>
      <c r="E3" s="156"/>
      <c r="F3" s="156"/>
    </row>
    <row r="4" spans="2:6" ht="15.75" x14ac:dyDescent="0.25">
      <c r="C4" s="156" t="s">
        <v>11</v>
      </c>
      <c r="D4" s="156"/>
      <c r="E4" s="156"/>
      <c r="F4" s="156"/>
    </row>
    <row r="5" spans="2:6" ht="15.75" x14ac:dyDescent="0.25">
      <c r="C5" s="156" t="s">
        <v>105</v>
      </c>
      <c r="D5" s="156"/>
      <c r="E5" s="156"/>
      <c r="F5" s="156"/>
    </row>
    <row r="6" spans="2:6" ht="15.75" x14ac:dyDescent="0.25">
      <c r="C6" s="156" t="s">
        <v>147</v>
      </c>
      <c r="D6" s="156"/>
      <c r="E6" s="156"/>
      <c r="F6" s="156"/>
    </row>
    <row r="7" spans="2:6" ht="15.75" x14ac:dyDescent="0.25">
      <c r="C7" s="156" t="s">
        <v>143</v>
      </c>
      <c r="D7" s="156"/>
      <c r="E7" s="156"/>
      <c r="F7" s="156"/>
    </row>
    <row r="8" spans="2:6" ht="15.75" thickBot="1" x14ac:dyDescent="0.3"/>
    <row r="9" spans="2:6" ht="35.25" customHeight="1" x14ac:dyDescent="0.25">
      <c r="B9" s="148" t="s">
        <v>4</v>
      </c>
      <c r="C9" s="149"/>
      <c r="D9" s="152" t="s">
        <v>5</v>
      </c>
      <c r="E9" s="154" t="s">
        <v>6</v>
      </c>
      <c r="F9" s="155"/>
    </row>
    <row r="10" spans="2:6" ht="41.25" customHeight="1" thickBot="1" x14ac:dyDescent="0.3">
      <c r="B10" s="150"/>
      <c r="C10" s="151"/>
      <c r="D10" s="153"/>
      <c r="E10" s="6" t="s">
        <v>109</v>
      </c>
      <c r="F10" s="7" t="s">
        <v>110</v>
      </c>
    </row>
    <row r="11" spans="2:6" ht="178.5" customHeight="1" thickBot="1" x14ac:dyDescent="0.3">
      <c r="B11" s="10" t="s">
        <v>3</v>
      </c>
      <c r="C11" s="16" t="s">
        <v>2</v>
      </c>
      <c r="D11" s="8" t="s">
        <v>12</v>
      </c>
      <c r="E11" s="24">
        <f>E12+E13+E14+E15</f>
        <v>99.912182747213024</v>
      </c>
      <c r="F11" s="25"/>
    </row>
    <row r="12" spans="2:6" ht="50.25" customHeight="1" thickBot="1" x14ac:dyDescent="0.3">
      <c r="B12" s="10" t="s">
        <v>14</v>
      </c>
      <c r="C12" s="16" t="s">
        <v>13</v>
      </c>
      <c r="D12" s="8" t="s">
        <v>12</v>
      </c>
      <c r="E12" s="26">
        <f>'[1]15-150'!$P$21</f>
        <v>43.612062151786631</v>
      </c>
      <c r="F12" s="27"/>
    </row>
    <row r="13" spans="2:6" ht="50.25" customHeight="1" thickBot="1" x14ac:dyDescent="0.3">
      <c r="B13" s="10" t="s">
        <v>15</v>
      </c>
      <c r="C13" s="16" t="s">
        <v>18</v>
      </c>
      <c r="D13" s="8" t="s">
        <v>12</v>
      </c>
      <c r="E13" s="26">
        <f>'[1]15-150'!$P$35</f>
        <v>31.077386056238606</v>
      </c>
      <c r="F13" s="27"/>
    </row>
    <row r="14" spans="2:6" ht="84.75" customHeight="1" thickBot="1" x14ac:dyDescent="0.3">
      <c r="B14" s="10" t="s">
        <v>16</v>
      </c>
      <c r="C14" s="16" t="s">
        <v>20</v>
      </c>
      <c r="D14" s="8" t="s">
        <v>12</v>
      </c>
      <c r="E14" s="26">
        <f>'[1]15-150'!$P$36</f>
        <v>0</v>
      </c>
      <c r="F14" s="27"/>
    </row>
    <row r="15" spans="2:6" ht="100.5" customHeight="1" thickBot="1" x14ac:dyDescent="0.3">
      <c r="B15" s="11" t="s">
        <v>17</v>
      </c>
      <c r="C15" s="17" t="s">
        <v>21</v>
      </c>
      <c r="D15" s="9" t="s">
        <v>12</v>
      </c>
      <c r="E15" s="24">
        <f>'[1]15-150'!$P$53</f>
        <v>25.22273453918779</v>
      </c>
      <c r="F15" s="27"/>
    </row>
    <row r="16" spans="2:6" ht="141.75" x14ac:dyDescent="0.25">
      <c r="B16" s="144" t="s">
        <v>22</v>
      </c>
      <c r="C16" s="18" t="s">
        <v>23</v>
      </c>
      <c r="D16" s="12" t="s">
        <v>19</v>
      </c>
      <c r="E16" s="32"/>
      <c r="F16" s="33"/>
    </row>
    <row r="17" spans="2:6" ht="15.75" x14ac:dyDescent="0.25">
      <c r="B17" s="145"/>
      <c r="C17" s="19" t="s">
        <v>107</v>
      </c>
      <c r="D17" s="13" t="str">
        <f>D16</f>
        <v>рублей/км</v>
      </c>
      <c r="E17" s="34">
        <f>'[1]расчеты ставок'!$P$12</f>
        <v>93617.03507862582</v>
      </c>
      <c r="F17" s="29"/>
    </row>
    <row r="18" spans="2:6" ht="16.5" thickBot="1" x14ac:dyDescent="0.3">
      <c r="B18" s="146"/>
      <c r="C18" s="20" t="s">
        <v>108</v>
      </c>
      <c r="D18" s="14" t="str">
        <f>D17</f>
        <v>рублей/км</v>
      </c>
      <c r="E18" s="35">
        <f>'[1]расчеты ставок'!$P$17</f>
        <v>251719.53276704779</v>
      </c>
      <c r="F18" s="31"/>
    </row>
    <row r="19" spans="2:6" ht="132" customHeight="1" x14ac:dyDescent="0.25">
      <c r="B19" s="144" t="s">
        <v>25</v>
      </c>
      <c r="C19" s="21" t="s">
        <v>24</v>
      </c>
      <c r="D19" s="12" t="s">
        <v>19</v>
      </c>
      <c r="E19" s="36"/>
      <c r="F19" s="37"/>
    </row>
    <row r="20" spans="2:6" ht="15.75" x14ac:dyDescent="0.25">
      <c r="B20" s="145"/>
      <c r="C20" s="19" t="s">
        <v>107</v>
      </c>
      <c r="D20" s="13" t="str">
        <f>D19</f>
        <v>рублей/км</v>
      </c>
      <c r="E20" s="28" t="s">
        <v>111</v>
      </c>
      <c r="F20" s="29"/>
    </row>
    <row r="21" spans="2:6" ht="16.5" thickBot="1" x14ac:dyDescent="0.3">
      <c r="B21" s="146"/>
      <c r="C21" s="20" t="s">
        <v>108</v>
      </c>
      <c r="D21" s="14" t="str">
        <f>D20</f>
        <v>рублей/км</v>
      </c>
      <c r="E21" s="28">
        <f>'[1]расчеты ставок'!$P$34</f>
        <v>387054.90196078428</v>
      </c>
      <c r="F21" s="29"/>
    </row>
    <row r="22" spans="2:6" ht="108" customHeight="1" x14ac:dyDescent="0.25">
      <c r="B22" s="144" t="s">
        <v>27</v>
      </c>
      <c r="C22" s="22" t="s">
        <v>26</v>
      </c>
      <c r="D22" s="15" t="s">
        <v>12</v>
      </c>
      <c r="E22" s="28"/>
      <c r="F22" s="29"/>
    </row>
    <row r="23" spans="2:6" ht="15.75" x14ac:dyDescent="0.25">
      <c r="B23" s="145"/>
      <c r="C23" s="23" t="s">
        <v>107</v>
      </c>
      <c r="D23" s="13" t="str">
        <f>D22</f>
        <v>рублей/кВт</v>
      </c>
      <c r="E23" s="28" t="s">
        <v>111</v>
      </c>
      <c r="F23" s="29"/>
    </row>
    <row r="24" spans="2:6" ht="16.5" thickBot="1" x14ac:dyDescent="0.3">
      <c r="B24" s="146"/>
      <c r="C24" s="20" t="s">
        <v>108</v>
      </c>
      <c r="D24" s="14" t="str">
        <f>D23</f>
        <v>рублей/кВт</v>
      </c>
      <c r="E24" s="30">
        <f>'[1]расчеты ставок'!$M$68</f>
        <v>1842.5262718299166</v>
      </c>
      <c r="F24" s="31"/>
    </row>
    <row r="25" spans="2:6" ht="16.5" x14ac:dyDescent="0.3">
      <c r="E25" s="38"/>
    </row>
    <row r="26" spans="2:6" ht="54" customHeight="1" x14ac:dyDescent="0.25">
      <c r="B26" s="147" t="s">
        <v>28</v>
      </c>
      <c r="C26" s="147"/>
      <c r="D26" s="147"/>
      <c r="E26" s="147"/>
      <c r="F26" s="147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4" zoomScale="90" zoomScaleNormal="100" zoomScaleSheetLayoutView="90" workbookViewId="0">
      <selection activeCell="L11" sqref="L11"/>
    </sheetView>
  </sheetViews>
  <sheetFormatPr defaultRowHeight="16.5" x14ac:dyDescent="0.3"/>
  <cols>
    <col min="1" max="1" width="9.140625" style="38"/>
    <col min="2" max="2" width="5.7109375" style="39" customWidth="1"/>
    <col min="3" max="3" width="63.5703125" style="38" customWidth="1"/>
    <col min="4" max="4" width="11.7109375" style="38" bestFit="1" customWidth="1"/>
    <col min="5" max="5" width="15.7109375" style="38" bestFit="1" customWidth="1"/>
    <col min="6" max="6" width="14.85546875" style="38" bestFit="1" customWidth="1"/>
    <col min="7" max="16384" width="9.140625" style="38"/>
  </cols>
  <sheetData>
    <row r="2" spans="2:6" x14ac:dyDescent="0.3">
      <c r="C2" s="138" t="s">
        <v>9</v>
      </c>
      <c r="D2" s="138"/>
      <c r="E2" s="138"/>
      <c r="F2" s="138"/>
    </row>
    <row r="3" spans="2:6" x14ac:dyDescent="0.3">
      <c r="C3" s="138" t="s">
        <v>10</v>
      </c>
      <c r="D3" s="138"/>
      <c r="E3" s="138"/>
      <c r="F3" s="138"/>
    </row>
    <row r="4" spans="2:6" x14ac:dyDescent="0.3">
      <c r="C4" s="138" t="s">
        <v>11</v>
      </c>
      <c r="D4" s="138"/>
      <c r="E4" s="138"/>
      <c r="F4" s="138"/>
    </row>
    <row r="5" spans="2:6" x14ac:dyDescent="0.3">
      <c r="C5" s="138" t="s">
        <v>106</v>
      </c>
      <c r="D5" s="138"/>
      <c r="E5" s="138"/>
      <c r="F5" s="138"/>
    </row>
    <row r="6" spans="2:6" x14ac:dyDescent="0.3">
      <c r="C6" s="138" t="s">
        <v>147</v>
      </c>
      <c r="D6" s="138"/>
      <c r="E6" s="138"/>
      <c r="F6" s="138"/>
    </row>
    <row r="7" spans="2:6" x14ac:dyDescent="0.3">
      <c r="C7" s="138" t="s">
        <v>143</v>
      </c>
      <c r="D7" s="138"/>
      <c r="E7" s="138"/>
      <c r="F7" s="138"/>
    </row>
    <row r="8" spans="2:6" ht="17.25" thickBot="1" x14ac:dyDescent="0.35"/>
    <row r="9" spans="2:6" ht="35.25" customHeight="1" x14ac:dyDescent="0.3">
      <c r="B9" s="161" t="s">
        <v>4</v>
      </c>
      <c r="C9" s="162"/>
      <c r="D9" s="165" t="s">
        <v>113</v>
      </c>
      <c r="E9" s="167" t="s">
        <v>112</v>
      </c>
      <c r="F9" s="168"/>
    </row>
    <row r="10" spans="2:6" ht="41.25" customHeight="1" thickBot="1" x14ac:dyDescent="0.35">
      <c r="B10" s="163"/>
      <c r="C10" s="164"/>
      <c r="D10" s="166"/>
      <c r="E10" s="40" t="s">
        <v>109</v>
      </c>
      <c r="F10" s="41" t="s">
        <v>110</v>
      </c>
    </row>
    <row r="11" spans="2:6" ht="148.5" customHeight="1" x14ac:dyDescent="0.3">
      <c r="B11" s="46" t="s">
        <v>3</v>
      </c>
      <c r="C11" s="47" t="s">
        <v>2</v>
      </c>
      <c r="D11" s="45" t="s">
        <v>12</v>
      </c>
      <c r="E11" s="48">
        <f>E12+E13+E14+E15</f>
        <v>28.654248085992236</v>
      </c>
      <c r="F11" s="49"/>
    </row>
    <row r="12" spans="2:6" ht="49.5" customHeight="1" x14ac:dyDescent="0.3">
      <c r="B12" s="50" t="s">
        <v>14</v>
      </c>
      <c r="C12" s="51" t="s">
        <v>13</v>
      </c>
      <c r="D12" s="43" t="s">
        <v>12</v>
      </c>
      <c r="E12" s="52">
        <f>'[1]150-670'!$P$21</f>
        <v>14.373352868272681</v>
      </c>
      <c r="F12" s="53"/>
    </row>
    <row r="13" spans="2:6" ht="52.5" customHeight="1" x14ac:dyDescent="0.3">
      <c r="B13" s="50" t="s">
        <v>15</v>
      </c>
      <c r="C13" s="51" t="s">
        <v>18</v>
      </c>
      <c r="D13" s="43" t="s">
        <v>12</v>
      </c>
      <c r="E13" s="52">
        <f>'[1]150-670'!$P$35</f>
        <v>7.5632196066646946</v>
      </c>
      <c r="F13" s="53"/>
    </row>
    <row r="14" spans="2:6" ht="67.5" customHeight="1" x14ac:dyDescent="0.3">
      <c r="B14" s="50" t="s">
        <v>16</v>
      </c>
      <c r="C14" s="51" t="s">
        <v>20</v>
      </c>
      <c r="D14" s="43" t="s">
        <v>12</v>
      </c>
      <c r="E14" s="52">
        <f>'[1]150-670'!$P$36</f>
        <v>0</v>
      </c>
      <c r="F14" s="53"/>
    </row>
    <row r="15" spans="2:6" ht="83.25" customHeight="1" x14ac:dyDescent="0.3">
      <c r="B15" s="50" t="s">
        <v>17</v>
      </c>
      <c r="C15" s="51" t="s">
        <v>21</v>
      </c>
      <c r="D15" s="43" t="s">
        <v>12</v>
      </c>
      <c r="E15" s="52">
        <f>'[1]150-670'!$P$45</f>
        <v>6.7176756110548626</v>
      </c>
      <c r="F15" s="53"/>
    </row>
    <row r="16" spans="2:6" ht="111.75" customHeight="1" x14ac:dyDescent="0.3">
      <c r="B16" s="157" t="s">
        <v>22</v>
      </c>
      <c r="C16" s="51" t="s">
        <v>23</v>
      </c>
      <c r="D16" s="43" t="s">
        <v>19</v>
      </c>
      <c r="E16" s="52"/>
      <c r="F16" s="53"/>
    </row>
    <row r="17" spans="2:6" x14ac:dyDescent="0.3">
      <c r="B17" s="158"/>
      <c r="C17" s="54" t="s">
        <v>107</v>
      </c>
      <c r="D17" s="43" t="str">
        <f>D16</f>
        <v>рублей/км</v>
      </c>
      <c r="E17" s="52" t="s">
        <v>111</v>
      </c>
      <c r="F17" s="53"/>
    </row>
    <row r="18" spans="2:6" x14ac:dyDescent="0.3">
      <c r="B18" s="159"/>
      <c r="C18" s="55" t="s">
        <v>108</v>
      </c>
      <c r="D18" s="43" t="str">
        <f>D17</f>
        <v>рублей/км</v>
      </c>
      <c r="E18" s="52">
        <f>'[1]расчеты ставок'!$P$18</f>
        <v>181058.06915256201</v>
      </c>
      <c r="F18" s="53"/>
    </row>
    <row r="19" spans="2:6" ht="114.75" customHeight="1" x14ac:dyDescent="0.3">
      <c r="B19" s="157" t="s">
        <v>25</v>
      </c>
      <c r="C19" s="51" t="s">
        <v>24</v>
      </c>
      <c r="D19" s="43" t="s">
        <v>19</v>
      </c>
      <c r="E19" s="52"/>
      <c r="F19" s="53"/>
    </row>
    <row r="20" spans="2:6" x14ac:dyDescent="0.3">
      <c r="B20" s="158"/>
      <c r="C20" s="54" t="s">
        <v>107</v>
      </c>
      <c r="D20" s="43" t="str">
        <f>D19</f>
        <v>рублей/км</v>
      </c>
      <c r="E20" s="52" t="s">
        <v>111</v>
      </c>
      <c r="F20" s="53"/>
    </row>
    <row r="21" spans="2:6" x14ac:dyDescent="0.3">
      <c r="B21" s="159"/>
      <c r="C21" s="55" t="s">
        <v>108</v>
      </c>
      <c r="D21" s="43" t="str">
        <f>D20</f>
        <v>рублей/км</v>
      </c>
      <c r="E21" s="52" t="s">
        <v>111</v>
      </c>
      <c r="F21" s="53"/>
    </row>
    <row r="22" spans="2:6" ht="99" customHeight="1" x14ac:dyDescent="0.3">
      <c r="B22" s="157" t="s">
        <v>27</v>
      </c>
      <c r="C22" s="51" t="s">
        <v>26</v>
      </c>
      <c r="D22" s="43" t="s">
        <v>12</v>
      </c>
      <c r="E22" s="52"/>
      <c r="F22" s="53"/>
    </row>
    <row r="23" spans="2:6" x14ac:dyDescent="0.3">
      <c r="B23" s="158"/>
      <c r="C23" s="54" t="s">
        <v>107</v>
      </c>
      <c r="D23" s="43" t="str">
        <f>D22</f>
        <v>рублей/кВт</v>
      </c>
      <c r="E23" s="52" t="s">
        <v>111</v>
      </c>
      <c r="F23" s="53"/>
    </row>
    <row r="24" spans="2:6" ht="17.25" thickBot="1" x14ac:dyDescent="0.35">
      <c r="B24" s="160"/>
      <c r="C24" s="56" t="s">
        <v>108</v>
      </c>
      <c r="D24" s="44" t="str">
        <f>D23</f>
        <v>рублей/кВт</v>
      </c>
      <c r="E24" s="57" t="s">
        <v>111</v>
      </c>
      <c r="F24" s="58"/>
    </row>
    <row r="26" spans="2:6" ht="54" customHeight="1" x14ac:dyDescent="0.3">
      <c r="B26" s="142" t="s">
        <v>28</v>
      </c>
      <c r="C26" s="142"/>
      <c r="D26" s="142"/>
      <c r="E26" s="142"/>
      <c r="F26" s="142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view="pageBreakPreview" zoomScale="80" zoomScaleNormal="100" zoomScaleSheetLayoutView="80" workbookViewId="0">
      <selection activeCell="H5" sqref="H5"/>
    </sheetView>
  </sheetViews>
  <sheetFormatPr defaultRowHeight="16.5" x14ac:dyDescent="0.3"/>
  <cols>
    <col min="1" max="1" width="9.140625" style="38"/>
    <col min="2" max="2" width="5.7109375" style="76" customWidth="1"/>
    <col min="3" max="3" width="53.85546875" style="38" customWidth="1"/>
    <col min="4" max="4" width="18.140625" style="38" bestFit="1" customWidth="1"/>
    <col min="5" max="5" width="15.140625" style="38" bestFit="1" customWidth="1"/>
    <col min="6" max="6" width="20" style="38" bestFit="1" customWidth="1"/>
    <col min="7" max="7" width="9.140625" style="38"/>
    <col min="8" max="8" width="9.85546875" style="38" bestFit="1" customWidth="1"/>
    <col min="9" max="16384" width="9.140625" style="38"/>
  </cols>
  <sheetData>
    <row r="2" spans="2:8" x14ac:dyDescent="0.3">
      <c r="B2" s="138" t="s">
        <v>47</v>
      </c>
      <c r="C2" s="138"/>
      <c r="D2" s="138"/>
      <c r="E2" s="138"/>
      <c r="F2" s="138"/>
    </row>
    <row r="3" spans="2:8" ht="33.75" customHeight="1" x14ac:dyDescent="0.3">
      <c r="B3" s="169" t="s">
        <v>164</v>
      </c>
      <c r="C3" s="170"/>
      <c r="D3" s="170"/>
      <c r="E3" s="170"/>
      <c r="F3" s="170"/>
    </row>
    <row r="4" spans="2:8" ht="133.5" customHeight="1" x14ac:dyDescent="0.3">
      <c r="B4" s="143" t="s">
        <v>29</v>
      </c>
      <c r="C4" s="143"/>
      <c r="D4" s="103" t="s">
        <v>116</v>
      </c>
      <c r="E4" s="103" t="s">
        <v>114</v>
      </c>
      <c r="F4" s="103" t="s">
        <v>115</v>
      </c>
    </row>
    <row r="5" spans="2:8" ht="48" customHeight="1" x14ac:dyDescent="0.3">
      <c r="B5" s="143" t="s">
        <v>30</v>
      </c>
      <c r="C5" s="107" t="s">
        <v>36</v>
      </c>
      <c r="D5" s="90"/>
      <c r="E5" s="108"/>
      <c r="F5" s="108"/>
      <c r="H5" s="101"/>
    </row>
    <row r="6" spans="2:8" x14ac:dyDescent="0.3">
      <c r="B6" s="143"/>
      <c r="C6" s="107" t="s">
        <v>7</v>
      </c>
      <c r="D6" s="90"/>
      <c r="E6" s="108"/>
      <c r="F6" s="108"/>
      <c r="G6" s="67"/>
      <c r="H6" s="67"/>
    </row>
    <row r="7" spans="2:8" x14ac:dyDescent="0.3">
      <c r="B7" s="143"/>
      <c r="C7" s="107" t="s">
        <v>8</v>
      </c>
      <c r="D7" s="90"/>
      <c r="E7" s="108"/>
      <c r="F7" s="108"/>
      <c r="H7" s="67"/>
    </row>
    <row r="8" spans="2:8" ht="35.25" customHeight="1" x14ac:dyDescent="0.3">
      <c r="B8" s="102" t="s">
        <v>31</v>
      </c>
      <c r="C8" s="107" t="s">
        <v>37</v>
      </c>
      <c r="D8" s="90"/>
      <c r="E8" s="108"/>
      <c r="F8" s="108"/>
      <c r="H8" s="67"/>
    </row>
    <row r="9" spans="2:8" ht="30.75" customHeight="1" x14ac:dyDescent="0.3">
      <c r="B9" s="143" t="s">
        <v>32</v>
      </c>
      <c r="C9" s="107" t="s">
        <v>38</v>
      </c>
      <c r="D9" s="90"/>
      <c r="E9" s="108"/>
      <c r="F9" s="108"/>
      <c r="H9" s="67"/>
    </row>
    <row r="10" spans="2:8" x14ac:dyDescent="0.3">
      <c r="B10" s="143"/>
      <c r="C10" s="107" t="s">
        <v>39</v>
      </c>
      <c r="D10" s="90"/>
      <c r="E10" s="108"/>
      <c r="F10" s="108"/>
      <c r="H10" s="67"/>
    </row>
    <row r="11" spans="2:8" x14ac:dyDescent="0.3">
      <c r="B11" s="143"/>
      <c r="C11" s="107" t="s">
        <v>40</v>
      </c>
      <c r="D11" s="90"/>
      <c r="E11" s="108"/>
      <c r="F11" s="108"/>
      <c r="H11" s="67"/>
    </row>
    <row r="12" spans="2:8" x14ac:dyDescent="0.3">
      <c r="B12" s="143"/>
      <c r="C12" s="107" t="s">
        <v>41</v>
      </c>
      <c r="D12" s="90"/>
      <c r="E12" s="108"/>
      <c r="F12" s="108"/>
      <c r="H12" s="67"/>
    </row>
    <row r="13" spans="2:8" ht="45.75" customHeight="1" x14ac:dyDescent="0.3">
      <c r="B13" s="143"/>
      <c r="C13" s="107" t="s">
        <v>42</v>
      </c>
      <c r="D13" s="90"/>
      <c r="E13" s="108"/>
      <c r="F13" s="108"/>
      <c r="H13" s="67"/>
    </row>
    <row r="14" spans="2:8" ht="34.5" customHeight="1" x14ac:dyDescent="0.3">
      <c r="B14" s="143"/>
      <c r="C14" s="107" t="s">
        <v>43</v>
      </c>
      <c r="D14" s="90"/>
      <c r="E14" s="108"/>
      <c r="F14" s="108"/>
      <c r="H14" s="67"/>
    </row>
    <row r="15" spans="2:8" ht="35.25" customHeight="1" x14ac:dyDescent="0.3">
      <c r="B15" s="143" t="s">
        <v>33</v>
      </c>
      <c r="C15" s="107" t="s">
        <v>44</v>
      </c>
      <c r="D15" s="90"/>
      <c r="E15" s="108"/>
      <c r="F15" s="108"/>
      <c r="H15" s="67"/>
    </row>
    <row r="16" spans="2:8" x14ac:dyDescent="0.3">
      <c r="B16" s="143"/>
      <c r="C16" s="107" t="s">
        <v>7</v>
      </c>
      <c r="D16" s="90"/>
      <c r="E16" s="108"/>
      <c r="F16" s="108"/>
      <c r="G16" s="67"/>
      <c r="H16" s="67"/>
    </row>
    <row r="17" spans="2:8" x14ac:dyDescent="0.3">
      <c r="B17" s="143"/>
      <c r="C17" s="107" t="s">
        <v>8</v>
      </c>
      <c r="D17" s="90"/>
      <c r="E17" s="108"/>
      <c r="F17" s="108"/>
      <c r="H17" s="67"/>
    </row>
    <row r="18" spans="2:8" ht="60.75" customHeight="1" x14ac:dyDescent="0.3">
      <c r="B18" s="143" t="s">
        <v>34</v>
      </c>
      <c r="C18" s="107" t="s">
        <v>45</v>
      </c>
      <c r="D18" s="90"/>
      <c r="E18" s="108"/>
      <c r="F18" s="108"/>
      <c r="H18" s="67"/>
    </row>
    <row r="19" spans="2:8" x14ac:dyDescent="0.3">
      <c r="B19" s="143"/>
      <c r="C19" s="107" t="s">
        <v>7</v>
      </c>
      <c r="D19" s="90"/>
      <c r="E19" s="108"/>
      <c r="F19" s="108"/>
      <c r="H19" s="67"/>
    </row>
    <row r="20" spans="2:8" x14ac:dyDescent="0.3">
      <c r="B20" s="143"/>
      <c r="C20" s="107" t="s">
        <v>8</v>
      </c>
      <c r="D20" s="90"/>
      <c r="E20" s="108"/>
      <c r="F20" s="108"/>
      <c r="H20" s="67"/>
    </row>
    <row r="21" spans="2:8" ht="111.75" customHeight="1" x14ac:dyDescent="0.3">
      <c r="B21" s="143" t="s">
        <v>35</v>
      </c>
      <c r="C21" s="107" t="s">
        <v>46</v>
      </c>
      <c r="D21" s="90"/>
      <c r="E21" s="108"/>
      <c r="F21" s="108"/>
      <c r="H21" s="67"/>
    </row>
    <row r="22" spans="2:8" x14ac:dyDescent="0.3">
      <c r="B22" s="143"/>
      <c r="C22" s="107" t="s">
        <v>7</v>
      </c>
      <c r="D22" s="90"/>
      <c r="E22" s="108"/>
      <c r="F22" s="108"/>
      <c r="G22" s="67"/>
      <c r="H22" s="67"/>
    </row>
    <row r="23" spans="2:8" x14ac:dyDescent="0.3">
      <c r="B23" s="143"/>
      <c r="C23" s="107" t="s">
        <v>8</v>
      </c>
      <c r="D23" s="90"/>
      <c r="E23" s="108"/>
      <c r="F23" s="108"/>
    </row>
    <row r="25" spans="2:8" ht="33.75" customHeight="1" x14ac:dyDescent="0.3">
      <c r="B25" s="171" t="s">
        <v>48</v>
      </c>
      <c r="C25" s="171"/>
      <c r="D25" s="171"/>
      <c r="E25" s="171"/>
      <c r="F25" s="171"/>
    </row>
    <row r="26" spans="2:8" x14ac:dyDescent="0.3">
      <c r="C26" s="77"/>
      <c r="D26" s="78"/>
      <c r="E26" s="78"/>
      <c r="F26" s="78"/>
    </row>
    <row r="27" spans="2:8" x14ac:dyDescent="0.3">
      <c r="B27" s="117" t="s">
        <v>161</v>
      </c>
    </row>
    <row r="28" spans="2:8" ht="20.25" customHeight="1" x14ac:dyDescent="0.3">
      <c r="B28" s="142" t="s">
        <v>163</v>
      </c>
      <c r="C28" s="142"/>
      <c r="D28" s="142"/>
      <c r="E28" s="142"/>
      <c r="F28" s="142"/>
    </row>
  </sheetData>
  <mergeCells count="10">
    <mergeCell ref="B28:F28"/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view="pageBreakPreview" zoomScale="80" zoomScaleNormal="100" zoomScaleSheetLayoutView="80" workbookViewId="0">
      <selection activeCell="M25" sqref="M25"/>
    </sheetView>
  </sheetViews>
  <sheetFormatPr defaultRowHeight="16.5" x14ac:dyDescent="0.3"/>
  <cols>
    <col min="1" max="1" width="9.140625" style="38"/>
    <col min="2" max="2" width="5.7109375" style="76" customWidth="1"/>
    <col min="3" max="3" width="53.28515625" style="38" customWidth="1"/>
    <col min="4" max="4" width="18.140625" style="38" bestFit="1" customWidth="1"/>
    <col min="5" max="5" width="15.140625" style="38" bestFit="1" customWidth="1"/>
    <col min="6" max="6" width="20" style="38" bestFit="1" customWidth="1"/>
    <col min="7" max="7" width="2.42578125" style="38" customWidth="1"/>
    <col min="8" max="16384" width="9.140625" style="38"/>
  </cols>
  <sheetData>
    <row r="2" spans="2:9" x14ac:dyDescent="0.3">
      <c r="B2" s="138" t="s">
        <v>47</v>
      </c>
      <c r="C2" s="138"/>
      <c r="D2" s="138"/>
      <c r="E2" s="138"/>
      <c r="F2" s="138"/>
    </row>
    <row r="3" spans="2:9" ht="64.5" customHeight="1" thickBot="1" x14ac:dyDescent="0.35">
      <c r="B3" s="169" t="s">
        <v>148</v>
      </c>
      <c r="C3" s="170"/>
      <c r="D3" s="170"/>
      <c r="E3" s="170"/>
      <c r="F3" s="170"/>
    </row>
    <row r="4" spans="2:9" ht="115.5" customHeight="1" thickBot="1" x14ac:dyDescent="0.35">
      <c r="B4" s="176" t="s">
        <v>29</v>
      </c>
      <c r="C4" s="177"/>
      <c r="D4" s="59" t="s">
        <v>116</v>
      </c>
      <c r="E4" s="60" t="s">
        <v>114</v>
      </c>
      <c r="F4" s="60" t="s">
        <v>115</v>
      </c>
    </row>
    <row r="5" spans="2:9" ht="30.75" customHeight="1" x14ac:dyDescent="0.3">
      <c r="B5" s="172" t="s">
        <v>30</v>
      </c>
      <c r="C5" s="80" t="s">
        <v>36</v>
      </c>
      <c r="D5" s="61"/>
      <c r="E5" s="62"/>
      <c r="F5" s="63"/>
    </row>
    <row r="6" spans="2:9" x14ac:dyDescent="0.3">
      <c r="B6" s="173"/>
      <c r="C6" s="81" t="s">
        <v>7</v>
      </c>
      <c r="D6" s="64">
        <f>'[1]15-150'!$N$21</f>
        <v>156078.84802881398</v>
      </c>
      <c r="E6" s="65">
        <f>'[1]15-150'!$O$21</f>
        <v>3578.7999999999997</v>
      </c>
      <c r="F6" s="66">
        <f>D6/E6</f>
        <v>43.612062151786631</v>
      </c>
      <c r="H6" s="67"/>
      <c r="I6" s="67"/>
    </row>
    <row r="7" spans="2:9" ht="17.25" thickBot="1" x14ac:dyDescent="0.35">
      <c r="B7" s="174"/>
      <c r="C7" s="82" t="s">
        <v>8</v>
      </c>
      <c r="D7" s="68" t="s">
        <v>111</v>
      </c>
      <c r="E7" s="69" t="s">
        <v>111</v>
      </c>
      <c r="F7" s="70" t="s">
        <v>111</v>
      </c>
    </row>
    <row r="8" spans="2:9" ht="33" thickBot="1" x14ac:dyDescent="0.35">
      <c r="B8" s="83" t="s">
        <v>31</v>
      </c>
      <c r="C8" s="84" t="s">
        <v>37</v>
      </c>
      <c r="D8" s="71" t="s">
        <v>111</v>
      </c>
      <c r="E8" s="72" t="s">
        <v>111</v>
      </c>
      <c r="F8" s="85" t="s">
        <v>111</v>
      </c>
    </row>
    <row r="9" spans="2:9" ht="31.5" x14ac:dyDescent="0.3">
      <c r="B9" s="172" t="s">
        <v>32</v>
      </c>
      <c r="C9" s="80" t="s">
        <v>38</v>
      </c>
      <c r="D9" s="61"/>
      <c r="E9" s="62"/>
      <c r="F9" s="63"/>
    </row>
    <row r="10" spans="2:9" x14ac:dyDescent="0.3">
      <c r="B10" s="173"/>
      <c r="C10" s="81" t="s">
        <v>39</v>
      </c>
      <c r="D10" s="64">
        <f>'[1]П2 (от 15 до 150 кВт)'!BD16</f>
        <v>915309.20740972483</v>
      </c>
      <c r="E10" s="65">
        <f>'[1]П2 (от 15 до 150 кВт)'!BE16</f>
        <v>392</v>
      </c>
      <c r="F10" s="66">
        <f>D10/E10</f>
        <v>2334.9724678819512</v>
      </c>
    </row>
    <row r="11" spans="2:9" x14ac:dyDescent="0.3">
      <c r="B11" s="173"/>
      <c r="C11" s="81" t="s">
        <v>40</v>
      </c>
      <c r="D11" s="64">
        <f>'[1]П2 (от 15 до 150 кВт)'!BD17</f>
        <v>1172544.1200000001</v>
      </c>
      <c r="E11" s="65">
        <f>'[1]П2 (от 15 до 150 кВт)'!BE17</f>
        <v>98</v>
      </c>
      <c r="F11" s="66">
        <f t="shared" ref="F11:F12" si="0">D11/E11</f>
        <v>11964.735918367349</v>
      </c>
    </row>
    <row r="12" spans="2:9" x14ac:dyDescent="0.3">
      <c r="B12" s="173"/>
      <c r="C12" s="81" t="s">
        <v>41</v>
      </c>
      <c r="D12" s="64">
        <f>'[1]П2 (от 15 до 150 кВт)'!BD18</f>
        <v>725218.34059225512</v>
      </c>
      <c r="E12" s="65">
        <f>'[1]П2 (от 15 до 150 кВт)'!BE18</f>
        <v>60</v>
      </c>
      <c r="F12" s="66">
        <f t="shared" si="0"/>
        <v>12086.972343204252</v>
      </c>
    </row>
    <row r="13" spans="2:9" ht="49.5" customHeight="1" x14ac:dyDescent="0.3">
      <c r="B13" s="173"/>
      <c r="C13" s="81" t="s">
        <v>42</v>
      </c>
      <c r="D13" s="64">
        <f>'[2]П2 (от 15 до 150 кВт)'!BD19</f>
        <v>0</v>
      </c>
      <c r="E13" s="64">
        <v>0</v>
      </c>
      <c r="F13" s="64">
        <v>0</v>
      </c>
    </row>
    <row r="14" spans="2:9" ht="30.75" customHeight="1" thickBot="1" x14ac:dyDescent="0.35">
      <c r="B14" s="174"/>
      <c r="C14" s="82" t="s">
        <v>43</v>
      </c>
      <c r="D14" s="64">
        <f>'[2]П2 (от 15 до 150 кВт)'!BD20</f>
        <v>0</v>
      </c>
      <c r="E14" s="68">
        <v>0</v>
      </c>
      <c r="F14" s="68">
        <v>0</v>
      </c>
      <c r="I14" s="86"/>
    </row>
    <row r="15" spans="2:9" ht="31.5" x14ac:dyDescent="0.3">
      <c r="B15" s="172" t="s">
        <v>33</v>
      </c>
      <c r="C15" s="80" t="s">
        <v>44</v>
      </c>
      <c r="D15" s="61"/>
      <c r="E15" s="62"/>
      <c r="F15" s="63"/>
    </row>
    <row r="16" spans="2:9" x14ac:dyDescent="0.3">
      <c r="B16" s="173"/>
      <c r="C16" s="81" t="s">
        <v>7</v>
      </c>
      <c r="D16" s="64">
        <f>'[1]15-150'!$N$35</f>
        <v>111219.74921806672</v>
      </c>
      <c r="E16" s="65">
        <f>E6</f>
        <v>3578.7999999999997</v>
      </c>
      <c r="F16" s="66">
        <f>D16/E16</f>
        <v>31.077386056238606</v>
      </c>
      <c r="H16" s="67"/>
      <c r="I16" s="67"/>
    </row>
    <row r="17" spans="2:9" ht="17.25" thickBot="1" x14ac:dyDescent="0.35">
      <c r="B17" s="174"/>
      <c r="C17" s="82" t="s">
        <v>8</v>
      </c>
      <c r="D17" s="68" t="s">
        <v>111</v>
      </c>
      <c r="E17" s="69" t="s">
        <v>111</v>
      </c>
      <c r="F17" s="70" t="s">
        <v>111</v>
      </c>
      <c r="I17" s="67"/>
    </row>
    <row r="18" spans="2:9" ht="65.25" customHeight="1" x14ac:dyDescent="0.3">
      <c r="B18" s="172" t="s">
        <v>34</v>
      </c>
      <c r="C18" s="42" t="s">
        <v>45</v>
      </c>
      <c r="D18" s="61"/>
      <c r="E18" s="62"/>
      <c r="F18" s="63"/>
      <c r="I18" s="67"/>
    </row>
    <row r="19" spans="2:9" ht="15" customHeight="1" x14ac:dyDescent="0.3">
      <c r="B19" s="173"/>
      <c r="C19" s="81" t="s">
        <v>7</v>
      </c>
      <c r="D19" s="64" t="s">
        <v>111</v>
      </c>
      <c r="E19" s="65" t="s">
        <v>111</v>
      </c>
      <c r="F19" s="66" t="s">
        <v>111</v>
      </c>
      <c r="I19" s="67"/>
    </row>
    <row r="20" spans="2:9" ht="15" customHeight="1" thickBot="1" x14ac:dyDescent="0.35">
      <c r="B20" s="174"/>
      <c r="C20" s="82" t="s">
        <v>8</v>
      </c>
      <c r="D20" s="68" t="s">
        <v>111</v>
      </c>
      <c r="E20" s="69" t="s">
        <v>111</v>
      </c>
      <c r="F20" s="70" t="s">
        <v>111</v>
      </c>
      <c r="I20" s="67"/>
    </row>
    <row r="21" spans="2:9" ht="111.75" customHeight="1" x14ac:dyDescent="0.3">
      <c r="B21" s="175" t="s">
        <v>35</v>
      </c>
      <c r="C21" s="87" t="s">
        <v>46</v>
      </c>
      <c r="D21" s="73"/>
      <c r="E21" s="74"/>
      <c r="F21" s="75"/>
      <c r="I21" s="67"/>
    </row>
    <row r="22" spans="2:9" x14ac:dyDescent="0.3">
      <c r="B22" s="173"/>
      <c r="C22" s="81" t="s">
        <v>7</v>
      </c>
      <c r="D22" s="64">
        <f>'[1]15-150'!$N$53</f>
        <v>90267.122368845259</v>
      </c>
      <c r="E22" s="65">
        <f>E6</f>
        <v>3578.7999999999997</v>
      </c>
      <c r="F22" s="66">
        <f>D22/E22</f>
        <v>25.22273453918779</v>
      </c>
      <c r="H22" s="67"/>
      <c r="I22" s="67"/>
    </row>
    <row r="23" spans="2:9" ht="17.25" thickBot="1" x14ac:dyDescent="0.35">
      <c r="B23" s="174"/>
      <c r="C23" s="82" t="s">
        <v>8</v>
      </c>
      <c r="D23" s="68" t="s">
        <v>111</v>
      </c>
      <c r="E23" s="69" t="s">
        <v>111</v>
      </c>
      <c r="F23" s="70" t="s">
        <v>111</v>
      </c>
    </row>
    <row r="25" spans="2:9" ht="42" customHeight="1" x14ac:dyDescent="0.3">
      <c r="B25" s="171" t="s">
        <v>142</v>
      </c>
      <c r="C25" s="171"/>
      <c r="D25" s="171"/>
      <c r="E25" s="171"/>
      <c r="F25" s="171"/>
    </row>
    <row r="26" spans="2:9" x14ac:dyDescent="0.3">
      <c r="C26" s="77"/>
      <c r="D26" s="78"/>
      <c r="E26" s="78"/>
      <c r="F26" s="78"/>
    </row>
    <row r="27" spans="2:9" x14ac:dyDescent="0.3">
      <c r="C27" s="77"/>
      <c r="D27" s="78"/>
      <c r="E27" s="78"/>
      <c r="F27" s="78"/>
    </row>
    <row r="28" spans="2:9" x14ac:dyDescent="0.3">
      <c r="C28" s="79"/>
      <c r="D28" s="78"/>
      <c r="E28" s="78"/>
      <c r="F28" s="78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view="pageBreakPreview" zoomScale="70" zoomScaleNormal="100" zoomScaleSheetLayoutView="70" workbookViewId="0">
      <selection activeCell="L12" sqref="L12"/>
    </sheetView>
  </sheetViews>
  <sheetFormatPr defaultRowHeight="16.5" x14ac:dyDescent="0.3"/>
  <cols>
    <col min="1" max="1" width="9.140625" style="38"/>
    <col min="2" max="2" width="5.7109375" style="76" customWidth="1"/>
    <col min="3" max="3" width="60.140625" style="38" customWidth="1"/>
    <col min="4" max="4" width="18.140625" style="38" bestFit="1" customWidth="1"/>
    <col min="5" max="5" width="15.140625" style="38" bestFit="1" customWidth="1"/>
    <col min="6" max="6" width="20" style="38" bestFit="1" customWidth="1"/>
    <col min="7" max="16384" width="9.140625" style="38"/>
  </cols>
  <sheetData>
    <row r="2" spans="2:8" x14ac:dyDescent="0.3">
      <c r="B2" s="138" t="s">
        <v>47</v>
      </c>
      <c r="C2" s="138"/>
      <c r="D2" s="138"/>
      <c r="E2" s="138"/>
      <c r="F2" s="138"/>
    </row>
    <row r="3" spans="2:8" ht="72" customHeight="1" thickBot="1" x14ac:dyDescent="0.35">
      <c r="B3" s="169" t="s">
        <v>149</v>
      </c>
      <c r="C3" s="170"/>
      <c r="D3" s="170"/>
      <c r="E3" s="170"/>
      <c r="F3" s="170"/>
    </row>
    <row r="4" spans="2:8" ht="90.75" customHeight="1" thickBot="1" x14ac:dyDescent="0.35">
      <c r="B4" s="176" t="s">
        <v>29</v>
      </c>
      <c r="C4" s="177"/>
      <c r="D4" s="59" t="s">
        <v>116</v>
      </c>
      <c r="E4" s="60" t="s">
        <v>114</v>
      </c>
      <c r="F4" s="60" t="s">
        <v>115</v>
      </c>
    </row>
    <row r="5" spans="2:8" ht="30.75" customHeight="1" x14ac:dyDescent="0.3">
      <c r="B5" s="172" t="s">
        <v>30</v>
      </c>
      <c r="C5" s="80" t="s">
        <v>36</v>
      </c>
      <c r="D5" s="61"/>
      <c r="E5" s="62"/>
      <c r="F5" s="63"/>
    </row>
    <row r="6" spans="2:8" x14ac:dyDescent="0.3">
      <c r="B6" s="173"/>
      <c r="C6" s="81" t="s">
        <v>7</v>
      </c>
      <c r="D6" s="64">
        <f>'[1]150-670'!$N$21</f>
        <v>41639.603259385956</v>
      </c>
      <c r="E6" s="65">
        <f>'[1]150-670'!$O$21</f>
        <v>2897</v>
      </c>
      <c r="F6" s="66">
        <f>D6/E6</f>
        <v>14.373352868272681</v>
      </c>
      <c r="G6" s="67"/>
      <c r="H6" s="67"/>
    </row>
    <row r="7" spans="2:8" ht="17.25" thickBot="1" x14ac:dyDescent="0.35">
      <c r="B7" s="174"/>
      <c r="C7" s="82" t="s">
        <v>8</v>
      </c>
      <c r="D7" s="68" t="s">
        <v>111</v>
      </c>
      <c r="E7" s="69" t="s">
        <v>111</v>
      </c>
      <c r="F7" s="70" t="s">
        <v>111</v>
      </c>
    </row>
    <row r="8" spans="2:8" ht="30.75" customHeight="1" thickBot="1" x14ac:dyDescent="0.35">
      <c r="B8" s="83" t="s">
        <v>31</v>
      </c>
      <c r="C8" s="84" t="s">
        <v>37</v>
      </c>
      <c r="D8" s="71" t="s">
        <v>111</v>
      </c>
      <c r="E8" s="72" t="s">
        <v>111</v>
      </c>
      <c r="F8" s="85" t="s">
        <v>111</v>
      </c>
    </row>
    <row r="9" spans="2:8" ht="30.75" customHeight="1" x14ac:dyDescent="0.3">
      <c r="B9" s="172" t="s">
        <v>32</v>
      </c>
      <c r="C9" s="80" t="s">
        <v>38</v>
      </c>
      <c r="D9" s="61">
        <f>D10+D11+D12+D13+D14</f>
        <v>68026.23245165484</v>
      </c>
      <c r="E9" s="62">
        <f>E10+E11+E12+E13+E14</f>
        <v>290</v>
      </c>
      <c r="F9" s="63">
        <f>D9/E9</f>
        <v>234.57321535053393</v>
      </c>
    </row>
    <row r="10" spans="2:8" x14ac:dyDescent="0.3">
      <c r="B10" s="173"/>
      <c r="C10" s="81" t="s">
        <v>39</v>
      </c>
      <c r="D10" s="64">
        <f>'[1]П2 (от 150 до 670'!BD16</f>
        <v>68026.23245165484</v>
      </c>
      <c r="E10" s="65">
        <f>'[1]П2 (от 150 до 670'!BU16</f>
        <v>290</v>
      </c>
      <c r="F10" s="66">
        <f>D10/E10</f>
        <v>234.57321535053393</v>
      </c>
    </row>
    <row r="11" spans="2:8" x14ac:dyDescent="0.3">
      <c r="B11" s="173"/>
      <c r="C11" s="81" t="s">
        <v>40</v>
      </c>
      <c r="D11" s="64">
        <f>'[1]П2 (от 150 до 670'!BD17</f>
        <v>0</v>
      </c>
      <c r="E11" s="65">
        <f>'[1]П2 (от 150 до 670'!BU17</f>
        <v>0</v>
      </c>
      <c r="F11" s="66">
        <v>0</v>
      </c>
    </row>
    <row r="12" spans="2:8" x14ac:dyDescent="0.3">
      <c r="B12" s="173"/>
      <c r="C12" s="81" t="s">
        <v>41</v>
      </c>
      <c r="D12" s="64">
        <f>'[1]П2 (от 150 до 670'!BD18</f>
        <v>0</v>
      </c>
      <c r="E12" s="65">
        <f>'[1]П2 (от 150 до 670'!BU18</f>
        <v>0</v>
      </c>
      <c r="F12" s="66">
        <v>0</v>
      </c>
    </row>
    <row r="13" spans="2:8" ht="47.25" customHeight="1" x14ac:dyDescent="0.3">
      <c r="B13" s="173"/>
      <c r="C13" s="81" t="s">
        <v>42</v>
      </c>
      <c r="D13" s="64">
        <f>'[1]П2 (от 150 до 670'!BD19</f>
        <v>0</v>
      </c>
      <c r="E13" s="65">
        <f>'[1]П2 (от 150 до 670'!BU19</f>
        <v>0</v>
      </c>
      <c r="F13" s="64">
        <v>0</v>
      </c>
    </row>
    <row r="14" spans="2:8" ht="30.75" customHeight="1" thickBot="1" x14ac:dyDescent="0.35">
      <c r="B14" s="174"/>
      <c r="C14" s="82" t="s">
        <v>43</v>
      </c>
      <c r="D14" s="64">
        <f>'[1]П2 (от 150 до 670'!BD20</f>
        <v>0</v>
      </c>
      <c r="E14" s="65">
        <f>'[1]П2 (от 150 до 670'!BU20</f>
        <v>0</v>
      </c>
      <c r="F14" s="68">
        <v>0</v>
      </c>
    </row>
    <row r="15" spans="2:8" ht="33" customHeight="1" x14ac:dyDescent="0.3">
      <c r="B15" s="172" t="s">
        <v>33</v>
      </c>
      <c r="C15" s="80" t="s">
        <v>44</v>
      </c>
      <c r="D15" s="61"/>
      <c r="E15" s="62"/>
      <c r="F15" s="63"/>
    </row>
    <row r="16" spans="2:8" x14ac:dyDescent="0.3">
      <c r="B16" s="173"/>
      <c r="C16" s="81" t="s">
        <v>7</v>
      </c>
      <c r="D16" s="64">
        <f>'[1]150-670'!$N$35</f>
        <v>21910.647200507621</v>
      </c>
      <c r="E16" s="65">
        <f>'[1]150-670'!$O$35</f>
        <v>2897</v>
      </c>
      <c r="F16" s="66">
        <f>D16/E16</f>
        <v>7.5632196066646946</v>
      </c>
      <c r="G16" s="67"/>
      <c r="H16" s="67"/>
    </row>
    <row r="17" spans="2:8" ht="17.25" thickBot="1" x14ac:dyDescent="0.35">
      <c r="B17" s="174"/>
      <c r="C17" s="82" t="s">
        <v>8</v>
      </c>
      <c r="D17" s="68" t="s">
        <v>111</v>
      </c>
      <c r="E17" s="69" t="s">
        <v>111</v>
      </c>
      <c r="F17" s="70" t="s">
        <v>111</v>
      </c>
    </row>
    <row r="18" spans="2:8" ht="58.5" customHeight="1" x14ac:dyDescent="0.3">
      <c r="B18" s="172" t="s">
        <v>34</v>
      </c>
      <c r="C18" s="42" t="s">
        <v>45</v>
      </c>
      <c r="D18" s="61"/>
      <c r="E18" s="62"/>
      <c r="F18" s="63"/>
    </row>
    <row r="19" spans="2:8" x14ac:dyDescent="0.3">
      <c r="B19" s="173"/>
      <c r="C19" s="81" t="s">
        <v>7</v>
      </c>
      <c r="D19" s="64" t="s">
        <v>111</v>
      </c>
      <c r="E19" s="65" t="s">
        <v>111</v>
      </c>
      <c r="F19" s="66" t="s">
        <v>111</v>
      </c>
    </row>
    <row r="20" spans="2:8" ht="17.25" thickBot="1" x14ac:dyDescent="0.35">
      <c r="B20" s="174"/>
      <c r="C20" s="82" t="s">
        <v>8</v>
      </c>
      <c r="D20" s="68" t="s">
        <v>111</v>
      </c>
      <c r="E20" s="69" t="s">
        <v>111</v>
      </c>
      <c r="F20" s="70" t="s">
        <v>111</v>
      </c>
    </row>
    <row r="21" spans="2:8" ht="99.75" customHeight="1" x14ac:dyDescent="0.3">
      <c r="B21" s="175" t="s">
        <v>35</v>
      </c>
      <c r="C21" s="87" t="s">
        <v>46</v>
      </c>
      <c r="D21" s="73"/>
      <c r="E21" s="74"/>
      <c r="F21" s="75"/>
    </row>
    <row r="22" spans="2:8" x14ac:dyDescent="0.3">
      <c r="B22" s="173"/>
      <c r="C22" s="81" t="s">
        <v>7</v>
      </c>
      <c r="D22" s="64">
        <f>'[1]150-670'!$N$45</f>
        <v>19461.106245225936</v>
      </c>
      <c r="E22" s="65">
        <f>E6</f>
        <v>2897</v>
      </c>
      <c r="F22" s="66">
        <f>D22/E22</f>
        <v>6.7176756110548626</v>
      </c>
      <c r="G22" s="67"/>
      <c r="H22" s="67"/>
    </row>
    <row r="23" spans="2:8" ht="17.25" thickBot="1" x14ac:dyDescent="0.35">
      <c r="B23" s="174"/>
      <c r="C23" s="82" t="s">
        <v>8</v>
      </c>
      <c r="D23" s="68" t="s">
        <v>111</v>
      </c>
      <c r="E23" s="69" t="s">
        <v>111</v>
      </c>
      <c r="F23" s="70" t="s">
        <v>111</v>
      </c>
    </row>
    <row r="25" spans="2:8" ht="42" customHeight="1" x14ac:dyDescent="0.3">
      <c r="B25" s="171" t="s">
        <v>48</v>
      </c>
      <c r="C25" s="171"/>
      <c r="D25" s="171"/>
      <c r="E25" s="171"/>
      <c r="F25" s="171"/>
    </row>
    <row r="26" spans="2:8" x14ac:dyDescent="0.3">
      <c r="C26" s="77"/>
      <c r="D26" s="78"/>
      <c r="E26" s="78"/>
      <c r="F26" s="78"/>
    </row>
    <row r="27" spans="2:8" x14ac:dyDescent="0.3">
      <c r="C27" s="77"/>
      <c r="D27" s="78"/>
      <c r="E27" s="78"/>
      <c r="F27" s="78"/>
    </row>
    <row r="28" spans="2:8" x14ac:dyDescent="0.3">
      <c r="C28" s="79"/>
      <c r="D28" s="78"/>
      <c r="E28" s="78"/>
      <c r="F28" s="78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view="pageBreakPreview" topLeftCell="A10" zoomScale="80" zoomScaleNormal="100" zoomScaleSheetLayoutView="80" workbookViewId="0">
      <selection activeCell="I27" sqref="I27"/>
    </sheetView>
  </sheetViews>
  <sheetFormatPr defaultRowHeight="16.5" x14ac:dyDescent="0.3"/>
  <cols>
    <col min="1" max="1" width="9.140625" style="38"/>
    <col min="2" max="2" width="6.85546875" style="38" bestFit="1" customWidth="1"/>
    <col min="3" max="3" width="50.5703125" style="38" bestFit="1" customWidth="1"/>
    <col min="4" max="5" width="15.7109375" style="38" customWidth="1"/>
    <col min="6" max="6" width="2.7109375" style="38" customWidth="1"/>
    <col min="7" max="7" width="10.42578125" style="38" bestFit="1" customWidth="1"/>
    <col min="8" max="16384" width="9.140625" style="38"/>
  </cols>
  <sheetData>
    <row r="2" spans="2:7" ht="21.75" customHeight="1" x14ac:dyDescent="0.3">
      <c r="B2" s="138" t="s">
        <v>50</v>
      </c>
      <c r="C2" s="138"/>
      <c r="D2" s="138"/>
      <c r="E2" s="138"/>
    </row>
    <row r="3" spans="2:7" ht="53.25" customHeight="1" x14ac:dyDescent="0.3">
      <c r="B3" s="139" t="s">
        <v>150</v>
      </c>
      <c r="C3" s="137"/>
      <c r="D3" s="137"/>
      <c r="E3" s="137"/>
    </row>
    <row r="4" spans="2:7" x14ac:dyDescent="0.3">
      <c r="B4" s="138"/>
      <c r="C4" s="138"/>
      <c r="D4" s="138"/>
      <c r="E4" s="138"/>
    </row>
    <row r="5" spans="2:7" x14ac:dyDescent="0.3">
      <c r="E5" s="122" t="s">
        <v>51</v>
      </c>
    </row>
    <row r="6" spans="2:7" ht="47.25" x14ac:dyDescent="0.3">
      <c r="B6" s="98" t="s">
        <v>125</v>
      </c>
      <c r="C6" s="123" t="s">
        <v>49</v>
      </c>
      <c r="D6" s="124" t="s">
        <v>155</v>
      </c>
      <c r="E6" s="124" t="s">
        <v>156</v>
      </c>
      <c r="G6" s="101"/>
    </row>
    <row r="7" spans="2:7" ht="30.75" customHeight="1" x14ac:dyDescent="0.3">
      <c r="B7" s="178" t="s">
        <v>30</v>
      </c>
      <c r="C7" s="125" t="s">
        <v>126</v>
      </c>
      <c r="D7" s="132">
        <f>D9+D10+D11+D12+D13+D24</f>
        <v>4954.5929599999999</v>
      </c>
      <c r="E7" s="132">
        <f>E9+E10+E11+E12+E13+E24</f>
        <v>5182.5042361600008</v>
      </c>
      <c r="G7" s="101"/>
    </row>
    <row r="8" spans="2:7" x14ac:dyDescent="0.3">
      <c r="B8" s="178"/>
      <c r="C8" s="99" t="s">
        <v>52</v>
      </c>
      <c r="D8" s="133"/>
      <c r="E8" s="133"/>
    </row>
    <row r="9" spans="2:7" x14ac:dyDescent="0.3">
      <c r="B9" s="178"/>
      <c r="C9" s="99" t="s">
        <v>53</v>
      </c>
      <c r="D9" s="133">
        <v>262.08416</v>
      </c>
      <c r="E9" s="133">
        <v>274.14003136000002</v>
      </c>
      <c r="G9" s="119"/>
    </row>
    <row r="10" spans="2:7" x14ac:dyDescent="0.3">
      <c r="B10" s="178"/>
      <c r="C10" s="99" t="s">
        <v>54</v>
      </c>
      <c r="D10" s="133"/>
      <c r="E10" s="133"/>
      <c r="G10" s="118"/>
    </row>
    <row r="11" spans="2:7" x14ac:dyDescent="0.3">
      <c r="B11" s="178"/>
      <c r="C11" s="99" t="s">
        <v>55</v>
      </c>
      <c r="D11" s="133">
        <v>3572.9780533333333</v>
      </c>
      <c r="E11" s="133">
        <v>3737.3350437866666</v>
      </c>
      <c r="G11" s="118"/>
    </row>
    <row r="12" spans="2:7" x14ac:dyDescent="0.3">
      <c r="B12" s="178"/>
      <c r="C12" s="99" t="s">
        <v>56</v>
      </c>
      <c r="D12" s="133">
        <v>1105.8305999999998</v>
      </c>
      <c r="E12" s="133">
        <v>1156.6988075999998</v>
      </c>
      <c r="G12" s="118"/>
    </row>
    <row r="13" spans="2:7" x14ac:dyDescent="0.3">
      <c r="B13" s="178"/>
      <c r="C13" s="99" t="s">
        <v>57</v>
      </c>
      <c r="D13" s="133">
        <f>D15+D16+D17</f>
        <v>13.336000000000002</v>
      </c>
      <c r="E13" s="133">
        <f>E15+E16+E17</f>
        <v>13.949456000000003</v>
      </c>
      <c r="G13" s="118"/>
    </row>
    <row r="14" spans="2:7" x14ac:dyDescent="0.3">
      <c r="B14" s="178"/>
      <c r="C14" s="99" t="s">
        <v>58</v>
      </c>
      <c r="D14" s="133"/>
      <c r="E14" s="133"/>
    </row>
    <row r="15" spans="2:7" x14ac:dyDescent="0.3">
      <c r="B15" s="178"/>
      <c r="C15" s="99" t="s">
        <v>59</v>
      </c>
      <c r="D15" s="133"/>
      <c r="E15" s="134"/>
    </row>
    <row r="16" spans="2:7" ht="31.5" customHeight="1" x14ac:dyDescent="0.3">
      <c r="B16" s="178"/>
      <c r="C16" s="100" t="s">
        <v>127</v>
      </c>
      <c r="D16" s="133"/>
      <c r="E16" s="134"/>
    </row>
    <row r="17" spans="2:5" ht="32.25" x14ac:dyDescent="0.3">
      <c r="B17" s="178"/>
      <c r="C17" s="100" t="s">
        <v>60</v>
      </c>
      <c r="D17" s="133">
        <f>D19+D20+D21+D22+D23</f>
        <v>13.336000000000002</v>
      </c>
      <c r="E17" s="133">
        <f>E19+E20+E21+E22+E23</f>
        <v>13.949456000000003</v>
      </c>
    </row>
    <row r="18" spans="2:5" x14ac:dyDescent="0.3">
      <c r="B18" s="178"/>
      <c r="C18" s="99" t="s">
        <v>52</v>
      </c>
      <c r="D18" s="133"/>
      <c r="E18" s="133"/>
    </row>
    <row r="19" spans="2:5" x14ac:dyDescent="0.3">
      <c r="B19" s="178"/>
      <c r="C19" s="99" t="s">
        <v>61</v>
      </c>
      <c r="D19" s="133"/>
      <c r="E19" s="134"/>
    </row>
    <row r="20" spans="2:5" x14ac:dyDescent="0.3">
      <c r="B20" s="178"/>
      <c r="C20" s="99" t="s">
        <v>62</v>
      </c>
      <c r="D20" s="133"/>
      <c r="E20" s="134"/>
    </row>
    <row r="21" spans="2:5" ht="32.25" customHeight="1" x14ac:dyDescent="0.3">
      <c r="B21" s="178"/>
      <c r="C21" s="100" t="s">
        <v>128</v>
      </c>
      <c r="D21" s="133"/>
      <c r="E21" s="134"/>
    </row>
    <row r="22" spans="2:5" x14ac:dyDescent="0.3">
      <c r="B22" s="178"/>
      <c r="C22" s="99" t="s">
        <v>63</v>
      </c>
      <c r="D22" s="133"/>
      <c r="E22" s="134"/>
    </row>
    <row r="23" spans="2:5" ht="32.25" x14ac:dyDescent="0.3">
      <c r="B23" s="178"/>
      <c r="C23" s="100" t="s">
        <v>64</v>
      </c>
      <c r="D23" s="133">
        <v>13.336000000000002</v>
      </c>
      <c r="E23" s="133">
        <v>13.949456000000003</v>
      </c>
    </row>
    <row r="24" spans="2:5" x14ac:dyDescent="0.3">
      <c r="B24" s="178"/>
      <c r="C24" s="99" t="s">
        <v>65</v>
      </c>
      <c r="D24" s="133">
        <f>D26+D27+D28+D29</f>
        <v>0.36414666666666667</v>
      </c>
      <c r="E24" s="133">
        <f>E26+E27+E28+E29</f>
        <v>0.38089741333333338</v>
      </c>
    </row>
    <row r="25" spans="2:5" x14ac:dyDescent="0.3">
      <c r="B25" s="178"/>
      <c r="C25" s="99" t="s">
        <v>52</v>
      </c>
      <c r="D25" s="133"/>
      <c r="E25" s="133"/>
    </row>
    <row r="26" spans="2:5" x14ac:dyDescent="0.3">
      <c r="B26" s="178"/>
      <c r="C26" s="99" t="s">
        <v>66</v>
      </c>
      <c r="D26" s="133"/>
      <c r="E26" s="134"/>
    </row>
    <row r="27" spans="2:5" x14ac:dyDescent="0.3">
      <c r="B27" s="178"/>
      <c r="C27" s="99" t="s">
        <v>67</v>
      </c>
      <c r="D27" s="133"/>
      <c r="E27" s="134"/>
    </row>
    <row r="28" spans="2:5" x14ac:dyDescent="0.3">
      <c r="B28" s="178"/>
      <c r="C28" s="99" t="s">
        <v>68</v>
      </c>
      <c r="D28" s="133"/>
      <c r="E28" s="133"/>
    </row>
    <row r="29" spans="2:5" ht="32.25" x14ac:dyDescent="0.3">
      <c r="B29" s="178"/>
      <c r="C29" s="100" t="s">
        <v>129</v>
      </c>
      <c r="D29" s="133">
        <f>(([3]TDSheet!$F$13+[3]TDSheet!$F$15)/1000)/9*12</f>
        <v>0.36414666666666667</v>
      </c>
      <c r="E29" s="133">
        <f>D29*1.046</f>
        <v>0.38089741333333338</v>
      </c>
    </row>
    <row r="30" spans="2:5" ht="97.5" customHeight="1" x14ac:dyDescent="0.3">
      <c r="B30" s="123" t="s">
        <v>31</v>
      </c>
      <c r="C30" s="125" t="s">
        <v>130</v>
      </c>
      <c r="D30" s="132">
        <v>849.48630000000003</v>
      </c>
      <c r="E30" s="132">
        <v>888.56266980000009</v>
      </c>
    </row>
    <row r="31" spans="2:5" x14ac:dyDescent="0.3">
      <c r="B31" s="123" t="s">
        <v>32</v>
      </c>
      <c r="C31" s="126" t="s">
        <v>69</v>
      </c>
      <c r="D31" s="132"/>
      <c r="E31" s="132"/>
    </row>
    <row r="32" spans="2:5" x14ac:dyDescent="0.3">
      <c r="B32" s="127"/>
      <c r="C32" s="126" t="s">
        <v>70</v>
      </c>
      <c r="D32" s="132">
        <f>D7+D30+D31</f>
        <v>5804.0792600000004</v>
      </c>
      <c r="E32" s="132">
        <f>E7+E30+E31</f>
        <v>6071.0669059600004</v>
      </c>
    </row>
  </sheetData>
  <mergeCells count="4">
    <mergeCell ref="B2:E2"/>
    <mergeCell ref="B3:E3"/>
    <mergeCell ref="B4:E4"/>
    <mergeCell ref="B7:B29"/>
  </mergeCells>
  <pageMargins left="0.7" right="0.7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view="pageBreakPreview" zoomScale="110" zoomScaleNormal="100" zoomScaleSheetLayoutView="110" workbookViewId="0">
      <selection activeCell="I11" sqref="I11"/>
    </sheetView>
  </sheetViews>
  <sheetFormatPr defaultRowHeight="16.5" x14ac:dyDescent="0.3"/>
  <cols>
    <col min="1" max="1" width="9.140625" style="38"/>
    <col min="2" max="2" width="5.7109375" style="88" customWidth="1"/>
    <col min="3" max="3" width="49.7109375" style="38" customWidth="1"/>
    <col min="4" max="5" width="18.7109375" style="38" customWidth="1"/>
    <col min="6" max="16384" width="9.140625" style="38"/>
  </cols>
  <sheetData>
    <row r="2" spans="2:7" x14ac:dyDescent="0.3">
      <c r="B2" s="138" t="s">
        <v>74</v>
      </c>
      <c r="C2" s="138"/>
      <c r="D2" s="138"/>
      <c r="E2" s="138"/>
    </row>
    <row r="3" spans="2:7" ht="45" customHeight="1" x14ac:dyDescent="0.3">
      <c r="B3" s="139" t="s">
        <v>151</v>
      </c>
      <c r="C3" s="137"/>
      <c r="D3" s="137"/>
      <c r="E3" s="137"/>
    </row>
    <row r="4" spans="2:7" ht="12.75" customHeight="1" x14ac:dyDescent="0.3">
      <c r="B4" s="170"/>
      <c r="C4" s="170"/>
      <c r="D4" s="170"/>
      <c r="E4" s="170"/>
    </row>
    <row r="5" spans="2:7" ht="114" customHeight="1" x14ac:dyDescent="0.3">
      <c r="B5" s="98" t="s">
        <v>125</v>
      </c>
      <c r="C5" s="102" t="s">
        <v>29</v>
      </c>
      <c r="D5" s="103" t="s">
        <v>131</v>
      </c>
      <c r="E5" s="103" t="s">
        <v>132</v>
      </c>
      <c r="G5" s="101"/>
    </row>
    <row r="6" spans="2:7" ht="31.5" x14ac:dyDescent="0.3">
      <c r="B6" s="102" t="s">
        <v>30</v>
      </c>
      <c r="C6" s="104" t="s">
        <v>71</v>
      </c>
      <c r="D6" s="105">
        <f>'[4]Мощность кВт'!$D$6</f>
        <v>0</v>
      </c>
      <c r="E6" s="105">
        <f>'[4]Мощность кВт'!$E$6</f>
        <v>0</v>
      </c>
    </row>
    <row r="7" spans="2:7" ht="63.75" customHeight="1" x14ac:dyDescent="0.3">
      <c r="B7" s="102" t="s">
        <v>31</v>
      </c>
      <c r="C7" s="104" t="s">
        <v>72</v>
      </c>
      <c r="D7" s="105">
        <f>'[5]4. ТП до 35 кВ факт 2015-2017 '!$G$15+'[5]4. ТП до 35 кВ факт 2015-2017 '!$G$18+'[5]4. ТП до 35 кВ факт 2015-2017 '!$G$20</f>
        <v>1694.23171</v>
      </c>
      <c r="E7" s="105">
        <f>('[5]4. ТП до 35 кВ факт 2015-2017 '!$K$16+'[5]4. ТП до 35 кВ факт 2015-2017 '!$K$17+'[5]4. ТП до 35 кВ факт 2015-2017 '!$K$19+'[5]4. ТП до 35 кВ факт 2015-2017 '!$K$21)*0.93</f>
        <v>790.5</v>
      </c>
    </row>
    <row r="8" spans="2:7" ht="48.75" customHeight="1" x14ac:dyDescent="0.3">
      <c r="B8" s="102" t="s">
        <v>32</v>
      </c>
      <c r="C8" s="104" t="s">
        <v>73</v>
      </c>
      <c r="D8" s="105">
        <f>'[4]Мощность кВт'!$D$8</f>
        <v>0</v>
      </c>
      <c r="E8" s="105">
        <f>'[4]Мощность кВт'!$E$8</f>
        <v>0</v>
      </c>
    </row>
  </sheetData>
  <mergeCells count="3">
    <mergeCell ref="B2:E2"/>
    <mergeCell ref="B3:E3"/>
    <mergeCell ref="B4:E4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Приложение 2</vt:lpstr>
      <vt:lpstr>Приложени 3</vt:lpstr>
      <vt:lpstr>Приложение 3 15-150</vt:lpstr>
      <vt:lpstr>Приложение 3 150-670</vt:lpstr>
      <vt:lpstr>Приложение 4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4'!Область_печати</vt:lpstr>
      <vt:lpstr>'Приложение 4 150-670'!Область_печати</vt:lpstr>
      <vt:lpstr>'Приложение 4 15-150'!Область_печати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2018-10-19T12:14:10Z</dcterms:modified>
</cp:coreProperties>
</file>