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75" tabRatio="800"/>
  </bookViews>
  <sheets>
    <sheet name="Титул" sheetId="33" r:id="rId1"/>
    <sheet name="28 а) ПР1" sheetId="42" r:id="rId2"/>
    <sheet name="28а)РТУ ПР2" sheetId="39" r:id="rId3"/>
    <sheet name="28 б) reshenie_tarif_2023" sheetId="34" r:id="rId4"/>
    <sheet name="28 г) srednie_dannie_dline_VL" sheetId="21" r:id="rId5"/>
    <sheet name="28 в) srednie_dannie_fact_mosh" sheetId="20" r:id="rId6"/>
    <sheet name="28)info_TP_2023" sheetId="37" r:id="rId7"/>
    <sheet name="28e)info_zayavki_TP_2023" sheetId="38" r:id="rId8"/>
  </sheets>
  <externalReferences>
    <externalReference r:id="rId9"/>
  </externalReferences>
  <definedNames>
    <definedName name="_xlnm._FilterDatabase" localSheetId="1" hidden="1">'28 а) ПР1'!$A$12:$G$237</definedName>
    <definedName name="Код_статуса">'[1]Статусы ТП'!$A$2:$A$12</definedName>
    <definedName name="_xlnm.Print_Area" localSheetId="1">'28 а) ПР1'!$A$1:$G$288</definedName>
    <definedName name="_xlnm.Print_Area" localSheetId="5">'28 в) srednie_dannie_fact_mosh'!$A$1:$E$12</definedName>
    <definedName name="_xlnm.Print_Area" localSheetId="4">'28 г) srednie_dannie_dline_VL'!$A$1:$F$17</definedName>
    <definedName name="_xlnm.Print_Area" localSheetId="6">'28)info_TP_2023'!$A$1:$L$21</definedName>
    <definedName name="_xlnm.Print_Area" localSheetId="2">'28а)РТУ ПР2'!$A$1:$G$42</definedName>
    <definedName name="_xlnm.Print_Area" localSheetId="0">Титул!$A$1:$C$13</definedName>
  </definedNames>
  <calcPr calcId="162913"/>
</workbook>
</file>

<file path=xl/calcChain.xml><?xml version="1.0" encoding="utf-8"?>
<calcChain xmlns="http://schemas.openxmlformats.org/spreadsheetml/2006/main">
  <c r="H90" i="42" l="1"/>
  <c r="G300" i="42" l="1"/>
  <c r="F300" i="42"/>
  <c r="G306" i="42" l="1"/>
  <c r="F306" i="42"/>
  <c r="E306" i="42"/>
  <c r="G301" i="42"/>
  <c r="F301" i="42"/>
  <c r="G297" i="42"/>
  <c r="F297" i="42"/>
  <c r="E297" i="42"/>
  <c r="F244" i="42"/>
  <c r="F243" i="42"/>
  <c r="F242" i="42"/>
  <c r="F241" i="42"/>
  <c r="F240" i="42"/>
  <c r="F238" i="42"/>
  <c r="F237" i="42"/>
  <c r="F234" i="42"/>
  <c r="F233" i="42"/>
  <c r="F229" i="42"/>
  <c r="F227" i="42"/>
  <c r="F226" i="42"/>
  <c r="H223" i="42"/>
  <c r="F221" i="42"/>
  <c r="F220" i="42"/>
  <c r="F219" i="42"/>
  <c r="F216" i="42"/>
  <c r="H162" i="42"/>
  <c r="H161" i="42"/>
  <c r="H160" i="42"/>
  <c r="H159" i="42"/>
  <c r="H158" i="42"/>
  <c r="H127" i="42"/>
  <c r="H126" i="42"/>
  <c r="E125" i="42"/>
  <c r="H125" i="42" s="1"/>
  <c r="H124" i="42"/>
  <c r="H123" i="42"/>
  <c r="H122" i="42"/>
  <c r="H121" i="42"/>
  <c r="H120" i="42"/>
  <c r="H119" i="42"/>
  <c r="E119" i="42"/>
  <c r="E118" i="42"/>
  <c r="H118" i="42" s="1"/>
  <c r="E117" i="42"/>
  <c r="H117" i="42" s="1"/>
  <c r="E116" i="42"/>
  <c r="H116" i="42" s="1"/>
  <c r="H115" i="42"/>
  <c r="H114" i="42"/>
  <c r="E113" i="42"/>
  <c r="H113" i="42" s="1"/>
  <c r="H112" i="42"/>
  <c r="H111" i="42"/>
  <c r="H110" i="42"/>
  <c r="H109" i="42"/>
  <c r="H108" i="42"/>
  <c r="H107" i="42"/>
  <c r="E89" i="42"/>
  <c r="E300" i="42" s="1"/>
  <c r="H88" i="42"/>
  <c r="E88" i="42"/>
  <c r="E87" i="42"/>
  <c r="H87" i="42" s="1"/>
  <c r="E86" i="42"/>
  <c r="H86" i="42" s="1"/>
  <c r="E85" i="42"/>
  <c r="H84" i="42"/>
  <c r="H83" i="42"/>
  <c r="H82" i="42"/>
  <c r="H81" i="42"/>
  <c r="H80" i="42"/>
  <c r="H79" i="42"/>
  <c r="H78" i="42"/>
  <c r="H77" i="42"/>
  <c r="H76" i="42"/>
  <c r="H75" i="42"/>
  <c r="H74" i="42"/>
  <c r="H73" i="42"/>
  <c r="H72" i="42"/>
  <c r="J25" i="42"/>
  <c r="J23" i="42"/>
  <c r="J21" i="42"/>
  <c r="J19" i="42"/>
  <c r="J17" i="42"/>
  <c r="E301" i="42" l="1"/>
  <c r="H85" i="42"/>
  <c r="H89" i="42"/>
  <c r="E11" i="20" l="1"/>
  <c r="D11" i="20"/>
  <c r="F16" i="21"/>
  <c r="E16" i="21"/>
  <c r="D16" i="21"/>
  <c r="F15" i="21"/>
  <c r="E15" i="21"/>
  <c r="D15" i="21"/>
  <c r="F12" i="21"/>
  <c r="E12" i="21"/>
  <c r="D12" i="21"/>
</calcChain>
</file>

<file path=xl/sharedStrings.xml><?xml version="1.0" encoding="utf-8"?>
<sst xmlns="http://schemas.openxmlformats.org/spreadsheetml/2006/main" count="615" uniqueCount="416">
  <si>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</si>
  <si>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</si>
  <si>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</si>
  <si>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Сечение провода от 100 мм2 до 200 мм2 включительно</t>
  </si>
  <si>
    <t>Год ввода объекта</t>
  </si>
  <si>
    <t>Уровень напряжения, кВ</t>
  </si>
  <si>
    <t>Наименование мероприятий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</si>
  <si>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</si>
  <si>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</si>
  <si>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</si>
  <si>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</si>
  <si>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</si>
  <si>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</si>
  <si>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</si>
  <si>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Строительство центров питания и подстанций уровнем напряжения 35 кВ и выше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</si>
  <si>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</si>
  <si>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</si>
  <si>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</si>
  <si>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введенной в основные фонды за 3 предыдущих года (кВт)</t>
  </si>
  <si>
    <t>Фактические расходы на строительство подстанций за 3 предыдущих года (тыс. рублей)</t>
  </si>
  <si>
    <t>по каждому мероприятию</t>
  </si>
  <si>
    <t>максимальной мощности за 3 предыдущих года</t>
  </si>
  <si>
    <t>о фактических средних данных о присоединенных объемах</t>
  </si>
  <si>
    <t>ИНФОРМАЦИЯ</t>
  </si>
  <si>
    <t>к стандартам раскрытия информации субъектами оптового и розничных рынков электрической энергии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</si>
  <si>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</si>
  <si>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</si>
  <si>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</si>
  <si>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</si>
  <si>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</si>
  <si>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</si>
  <si>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</si>
  <si>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</si>
  <si>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</si>
  <si>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</si>
  <si>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</si>
  <si>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</si>
  <si>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</si>
  <si>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4</t>
  </si>
  <si>
    <t>об осуществлении технологического присоединения</t>
  </si>
  <si>
    <t>Категория заявителей</t>
  </si>
  <si>
    <t>Количество договоров (штук)</t>
  </si>
  <si>
    <t>Стоимость договоров (без НДС) (тыс. рублей)</t>
  </si>
  <si>
    <t>35 кВ и выше</t>
  </si>
  <si>
    <t>в том числе льготная категория &lt;**&gt;</t>
  </si>
  <si>
    <t>в том числе по индивидуальному проекту</t>
  </si>
  <si>
    <t>4.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</si>
  <si>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</si>
  <si>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</si>
  <si>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Количество заявок (штук)</t>
  </si>
  <si>
    <t>Приложение 5</t>
  </si>
  <si>
    <t>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</si>
  <si>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</si>
  <si>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</si>
  <si>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</si>
  <si>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</si>
  <si>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</si>
  <si>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</si>
  <si>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</si>
  <si>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</si>
  <si>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</si>
  <si>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</si>
  <si>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 решении органа исполнительной власти субъекта Российской Федерации в области
 государственного регулирования тарифов об установлении единых для всех территориальных сетевых
 организаций на территории субъекта Российской Федерации стандартизированных 
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</si>
  <si>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№</t>
  </si>
  <si>
    <t>Вид документа</t>
  </si>
  <si>
    <t>Наименование документа</t>
  </si>
  <si>
    <t>Реквизиты решения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</si>
  <si>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</si>
  <si>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</t>
  </si>
  <si>
    <t>Филиал ПАО "Россети Северного Кавказа"-"Дагэнерго"</t>
  </si>
  <si>
    <t>Республика Дагестан , г.Махачкала,ул.Дахадаева 73 а</t>
  </si>
  <si>
    <t xml:space="preserve">                         http//www.dagenergo.ru , priem@dagenergo.ru</t>
  </si>
  <si>
    <t xml:space="preserve">                         8800-775-91-12, 88722-51-87-95, 55-78-41</t>
  </si>
  <si>
    <t>Протяженность (для линий электропередачи), метров/Количество пунктов секционирования, штук/Количество точек учета, штук</t>
  </si>
  <si>
    <t>с 1-им кабелем в траншее</t>
  </si>
  <si>
    <t>Сечение провода от 200 мм2 до 250 мм2 включительно</t>
  </si>
  <si>
    <t>Трансформаторная мощность от 100 кВА до 250 кВА вкл.</t>
  </si>
  <si>
    <t>Трансформаторная мощность от 250 кВА до 400 кВА вкл.</t>
  </si>
  <si>
    <t>Трансформаторная мощность от 400 кВА до 1000 кВА вкл.</t>
  </si>
  <si>
    <t>Трансформаторная мощность от 1000 до 1250 кВА вкл.</t>
  </si>
  <si>
    <t>Трансформаторная мощность от 1250 до 1600 кВА вкл.</t>
  </si>
  <si>
    <t>Приложение N 2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</si>
  <si>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</si>
  <si>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</si>
  <si>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</si>
  <si>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</si>
  <si>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2020 год</t>
  </si>
  <si>
    <t>N п/п</t>
  </si>
  <si>
    <t>Информация для расчета стандартизированной тарифной ставки С1</t>
  </si>
  <si>
    <t>Проверка сетевой организацией выполнения технических условий Заявителем</t>
  </si>
  <si>
    <t xml:space="preserve"> -</t>
  </si>
  <si>
    <t>2.1.</t>
  </si>
  <si>
    <t>2.2.</t>
  </si>
  <si>
    <t>263201001</t>
  </si>
  <si>
    <t>Одноцепные(СИП 90мм2)</t>
  </si>
  <si>
    <t>Одноцепные(50мм2)</t>
  </si>
  <si>
    <t>Одноцепные(70мм2)</t>
  </si>
  <si>
    <t>Одноцепные(95мм2)</t>
  </si>
  <si>
    <t>10 кВ</t>
  </si>
  <si>
    <t>10кВ</t>
  </si>
  <si>
    <t>Одноцепные(СИП 120 мм2)</t>
  </si>
  <si>
    <t>с 3-мя кабелями в траншее(3*70)</t>
  </si>
  <si>
    <t>6 кВ</t>
  </si>
  <si>
    <t>с 3-мя кабелями в траншее(3*95)</t>
  </si>
  <si>
    <t>столбового или мачтового типа(КТП 400 кВА)</t>
  </si>
  <si>
    <t>столбового или мачтового типа(КТП 630 кВА)</t>
  </si>
  <si>
    <t>столбового или мачтового типа(КТП 1000 кВА)</t>
  </si>
  <si>
    <t>столбового или мачтового типа(КТПН 1600 кВА)</t>
  </si>
  <si>
    <t>блочного типа(1БКТП - 1250кВА)</t>
  </si>
  <si>
    <t>Приложение N 1</t>
  </si>
  <si>
    <t>Объект электросетевого хозяйства/Средство коммерческого учета электрической энергии (мощности)</t>
  </si>
  <si>
    <t>Материал опоры (деревянные (j = 1), металлические (j = 2), железобетонные (j = 3)</t>
  </si>
  <si>
    <t>Тип провода (изолированный провод (k = 1), неизолированный провод (k = 2)</t>
  </si>
  <si>
    <t>Материал провода (медный (l = 1), стальной (l = 2), сталеалюминиевый (l = 3), алюминиевый (l = 4)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</si>
  <si>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</t>
  </si>
  <si>
    <t>Количество цепей (одноцепная (n = 1), двухцепная (n = 2)</t>
  </si>
  <si>
    <t>на металлических опорах, за исключением многогранных (o = 1), на многогранных опорах (o = 2)</t>
  </si>
  <si>
    <t>&lt;пообъектная расшифровка&gt;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</si>
  <si>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6), подводная прокладка (j = 7)</t>
  </si>
  <si>
    <t>Одножильные (k = 1) и многожильные (k = 2)</t>
  </si>
  <si>
    <t>Кабели с резиновой и пластмассовой изоляцией (l = 1), бумажной изоляцией (l = 2)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</si>
  <si>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250 квадратных мм включительно (m = 4), от 250 до 300 квадратных мм включительно (m = 5), от 300 до 400 квадратных мм включительно (m = 6), от 400 до 500 квадратных мм включительно (m = 7), от 500 до 800 квадратных мм включительно (m = 8), свыше 800 квадратных мм (m = 9)</t>
  </si>
  <si>
    <t>Количество кабелей в траншее, канале, туннеле или коллекторе, на галерее или эстакаде, труб в скважине (одна (n = 1), две (n = 2), три (n = 3), четыре (n = 4), более четырех (n = 5)</t>
  </si>
  <si>
    <t>Реклоузеры (j = 1), линейные разъединители (j = 2), выключатели нагрузки, устанавливаемые вне трансформаторных подстанций и распределительных и переключательных пунктов (РП) (j = 3), распределительные пункты (РП), за исключением комплектных распределительных устройств наружной установки (КРН, КРУП) (j = 4), комплектные распределительные устройства наружной установки (КРН, КРУН) (j = 5), переключательные пункты (j = 6)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</si>
  <si>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</si>
  <si>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Количество ячеек в распределительном или переключательном пункте (до 5 ячеек включительно (l = 1), от 5 до 10 ячеек включительно (l = 2), от 10 до 15 ячеек включительно (l = 3), свыше 15 ячеек (l = 4)</t>
  </si>
  <si>
    <t>Строительство комплектных трансформаторных подстанций (КТП) с уровнем напряжения до 35 кВ</t>
  </si>
  <si>
    <t>Трансформаторные подстанции (ТП), за исключением распределительных трансформаторных подстанций (РТП) 6/0,4 кВ (j = 1), 10/0,4 кВ (j = 2), 20/0,4 кВ (j = 3), 6/10 (10/6) кВ (j = 4), 10/20 (20/10) кВ (j = 5), 6/20 (20/6) (j = 6)</t>
  </si>
  <si>
    <t>Однотрансформаторные (k = 1), двухтрансформаторные и более (k = 2)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</si>
  <si>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от 3150 до 4000 кВА включительно (l = 12), свыше 4000 кВА (l = 13)</t>
  </si>
  <si>
    <t>Столбового/мачтового типа (m = 1), шкафного или киоскового типа (m = 2), блочного типа (m = 3), встроенного типа (m = 4)</t>
  </si>
  <si>
    <t>Распределительные трансформаторные подстанции (РТП)</t>
  </si>
  <si>
    <t>Трансформаторная мощность до 25 кВА включительно (l = 1), от 25 до 100 кВА включительно (l = 2), от 100 до 250 кВА включительно (l = 3), от 250 до 400 кВА (l = 4), от 400 до 630 кВА включительно (l = 5), от 630 до 1000 кВА включительно (l = 6), от 1000 до 1250 кВА включительно (l = 7), от 1250 кВА до 1600 кВА включительно (l = 8), от 1600 до 2000 кВА включительно (l = 9), от 2000 до 2500 кВА включительно (l = 10), от 2500 до 3150 кВА включительно (l = 11), свыше 3150 кВА (l = 12)</t>
  </si>
  <si>
    <t>Строительство центров питания, подстанций уровнем напряжения 35 кВ и выше (ПС)</t>
  </si>
  <si>
    <t>Однотрансформаторные (j = 1), двухтрансформаторные и более (j = 2)</t>
  </si>
  <si>
    <t>Трансформаторная мощность до 6,3 МВА включительно (k = 1), от 6,3 до 10 МВА включительно (k = 2), от 10 до 16 МВА включительно (k = 3), от 16 до 25 МВА включительно (k = 4), от 25 до 32 МВА включительно (k = 5), от 32 до 40 МВА включительно (k = 6), от 40 до 63 МВА включительно (k = 7), от 63 до 80 МВА включительно (k = 8), от 80 до 100 МВА включительно (k = 9), свыше 100 МВА (k = 10)</t>
  </si>
  <si>
    <t>Открытого типа (l = 1), закрытого типа (l = 2)</t>
  </si>
  <si>
    <t>Обеспечение средствами коммерческого учета электрической энергии (мощности)</t>
  </si>
  <si>
    <t>Однофазный (j = 1), трехфазный (j = 2)</t>
  </si>
  <si>
    <t>Прямого включения (k = 1), полукосвенного включения (k = 2), косвенного включения (k = 3)</t>
  </si>
  <si>
    <t>Материал опоры (деревянные (j = 1)</t>
  </si>
  <si>
    <t>Тип провода (изолированный провод (k = 1)</t>
  </si>
  <si>
    <t>Материал провода  алюминиевый (l = 4)</t>
  </si>
  <si>
    <t>Сечение провода (диапазон до 50 квадратных мм включительно (m = 1)</t>
  </si>
  <si>
    <t>Количество цепей (одноцепная (n = 1)</t>
  </si>
  <si>
    <t>Сечение провода  от 50 до 100 квадратных мм включительно (m = 2</t>
  </si>
  <si>
    <t>Материал провода сталеалюминиевый (l = 3)</t>
  </si>
  <si>
    <t>Материал опоры металлические (j = 2)</t>
  </si>
  <si>
    <t>Тип провода неизолированный провод (k = 2)</t>
  </si>
  <si>
    <t>Сечение провода  от 50 до 100 квадратных мм включительно (m = 2)</t>
  </si>
  <si>
    <t>Материал опоры железобетонные (j = 3)</t>
  </si>
  <si>
    <t>Строительство отпайки ВЛ-10 кВ от ф№13 пс 110 кВ Восточная</t>
  </si>
  <si>
    <t>Строительство отпайки ВЛ-10 кВ от ф№13 пс 110 кВКомпас</t>
  </si>
  <si>
    <t>Строительство ВЛ-10 кВ от Ф№1 пс35 Первомайская</t>
  </si>
  <si>
    <t>Строительство отпайки ВЛ-10 кВ от Ф№33 пс 110 кв Восточная</t>
  </si>
  <si>
    <t>Строительство ВЛ-10 кВ от Ф33 пс 35 кВ Сулак</t>
  </si>
  <si>
    <t>Строительство ВЛ-6 кВ от Ф№5 пс 110 кВ Буйнакск-2</t>
  </si>
  <si>
    <t>Строительство ВЛ-10 кв от Ф8 пс35 Параул</t>
  </si>
  <si>
    <t>Строительство ВЛ-10 кВ от Ф№1 пс 35 Новокули</t>
  </si>
  <si>
    <t>Строительство отпайки ВЛ-6 кВ от Ф№7 пс 330 кВ Дербент</t>
  </si>
  <si>
    <t>Отпайка ВЛ-6 кв от Ф№2 пс 110 Изберг-Южная</t>
  </si>
  <si>
    <t>Строительство ВЛ-10 кВ от Ф№27 пс 110 Компас</t>
  </si>
  <si>
    <t>Строительство отпайки ВЛ-10 кВ от ф№1 п/с 35 кВ Унцукуль</t>
  </si>
  <si>
    <t>Строительство ВЛ-10 кВ от Ф№14 пс 110 Восточная</t>
  </si>
  <si>
    <t>Строительство ВЛ 10 кВ Ф3 пс 110 Каякент</t>
  </si>
  <si>
    <t>Строительство отпайки ВЛ-10 кВ отФ№4 пс 110 Сергокала</t>
  </si>
  <si>
    <t>Строительство ВЛ -10 кВ от Ф№22 от пс 110 кВ Изберг-Северная</t>
  </si>
  <si>
    <t>Строительство отпайки ВЛ-10 кВ от Ф№3 пс  110 кВ Цудахар</t>
  </si>
  <si>
    <t>Отпайка ВЛ-10 кВ от Ф№1 пс35 Тепличный комбинат</t>
  </si>
  <si>
    <t>Строительство отпайки 10 кВ от Ф32 пс35 Андрейаул</t>
  </si>
  <si>
    <t>Отпайка ВЛ-10 кВ от Ф№3 пс 35 Дмитрово</t>
  </si>
  <si>
    <t>отпайка ВЛ-10 кВ от Ф№3 пс 35 кВ Карланюрт - Тяговая</t>
  </si>
  <si>
    <t>Отпайка ВЛ-10 кВ от ф№8 пс110 кВ Шамхал</t>
  </si>
  <si>
    <t>Строительство отпайки ВЛ-10 кВ от Ф№23 пс 110 кВ Махачала-110</t>
  </si>
  <si>
    <t>строительство отпайки ВЛ-10 кВотФ№3 пс 110 кВ Согратль</t>
  </si>
  <si>
    <t>отпайка ВЛ-10 кВ от Ф№3 пс35 Дмитрова</t>
  </si>
  <si>
    <t>отпайка ВЛ-6 кВ от Ф-1 пс110 кВ Изберг-Южная</t>
  </si>
  <si>
    <t>Сечение провода от 100 до 200 квадратных мм включительно (m = 3</t>
  </si>
  <si>
    <t>Материал провода алюминиевый (l = 4)</t>
  </si>
  <si>
    <t>Способ прокладки кабельных линий (в траншеях (j = 1)</t>
  </si>
  <si>
    <t>Одножильные (k = 1</t>
  </si>
  <si>
    <t>Кабели с резиновой и пластмассовой изоляцией (l = 1)</t>
  </si>
  <si>
    <t>Количество кабелей в траншее три (n = 3),</t>
  </si>
  <si>
    <t>Количество кабелей в траншее четыре (n = 4),</t>
  </si>
  <si>
    <t>Количество кабелей в траншее, одна (n = 1)</t>
  </si>
  <si>
    <t>отпайка КЛ-6 кВ от Ф№4 пс 110 кВ Буйнакск-1</t>
  </si>
  <si>
    <t>Строительство отпайки 6 кВ от тП 288 Ф42 пс 110 кВ Новая</t>
  </si>
  <si>
    <t xml:space="preserve">Строительство кабельной линии 6 кВ от ф№11 п/с Дербент -Южная </t>
  </si>
  <si>
    <t>Количество кабелей в траншее более четырех (n = 5)</t>
  </si>
  <si>
    <t>Реклоузеры (j = 1)</t>
  </si>
  <si>
    <t>Номинальный ток до 100 А включительно (k = 1)</t>
  </si>
  <si>
    <t>Выключатели нагрузки, устанавливаемые вне трансформаторных подстанций и распределительных и переключательных пунктов (РП) (j = 3)</t>
  </si>
  <si>
    <r>
      <rPr>
        <b/>
        <u/>
        <sz val="11"/>
        <color theme="1"/>
        <rFont val="Arial Narrow"/>
        <family val="2"/>
        <charset val="204"/>
      </rPr>
      <t>Присоединяемая</t>
    </r>
    <r>
      <rPr>
        <sz val="11"/>
        <color theme="1"/>
        <rFont val="Arial Narrow"/>
        <family val="2"/>
        <charset val="204"/>
      </rPr>
      <t xml:space="preserve"> мощность (кВт)</t>
    </r>
  </si>
  <si>
    <r>
      <rPr>
        <b/>
        <u/>
        <sz val="11"/>
        <color theme="1"/>
        <rFont val="Arial Narrow"/>
        <family val="2"/>
        <charset val="204"/>
      </rPr>
      <t>до</t>
    </r>
    <r>
      <rPr>
        <sz val="11"/>
        <color theme="1"/>
        <rFont val="Arial Narrow"/>
        <family val="2"/>
        <charset val="204"/>
      </rPr>
      <t xml:space="preserve"> 0,4 кВ</t>
    </r>
  </si>
  <si>
    <t>До 15 кВт</t>
  </si>
  <si>
    <t xml:space="preserve">в том числе льготная категория &lt;*&gt; </t>
  </si>
  <si>
    <t xml:space="preserve">От 15 до 150 кВт </t>
  </si>
  <si>
    <t xml:space="preserve">в том числе льготная категория &lt;**&gt; </t>
  </si>
  <si>
    <t>От 150 кВт до 670 кВт</t>
  </si>
  <si>
    <t xml:space="preserve">От 670 кВт </t>
  </si>
  <si>
    <t>От 15 до 150 кВт</t>
  </si>
  <si>
    <t xml:space="preserve">От 150 кВт до 670 кВт </t>
  </si>
  <si>
    <t>От 670 кВт</t>
  </si>
  <si>
    <t>Выдача сетевой организацией уведомления об обеспечении сетевой организацией возможности присоединения к электрическим сетям Заявителям, указанным в абзаце шестом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</si>
  <si>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седьмом пункта 24 Методических указаний по определению размера платы за технологическое присоединение к электрическим сетям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</si>
  <si>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2021 год</t>
  </si>
  <si>
    <t>Однотрансформаторные (k = 1)</t>
  </si>
  <si>
    <t>Трансформаторная мощность до 25 кВА включительно (l = 1)</t>
  </si>
  <si>
    <t>Столбового/мачтового типа (m = 1)</t>
  </si>
  <si>
    <t>Трансформаторная мощность от 25 кВА до 100 кВА включительно</t>
  </si>
  <si>
    <t>Однофазный (j = 1)</t>
  </si>
  <si>
    <t>Трехфазный (j = 2)</t>
  </si>
  <si>
    <t>Косвенного включения (k = 3)</t>
  </si>
  <si>
    <t>10кв</t>
  </si>
  <si>
    <t>Строительство отпайки ВЛ-10 кВ от ВЛ-10 кВ Ф№23 п/с 110 кВ Махачкала</t>
  </si>
  <si>
    <t>Присоединяемая мощность (кВт)</t>
  </si>
  <si>
    <t>отпайка КЛ-6 кВ от ВЛ-6 кВ  Ф№12  пс 110 кВ Буйнакск-1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</si>
  <si>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коммерческого учета электрической энергии (мощности) за 2021-2022 г., план на 2024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</si>
  <si>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указаний, за 2022 год</t>
  </si>
  <si>
    <t>по договорам, заключенным за текущий год, 2023</t>
  </si>
  <si>
    <t>за текущий год, 2023</t>
  </si>
  <si>
    <t>о поданных заявках на технологическое присоединение</t>
  </si>
  <si>
    <t>Строительство отпайки ВЛ-10 кВ от Ф№2 пс 110 кВ Морская ТУ№12751/2021/ДЭ/МАГАРЭС Росграница КПП Яраг-Казмаляр</t>
  </si>
  <si>
    <t>Установка ПКУ на опоре(прибора учета косвенного включения)Строительство отпайки ВЛ-10 кВ от Ф№2 пс 110 кВ Морская ТУ№12751/2021/ДЭ/МАГАРЭС Росграница КПП Яраг-Казмаляр</t>
  </si>
  <si>
    <t xml:space="preserve">Строительство ВЛ-0,4 кВ с.Яруквалар, Магарамкентского р-на, от опоры№12,КТП-19/63 кВА Ф-4 ПС 110/10 Оружба .ТУ№ 6119/2021/ДЭ/МАГАРЭС  жилой дом </t>
  </si>
  <si>
    <t>Установка трехфазного ПУ  прямого включения с.Верхнее Инхо Гумбетовского р-на, от опоры№10,КТП-11/630 кВА Ф-1 ПС 110/10 Тлох .ТУ№ 11850/2021/ДЭ/ГУМБРЭС "Бактерицидная установка"</t>
  </si>
  <si>
    <t xml:space="preserve">Установка трехфазного ПУ прямого включения  с.Яруквалар, Магарамкентского р-на, от опоры№12,КТП-19/63 кВА Ф-4 ПС 110/10 Оружба .ТУ№ 6119/2021/ДЭ/МАГАРЭС  жилой дом </t>
  </si>
  <si>
    <t xml:space="preserve">Строительство отпайки ВЛ-10 кВ от Ф№9 пс 110/35/10 кВ Бабаюрт ТУ№25641/2020/ДГ/БАБАРЭС до границы зем.участка радиопередающего центра с.Бабаюрт </t>
  </si>
  <si>
    <t>Строительство отпайки ВЛ-10 кВ от Ф№2 пс 110/10 кВ Магарамкент  ТУ№11019/2021/ДЭ/МАГАРЭС до границы зем.участка Система водоснабжения с.Мугерган,Магарамкентского р-на</t>
  </si>
  <si>
    <t xml:space="preserve">Установка трехфазного ПУ полукосвенного включения ТУ№11019/2021/ДЭ/МАГАРЭС до границы зем.участка Система водоснабжения с.Мугерган,Магарамкентского р-на </t>
  </si>
  <si>
    <t>Строительство отпайки ВЛ-10 кВ от Ф№2 пс 110/10 кВ Стальская  ТУ№5817/15 от 28.09.2018г.  до КТП "для электроснабжения  населения с.Стальское,Кизилюртовского р-на"</t>
  </si>
  <si>
    <t>Отпайка 10 кВ от ВЛ 10 кВ Ф№12 пс 110 Изберг-Северная</t>
  </si>
  <si>
    <t>строительство отпайки ВЛ-10 кВ от ВЛ-10 кВ Ф-9 ПС 110 кВ Махачкала 110</t>
  </si>
  <si>
    <t xml:space="preserve">Строительство отпайки ВЛ-10 кв от Ф№2 пс Дженгутай </t>
  </si>
  <si>
    <t>Строительство отпайки  ВЛ-6 кВ от Ф№14 пс 330 кВ Дербент</t>
  </si>
  <si>
    <t>Строительство отпайки ВЛ-10 кВ от Ф№1 пс 110 кВ Сергокала</t>
  </si>
  <si>
    <t>Строительство отпайки ВЛ-10 кВ от Ф2 пс110 кВ Шамхал</t>
  </si>
  <si>
    <t>Установка КТП 6/0,4 кВ мощностью 160 кВА для электроснабжения МКД РД г.Буйнакск ул. Газимагомеда 11 а</t>
  </si>
  <si>
    <t>Строительство ВЛ 6 кВ от Ф№2 пс Изберг-Южная по ул.Морская</t>
  </si>
  <si>
    <t>Строительство кабельной линии 6 кВ от ф№8 п/с Дербент -Северная</t>
  </si>
  <si>
    <t xml:space="preserve">Приказ от 25 ноября 2022 № 45-ОД-206/22 </t>
  </si>
  <si>
    <t>Об установлении платы и формул платы за технологическое присоединение к электрическим сетям территориальных сетевых организаций Республики Дагестан, в отношении которых осуществляется государственное регулирование тарифов</t>
  </si>
  <si>
    <t xml:space="preserve">от 25 ноября 2022 № 45-ОД-206/22 </t>
  </si>
  <si>
    <t>вл</t>
  </si>
  <si>
    <t>37 шт</t>
  </si>
  <si>
    <t>кл</t>
  </si>
  <si>
    <t>19 шт</t>
  </si>
  <si>
    <t>ктп</t>
  </si>
  <si>
    <t>16 шт</t>
  </si>
  <si>
    <t>счетч</t>
  </si>
  <si>
    <t>пку и приб уч в крунах</t>
  </si>
  <si>
    <t>Одноцепные(СИП 50мм2)Строительство ВЛ-0,4 кВ в горных условиях (1км) СИП 50мм2</t>
  </si>
  <si>
    <t>07-02</t>
  </si>
  <si>
    <t>*</t>
  </si>
  <si>
    <t>Одноцепные(СИП 70 мм2)Строительство ВЛ-0,4 кВ в горных условиях(1км) СИП-70мм2</t>
  </si>
  <si>
    <t>07-03</t>
  </si>
  <si>
    <t>Одноцепные(СИП 95мм2)строительство ВЛ-0,4кВ в горных условиях(1км) (СИП-95)</t>
  </si>
  <si>
    <t>07-04</t>
  </si>
  <si>
    <t>Одноцепные(АС 95мм2)Строительство ВЛ-35 кВ в горных условиях (1км) АС-95</t>
  </si>
  <si>
    <t>08-01</t>
  </si>
  <si>
    <t>Одноцепные(АС70мм2)Строительство ВЛ-35 кВ в горных условиях (1км) АС-70</t>
  </si>
  <si>
    <t>08-03</t>
  </si>
  <si>
    <t>Одноцепные(АС95мм2)Строительство ВЛ-35 кВ в городских условиях (1км) АС-95</t>
  </si>
  <si>
    <t>09-01</t>
  </si>
  <si>
    <t>Одноцепные(АС70мм2)Строительство ВЛ-35 кВ в городских условиях (1км) АС-70</t>
  </si>
  <si>
    <t>09-03</t>
  </si>
  <si>
    <t>Одноцепные(АС 95мм2Строительство ВЛ-35 кВ в равнинных условиях (1км) АС-95</t>
  </si>
  <si>
    <t>10-01</t>
  </si>
  <si>
    <t>Одноцепные(АС70мм2)Строительство ВЛ-35 кВ в равнинных условиях (1км) АС-70</t>
  </si>
  <si>
    <t>10-03</t>
  </si>
  <si>
    <t>Одноцепные(АС 95мм2)Строительство ВЛ-110 кВ в городских условиях (1км) АС-95</t>
  </si>
  <si>
    <t>12-01</t>
  </si>
  <si>
    <t>Одноцепные(АС 95мм2)Строительство ВЛ-110 кВ на равнинных условиях (1км) АС-95</t>
  </si>
  <si>
    <t>11-01</t>
  </si>
  <si>
    <t>Одноцепные(АС 95мм2) Строительство ВЛ-110 кВ в горных условиях (1км) АС-95</t>
  </si>
  <si>
    <t>13-01</t>
  </si>
  <si>
    <t>Одноцепные(АС120мм2)Строительство ВЛ-35 кВ в горных условиях (1км) АС-120</t>
  </si>
  <si>
    <t>08-02</t>
  </si>
  <si>
    <t>Одноцепные(АС 120мм2)Строительство ВЛ-35 кВ в городских условиях (1км) АС-120</t>
  </si>
  <si>
    <t>09-02</t>
  </si>
  <si>
    <t>Одноцепные(АС120мм2)Строительство ВЛ-35 кВ в равнинных условиях (1км) АС-120</t>
  </si>
  <si>
    <t>10-02</t>
  </si>
  <si>
    <t>Одноцепные(АС 120мм2)Строительство ВЛ-110 кВ в городских условиях (1км) АС-120</t>
  </si>
  <si>
    <t>13-02</t>
  </si>
  <si>
    <t>Одноцепные(АС120мм2 )Строительство ВЛ-110 кВ в равнинных условиях (1км) АС-120</t>
  </si>
  <si>
    <t>11-02</t>
  </si>
  <si>
    <t>Одноцепные(АС120мм2) Строительство ВЛ-110 кВ в горных условиях (1км) АС-120</t>
  </si>
  <si>
    <t>Одноцепные(АС120мм2)</t>
  </si>
  <si>
    <t>Одноцепные(СИП 35мм2)Строительство ВЛ-0,4кВ  в горных условиях(1км) СИП 35мм2</t>
  </si>
  <si>
    <t>07-01</t>
  </si>
  <si>
    <t>Одноцепные(СИП 35мм2)Строительство ВЛ-0,4кВ  в городских  условиях(1км) СИП 35мм2</t>
  </si>
  <si>
    <t>повтор</t>
  </si>
  <si>
    <t>06-01</t>
  </si>
  <si>
    <t>Одноцепные(СИП 50мм2)Строительство ВЛ-0,4 кВ в городских условиях (1км) СИП 50мм2</t>
  </si>
  <si>
    <t>05-02</t>
  </si>
  <si>
    <t>Одноцепные(СИП 35мм2)Строительство ВЛ-0,4кВ  в равнинных условиях(1км) СИП 35мм2</t>
  </si>
  <si>
    <t xml:space="preserve"> у -зубейды нет</t>
  </si>
  <si>
    <t>05-01</t>
  </si>
  <si>
    <t>Одноцепные(СИП 50мм2)Строительство ВЛ-0,4кВ  в равнинных условиях(1км) СИП 50мм2</t>
  </si>
  <si>
    <t>06-02</t>
  </si>
  <si>
    <t>Одноцепные(СИП 70 мм2)Строительство ВЛ-0,4 кВ в городских  условиях(1км) СИП-70мм2</t>
  </si>
  <si>
    <t>06-03</t>
  </si>
  <si>
    <t>Одноцепные(СИП 95мм2)строительство ВЛ-0,4кВ в городских условиях(1км) (СИП-95)</t>
  </si>
  <si>
    <t>повт</t>
  </si>
  <si>
    <t>06-04</t>
  </si>
  <si>
    <t>Одноцепные(СИП 70 мм2)Строительство ВЛ-0,4 кВ в равнинных условиях(1км) СИП-70мм2</t>
  </si>
  <si>
    <t>05-03</t>
  </si>
  <si>
    <t>Одноцепные(СИП 95мм2)Строительство ВЛ-0,4кВ в равнинных условиях(1км) (СИП-95)</t>
  </si>
  <si>
    <t>05-04</t>
  </si>
  <si>
    <t>Строительство ВЛ-10 кВ в горных условиях(1км) (АС-50)</t>
  </si>
  <si>
    <t>04-01</t>
  </si>
  <si>
    <t>Строительство ВЛ-10 кВ в горных условиях(1км) (АС-70)</t>
  </si>
  <si>
    <t>04-02</t>
  </si>
  <si>
    <t>Строительство ВЛ-10 кВ в горных условиях(1км) (АС-95)</t>
  </si>
  <si>
    <t>04-03</t>
  </si>
  <si>
    <t>Строительство ВЛ-35 кВ в горных условиях (1км) АС-95</t>
  </si>
  <si>
    <t>Строительство ВЛ-10 кВ в городских условиях(1км) (СИП-50)</t>
  </si>
  <si>
    <t>03-01</t>
  </si>
  <si>
    <t>Строительство ВЛ-10 кВ в равнинных условиях(1км) (СИП-50)</t>
  </si>
  <si>
    <t>02-01</t>
  </si>
  <si>
    <t>Одноцепные(СИП 120мм2)Строительство ВЛ-6/10кВ  в городских условиях (1км)(СИП-120)</t>
  </si>
  <si>
    <t>03-04</t>
  </si>
  <si>
    <t>Одноцепные(СИП 95мм2)Строительство ВЛ-10 кВ в городских условиях(1км) (СИП-95)</t>
  </si>
  <si>
    <t>03-03</t>
  </si>
  <si>
    <t>Одноцепные(СИП 70мм2)Строительство ВЛ-10 кВ в городских условиях(1км) (СИП-70)</t>
  </si>
  <si>
    <t>03-02</t>
  </si>
  <si>
    <t>Одноцепные(СИП 95мм2) Строительство ВЛ-6/10кВ на равнине (1км)(СИП-95)</t>
  </si>
  <si>
    <t>02-03</t>
  </si>
  <si>
    <t>Одноцепные(СИП 70мм2)Строительство ВЛ-10 кВна равнине (1км) (СИП-70</t>
  </si>
  <si>
    <t>02-02</t>
  </si>
  <si>
    <t>Строительство КЛ-10 кВ в городских условиях(1км) (ААШв 3*50)</t>
  </si>
  <si>
    <t>15-03</t>
  </si>
  <si>
    <t>Строительство КЛ-0,4 кВ в городских условиях(1км) (АВБбШв 4*35)</t>
  </si>
  <si>
    <t>14-01</t>
  </si>
  <si>
    <t>с 2-мя  кабелями в траншее Строительсво КЛ-6/10кВ (1 км) из сшитого полиэтилена в городских условиях 150мм (в две нитки)</t>
  </si>
  <si>
    <t>15-08</t>
  </si>
  <si>
    <t>с 2-мя  кабелями в траншее</t>
  </si>
  <si>
    <t>с 3-мя кабелями в траншее Строительство КЛ-10 кВ в городских условиях(1км) (ААБ 3*95)</t>
  </si>
  <si>
    <t>с 3-мя кабелями в траншее Строительство КЛ-10 кВ в городских условиях(1км) (ААБ 3*70)</t>
  </si>
  <si>
    <t>15-02</t>
  </si>
  <si>
    <t>с 3-мя кабелями в траншее Строительство КЛ-10 кВ в городских условиях(1км) (ААШв 3*70)</t>
  </si>
  <si>
    <t>15-04</t>
  </si>
  <si>
    <t>с 3-мя кабелями в траншее Строительство КЛ-10 кВ в городских условиях(1км) (ААБ 3*120)</t>
  </si>
  <si>
    <t>15-05</t>
  </si>
  <si>
    <t>с 3-мя кабелями в траншее Строительство КЛ-10 кВ в городских условиях(1км) (ААШв 3*150)</t>
  </si>
  <si>
    <t>15-07</t>
  </si>
  <si>
    <t>с 3-мя кабелями в траншее Строительство КЛ-6/10 кВ в городских условиях(1км) (АСБ 3*95)</t>
  </si>
  <si>
    <t>15-11</t>
  </si>
  <si>
    <t>с 3-мя кабелями в траншее Строительство КЛ-6/10 кВ в городских условиях(1км) (АСБ 3*185)</t>
  </si>
  <si>
    <t>15-12</t>
  </si>
  <si>
    <t>с 3-мя кабелями в траншееСтроительство КЛ-6/10 кВ в городских условиях(1км) (АСБ 3*150)</t>
  </si>
  <si>
    <t>15-13</t>
  </si>
  <si>
    <t>с 4-мя кабелями в траншее Строительство КЛ-0,4 кВ в городских условиях(1км) (АВБбШв 4*70)</t>
  </si>
  <si>
    <t>14-02</t>
  </si>
  <si>
    <t>с 4-мя кабелями в траншее Строительство КЛ-0,4 кВ в городских условиях(1км) (АВБбШв 4*95)</t>
  </si>
  <si>
    <t>14-03</t>
  </si>
  <si>
    <t>с 4-мя кабелями в траншее Прокладка кабеля КЛ-0,4 кВ (1 км) из сшитого полиэтилена 150мм</t>
  </si>
  <si>
    <t>14-04</t>
  </si>
  <si>
    <t>с 4-мя кабелями в траншее Прокладка кабеля КЛ-0,4 кВ (1 км) из сшитого полиэтилена 185мм</t>
  </si>
  <si>
    <t>14-05</t>
  </si>
  <si>
    <t>с 2-мя  кабелями в траншее Строительсво КЛ-6/10кВ (1 км) из сшитого полиэтилена в городских условиях 185мм (в две нитки)</t>
  </si>
  <si>
    <t>15-09</t>
  </si>
  <si>
    <t>с 2-мя  кабелями в траншее Строительсво КЛ-6/10кВ (1 км) из сшитого полиэтилена в городских условиях 240мм (в две нитки)</t>
  </si>
  <si>
    <t>15-10</t>
  </si>
  <si>
    <t>с 3-мя кабелями в траншее Строительство КЛ-10 кВ в городских условиях(1км) (ААБ 3*240)</t>
  </si>
  <si>
    <t>15-06</t>
  </si>
  <si>
    <t>с 3-мя кабелями в траншее Строительство КЛ-6/10 кВ в городских условиях(1км) (АСБ 3*240)</t>
  </si>
  <si>
    <t>15-14</t>
  </si>
  <si>
    <t>шкафного или киоскового типа Строительство КТП-25 кВА</t>
  </si>
  <si>
    <t>шкафного или киоскового типа(40 кВА)Строительство КТП-40 кВА</t>
  </si>
  <si>
    <t>шкафного или киоскового типа(63 кВА)Строительство КТП-63 кВА</t>
  </si>
  <si>
    <t>шкафного или киоскового типа(100 кВА)Строительство КТП-100 кВА</t>
  </si>
  <si>
    <t>столбового или мачтового типа</t>
  </si>
  <si>
    <t>шкафного или киоскового типа(КТП 160 кВА)Строительство КТП-160 кВА</t>
  </si>
  <si>
    <t>шкафного или киоскового типа(КТП 250 кВА)Строительство КТП-250 кВА</t>
  </si>
  <si>
    <t>шкафного или киоскового типаСтроительство КТП-400 кВА</t>
  </si>
  <si>
    <t>шкафного или киоскового типа Строительство КТП-630 кВА</t>
  </si>
  <si>
    <t>шкафного или киоскового типа Строительство КТП-1000 кВА</t>
  </si>
  <si>
    <t>блочного типа(1БКТП 630кВА) Строительство 1БКТП 6_0,4-630 кВа</t>
  </si>
  <si>
    <t>блочного типа (2БКТП-630) Строительство 2БКТП 6_0,4-630 кВа</t>
  </si>
  <si>
    <t>шкафного или киоскового типа Строительство КТП-1250 кВА</t>
  </si>
  <si>
    <t>блочного типа(1БКТП 1000 кВА) Строительство 1БКТП 6_0,4-1000 кВа</t>
  </si>
  <si>
    <t>блочного типа(2БКТП 1000 кВА)Строительство 2БКТП 6_0,4-1000 кВа</t>
  </si>
  <si>
    <t>блочного типа(1БКТП 1250 кВА) Строительство 1БКТП 6_0,4-1250 кВа</t>
  </si>
  <si>
    <t>блочного типа(2БКТП 1250 кВА) Строительство 2БКТП 6_0,4-1250 кВа</t>
  </si>
  <si>
    <t>Установка Реклоузера на концевой опоре</t>
  </si>
  <si>
    <t>01-06</t>
  </si>
  <si>
    <t>Установка трехфазного счетчика полукосвенного включения</t>
  </si>
  <si>
    <t>01-03</t>
  </si>
  <si>
    <r>
      <t xml:space="preserve">Прямого включения (k = 1) </t>
    </r>
    <r>
      <rPr>
        <u/>
        <sz val="12"/>
        <rFont val="Arial Narrow"/>
        <family val="2"/>
        <charset val="204"/>
      </rPr>
      <t>Установка однофазного счетчика прямого включения</t>
    </r>
  </si>
  <si>
    <t>01-01</t>
  </si>
  <si>
    <r>
      <t>Прямого включения (k = 1)</t>
    </r>
    <r>
      <rPr>
        <u/>
        <sz val="12"/>
        <rFont val="Arial Narrow"/>
        <family val="2"/>
        <charset val="204"/>
      </rPr>
      <t xml:space="preserve"> Установка трехфазного счетчика прямого включения на опоре в шкафу</t>
    </r>
  </si>
  <si>
    <t>01-02</t>
  </si>
  <si>
    <t>Установка ПКУ на опоре(прибора учета косвенного включения) Установка ПКУ на опоре (прибора учета косвенного включения)</t>
  </si>
  <si>
    <t>01-04</t>
  </si>
  <si>
    <t>установка прибора учета в КРУНАХ 6/10 кВ Установка прибора учета электроэнергии в КРУНах-6/10 кВ (Счетчик СЭ-303)</t>
  </si>
  <si>
    <t>01-05</t>
  </si>
  <si>
    <t>Строительство ДГУ 100 кВт</t>
  </si>
  <si>
    <t>Строительство ДГУ 150 кВт</t>
  </si>
  <si>
    <t>Строительство ДГУ 200 кВт</t>
  </si>
  <si>
    <t>Строительство ДГУ 250 кВт</t>
  </si>
  <si>
    <t>02-04</t>
  </si>
  <si>
    <t>Строительство ДГУ400 кВт</t>
  </si>
  <si>
    <t>02-05</t>
  </si>
  <si>
    <t>Строительство ДГУ500 кВт</t>
  </si>
  <si>
    <t>02-06</t>
  </si>
  <si>
    <t>Строительство ДГУ 1000 кВт</t>
  </si>
  <si>
    <t>02-07</t>
  </si>
  <si>
    <t xml:space="preserve">                             Мухумаев Магомедхабиб Магомедович</t>
  </si>
  <si>
    <t>6/10</t>
  </si>
  <si>
    <t>Номинальный ток свыше 1 000 А (k = 5)</t>
  </si>
  <si>
    <t>Количество ячеек в распределительном или переключательном пункте  свыше 15 ячеек (l = 4)</t>
  </si>
  <si>
    <t>Распределительные пункты (РП), за исключением комплектных распределительных устройств наружной установки (КРН, КРУП) (j = 4),</t>
  </si>
  <si>
    <t>15-01</t>
  </si>
  <si>
    <t>Строительство ВЛ-0,4 кВ с. Верхнее Инхо Гумбетовский район,от опоры №10,КТП-11/630 еВА Ф№1п/с Тлох ТУ 11850/2021г/ДЭ/ГУМБРЭС"Бактерицидная установка"</t>
  </si>
  <si>
    <t>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</si>
</sst>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#,##0.0"/>
    <numFmt numFmtId="167" formatCode="#,##0.000"/>
    <numFmt numFmtId="168" formatCode="#,##0.00000000"/>
    <numFmt numFmtId="169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u/>
      <sz val="12"/>
      <name val="Arial Narrow"/>
      <family val="2"/>
      <charset val="204"/>
    </font>
    <font>
      <b/>
      <u/>
      <sz val="11"/>
      <color theme="1"/>
      <name val="Arial Narrow"/>
      <family val="2"/>
      <charset val="204"/>
    </font>
    <font>
      <sz val="16"/>
      <name val="Arial Narrow"/>
      <family val="2"/>
      <charset val="204"/>
    </font>
    <font>
      <u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i/>
      <sz val="11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6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0" fontId="6" fillId="0" borderId="0"/>
    <xf numFmtId="0" fontId="7" fillId="0" borderId="0"/>
    <xf numFmtId="9" fontId="4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2" fillId="0" borderId="0"/>
    <xf numFmtId="0" fontId="1" fillId="0" borderId="0"/>
    <xf numFmtId="0" fontId="1" fillId="0" borderId="0"/>
    <xf numFmtId="43" fontId="19" fillId="0" borderId="0" applyFont="0" applyFill="0" applyBorder="0" applyAlignment="0" applyProtection="0"/>
  </cellStyleXfs>
  <cellXfs count="105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9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65" fontId="1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4" fontId="14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left" wrapText="1"/>
    </xf>
    <xf numFmtId="2" fontId="9" fillId="0" borderId="0" xfId="0" applyNumberFormat="1" applyFont="1" applyAlignment="1">
      <alignment horizontal="center" vertical="center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16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" xfId="0" applyFont="1" applyFill="1" applyBorder="1"/>
    <xf numFmtId="4" fontId="12" fillId="0" borderId="1" xfId="0" applyNumberFormat="1" applyFont="1" applyFill="1" applyBorder="1" applyAlignment="1">
      <alignment vertical="center"/>
    </xf>
    <xf numFmtId="0" fontId="15" fillId="0" borderId="1" xfId="0" applyFont="1" applyFill="1" applyBorder="1"/>
    <xf numFmtId="166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12" fillId="0" borderId="1" xfId="0" applyFont="1" applyFill="1" applyBorder="1" applyAlignment="1">
      <alignment wrapText="1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wrapText="1"/>
    </xf>
    <xf numFmtId="2" fontId="12" fillId="0" borderId="0" xfId="0" applyNumberFormat="1" applyFont="1" applyFill="1" applyAlignment="1">
      <alignment wrapText="1"/>
    </xf>
    <xf numFmtId="2" fontId="12" fillId="0" borderId="0" xfId="0" applyNumberFormat="1" applyFont="1" applyFill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1" xfId="0" applyFont="1" applyFill="1" applyBorder="1" applyAlignment="1">
      <alignment horizontal="left"/>
    </xf>
    <xf numFmtId="165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/>
    </xf>
    <xf numFmtId="0" fontId="18" fillId="0" borderId="1" xfId="0" applyFont="1" applyFill="1" applyBorder="1"/>
    <xf numFmtId="167" fontId="12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4" fillId="0" borderId="1" xfId="0" applyFont="1" applyBorder="1"/>
    <xf numFmtId="0" fontId="20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169" fontId="9" fillId="0" borderId="1" xfId="16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4" fontId="12" fillId="0" borderId="0" xfId="0" applyNumberFormat="1" applyFont="1" applyFill="1"/>
    <xf numFmtId="49" fontId="12" fillId="0" borderId="0" xfId="0" applyNumberFormat="1" applyFont="1" applyFill="1"/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top"/>
    </xf>
    <xf numFmtId="4" fontId="12" fillId="0" borderId="0" xfId="0" applyNumberFormat="1" applyFont="1" applyFill="1" applyAlignment="1">
      <alignment horizontal="center" vertical="top"/>
    </xf>
    <xf numFmtId="49" fontId="22" fillId="0" borderId="0" xfId="0" applyNumberFormat="1" applyFont="1" applyFill="1"/>
  </cellXfs>
  <cellStyles count="17">
    <cellStyle name="Обычный" xfId="0" builtinId="0"/>
    <cellStyle name="Обычный 12" xfId="13"/>
    <cellStyle name="Обычный 12 2" xfId="14"/>
    <cellStyle name="Обычный 12 6" xfId="15"/>
    <cellStyle name="Обычный 2" xfId="1"/>
    <cellStyle name="Обычный 2 2" xfId="2"/>
    <cellStyle name="Обычный 2 3" xfId="7"/>
    <cellStyle name="Обычный 2 4" xfId="5"/>
    <cellStyle name="Обычный 2 5" xfId="12"/>
    <cellStyle name="Обычный 3 5" xfId="10"/>
    <cellStyle name="Обычный 4 7" xfId="11"/>
    <cellStyle name="Обычный 5" xfId="3"/>
    <cellStyle name="Процентный 2" xfId="4"/>
    <cellStyle name="Процентный 2 2" xfId="8"/>
    <cellStyle name="Финансовый" xfId="16" builtinId="3"/>
    <cellStyle name="Финансовый 2" xfId="6"/>
    <cellStyle name="Финансовый 2 2" xfId="9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3/Desktop/&#1057;&#1054;&#1060;_&#1055;&#1088;&#1080;&#1083;&#1086;&#1078;&#1077;&#1085;&#1080;&#1077;%2011%20&#1085;&#1072;%2029.08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Данные заявок на ТП"/>
      <sheetName val="Регионы"/>
      <sheetName val="ДЗО"/>
      <sheetName val="Филиалы,ВЗО,Общ.под управл."/>
      <sheetName val="Тип примененного тарифа"/>
      <sheetName val="Категория договора ТП"/>
      <sheetName val="Статусы ТП"/>
      <sheetName val="ОКВЭД"/>
      <sheetName val="Лист4"/>
      <sheetName val="Лист5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Поступила</v>
          </cell>
        </row>
        <row r="3">
          <cell r="A3" t="str">
            <v>Договор направлен</v>
          </cell>
        </row>
        <row r="4">
          <cell r="A4" t="str">
            <v>Договор заключен</v>
          </cell>
        </row>
        <row r="5">
          <cell r="A5" t="str">
            <v>ТУ выполнены</v>
          </cell>
        </row>
        <row r="6">
          <cell r="A6" t="str">
            <v>Объект присоединен</v>
          </cell>
        </row>
        <row r="7">
          <cell r="A7" t="str">
            <v>Акты подписаны</v>
          </cell>
        </row>
        <row r="8">
          <cell r="A8" t="str">
            <v>Договор расторгнут</v>
          </cell>
        </row>
        <row r="9">
          <cell r="A9" t="str">
            <v>Получение недостающих сведений</v>
          </cell>
        </row>
        <row r="10">
          <cell r="A10" t="str">
            <v>Заявка аннулирована ДЗО</v>
          </cell>
        </row>
        <row r="11">
          <cell r="A11" t="str">
            <v>Отзыв заявителем заявки на ТП</v>
          </cell>
        </row>
        <row r="12">
          <cell r="A12" t="str">
            <v>Заявка принята в работу</v>
          </cell>
        </row>
      </sheetData>
      <sheetData sheetId="8">
        <row r="2">
          <cell r="A2" t="str">
            <v>-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Normal="100" zoomScaleSheetLayoutView="100" workbookViewId="0">
      <selection activeCell="C23" sqref="C23"/>
    </sheetView>
  </sheetViews>
  <sheetFormatPr defaultRowHeight="16.5" x14ac:dyDescent="0.3"/>
  <cols>
    <col min="1" max="1" width="4.42578125" style="1" customWidth="1"/>
    <col min="2" max="2" width="27.5703125" style="1" customWidth="1"/>
    <col min="3" max="3" width="71" style="1" customWidth="1"/>
    <col min="4" max="16384" width="9.140625" style="1"/>
  </cols>
  <sheetData>
    <row r="2" spans="2:3" x14ac:dyDescent="0.3">
      <c r="B2" s="86" t="s">
        <v>51</v>
      </c>
      <c r="C2" s="86"/>
    </row>
    <row r="4" spans="2:3" x14ac:dyDescent="0.3">
      <c r="B4" s="3" t="s">
        <v>52</v>
      </c>
      <c r="C4" s="14" t="s">
        <v>69</v>
      </c>
    </row>
    <row r="5" spans="2:3" x14ac:dyDescent="0.3">
      <c r="B5" s="3" t="s">
        <v>53</v>
      </c>
      <c r="C5" s="14" t="s">
        <v>69</v>
      </c>
    </row>
    <row r="6" spans="2:3" x14ac:dyDescent="0.3">
      <c r="B6" s="3" t="s">
        <v>54</v>
      </c>
      <c r="C6" s="9" t="s">
        <v>70</v>
      </c>
    </row>
    <row r="7" spans="2:3" x14ac:dyDescent="0.3">
      <c r="B7" s="3" t="s">
        <v>55</v>
      </c>
      <c r="C7" s="9" t="s">
        <v>70</v>
      </c>
    </row>
    <row r="8" spans="2:3" x14ac:dyDescent="0.3">
      <c r="B8" s="3" t="s">
        <v>56</v>
      </c>
      <c r="C8" s="15">
        <v>2632082033</v>
      </c>
    </row>
    <row r="9" spans="2:3" x14ac:dyDescent="0.3">
      <c r="B9" s="3" t="s">
        <v>57</v>
      </c>
      <c r="C9" s="18" t="s">
        <v>93</v>
      </c>
    </row>
    <row r="10" spans="2:3" x14ac:dyDescent="0.3">
      <c r="B10" s="3" t="s">
        <v>58</v>
      </c>
      <c r="C10" s="3" t="s">
        <v>408</v>
      </c>
    </row>
    <row r="11" spans="2:3" x14ac:dyDescent="0.3">
      <c r="B11" s="3" t="s">
        <v>59</v>
      </c>
      <c r="C11" s="17" t="s">
        <v>71</v>
      </c>
    </row>
    <row r="12" spans="2:3" x14ac:dyDescent="0.3">
      <c r="B12" s="3" t="s">
        <v>60</v>
      </c>
      <c r="C12" s="17" t="s">
        <v>72</v>
      </c>
    </row>
    <row r="13" spans="2:3" x14ac:dyDescent="0.3">
      <c r="B13" s="3" t="s">
        <v>61</v>
      </c>
      <c r="C13" s="19"/>
    </row>
  </sheetData>
  <mergeCells count="1">
    <mergeCell ref="B2:C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7"/>
  <sheetViews>
    <sheetView view="pageBreakPreview" zoomScale="80" zoomScaleNormal="80" zoomScaleSheetLayoutView="80" workbookViewId="0">
      <pane xSplit="2" ySplit="12" topLeftCell="C13" activePane="bottomRight" state="frozen"/>
      <selection pane="topRight" activeCell="D1" sqref="D1"/>
      <selection pane="bottomLeft" activeCell="A13" sqref="A13"/>
      <selection pane="bottomRight" activeCell="A295" sqref="A295:XFD307"/>
    </sheetView>
  </sheetViews>
  <sheetFormatPr defaultColWidth="9.140625" defaultRowHeight="15.75" outlineLevelRow="1" x14ac:dyDescent="0.25"/>
  <cols>
    <col min="1" max="1" width="11" style="38" customWidth="1"/>
    <col min="2" max="2" width="90.42578125" style="32" customWidth="1"/>
    <col min="3" max="3" width="18.85546875" style="39" customWidth="1"/>
    <col min="4" max="4" width="19" style="39" customWidth="1"/>
    <col min="5" max="5" width="23.5703125" style="40" customWidth="1"/>
    <col min="6" max="6" width="22.7109375" style="41" customWidth="1"/>
    <col min="7" max="7" width="20.5703125" style="42" customWidth="1"/>
    <col min="8" max="10" width="14.85546875" style="32" hidden="1" customWidth="1"/>
    <col min="11" max="12" width="0" style="32" hidden="1" customWidth="1"/>
    <col min="13" max="13" width="16.140625" style="33" hidden="1" customWidth="1"/>
    <col min="14" max="14" width="12.140625" style="33" hidden="1" customWidth="1"/>
    <col min="15" max="15" width="21.42578125" style="33" customWidth="1"/>
    <col min="16" max="16" width="12.140625" style="33" bestFit="1" customWidth="1"/>
    <col min="17" max="17" width="9.140625" style="33"/>
    <col min="18" max="18" width="15.85546875" style="33" customWidth="1"/>
    <col min="19" max="22" width="9.140625" style="33"/>
    <col min="23" max="16384" width="9.140625" style="32"/>
  </cols>
  <sheetData>
    <row r="2" spans="1:22" x14ac:dyDescent="0.25">
      <c r="F2" s="41" t="s">
        <v>109</v>
      </c>
    </row>
    <row r="3" spans="1:22" x14ac:dyDescent="0.25">
      <c r="F3" s="41" t="s">
        <v>82</v>
      </c>
    </row>
    <row r="4" spans="1:22" x14ac:dyDescent="0.25">
      <c r="F4" s="41" t="s">
        <v>83</v>
      </c>
    </row>
    <row r="5" spans="1:22" x14ac:dyDescent="0.25">
      <c r="F5" s="41" t="s">
        <v>84</v>
      </c>
    </row>
    <row r="6" spans="1:22" x14ac:dyDescent="0.25">
      <c r="F6" s="41" t="s">
        <v>85</v>
      </c>
    </row>
    <row r="8" spans="1:22" ht="69.75" customHeight="1" x14ac:dyDescent="0.25">
      <c r="A8" s="88" t="s">
        <v>217</v>
      </c>
      <c r="B8" s="88"/>
      <c r="C8" s="88"/>
      <c r="D8" s="88"/>
      <c r="E8" s="88"/>
      <c r="F8" s="88"/>
      <c r="G8" s="88"/>
    </row>
    <row r="9" spans="1:22" x14ac:dyDescent="0.25">
      <c r="M9" s="57"/>
    </row>
    <row r="11" spans="1:22" x14ac:dyDescent="0.25">
      <c r="M11" s="58"/>
      <c r="N11" s="57"/>
    </row>
    <row r="12" spans="1:22" s="39" customFormat="1" ht="141.75" x14ac:dyDescent="0.25">
      <c r="A12" s="37" t="s">
        <v>63</v>
      </c>
      <c r="B12" s="43" t="s">
        <v>110</v>
      </c>
      <c r="C12" s="43" t="s">
        <v>4</v>
      </c>
      <c r="D12" s="43" t="s">
        <v>5</v>
      </c>
      <c r="E12" s="44" t="s">
        <v>73</v>
      </c>
      <c r="F12" s="45" t="s">
        <v>67</v>
      </c>
      <c r="G12" s="43" t="s">
        <v>68</v>
      </c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 x14ac:dyDescent="0.25">
      <c r="A13" s="67"/>
      <c r="B13" s="47" t="s">
        <v>0</v>
      </c>
      <c r="C13" s="37"/>
      <c r="D13" s="37"/>
      <c r="E13" s="48"/>
      <c r="F13" s="68"/>
      <c r="G13" s="69"/>
      <c r="L13" s="33"/>
    </row>
    <row r="14" spans="1:22" x14ac:dyDescent="0.25">
      <c r="A14" s="67"/>
      <c r="B14" s="47" t="s">
        <v>111</v>
      </c>
      <c r="C14" s="37"/>
      <c r="D14" s="37"/>
      <c r="E14" s="48"/>
      <c r="F14" s="68"/>
      <c r="G14" s="69"/>
      <c r="L14" s="33"/>
    </row>
    <row r="15" spans="1:22" x14ac:dyDescent="0.25">
      <c r="A15" s="67"/>
      <c r="B15" s="47" t="s">
        <v>112</v>
      </c>
      <c r="C15" s="37"/>
      <c r="D15" s="37"/>
      <c r="E15" s="48"/>
      <c r="F15" s="68"/>
      <c r="G15" s="69"/>
      <c r="L15" s="33"/>
    </row>
    <row r="16" spans="1:22" x14ac:dyDescent="0.25">
      <c r="A16" s="67"/>
      <c r="B16" s="47" t="s">
        <v>113</v>
      </c>
      <c r="C16" s="37"/>
      <c r="D16" s="37"/>
      <c r="E16" s="48"/>
      <c r="F16" s="68"/>
      <c r="G16" s="69"/>
      <c r="L16" s="33"/>
    </row>
    <row r="17" spans="1:14" ht="15.75" customHeight="1" x14ac:dyDescent="0.25">
      <c r="A17" s="67"/>
      <c r="B17" s="87" t="s">
        <v>114</v>
      </c>
      <c r="C17" s="87"/>
      <c r="D17" s="87"/>
      <c r="E17" s="87"/>
      <c r="F17" s="87"/>
      <c r="G17" s="87"/>
      <c r="I17" s="32">
        <v>2024</v>
      </c>
      <c r="J17" s="99">
        <f>G28+G29+G32+G43+G44+G45+G46+G47+G48+G49+G50+G51+G53+G54+G55+G56+G57+G58+G66+G67+G68+G69+G70+G92+G95+G96+G99+G101+G102+G103+G105+G132+G133+G135+G136+G137+G138+G139</f>
        <v>311791.58399999992</v>
      </c>
      <c r="K17" s="32" t="s">
        <v>243</v>
      </c>
      <c r="M17" s="32" t="s">
        <v>244</v>
      </c>
      <c r="N17" s="32"/>
    </row>
    <row r="18" spans="1:14" x14ac:dyDescent="0.25">
      <c r="A18" s="67"/>
      <c r="B18" s="47" t="s">
        <v>115</v>
      </c>
      <c r="C18" s="37"/>
      <c r="D18" s="37"/>
      <c r="E18" s="48"/>
      <c r="F18" s="68"/>
      <c r="G18" s="69"/>
      <c r="M18" s="32"/>
      <c r="N18" s="32"/>
    </row>
    <row r="19" spans="1:14" ht="19.5" customHeight="1" x14ac:dyDescent="0.25">
      <c r="A19" s="67"/>
      <c r="B19" s="47" t="s">
        <v>116</v>
      </c>
      <c r="C19" s="37"/>
      <c r="D19" s="37"/>
      <c r="E19" s="48"/>
      <c r="F19" s="68"/>
      <c r="G19" s="69"/>
      <c r="I19" s="32">
        <v>2024</v>
      </c>
      <c r="J19" s="99">
        <f>G156+G165+G178+G181+G182+G183+G184+G185+G186+G187+G188+G189+G190+G191+G192+G194+G195+G197+G198</f>
        <v>89047.085999999981</v>
      </c>
      <c r="K19" s="32" t="s">
        <v>245</v>
      </c>
      <c r="M19" s="32" t="s">
        <v>246</v>
      </c>
      <c r="N19" s="32"/>
    </row>
    <row r="20" spans="1:14" ht="22.5" customHeight="1" x14ac:dyDescent="0.25">
      <c r="A20" s="67"/>
      <c r="B20" s="47" t="s">
        <v>117</v>
      </c>
      <c r="C20" s="36"/>
      <c r="D20" s="35"/>
      <c r="E20" s="35"/>
      <c r="F20" s="35"/>
      <c r="G20" s="35"/>
      <c r="M20" s="32"/>
      <c r="N20" s="32"/>
    </row>
    <row r="21" spans="1:14" x14ac:dyDescent="0.25">
      <c r="A21" s="67"/>
      <c r="B21" s="49" t="s">
        <v>140</v>
      </c>
      <c r="C21" s="36"/>
      <c r="D21" s="35"/>
      <c r="E21" s="35"/>
      <c r="F21" s="35"/>
      <c r="G21" s="35"/>
      <c r="I21" s="32">
        <v>2024</v>
      </c>
      <c r="J21" s="99">
        <f>G216+G219+G220+G221+G226+G227+G229+G233+G234+G237+G238+G240+G241+G242+G243+G244</f>
        <v>104466.416</v>
      </c>
      <c r="K21" s="32" t="s">
        <v>247</v>
      </c>
      <c r="M21" s="32" t="s">
        <v>248</v>
      </c>
      <c r="N21" s="32"/>
    </row>
    <row r="22" spans="1:14" x14ac:dyDescent="0.25">
      <c r="A22" s="67"/>
      <c r="B22" s="49" t="s">
        <v>141</v>
      </c>
      <c r="C22" s="36"/>
      <c r="D22" s="35"/>
      <c r="E22" s="35"/>
      <c r="F22" s="35"/>
      <c r="G22" s="35"/>
      <c r="M22" s="32"/>
      <c r="N22" s="32"/>
    </row>
    <row r="23" spans="1:14" x14ac:dyDescent="0.25">
      <c r="A23" s="67"/>
      <c r="B23" s="49" t="s">
        <v>142</v>
      </c>
      <c r="C23" s="36"/>
      <c r="D23" s="35"/>
      <c r="E23" s="35"/>
      <c r="F23" s="35"/>
      <c r="G23" s="35"/>
      <c r="I23" s="32">
        <v>2024</v>
      </c>
      <c r="J23" s="99">
        <f>G274+G275+G276</f>
        <v>361.096</v>
      </c>
      <c r="K23" s="32" t="s">
        <v>249</v>
      </c>
      <c r="M23" s="32"/>
      <c r="N23" s="32"/>
    </row>
    <row r="24" spans="1:14" x14ac:dyDescent="0.25">
      <c r="A24" s="67"/>
      <c r="B24" s="49" t="s">
        <v>143</v>
      </c>
      <c r="C24" s="36"/>
      <c r="D24" s="35"/>
      <c r="E24" s="35"/>
      <c r="F24" s="35"/>
      <c r="G24" s="35"/>
      <c r="M24" s="32"/>
      <c r="N24" s="32"/>
    </row>
    <row r="25" spans="1:14" x14ac:dyDescent="0.25">
      <c r="A25" s="67"/>
      <c r="B25" s="49" t="s">
        <v>144</v>
      </c>
      <c r="C25" s="36"/>
      <c r="D25" s="35"/>
      <c r="E25" s="35"/>
      <c r="F25" s="35"/>
      <c r="G25" s="35"/>
      <c r="I25" s="32">
        <v>2024</v>
      </c>
      <c r="J25" s="99">
        <f>G278+G279+G280</f>
        <v>1202.6120000000001</v>
      </c>
      <c r="K25" s="32" t="s">
        <v>250</v>
      </c>
      <c r="M25" s="32"/>
      <c r="N25" s="32"/>
    </row>
    <row r="26" spans="1:14" x14ac:dyDescent="0.25">
      <c r="A26" s="67"/>
      <c r="B26" s="70">
        <v>0.4</v>
      </c>
      <c r="C26" s="36"/>
      <c r="D26" s="50"/>
      <c r="E26" s="36"/>
      <c r="F26" s="35"/>
      <c r="G26" s="35"/>
      <c r="M26" s="32"/>
      <c r="N26" s="32"/>
    </row>
    <row r="27" spans="1:14" x14ac:dyDescent="0.25">
      <c r="A27" s="67"/>
      <c r="B27" s="49" t="s">
        <v>145</v>
      </c>
      <c r="C27" s="36"/>
      <c r="D27" s="35"/>
      <c r="E27" s="35"/>
      <c r="F27" s="35"/>
      <c r="G27" s="35"/>
      <c r="M27" s="32"/>
      <c r="N27" s="32"/>
    </row>
    <row r="28" spans="1:14" x14ac:dyDescent="0.25">
      <c r="A28" s="67"/>
      <c r="B28" s="47" t="s">
        <v>251</v>
      </c>
      <c r="C28" s="36">
        <v>2024</v>
      </c>
      <c r="D28" s="35">
        <v>0.4</v>
      </c>
      <c r="E28" s="36">
        <v>1000</v>
      </c>
      <c r="F28" s="35"/>
      <c r="G28" s="35">
        <v>2778.8789999999999</v>
      </c>
      <c r="H28" s="100" t="s">
        <v>252</v>
      </c>
      <c r="J28" s="32" t="s">
        <v>253</v>
      </c>
      <c r="M28" s="32"/>
      <c r="N28" s="32"/>
    </row>
    <row r="29" spans="1:14" x14ac:dyDescent="0.25">
      <c r="A29" s="67"/>
      <c r="B29" s="47" t="s">
        <v>254</v>
      </c>
      <c r="C29" s="36">
        <v>2024</v>
      </c>
      <c r="D29" s="35">
        <v>0.4</v>
      </c>
      <c r="E29" s="36">
        <v>1000</v>
      </c>
      <c r="F29" s="35"/>
      <c r="G29" s="35">
        <v>2941.41</v>
      </c>
      <c r="H29" s="100" t="s">
        <v>255</v>
      </c>
      <c r="J29" s="32" t="s">
        <v>253</v>
      </c>
      <c r="M29" s="32"/>
      <c r="N29" s="32"/>
    </row>
    <row r="30" spans="1:14" x14ac:dyDescent="0.25">
      <c r="A30" s="67"/>
      <c r="B30" s="47" t="s">
        <v>94</v>
      </c>
      <c r="C30" s="36"/>
      <c r="D30" s="35"/>
      <c r="E30" s="36"/>
      <c r="F30" s="35"/>
      <c r="G30" s="35"/>
      <c r="M30" s="32"/>
      <c r="N30" s="32"/>
    </row>
    <row r="31" spans="1:14" x14ac:dyDescent="0.25">
      <c r="A31" s="67"/>
      <c r="B31" s="47" t="s">
        <v>94</v>
      </c>
      <c r="C31" s="36"/>
      <c r="D31" s="35"/>
      <c r="E31" s="36"/>
      <c r="F31" s="35"/>
      <c r="G31" s="35"/>
      <c r="M31" s="32"/>
      <c r="N31" s="32"/>
    </row>
    <row r="32" spans="1:14" x14ac:dyDescent="0.25">
      <c r="A32" s="67"/>
      <c r="B32" s="47" t="s">
        <v>256</v>
      </c>
      <c r="C32" s="36">
        <v>2024</v>
      </c>
      <c r="D32" s="35">
        <v>0.4</v>
      </c>
      <c r="E32" s="36">
        <v>1000</v>
      </c>
      <c r="F32" s="35"/>
      <c r="G32" s="35">
        <v>3009.654</v>
      </c>
      <c r="H32" s="100" t="s">
        <v>257</v>
      </c>
      <c r="J32" s="32" t="s">
        <v>253</v>
      </c>
      <c r="M32" s="32"/>
      <c r="N32" s="32"/>
    </row>
    <row r="33" spans="1:15" x14ac:dyDescent="0.25">
      <c r="A33" s="67"/>
      <c r="B33" s="49" t="s">
        <v>146</v>
      </c>
      <c r="C33" s="36"/>
      <c r="D33" s="35"/>
      <c r="E33" s="35"/>
      <c r="F33" s="35"/>
      <c r="G33" s="35"/>
      <c r="M33" s="32"/>
      <c r="N33" s="32"/>
    </row>
    <row r="34" spans="1:15" x14ac:dyDescent="0.25">
      <c r="A34" s="67"/>
      <c r="B34" s="49" t="s">
        <v>149</v>
      </c>
      <c r="C34" s="36"/>
      <c r="D34" s="35"/>
      <c r="E34" s="35"/>
      <c r="F34" s="35"/>
      <c r="G34" s="35"/>
      <c r="M34" s="32"/>
      <c r="N34" s="32"/>
    </row>
    <row r="35" spans="1:15" x14ac:dyDescent="0.25">
      <c r="A35" s="67"/>
      <c r="B35" s="47" t="s">
        <v>95</v>
      </c>
      <c r="C35" s="36"/>
      <c r="D35" s="50"/>
      <c r="E35" s="36"/>
      <c r="F35" s="35"/>
      <c r="G35" s="35"/>
      <c r="M35" s="32"/>
      <c r="N35" s="32"/>
    </row>
    <row r="36" spans="1:15" x14ac:dyDescent="0.25">
      <c r="A36" s="67"/>
      <c r="B36" s="47" t="s">
        <v>96</v>
      </c>
      <c r="C36" s="36"/>
      <c r="D36" s="50"/>
      <c r="E36" s="36"/>
      <c r="F36" s="35"/>
      <c r="G36" s="35"/>
      <c r="M36" s="32"/>
      <c r="N36" s="32"/>
    </row>
    <row r="37" spans="1:15" x14ac:dyDescent="0.25">
      <c r="A37" s="67"/>
      <c r="B37" s="47" t="s">
        <v>97</v>
      </c>
      <c r="C37" s="36"/>
      <c r="D37" s="50"/>
      <c r="E37" s="36"/>
      <c r="F37" s="35"/>
      <c r="G37" s="35"/>
      <c r="M37" s="32"/>
      <c r="N37" s="32"/>
    </row>
    <row r="38" spans="1:15" x14ac:dyDescent="0.25">
      <c r="A38" s="67"/>
      <c r="B38" s="47" t="s">
        <v>96</v>
      </c>
      <c r="C38" s="36"/>
      <c r="D38" s="50"/>
      <c r="E38" s="36"/>
      <c r="F38" s="35"/>
      <c r="G38" s="35"/>
      <c r="M38" s="32"/>
      <c r="N38" s="32"/>
    </row>
    <row r="39" spans="1:15" x14ac:dyDescent="0.25">
      <c r="A39" s="67"/>
      <c r="B39" s="51" t="s">
        <v>147</v>
      </c>
      <c r="C39" s="36"/>
      <c r="D39" s="35"/>
      <c r="E39" s="35"/>
      <c r="F39" s="35"/>
      <c r="G39" s="35"/>
      <c r="M39" s="32"/>
      <c r="N39" s="32"/>
    </row>
    <row r="40" spans="1:15" x14ac:dyDescent="0.25">
      <c r="A40" s="67"/>
      <c r="B40" s="49" t="s">
        <v>148</v>
      </c>
      <c r="C40" s="36"/>
      <c r="D40" s="35"/>
      <c r="E40" s="35"/>
      <c r="F40" s="35"/>
      <c r="G40" s="35"/>
      <c r="M40" s="32"/>
      <c r="N40" s="32"/>
    </row>
    <row r="41" spans="1:15" x14ac:dyDescent="0.25">
      <c r="A41" s="67"/>
      <c r="B41" s="49" t="s">
        <v>146</v>
      </c>
      <c r="C41" s="36"/>
      <c r="D41" s="35"/>
      <c r="E41" s="35"/>
      <c r="F41" s="35"/>
      <c r="G41" s="35"/>
      <c r="M41" s="32"/>
      <c r="N41" s="32"/>
    </row>
    <row r="42" spans="1:15" x14ac:dyDescent="0.25">
      <c r="A42" s="67"/>
      <c r="B42" s="49" t="s">
        <v>149</v>
      </c>
      <c r="C42" s="36"/>
      <c r="D42" s="35"/>
      <c r="E42" s="35"/>
      <c r="F42" s="35"/>
      <c r="G42" s="35"/>
      <c r="M42" s="32"/>
      <c r="N42" s="32"/>
    </row>
    <row r="43" spans="1:15" x14ac:dyDescent="0.25">
      <c r="A43" s="67"/>
      <c r="B43" s="47" t="s">
        <v>258</v>
      </c>
      <c r="C43" s="36">
        <v>2024</v>
      </c>
      <c r="D43" s="50">
        <v>35</v>
      </c>
      <c r="E43" s="36">
        <v>1000</v>
      </c>
      <c r="F43" s="35"/>
      <c r="G43" s="35">
        <v>17604.213</v>
      </c>
      <c r="H43" s="100" t="s">
        <v>259</v>
      </c>
      <c r="J43" s="32" t="s">
        <v>253</v>
      </c>
      <c r="M43" s="32"/>
      <c r="N43" s="32"/>
    </row>
    <row r="44" spans="1:15" x14ac:dyDescent="0.25">
      <c r="A44" s="67"/>
      <c r="B44" s="47" t="s">
        <v>260</v>
      </c>
      <c r="C44" s="36">
        <v>2024</v>
      </c>
      <c r="D44" s="50">
        <v>35</v>
      </c>
      <c r="E44" s="36">
        <v>1000</v>
      </c>
      <c r="F44" s="35"/>
      <c r="G44" s="35">
        <v>14349.915999999999</v>
      </c>
      <c r="H44" s="100" t="s">
        <v>261</v>
      </c>
      <c r="J44" s="32" t="s">
        <v>253</v>
      </c>
      <c r="M44" s="32"/>
      <c r="N44" s="32"/>
    </row>
    <row r="45" spans="1:15" x14ac:dyDescent="0.25">
      <c r="A45" s="67"/>
      <c r="B45" s="47" t="s">
        <v>262</v>
      </c>
      <c r="C45" s="36">
        <v>2024</v>
      </c>
      <c r="D45" s="50">
        <v>35</v>
      </c>
      <c r="E45" s="36">
        <v>1000</v>
      </c>
      <c r="F45" s="35"/>
      <c r="G45" s="35">
        <v>15423.471</v>
      </c>
      <c r="H45" s="100" t="s">
        <v>263</v>
      </c>
      <c r="J45" s="32" t="s">
        <v>253</v>
      </c>
      <c r="M45" s="32"/>
      <c r="N45" s="32"/>
    </row>
    <row r="46" spans="1:15" x14ac:dyDescent="0.25">
      <c r="A46" s="67"/>
      <c r="B46" s="47" t="s">
        <v>264</v>
      </c>
      <c r="C46" s="36">
        <v>2024</v>
      </c>
      <c r="D46" s="50">
        <v>35</v>
      </c>
      <c r="E46" s="36">
        <v>1000</v>
      </c>
      <c r="F46" s="35"/>
      <c r="G46" s="35">
        <v>13201.78</v>
      </c>
      <c r="H46" s="100" t="s">
        <v>265</v>
      </c>
      <c r="J46" s="32" t="s">
        <v>253</v>
      </c>
      <c r="M46" s="32"/>
      <c r="N46" s="32"/>
    </row>
    <row r="47" spans="1:15" outlineLevel="1" x14ac:dyDescent="0.25">
      <c r="A47" s="67"/>
      <c r="B47" s="47" t="s">
        <v>266</v>
      </c>
      <c r="C47" s="36">
        <v>2024</v>
      </c>
      <c r="D47" s="50">
        <v>35</v>
      </c>
      <c r="E47" s="36">
        <v>1000</v>
      </c>
      <c r="F47" s="35"/>
      <c r="G47" s="35">
        <v>14668.62</v>
      </c>
      <c r="H47" s="100" t="s">
        <v>267</v>
      </c>
      <c r="J47" s="32" t="s">
        <v>253</v>
      </c>
      <c r="M47" s="32"/>
      <c r="N47" s="32"/>
      <c r="O47" s="56"/>
    </row>
    <row r="48" spans="1:15" outlineLevel="1" x14ac:dyDescent="0.25">
      <c r="A48" s="67"/>
      <c r="B48" s="47" t="s">
        <v>268</v>
      </c>
      <c r="C48" s="36">
        <v>2024</v>
      </c>
      <c r="D48" s="50">
        <v>35</v>
      </c>
      <c r="E48" s="36">
        <v>1000</v>
      </c>
      <c r="F48" s="35"/>
      <c r="G48" s="35">
        <v>13201.78</v>
      </c>
      <c r="H48" s="100" t="s">
        <v>269</v>
      </c>
      <c r="J48" s="32" t="s">
        <v>253</v>
      </c>
      <c r="M48" s="32"/>
      <c r="N48" s="32"/>
    </row>
    <row r="49" spans="1:14" outlineLevel="1" x14ac:dyDescent="0.25">
      <c r="A49" s="67"/>
      <c r="B49" s="47" t="s">
        <v>270</v>
      </c>
      <c r="C49" s="36">
        <v>2024</v>
      </c>
      <c r="D49" s="50">
        <v>110</v>
      </c>
      <c r="E49" s="36">
        <v>1000</v>
      </c>
      <c r="F49" s="35"/>
      <c r="G49" s="35">
        <v>15802.12</v>
      </c>
      <c r="H49" s="100" t="s">
        <v>271</v>
      </c>
      <c r="J49" s="32" t="s">
        <v>253</v>
      </c>
      <c r="M49" s="32"/>
      <c r="N49" s="32"/>
    </row>
    <row r="50" spans="1:14" outlineLevel="1" x14ac:dyDescent="0.25">
      <c r="A50" s="67"/>
      <c r="B50" s="47" t="s">
        <v>272</v>
      </c>
      <c r="C50" s="36">
        <v>2024</v>
      </c>
      <c r="D50" s="50">
        <v>110</v>
      </c>
      <c r="E50" s="36">
        <v>1000</v>
      </c>
      <c r="F50" s="35"/>
      <c r="G50" s="35">
        <v>15058.56</v>
      </c>
      <c r="H50" s="100" t="s">
        <v>273</v>
      </c>
      <c r="J50" s="32" t="s">
        <v>253</v>
      </c>
      <c r="M50" s="32"/>
      <c r="N50" s="32"/>
    </row>
    <row r="51" spans="1:14" outlineLevel="1" x14ac:dyDescent="0.25">
      <c r="A51" s="67"/>
      <c r="B51" s="47" t="s">
        <v>274</v>
      </c>
      <c r="C51" s="36">
        <v>2024</v>
      </c>
      <c r="D51" s="50">
        <v>110</v>
      </c>
      <c r="E51" s="36">
        <v>1000</v>
      </c>
      <c r="F51" s="35"/>
      <c r="G51" s="35">
        <v>18215.161</v>
      </c>
      <c r="H51" s="100" t="s">
        <v>275</v>
      </c>
      <c r="J51" s="32" t="s">
        <v>253</v>
      </c>
      <c r="M51" s="32"/>
      <c r="N51" s="32"/>
    </row>
    <row r="52" spans="1:14" outlineLevel="1" x14ac:dyDescent="0.25">
      <c r="A52" s="67"/>
      <c r="B52" s="49" t="s">
        <v>3</v>
      </c>
      <c r="C52" s="36"/>
      <c r="D52" s="35"/>
      <c r="E52" s="35"/>
      <c r="F52" s="35"/>
      <c r="G52" s="35"/>
      <c r="H52" s="100"/>
      <c r="M52" s="32"/>
      <c r="N52" s="32"/>
    </row>
    <row r="53" spans="1:14" outlineLevel="1" x14ac:dyDescent="0.25">
      <c r="A53" s="67"/>
      <c r="B53" s="47" t="s">
        <v>276</v>
      </c>
      <c r="C53" s="36">
        <v>2024</v>
      </c>
      <c r="D53" s="50">
        <v>35</v>
      </c>
      <c r="E53" s="36">
        <v>1000</v>
      </c>
      <c r="F53" s="35"/>
      <c r="G53" s="35">
        <v>17795.594000000001</v>
      </c>
      <c r="H53" s="100" t="s">
        <v>277</v>
      </c>
      <c r="J53" s="32" t="s">
        <v>253</v>
      </c>
      <c r="M53" s="32"/>
      <c r="N53" s="32"/>
    </row>
    <row r="54" spans="1:14" outlineLevel="1" x14ac:dyDescent="0.25">
      <c r="A54" s="67"/>
      <c r="B54" s="47" t="s">
        <v>278</v>
      </c>
      <c r="C54" s="36">
        <v>2024</v>
      </c>
      <c r="D54" s="50">
        <v>35</v>
      </c>
      <c r="E54" s="36">
        <v>1000</v>
      </c>
      <c r="F54" s="35"/>
      <c r="G54" s="35">
        <v>15614.852000000001</v>
      </c>
      <c r="H54" s="100" t="s">
        <v>279</v>
      </c>
      <c r="J54" s="32" t="s">
        <v>253</v>
      </c>
      <c r="M54" s="32"/>
      <c r="N54" s="32"/>
    </row>
    <row r="55" spans="1:14" outlineLevel="1" x14ac:dyDescent="0.25">
      <c r="A55" s="67"/>
      <c r="B55" s="47" t="s">
        <v>280</v>
      </c>
      <c r="C55" s="36">
        <v>2024</v>
      </c>
      <c r="D55" s="50">
        <v>35</v>
      </c>
      <c r="E55" s="36">
        <v>1000</v>
      </c>
      <c r="F55" s="35"/>
      <c r="G55" s="35">
        <v>14860.003000000001</v>
      </c>
      <c r="H55" s="100" t="s">
        <v>281</v>
      </c>
      <c r="J55" s="32" t="s">
        <v>253</v>
      </c>
      <c r="M55" s="32"/>
      <c r="N55" s="32"/>
    </row>
    <row r="56" spans="1:14" outlineLevel="1" x14ac:dyDescent="0.25">
      <c r="A56" s="67"/>
      <c r="B56" s="47" t="s">
        <v>282</v>
      </c>
      <c r="C56" s="36">
        <v>2024</v>
      </c>
      <c r="D56" s="50">
        <v>110</v>
      </c>
      <c r="E56" s="36">
        <v>1000</v>
      </c>
      <c r="F56" s="35"/>
      <c r="G56" s="35">
        <v>15955.941000000001</v>
      </c>
      <c r="H56" s="100" t="s">
        <v>283</v>
      </c>
      <c r="J56" s="32" t="s">
        <v>253</v>
      </c>
      <c r="M56" s="32"/>
      <c r="N56" s="32"/>
    </row>
    <row r="57" spans="1:14" outlineLevel="1" x14ac:dyDescent="0.25">
      <c r="A57" s="67"/>
      <c r="B57" s="47" t="s">
        <v>284</v>
      </c>
      <c r="C57" s="36">
        <v>2024</v>
      </c>
      <c r="D57" s="50">
        <v>110</v>
      </c>
      <c r="E57" s="36">
        <v>1000</v>
      </c>
      <c r="F57" s="35"/>
      <c r="G57" s="35">
        <v>15212.383</v>
      </c>
      <c r="H57" s="100" t="s">
        <v>285</v>
      </c>
      <c r="J57" s="32" t="s">
        <v>253</v>
      </c>
      <c r="M57" s="32"/>
      <c r="N57" s="32"/>
    </row>
    <row r="58" spans="1:14" outlineLevel="1" x14ac:dyDescent="0.25">
      <c r="A58" s="67"/>
      <c r="B58" s="47" t="s">
        <v>286</v>
      </c>
      <c r="C58" s="36">
        <v>2024</v>
      </c>
      <c r="D58" s="50">
        <v>110</v>
      </c>
      <c r="E58" s="36">
        <v>1000</v>
      </c>
      <c r="F58" s="35"/>
      <c r="G58" s="35">
        <v>18368.983</v>
      </c>
      <c r="H58" s="100" t="s">
        <v>283</v>
      </c>
      <c r="J58" s="32" t="s">
        <v>253</v>
      </c>
      <c r="M58" s="32"/>
      <c r="N58" s="32"/>
    </row>
    <row r="59" spans="1:14" outlineLevel="1" x14ac:dyDescent="0.25">
      <c r="A59" s="67"/>
      <c r="B59" s="47" t="s">
        <v>287</v>
      </c>
      <c r="C59" s="36"/>
      <c r="D59" s="50"/>
      <c r="E59" s="36"/>
      <c r="F59" s="35"/>
      <c r="G59" s="35"/>
      <c r="H59" s="100"/>
      <c r="M59" s="32"/>
      <c r="N59" s="32"/>
    </row>
    <row r="60" spans="1:14" outlineLevel="1" x14ac:dyDescent="0.25">
      <c r="A60" s="67"/>
      <c r="B60" s="47" t="s">
        <v>287</v>
      </c>
      <c r="C60" s="36"/>
      <c r="D60" s="50"/>
      <c r="E60" s="36"/>
      <c r="F60" s="35"/>
      <c r="G60" s="35"/>
      <c r="H60" s="100"/>
      <c r="M60" s="32"/>
      <c r="N60" s="32"/>
    </row>
    <row r="61" spans="1:14" outlineLevel="1" x14ac:dyDescent="0.25">
      <c r="A61" s="67"/>
      <c r="B61" s="49" t="s">
        <v>150</v>
      </c>
      <c r="C61" s="36"/>
      <c r="D61" s="35"/>
      <c r="E61" s="35"/>
      <c r="F61" s="35"/>
      <c r="G61" s="35"/>
      <c r="H61" s="100"/>
      <c r="M61" s="32"/>
      <c r="N61" s="32"/>
    </row>
    <row r="62" spans="1:14" outlineLevel="1" x14ac:dyDescent="0.25">
      <c r="A62" s="67"/>
      <c r="B62" s="49" t="s">
        <v>141</v>
      </c>
      <c r="C62" s="36"/>
      <c r="D62" s="35"/>
      <c r="E62" s="35"/>
      <c r="F62" s="35"/>
      <c r="G62" s="35"/>
      <c r="H62" s="100"/>
      <c r="M62" s="32"/>
      <c r="N62" s="32"/>
    </row>
    <row r="63" spans="1:14" outlineLevel="1" x14ac:dyDescent="0.25">
      <c r="A63" s="67"/>
      <c r="B63" s="49" t="s">
        <v>146</v>
      </c>
      <c r="C63" s="36"/>
      <c r="D63" s="35"/>
      <c r="E63" s="35"/>
      <c r="F63" s="35"/>
      <c r="G63" s="35"/>
      <c r="H63" s="100"/>
      <c r="M63" s="32"/>
      <c r="N63" s="32"/>
    </row>
    <row r="64" spans="1:14" outlineLevel="1" x14ac:dyDescent="0.25">
      <c r="A64" s="67"/>
      <c r="B64" s="49" t="s">
        <v>143</v>
      </c>
      <c r="C64" s="36"/>
      <c r="D64" s="35"/>
      <c r="E64" s="35"/>
      <c r="F64" s="35"/>
      <c r="G64" s="35"/>
      <c r="H64" s="100"/>
      <c r="M64" s="32"/>
      <c r="N64" s="32"/>
    </row>
    <row r="65" spans="1:14" x14ac:dyDescent="0.25">
      <c r="A65" s="67"/>
      <c r="B65" s="49" t="s">
        <v>144</v>
      </c>
      <c r="C65" s="36"/>
      <c r="D65" s="35"/>
      <c r="E65" s="35"/>
      <c r="F65" s="35"/>
      <c r="G65" s="35"/>
      <c r="H65" s="100"/>
      <c r="M65" s="32"/>
      <c r="N65" s="32"/>
    </row>
    <row r="66" spans="1:14" x14ac:dyDescent="0.25">
      <c r="A66" s="67"/>
      <c r="B66" s="47" t="s">
        <v>288</v>
      </c>
      <c r="C66" s="36">
        <v>2024</v>
      </c>
      <c r="D66" s="35">
        <v>0.4</v>
      </c>
      <c r="E66" s="36">
        <v>1000</v>
      </c>
      <c r="F66" s="35">
        <v>0.4</v>
      </c>
      <c r="G66" s="35">
        <v>2574.31</v>
      </c>
      <c r="H66" s="100"/>
      <c r="J66" s="100" t="s">
        <v>289</v>
      </c>
      <c r="K66" s="32" t="s">
        <v>253</v>
      </c>
      <c r="M66" s="32"/>
      <c r="N66" s="32"/>
    </row>
    <row r="67" spans="1:14" x14ac:dyDescent="0.25">
      <c r="A67" s="67"/>
      <c r="B67" s="47" t="s">
        <v>290</v>
      </c>
      <c r="C67" s="36">
        <v>2024</v>
      </c>
      <c r="D67" s="35">
        <v>0.4</v>
      </c>
      <c r="E67" s="36">
        <v>1000</v>
      </c>
      <c r="F67" s="35">
        <v>0.4</v>
      </c>
      <c r="G67" s="35">
        <v>1974.566</v>
      </c>
      <c r="H67" s="100" t="s">
        <v>291</v>
      </c>
      <c r="J67" s="100" t="s">
        <v>292</v>
      </c>
      <c r="K67" s="32" t="s">
        <v>253</v>
      </c>
      <c r="M67" s="32"/>
      <c r="N67" s="32"/>
    </row>
    <row r="68" spans="1:14" x14ac:dyDescent="0.25">
      <c r="A68" s="67"/>
      <c r="B68" s="47" t="s">
        <v>293</v>
      </c>
      <c r="C68" s="36">
        <v>2024</v>
      </c>
      <c r="D68" s="35">
        <v>0.4</v>
      </c>
      <c r="E68" s="36">
        <v>1000</v>
      </c>
      <c r="F68" s="35">
        <v>0.4</v>
      </c>
      <c r="G68" s="35">
        <v>2037.454</v>
      </c>
      <c r="H68" s="100"/>
      <c r="J68" s="100" t="s">
        <v>294</v>
      </c>
      <c r="K68" s="32" t="s">
        <v>253</v>
      </c>
      <c r="M68" s="32"/>
      <c r="N68" s="32"/>
    </row>
    <row r="69" spans="1:14" x14ac:dyDescent="0.25">
      <c r="A69" s="67"/>
      <c r="B69" s="47" t="s">
        <v>295</v>
      </c>
      <c r="C69" s="36">
        <v>2024</v>
      </c>
      <c r="D69" s="35">
        <v>0.4</v>
      </c>
      <c r="E69" s="36">
        <v>1000</v>
      </c>
      <c r="F69" s="35">
        <v>0.4</v>
      </c>
      <c r="G69" s="35">
        <v>1974.566</v>
      </c>
      <c r="H69" s="100" t="s">
        <v>296</v>
      </c>
      <c r="J69" s="100" t="s">
        <v>297</v>
      </c>
      <c r="K69" s="32" t="s">
        <v>253</v>
      </c>
      <c r="M69" s="32"/>
      <c r="N69" s="32"/>
    </row>
    <row r="70" spans="1:14" x14ac:dyDescent="0.25">
      <c r="A70" s="67"/>
      <c r="B70" s="47" t="s">
        <v>298</v>
      </c>
      <c r="C70" s="36">
        <v>2024</v>
      </c>
      <c r="D70" s="35">
        <v>0.4</v>
      </c>
      <c r="E70" s="36">
        <v>1000</v>
      </c>
      <c r="F70" s="35">
        <v>0.4</v>
      </c>
      <c r="G70" s="35">
        <v>2037.454</v>
      </c>
      <c r="H70" s="100" t="s">
        <v>291</v>
      </c>
      <c r="J70" s="100" t="s">
        <v>299</v>
      </c>
      <c r="K70" s="32" t="s">
        <v>253</v>
      </c>
      <c r="M70" s="32"/>
      <c r="N70" s="32"/>
    </row>
    <row r="71" spans="1:14" x14ac:dyDescent="0.25">
      <c r="A71" s="67"/>
      <c r="B71" s="47"/>
      <c r="C71" s="36"/>
      <c r="D71" s="35"/>
      <c r="E71" s="35"/>
      <c r="F71" s="35"/>
      <c r="G71" s="35"/>
      <c r="M71" s="32"/>
      <c r="N71" s="32"/>
    </row>
    <row r="72" spans="1:14" x14ac:dyDescent="0.25">
      <c r="A72" s="67"/>
      <c r="B72" s="47" t="s">
        <v>151</v>
      </c>
      <c r="C72" s="36">
        <v>2021</v>
      </c>
      <c r="D72" s="35" t="s">
        <v>98</v>
      </c>
      <c r="E72" s="35">
        <v>450</v>
      </c>
      <c r="F72" s="35">
        <v>136</v>
      </c>
      <c r="G72" s="35">
        <v>2828.99845</v>
      </c>
      <c r="H72" s="99">
        <f>G72/E72*1000</f>
        <v>6286.6632222222224</v>
      </c>
      <c r="M72" s="32"/>
      <c r="N72" s="32"/>
    </row>
    <row r="73" spans="1:14" x14ac:dyDescent="0.25">
      <c r="A73" s="67"/>
      <c r="B73" s="47" t="s">
        <v>152</v>
      </c>
      <c r="C73" s="36">
        <v>2021</v>
      </c>
      <c r="D73" s="35" t="s">
        <v>98</v>
      </c>
      <c r="E73" s="35">
        <v>65</v>
      </c>
      <c r="F73" s="35">
        <v>53</v>
      </c>
      <c r="G73" s="35">
        <v>316.53177499999998</v>
      </c>
      <c r="H73" s="99">
        <f t="shared" ref="H73:H90" si="0">G73/E73*1000</f>
        <v>4869.7196153846153</v>
      </c>
      <c r="M73" s="32"/>
      <c r="N73" s="32"/>
    </row>
    <row r="74" spans="1:14" x14ac:dyDescent="0.25">
      <c r="A74" s="67"/>
      <c r="B74" s="47" t="s">
        <v>153</v>
      </c>
      <c r="C74" s="36">
        <v>2021</v>
      </c>
      <c r="D74" s="35" t="s">
        <v>98</v>
      </c>
      <c r="E74" s="35">
        <v>160</v>
      </c>
      <c r="F74" s="35">
        <v>136</v>
      </c>
      <c r="G74" s="35">
        <v>494.1489416666667</v>
      </c>
      <c r="H74" s="99">
        <f t="shared" si="0"/>
        <v>3088.430885416667</v>
      </c>
      <c r="M74" s="32"/>
      <c r="N74" s="32"/>
    </row>
    <row r="75" spans="1:14" x14ac:dyDescent="0.25">
      <c r="A75" s="67"/>
      <c r="B75" s="47" t="s">
        <v>154</v>
      </c>
      <c r="C75" s="36">
        <v>2021</v>
      </c>
      <c r="D75" s="35" t="s">
        <v>98</v>
      </c>
      <c r="E75" s="35">
        <v>475</v>
      </c>
      <c r="F75" s="35">
        <v>72</v>
      </c>
      <c r="G75" s="35">
        <v>763.82382500000006</v>
      </c>
      <c r="H75" s="99">
        <f t="shared" si="0"/>
        <v>1608.0501578947371</v>
      </c>
      <c r="M75" s="32"/>
      <c r="N75" s="32"/>
    </row>
    <row r="76" spans="1:14" x14ac:dyDescent="0.25">
      <c r="A76" s="67"/>
      <c r="B76" s="47" t="s">
        <v>155</v>
      </c>
      <c r="C76" s="36">
        <v>2021</v>
      </c>
      <c r="D76" s="35" t="s">
        <v>98</v>
      </c>
      <c r="E76" s="35">
        <v>360</v>
      </c>
      <c r="F76" s="35">
        <v>136</v>
      </c>
      <c r="G76" s="35">
        <v>828.61533333333341</v>
      </c>
      <c r="H76" s="99">
        <f t="shared" si="0"/>
        <v>2301.7092592592594</v>
      </c>
      <c r="M76" s="32"/>
      <c r="N76" s="32"/>
    </row>
    <row r="77" spans="1:14" x14ac:dyDescent="0.25">
      <c r="A77" s="67"/>
      <c r="B77" s="47" t="s">
        <v>233</v>
      </c>
      <c r="C77" s="36">
        <v>2021</v>
      </c>
      <c r="D77" s="35" t="s">
        <v>98</v>
      </c>
      <c r="E77" s="35">
        <v>2450</v>
      </c>
      <c r="F77" s="35">
        <v>68</v>
      </c>
      <c r="G77" s="35">
        <v>3119.2694666666666</v>
      </c>
      <c r="H77" s="99">
        <f t="shared" si="0"/>
        <v>1273.1712108843537</v>
      </c>
      <c r="M77" s="32"/>
      <c r="N77" s="32"/>
    </row>
    <row r="78" spans="1:14" x14ac:dyDescent="0.25">
      <c r="A78" s="67"/>
      <c r="B78" s="47" t="s">
        <v>156</v>
      </c>
      <c r="C78" s="36">
        <v>2021</v>
      </c>
      <c r="D78" s="35" t="s">
        <v>98</v>
      </c>
      <c r="E78" s="35">
        <v>200</v>
      </c>
      <c r="F78" s="35">
        <v>160</v>
      </c>
      <c r="G78" s="35">
        <v>435.50384166666674</v>
      </c>
      <c r="H78" s="99">
        <f t="shared" si="0"/>
        <v>2177.5192083333341</v>
      </c>
      <c r="M78" s="32"/>
      <c r="N78" s="32"/>
    </row>
    <row r="79" spans="1:14" x14ac:dyDescent="0.25">
      <c r="A79" s="67"/>
      <c r="B79" s="47" t="s">
        <v>157</v>
      </c>
      <c r="C79" s="36">
        <v>2021</v>
      </c>
      <c r="D79" s="35" t="s">
        <v>98</v>
      </c>
      <c r="E79" s="35">
        <v>3510</v>
      </c>
      <c r="F79" s="35">
        <v>68</v>
      </c>
      <c r="G79" s="35">
        <v>3898.9134583333339</v>
      </c>
      <c r="H79" s="99">
        <f t="shared" si="0"/>
        <v>1110.801555080722</v>
      </c>
      <c r="M79" s="32"/>
      <c r="N79" s="32"/>
    </row>
    <row r="80" spans="1:14" x14ac:dyDescent="0.25">
      <c r="A80" s="67"/>
      <c r="B80" s="47" t="s">
        <v>158</v>
      </c>
      <c r="C80" s="36">
        <v>2021</v>
      </c>
      <c r="D80" s="35">
        <v>10</v>
      </c>
      <c r="E80" s="35">
        <v>4060</v>
      </c>
      <c r="F80" s="35">
        <v>400</v>
      </c>
      <c r="G80" s="35">
        <v>8152.1838333333335</v>
      </c>
      <c r="H80" s="99">
        <f t="shared" si="0"/>
        <v>2007.9270525451561</v>
      </c>
      <c r="M80" s="32"/>
      <c r="N80" s="32"/>
    </row>
    <row r="81" spans="1:14" x14ac:dyDescent="0.25">
      <c r="A81" s="67"/>
      <c r="B81" s="47" t="s">
        <v>160</v>
      </c>
      <c r="C81" s="36">
        <v>2021</v>
      </c>
      <c r="D81" s="35">
        <v>6</v>
      </c>
      <c r="E81" s="35">
        <v>229</v>
      </c>
      <c r="F81" s="35">
        <v>190</v>
      </c>
      <c r="G81" s="35">
        <v>1070.9140000000002</v>
      </c>
      <c r="H81" s="99">
        <f t="shared" si="0"/>
        <v>4676.480349344979</v>
      </c>
      <c r="M81" s="32"/>
      <c r="N81" s="32"/>
    </row>
    <row r="82" spans="1:14" x14ac:dyDescent="0.25">
      <c r="A82" s="67"/>
      <c r="B82" s="47" t="s">
        <v>238</v>
      </c>
      <c r="C82" s="36">
        <v>2021</v>
      </c>
      <c r="D82" s="35">
        <v>6</v>
      </c>
      <c r="E82" s="35">
        <v>206</v>
      </c>
      <c r="F82" s="35">
        <v>151</v>
      </c>
      <c r="G82" s="35">
        <v>802.67551666666668</v>
      </c>
      <c r="H82" s="99">
        <f t="shared" si="0"/>
        <v>3896.4830906148868</v>
      </c>
      <c r="M82" s="32"/>
      <c r="N82" s="32"/>
    </row>
    <row r="83" spans="1:14" x14ac:dyDescent="0.25">
      <c r="A83" s="67"/>
      <c r="B83" s="47" t="s">
        <v>234</v>
      </c>
      <c r="C83" s="36">
        <v>2021</v>
      </c>
      <c r="D83" s="35">
        <v>6</v>
      </c>
      <c r="E83" s="35">
        <v>82</v>
      </c>
      <c r="F83" s="35">
        <v>250</v>
      </c>
      <c r="G83" s="35">
        <v>569.4077749999999</v>
      </c>
      <c r="H83" s="99">
        <f t="shared" si="0"/>
        <v>6943.9972560975593</v>
      </c>
      <c r="M83" s="32"/>
      <c r="N83" s="32"/>
    </row>
    <row r="84" spans="1:14" x14ac:dyDescent="0.25">
      <c r="A84" s="67"/>
      <c r="B84" s="47" t="s">
        <v>159</v>
      </c>
      <c r="C84" s="36">
        <v>2021</v>
      </c>
      <c r="D84" s="35">
        <v>6</v>
      </c>
      <c r="E84" s="35">
        <v>212</v>
      </c>
      <c r="F84" s="35">
        <v>430</v>
      </c>
      <c r="G84" s="35">
        <v>609.21916666666675</v>
      </c>
      <c r="H84" s="99">
        <f t="shared" si="0"/>
        <v>2873.6753144654094</v>
      </c>
      <c r="M84" s="32"/>
      <c r="N84" s="32"/>
    </row>
    <row r="85" spans="1:14" ht="31.5" x14ac:dyDescent="0.25">
      <c r="A85" s="67"/>
      <c r="B85" s="52" t="s">
        <v>222</v>
      </c>
      <c r="C85" s="36">
        <v>2022</v>
      </c>
      <c r="D85" s="35">
        <v>10</v>
      </c>
      <c r="E85" s="35">
        <f>2.81*1000</f>
        <v>2810</v>
      </c>
      <c r="F85" s="35">
        <v>900</v>
      </c>
      <c r="G85" s="35">
        <v>6889.25</v>
      </c>
      <c r="H85" s="99">
        <f t="shared" si="0"/>
        <v>2451.6903914590748</v>
      </c>
      <c r="M85" s="32"/>
      <c r="N85" s="32"/>
    </row>
    <row r="86" spans="1:14" ht="31.5" x14ac:dyDescent="0.25">
      <c r="A86" s="67"/>
      <c r="B86" s="52" t="s">
        <v>227</v>
      </c>
      <c r="C86" s="36">
        <v>2022</v>
      </c>
      <c r="D86" s="35">
        <v>10</v>
      </c>
      <c r="E86" s="35">
        <f>0.157*1000</f>
        <v>157</v>
      </c>
      <c r="F86" s="35">
        <v>32</v>
      </c>
      <c r="G86" s="35">
        <v>681.78</v>
      </c>
      <c r="H86" s="99">
        <f t="shared" si="0"/>
        <v>4342.5477707006366</v>
      </c>
      <c r="M86" s="32"/>
      <c r="N86" s="32"/>
    </row>
    <row r="87" spans="1:14" ht="47.25" x14ac:dyDescent="0.25">
      <c r="A87" s="67"/>
      <c r="B87" s="52" t="s">
        <v>228</v>
      </c>
      <c r="C87" s="36">
        <v>2022</v>
      </c>
      <c r="D87" s="35">
        <v>10</v>
      </c>
      <c r="E87" s="35">
        <f>0.213*1000</f>
        <v>213</v>
      </c>
      <c r="F87" s="35">
        <v>58</v>
      </c>
      <c r="G87" s="35">
        <v>365.70699999999999</v>
      </c>
      <c r="H87" s="99">
        <f t="shared" si="0"/>
        <v>1716.9342723004695</v>
      </c>
      <c r="M87" s="32"/>
      <c r="N87" s="32"/>
    </row>
    <row r="88" spans="1:14" ht="31.5" x14ac:dyDescent="0.25">
      <c r="A88" s="67"/>
      <c r="B88" s="52" t="s">
        <v>230</v>
      </c>
      <c r="C88" s="36">
        <v>2022</v>
      </c>
      <c r="D88" s="35">
        <v>10</v>
      </c>
      <c r="E88" s="35">
        <f>0.43*1000</f>
        <v>430</v>
      </c>
      <c r="F88" s="35">
        <v>640</v>
      </c>
      <c r="G88" s="35">
        <v>1082.049</v>
      </c>
      <c r="H88" s="99">
        <f t="shared" si="0"/>
        <v>2516.3930232558141</v>
      </c>
      <c r="M88" s="32"/>
      <c r="N88" s="32"/>
    </row>
    <row r="89" spans="1:14" ht="31.5" x14ac:dyDescent="0.25">
      <c r="A89" s="67"/>
      <c r="B89" s="52" t="s">
        <v>224</v>
      </c>
      <c r="C89" s="36">
        <v>2022</v>
      </c>
      <c r="D89" s="35">
        <v>0.4</v>
      </c>
      <c r="E89" s="35">
        <f>0.601*1000</f>
        <v>601</v>
      </c>
      <c r="F89" s="35">
        <v>15</v>
      </c>
      <c r="G89" s="35">
        <v>933.38800000000003</v>
      </c>
      <c r="H89" s="99">
        <f t="shared" si="0"/>
        <v>1553.0582362728787</v>
      </c>
      <c r="M89" s="32"/>
      <c r="N89" s="32"/>
    </row>
    <row r="90" spans="1:14" ht="37.5" customHeight="1" x14ac:dyDescent="0.25">
      <c r="A90" s="67"/>
      <c r="B90" s="52" t="s">
        <v>414</v>
      </c>
      <c r="C90" s="36" t="s">
        <v>415</v>
      </c>
      <c r="D90" s="35">
        <v>0.4</v>
      </c>
      <c r="E90" s="35">
        <v>53</v>
      </c>
      <c r="F90" s="35">
        <v>15</v>
      </c>
      <c r="G90" s="35">
        <v>153.54</v>
      </c>
      <c r="H90" s="99">
        <f t="shared" si="0"/>
        <v>2896.9811320754716</v>
      </c>
      <c r="M90" s="32"/>
      <c r="N90" s="32"/>
    </row>
    <row r="91" spans="1:14" x14ac:dyDescent="0.25">
      <c r="A91" s="67"/>
      <c r="B91" s="49" t="s">
        <v>149</v>
      </c>
      <c r="C91" s="36"/>
      <c r="D91" s="35"/>
      <c r="E91" s="35"/>
      <c r="F91" s="35"/>
      <c r="G91" s="35"/>
      <c r="M91" s="32"/>
      <c r="N91" s="32"/>
    </row>
    <row r="92" spans="1:14" x14ac:dyDescent="0.25">
      <c r="A92" s="67"/>
      <c r="B92" s="47" t="s">
        <v>300</v>
      </c>
      <c r="C92" s="36">
        <v>2024</v>
      </c>
      <c r="D92" s="35">
        <v>0.4</v>
      </c>
      <c r="E92" s="36">
        <v>1000</v>
      </c>
      <c r="F92" s="35"/>
      <c r="G92" s="35">
        <v>2261.799</v>
      </c>
      <c r="H92" s="100" t="s">
        <v>301</v>
      </c>
      <c r="J92" s="32" t="s">
        <v>253</v>
      </c>
      <c r="M92" s="32"/>
      <c r="N92" s="32"/>
    </row>
    <row r="93" spans="1:14" x14ac:dyDescent="0.25">
      <c r="A93" s="67"/>
      <c r="B93" s="47" t="s">
        <v>94</v>
      </c>
      <c r="C93" s="36"/>
      <c r="D93" s="35"/>
      <c r="E93" s="36"/>
      <c r="F93" s="35"/>
      <c r="G93" s="35"/>
      <c r="M93" s="32"/>
      <c r="N93" s="32"/>
    </row>
    <row r="94" spans="1:14" x14ac:dyDescent="0.25">
      <c r="A94" s="67"/>
      <c r="B94" s="47" t="s">
        <v>94</v>
      </c>
      <c r="C94" s="36"/>
      <c r="D94" s="35"/>
      <c r="E94" s="36"/>
      <c r="F94" s="35"/>
      <c r="G94" s="35"/>
      <c r="M94" s="32"/>
      <c r="N94" s="32"/>
    </row>
    <row r="95" spans="1:14" x14ac:dyDescent="0.25">
      <c r="A95" s="67"/>
      <c r="B95" s="47" t="s">
        <v>302</v>
      </c>
      <c r="C95" s="36">
        <v>2024</v>
      </c>
      <c r="D95" s="35">
        <v>0.4</v>
      </c>
      <c r="E95" s="36">
        <v>1000</v>
      </c>
      <c r="F95" s="35"/>
      <c r="G95" s="35">
        <v>2316.027</v>
      </c>
      <c r="H95" s="32" t="s">
        <v>303</v>
      </c>
      <c r="I95" s="100" t="s">
        <v>304</v>
      </c>
      <c r="J95" s="32" t="s">
        <v>253</v>
      </c>
      <c r="M95" s="32"/>
      <c r="N95" s="32"/>
    </row>
    <row r="96" spans="1:14" x14ac:dyDescent="0.25">
      <c r="A96" s="67"/>
      <c r="B96" s="47" t="s">
        <v>305</v>
      </c>
      <c r="C96" s="36">
        <v>2024</v>
      </c>
      <c r="D96" s="35">
        <v>0.4</v>
      </c>
      <c r="E96" s="36">
        <v>1000</v>
      </c>
      <c r="F96" s="35"/>
      <c r="G96" s="35">
        <v>2261.799</v>
      </c>
      <c r="H96" s="100" t="s">
        <v>306</v>
      </c>
      <c r="J96" s="32" t="s">
        <v>253</v>
      </c>
      <c r="M96" s="32"/>
      <c r="N96" s="32"/>
    </row>
    <row r="97" spans="1:14" x14ac:dyDescent="0.25">
      <c r="A97" s="67"/>
      <c r="B97" s="47" t="s">
        <v>94</v>
      </c>
      <c r="C97" s="36">
        <v>2024</v>
      </c>
      <c r="D97" s="35"/>
      <c r="E97" s="36"/>
      <c r="F97" s="35"/>
      <c r="G97" s="35"/>
      <c r="H97" s="100"/>
      <c r="M97" s="32"/>
      <c r="N97" s="32"/>
    </row>
    <row r="98" spans="1:14" x14ac:dyDescent="0.25">
      <c r="A98" s="67"/>
      <c r="B98" s="47" t="s">
        <v>94</v>
      </c>
      <c r="C98" s="36">
        <v>2024</v>
      </c>
      <c r="D98" s="35"/>
      <c r="E98" s="36"/>
      <c r="F98" s="35"/>
      <c r="G98" s="35"/>
      <c r="H98" s="100"/>
      <c r="M98" s="32"/>
      <c r="N98" s="32"/>
    </row>
    <row r="99" spans="1:14" x14ac:dyDescent="0.25">
      <c r="A99" s="67"/>
      <c r="B99" s="47" t="s">
        <v>307</v>
      </c>
      <c r="C99" s="36">
        <v>2024</v>
      </c>
      <c r="D99" s="35">
        <v>0.4</v>
      </c>
      <c r="E99" s="36">
        <v>1000</v>
      </c>
      <c r="F99" s="35"/>
      <c r="G99" s="35">
        <v>2316.027</v>
      </c>
      <c r="H99" s="100" t="s">
        <v>308</v>
      </c>
      <c r="J99" s="32" t="s">
        <v>253</v>
      </c>
      <c r="M99" s="32"/>
      <c r="N99" s="32"/>
    </row>
    <row r="100" spans="1:14" x14ac:dyDescent="0.25">
      <c r="A100" s="67"/>
      <c r="B100" s="47"/>
      <c r="C100" s="36"/>
      <c r="D100" s="35"/>
      <c r="E100" s="36"/>
      <c r="F100" s="35"/>
      <c r="G100" s="35"/>
      <c r="H100" s="100"/>
      <c r="M100" s="32"/>
      <c r="N100" s="32"/>
    </row>
    <row r="101" spans="1:14" x14ac:dyDescent="0.25">
      <c r="A101" s="67"/>
      <c r="B101" s="47" t="s">
        <v>309</v>
      </c>
      <c r="C101" s="36">
        <v>2024</v>
      </c>
      <c r="D101" s="35"/>
      <c r="E101" s="36">
        <v>1000</v>
      </c>
      <c r="F101" s="35"/>
      <c r="G101" s="35">
        <v>3020.2750000000001</v>
      </c>
      <c r="H101" s="100" t="s">
        <v>310</v>
      </c>
      <c r="J101" s="32" t="s">
        <v>253</v>
      </c>
      <c r="M101" s="32"/>
      <c r="N101" s="32"/>
    </row>
    <row r="102" spans="1:14" x14ac:dyDescent="0.25">
      <c r="A102" s="67"/>
      <c r="B102" s="47" t="s">
        <v>311</v>
      </c>
      <c r="C102" s="36">
        <v>2024</v>
      </c>
      <c r="D102" s="35"/>
      <c r="E102" s="36">
        <v>1000</v>
      </c>
      <c r="F102" s="35"/>
      <c r="G102" s="35">
        <v>3058.2510000000002</v>
      </c>
      <c r="H102" s="100" t="s">
        <v>312</v>
      </c>
      <c r="J102" s="32" t="s">
        <v>253</v>
      </c>
      <c r="M102" s="32"/>
      <c r="N102" s="32"/>
    </row>
    <row r="103" spans="1:14" x14ac:dyDescent="0.25">
      <c r="A103" s="67"/>
      <c r="B103" s="47" t="s">
        <v>313</v>
      </c>
      <c r="C103" s="36">
        <v>2024</v>
      </c>
      <c r="D103" s="35"/>
      <c r="E103" s="36">
        <v>1000</v>
      </c>
      <c r="F103" s="35"/>
      <c r="G103" s="35">
        <v>3576.8069999999998</v>
      </c>
      <c r="H103" s="100" t="s">
        <v>314</v>
      </c>
      <c r="J103" s="32" t="s">
        <v>253</v>
      </c>
      <c r="M103" s="32"/>
      <c r="N103" s="32"/>
    </row>
    <row r="104" spans="1:14" x14ac:dyDescent="0.25">
      <c r="A104" s="67"/>
      <c r="B104" s="49"/>
      <c r="C104" s="36"/>
      <c r="D104" s="35"/>
      <c r="E104" s="36">
        <v>1000</v>
      </c>
      <c r="F104" s="35"/>
      <c r="G104" s="35"/>
      <c r="H104" s="100"/>
      <c r="M104" s="32"/>
      <c r="N104" s="32"/>
    </row>
    <row r="105" spans="1:14" x14ac:dyDescent="0.25">
      <c r="A105" s="67"/>
      <c r="B105" s="71" t="s">
        <v>315</v>
      </c>
      <c r="C105" s="36">
        <v>2024</v>
      </c>
      <c r="D105" s="35"/>
      <c r="E105" s="35"/>
      <c r="F105" s="35"/>
      <c r="G105" s="35">
        <v>17604.213</v>
      </c>
      <c r="H105" s="100" t="s">
        <v>259</v>
      </c>
      <c r="M105" s="32"/>
      <c r="N105" s="32"/>
    </row>
    <row r="106" spans="1:14" x14ac:dyDescent="0.25">
      <c r="A106" s="67"/>
      <c r="B106" s="49"/>
      <c r="C106" s="36"/>
      <c r="D106" s="35"/>
      <c r="E106" s="35"/>
      <c r="F106" s="35"/>
      <c r="G106" s="35"/>
      <c r="H106" s="100"/>
      <c r="M106" s="32"/>
      <c r="N106" s="32"/>
    </row>
    <row r="107" spans="1:14" x14ac:dyDescent="0.25">
      <c r="A107" s="67"/>
      <c r="B107" s="47" t="s">
        <v>161</v>
      </c>
      <c r="C107" s="36">
        <v>2021</v>
      </c>
      <c r="D107" s="35" t="s">
        <v>98</v>
      </c>
      <c r="E107" s="35">
        <v>176</v>
      </c>
      <c r="F107" s="35">
        <v>54</v>
      </c>
      <c r="G107" s="55">
        <v>520.79737499999999</v>
      </c>
      <c r="H107" s="99">
        <f>G107/E107*1000</f>
        <v>2959.075994318182</v>
      </c>
      <c r="M107" s="32"/>
      <c r="N107" s="32"/>
    </row>
    <row r="108" spans="1:14" x14ac:dyDescent="0.25">
      <c r="A108" s="67"/>
      <c r="B108" s="47" t="s">
        <v>162</v>
      </c>
      <c r="C108" s="36">
        <v>2021</v>
      </c>
      <c r="D108" s="35" t="s">
        <v>98</v>
      </c>
      <c r="E108" s="35">
        <v>86</v>
      </c>
      <c r="F108" s="35">
        <v>136</v>
      </c>
      <c r="G108" s="55">
        <v>452.14016666666663</v>
      </c>
      <c r="H108" s="99">
        <f t="shared" ref="H108:H127" si="1">G108/E108*1000</f>
        <v>5257.4437984496117</v>
      </c>
      <c r="M108" s="32"/>
      <c r="N108" s="32"/>
    </row>
    <row r="109" spans="1:14" x14ac:dyDescent="0.25">
      <c r="A109" s="67"/>
      <c r="B109" s="47" t="s">
        <v>163</v>
      </c>
      <c r="C109" s="36">
        <v>2021</v>
      </c>
      <c r="D109" s="35" t="s">
        <v>98</v>
      </c>
      <c r="E109" s="35">
        <v>1500</v>
      </c>
      <c r="F109" s="35">
        <v>73</v>
      </c>
      <c r="G109" s="55">
        <v>1844.1350333333332</v>
      </c>
      <c r="H109" s="99">
        <f t="shared" si="1"/>
        <v>1229.4233555555556</v>
      </c>
      <c r="M109" s="32"/>
      <c r="N109" s="32"/>
    </row>
    <row r="110" spans="1:14" x14ac:dyDescent="0.25">
      <c r="A110" s="67"/>
      <c r="B110" s="47" t="s">
        <v>235</v>
      </c>
      <c r="C110" s="36">
        <v>2021</v>
      </c>
      <c r="D110" s="35" t="s">
        <v>98</v>
      </c>
      <c r="E110" s="35">
        <v>1550</v>
      </c>
      <c r="F110" s="35">
        <v>136</v>
      </c>
      <c r="G110" s="55">
        <v>2652.3795166666669</v>
      </c>
      <c r="H110" s="99">
        <f t="shared" si="1"/>
        <v>1711.2125913978496</v>
      </c>
      <c r="M110" s="32"/>
      <c r="N110" s="32"/>
    </row>
    <row r="111" spans="1:14" x14ac:dyDescent="0.25">
      <c r="A111" s="67"/>
      <c r="B111" s="47" t="s">
        <v>164</v>
      </c>
      <c r="C111" s="36">
        <v>2021</v>
      </c>
      <c r="D111" s="35" t="s">
        <v>99</v>
      </c>
      <c r="E111" s="35">
        <v>763</v>
      </c>
      <c r="F111" s="35">
        <v>145</v>
      </c>
      <c r="G111" s="55">
        <v>1608.0107</v>
      </c>
      <c r="H111" s="99">
        <f t="shared" si="1"/>
        <v>2107.4845347313235</v>
      </c>
      <c r="M111" s="32"/>
      <c r="N111" s="32"/>
    </row>
    <row r="112" spans="1:14" x14ac:dyDescent="0.25">
      <c r="A112" s="67"/>
      <c r="B112" s="47" t="s">
        <v>165</v>
      </c>
      <c r="C112" s="36">
        <v>2021</v>
      </c>
      <c r="D112" s="35" t="s">
        <v>99</v>
      </c>
      <c r="E112" s="35">
        <v>146</v>
      </c>
      <c r="F112" s="35">
        <v>68</v>
      </c>
      <c r="G112" s="35">
        <v>602.60909166666681</v>
      </c>
      <c r="H112" s="99">
        <f t="shared" si="1"/>
        <v>4127.4595319634718</v>
      </c>
      <c r="M112" s="32"/>
      <c r="N112" s="32"/>
    </row>
    <row r="113" spans="1:14" x14ac:dyDescent="0.25">
      <c r="A113" s="67"/>
      <c r="B113" s="47" t="s">
        <v>166</v>
      </c>
      <c r="C113" s="36">
        <v>2021</v>
      </c>
      <c r="D113" s="35" t="s">
        <v>99</v>
      </c>
      <c r="E113" s="35">
        <f>1530+160</f>
        <v>1690</v>
      </c>
      <c r="F113" s="35">
        <v>21.25</v>
      </c>
      <c r="G113" s="35">
        <v>4698.2969000000003</v>
      </c>
      <c r="H113" s="99">
        <f t="shared" si="1"/>
        <v>2780.0573372781064</v>
      </c>
      <c r="M113" s="32"/>
      <c r="N113" s="32"/>
    </row>
    <row r="114" spans="1:14" x14ac:dyDescent="0.25">
      <c r="A114" s="67"/>
      <c r="B114" s="47" t="s">
        <v>167</v>
      </c>
      <c r="C114" s="36">
        <v>2021</v>
      </c>
      <c r="D114" s="35" t="s">
        <v>99</v>
      </c>
      <c r="E114" s="35">
        <v>4630</v>
      </c>
      <c r="F114" s="35">
        <v>56.68</v>
      </c>
      <c r="G114" s="35">
        <v>6728.0788999999995</v>
      </c>
      <c r="H114" s="99">
        <f t="shared" si="1"/>
        <v>1453.1487904967601</v>
      </c>
      <c r="M114" s="32"/>
      <c r="N114" s="32"/>
    </row>
    <row r="115" spans="1:14" x14ac:dyDescent="0.25">
      <c r="A115" s="67"/>
      <c r="B115" s="47" t="s">
        <v>168</v>
      </c>
      <c r="C115" s="36">
        <v>2021</v>
      </c>
      <c r="D115" s="35" t="s">
        <v>99</v>
      </c>
      <c r="E115" s="35">
        <v>243</v>
      </c>
      <c r="F115" s="35">
        <v>250</v>
      </c>
      <c r="G115" s="35">
        <v>638.74566666666681</v>
      </c>
      <c r="H115" s="99">
        <f t="shared" si="1"/>
        <v>2628.5829903978056</v>
      </c>
      <c r="M115" s="32"/>
      <c r="N115" s="32"/>
    </row>
    <row r="116" spans="1:14" x14ac:dyDescent="0.25">
      <c r="A116" s="67"/>
      <c r="B116" s="47" t="s">
        <v>231</v>
      </c>
      <c r="C116" s="36">
        <v>2021</v>
      </c>
      <c r="D116" s="35" t="s">
        <v>98</v>
      </c>
      <c r="E116" s="35">
        <f>391+112</f>
        <v>503</v>
      </c>
      <c r="F116" s="35">
        <v>151</v>
      </c>
      <c r="G116" s="35">
        <v>989.39691666666658</v>
      </c>
      <c r="H116" s="99">
        <f t="shared" si="1"/>
        <v>1966.9918820410865</v>
      </c>
      <c r="M116" s="32"/>
      <c r="N116" s="32"/>
    </row>
    <row r="117" spans="1:14" x14ac:dyDescent="0.25">
      <c r="A117" s="67"/>
      <c r="B117" s="47" t="s">
        <v>169</v>
      </c>
      <c r="C117" s="36">
        <v>2021</v>
      </c>
      <c r="D117" s="35" t="s">
        <v>98</v>
      </c>
      <c r="E117" s="35">
        <f>772+7</f>
        <v>779</v>
      </c>
      <c r="F117" s="35">
        <v>235</v>
      </c>
      <c r="G117" s="35">
        <v>1615.9504166666668</v>
      </c>
      <c r="H117" s="99">
        <f t="shared" si="1"/>
        <v>2074.3907787762091</v>
      </c>
      <c r="M117" s="32"/>
      <c r="N117" s="32"/>
    </row>
    <row r="118" spans="1:14" x14ac:dyDescent="0.25">
      <c r="A118" s="67"/>
      <c r="B118" s="47" t="s">
        <v>170</v>
      </c>
      <c r="C118" s="36">
        <v>2021</v>
      </c>
      <c r="D118" s="35" t="s">
        <v>98</v>
      </c>
      <c r="E118" s="35">
        <f>192+10+41</f>
        <v>243</v>
      </c>
      <c r="F118" s="35">
        <v>400</v>
      </c>
      <c r="G118" s="35">
        <v>567.03166666666675</v>
      </c>
      <c r="H118" s="99">
        <f t="shared" si="1"/>
        <v>2333.4636488340193</v>
      </c>
      <c r="M118" s="32"/>
      <c r="N118" s="32"/>
    </row>
    <row r="119" spans="1:14" x14ac:dyDescent="0.25">
      <c r="A119" s="67"/>
      <c r="B119" s="47" t="s">
        <v>171</v>
      </c>
      <c r="C119" s="36">
        <v>2021</v>
      </c>
      <c r="D119" s="35" t="s">
        <v>98</v>
      </c>
      <c r="E119" s="35">
        <f>1385+200</f>
        <v>1585</v>
      </c>
      <c r="F119" s="35">
        <v>176</v>
      </c>
      <c r="G119" s="35">
        <v>3389.1828333333328</v>
      </c>
      <c r="H119" s="99">
        <f t="shared" si="1"/>
        <v>2138.2856992639322</v>
      </c>
      <c r="M119" s="32"/>
      <c r="N119" s="32"/>
    </row>
    <row r="120" spans="1:14" x14ac:dyDescent="0.25">
      <c r="A120" s="67"/>
      <c r="B120" s="47" t="s">
        <v>172</v>
      </c>
      <c r="C120" s="36">
        <v>2021</v>
      </c>
      <c r="D120" s="35" t="s">
        <v>98</v>
      </c>
      <c r="E120" s="35">
        <v>821</v>
      </c>
      <c r="F120" s="35">
        <v>235</v>
      </c>
      <c r="G120" s="35">
        <v>2323.8041666666672</v>
      </c>
      <c r="H120" s="99">
        <f t="shared" si="1"/>
        <v>2830.4557450263915</v>
      </c>
      <c r="M120" s="32"/>
      <c r="N120" s="32"/>
    </row>
    <row r="121" spans="1:14" x14ac:dyDescent="0.25">
      <c r="A121" s="67"/>
      <c r="B121" s="47" t="s">
        <v>173</v>
      </c>
      <c r="C121" s="36">
        <v>2021</v>
      </c>
      <c r="D121" s="35" t="s">
        <v>98</v>
      </c>
      <c r="E121" s="35">
        <v>101</v>
      </c>
      <c r="F121" s="35">
        <v>95</v>
      </c>
      <c r="G121" s="35">
        <v>303.90500000000003</v>
      </c>
      <c r="H121" s="99">
        <f t="shared" si="1"/>
        <v>3008.9603960396043</v>
      </c>
      <c r="M121" s="32"/>
      <c r="N121" s="32"/>
    </row>
    <row r="122" spans="1:14" x14ac:dyDescent="0.25">
      <c r="A122" s="67"/>
      <c r="B122" s="47" t="s">
        <v>174</v>
      </c>
      <c r="C122" s="36">
        <v>2021</v>
      </c>
      <c r="D122" s="35" t="s">
        <v>98</v>
      </c>
      <c r="E122" s="35">
        <v>400</v>
      </c>
      <c r="F122" s="35">
        <v>95</v>
      </c>
      <c r="G122" s="35">
        <v>872.0091083333333</v>
      </c>
      <c r="H122" s="99">
        <f t="shared" si="1"/>
        <v>2180.0227708333332</v>
      </c>
      <c r="M122" s="32"/>
      <c r="N122" s="32"/>
    </row>
    <row r="123" spans="1:14" x14ac:dyDescent="0.25">
      <c r="A123" s="67"/>
      <c r="B123" s="47" t="s">
        <v>232</v>
      </c>
      <c r="C123" s="36">
        <v>2021</v>
      </c>
      <c r="D123" s="35" t="s">
        <v>98</v>
      </c>
      <c r="E123" s="35">
        <v>1700</v>
      </c>
      <c r="F123" s="35">
        <v>190</v>
      </c>
      <c r="G123" s="35">
        <v>2561.3194166666672</v>
      </c>
      <c r="H123" s="99">
        <f t="shared" si="1"/>
        <v>1506.6584803921571</v>
      </c>
      <c r="M123" s="32"/>
      <c r="N123" s="32"/>
    </row>
    <row r="124" spans="1:14" x14ac:dyDescent="0.25">
      <c r="A124" s="67"/>
      <c r="B124" s="47" t="s">
        <v>175</v>
      </c>
      <c r="C124" s="36">
        <v>2021</v>
      </c>
      <c r="D124" s="35" t="s">
        <v>98</v>
      </c>
      <c r="E124" s="35">
        <v>223</v>
      </c>
      <c r="F124" s="35">
        <v>235</v>
      </c>
      <c r="G124" s="35">
        <v>368.43353333333334</v>
      </c>
      <c r="H124" s="99">
        <f t="shared" si="1"/>
        <v>1652.1683109118089</v>
      </c>
      <c r="M124" s="32"/>
      <c r="N124" s="32"/>
    </row>
    <row r="125" spans="1:14" x14ac:dyDescent="0.25">
      <c r="A125" s="67"/>
      <c r="B125" s="47" t="s">
        <v>176</v>
      </c>
      <c r="C125" s="36">
        <v>2021</v>
      </c>
      <c r="D125" s="35" t="s">
        <v>98</v>
      </c>
      <c r="E125" s="35">
        <f>480+35</f>
        <v>515</v>
      </c>
      <c r="F125" s="35">
        <v>190</v>
      </c>
      <c r="G125" s="35">
        <v>2036.1844333333331</v>
      </c>
      <c r="H125" s="99">
        <f t="shared" si="1"/>
        <v>3953.7561812297731</v>
      </c>
      <c r="M125" s="32"/>
      <c r="N125" s="32"/>
    </row>
    <row r="126" spans="1:14" x14ac:dyDescent="0.25">
      <c r="A126" s="67"/>
      <c r="B126" s="47" t="s">
        <v>236</v>
      </c>
      <c r="C126" s="36">
        <v>2021</v>
      </c>
      <c r="D126" s="35" t="s">
        <v>98</v>
      </c>
      <c r="E126" s="35">
        <v>140</v>
      </c>
      <c r="F126" s="35">
        <v>160</v>
      </c>
      <c r="G126" s="35">
        <v>464.10717499999998</v>
      </c>
      <c r="H126" s="99">
        <f t="shared" si="1"/>
        <v>3315.05125</v>
      </c>
      <c r="M126" s="32"/>
      <c r="N126" s="32"/>
    </row>
    <row r="127" spans="1:14" x14ac:dyDescent="0.25">
      <c r="A127" s="67"/>
      <c r="B127" s="47" t="s">
        <v>214</v>
      </c>
      <c r="C127" s="36">
        <v>2021</v>
      </c>
      <c r="D127" s="35" t="s">
        <v>213</v>
      </c>
      <c r="E127" s="35">
        <v>1386</v>
      </c>
      <c r="F127" s="35">
        <v>230</v>
      </c>
      <c r="G127" s="35">
        <v>2381.0914166666671</v>
      </c>
      <c r="H127" s="99">
        <f t="shared" si="1"/>
        <v>1717.9591750841753</v>
      </c>
      <c r="M127" s="32"/>
      <c r="N127" s="32"/>
    </row>
    <row r="128" spans="1:14" x14ac:dyDescent="0.25">
      <c r="A128" s="67"/>
      <c r="B128" s="49"/>
      <c r="C128" s="36"/>
      <c r="D128" s="35"/>
      <c r="E128" s="35"/>
      <c r="F128" s="35"/>
      <c r="G128" s="35"/>
      <c r="H128" s="100"/>
      <c r="M128" s="32"/>
      <c r="N128" s="32"/>
    </row>
    <row r="129" spans="1:14" x14ac:dyDescent="0.25">
      <c r="A129" s="67"/>
      <c r="B129" s="49" t="s">
        <v>178</v>
      </c>
      <c r="C129" s="36"/>
      <c r="D129" s="50"/>
      <c r="E129" s="36"/>
      <c r="F129" s="35"/>
      <c r="G129" s="35"/>
      <c r="H129" s="100"/>
      <c r="M129" s="32"/>
      <c r="N129" s="32"/>
    </row>
    <row r="130" spans="1:14" ht="15.75" customHeight="1" x14ac:dyDescent="0.25">
      <c r="A130" s="67"/>
      <c r="B130" s="49" t="s">
        <v>143</v>
      </c>
      <c r="C130" s="36"/>
      <c r="D130" s="50"/>
      <c r="E130" s="36"/>
      <c r="F130" s="35"/>
      <c r="G130" s="35"/>
      <c r="H130" s="100"/>
      <c r="M130" s="32"/>
      <c r="N130" s="32"/>
    </row>
    <row r="131" spans="1:14" x14ac:dyDescent="0.25">
      <c r="A131" s="67"/>
      <c r="B131" s="49" t="s">
        <v>144</v>
      </c>
      <c r="C131" s="36"/>
      <c r="D131" s="50"/>
      <c r="E131" s="36"/>
      <c r="F131" s="35"/>
      <c r="G131" s="35"/>
      <c r="H131" s="100"/>
      <c r="M131" s="32"/>
      <c r="N131" s="32"/>
    </row>
    <row r="132" spans="1:14" x14ac:dyDescent="0.25">
      <c r="A132" s="67"/>
      <c r="B132" s="47" t="s">
        <v>316</v>
      </c>
      <c r="C132" s="36">
        <v>2024</v>
      </c>
      <c r="D132" s="50">
        <v>10</v>
      </c>
      <c r="E132" s="36">
        <v>1000</v>
      </c>
      <c r="F132" s="35"/>
      <c r="G132" s="35">
        <v>2843.683</v>
      </c>
      <c r="H132" s="101" t="s">
        <v>317</v>
      </c>
      <c r="I132" s="32" t="s">
        <v>253</v>
      </c>
      <c r="M132" s="32"/>
      <c r="N132" s="32"/>
    </row>
    <row r="133" spans="1:14" ht="15.75" customHeight="1" x14ac:dyDescent="0.25">
      <c r="A133" s="67"/>
      <c r="B133" s="47" t="s">
        <v>318</v>
      </c>
      <c r="C133" s="36">
        <v>2024</v>
      </c>
      <c r="D133" s="50">
        <v>10</v>
      </c>
      <c r="E133" s="36">
        <v>1000</v>
      </c>
      <c r="F133" s="35"/>
      <c r="G133" s="35">
        <v>2692.6410000000001</v>
      </c>
      <c r="H133" s="101" t="s">
        <v>319</v>
      </c>
      <c r="I133" s="32" t="s">
        <v>253</v>
      </c>
      <c r="M133" s="32"/>
      <c r="N133" s="32"/>
    </row>
    <row r="134" spans="1:14" ht="15.75" customHeight="1" x14ac:dyDescent="0.25">
      <c r="A134" s="67"/>
      <c r="B134" s="49" t="s">
        <v>149</v>
      </c>
      <c r="C134" s="36"/>
      <c r="D134" s="35"/>
      <c r="E134" s="36"/>
      <c r="F134" s="35"/>
      <c r="G134" s="35"/>
      <c r="H134" s="100"/>
      <c r="M134" s="32"/>
      <c r="N134" s="32"/>
    </row>
    <row r="135" spans="1:14" x14ac:dyDescent="0.25">
      <c r="A135" s="67"/>
      <c r="B135" s="47" t="s">
        <v>320</v>
      </c>
      <c r="C135" s="36">
        <v>2024</v>
      </c>
      <c r="D135" s="35">
        <v>10</v>
      </c>
      <c r="E135" s="36">
        <v>1000</v>
      </c>
      <c r="F135" s="35"/>
      <c r="G135" s="35">
        <v>3264.942</v>
      </c>
      <c r="H135" s="100" t="s">
        <v>321</v>
      </c>
      <c r="I135" s="32" t="s">
        <v>253</v>
      </c>
      <c r="M135" s="32"/>
      <c r="N135" s="32"/>
    </row>
    <row r="136" spans="1:14" x14ac:dyDescent="0.25">
      <c r="A136" s="67"/>
      <c r="B136" s="47" t="s">
        <v>322</v>
      </c>
      <c r="C136" s="36">
        <v>2024</v>
      </c>
      <c r="D136" s="35">
        <v>10</v>
      </c>
      <c r="E136" s="36">
        <v>1000</v>
      </c>
      <c r="F136" s="35"/>
      <c r="G136" s="35">
        <v>3245.7950000000001</v>
      </c>
      <c r="H136" s="100" t="s">
        <v>323</v>
      </c>
      <c r="I136" s="32" t="s">
        <v>253</v>
      </c>
      <c r="M136" s="32"/>
      <c r="N136" s="32"/>
    </row>
    <row r="137" spans="1:14" x14ac:dyDescent="0.25">
      <c r="A137" s="67"/>
      <c r="B137" s="47" t="s">
        <v>324</v>
      </c>
      <c r="C137" s="36">
        <v>2024</v>
      </c>
      <c r="D137" s="35">
        <v>10</v>
      </c>
      <c r="E137" s="36">
        <v>1000</v>
      </c>
      <c r="F137" s="35"/>
      <c r="G137" s="35">
        <v>2877.3090000000002</v>
      </c>
      <c r="H137" s="100" t="s">
        <v>325</v>
      </c>
      <c r="I137" s="32" t="s">
        <v>253</v>
      </c>
      <c r="M137" s="32"/>
      <c r="N137" s="32"/>
    </row>
    <row r="138" spans="1:14" x14ac:dyDescent="0.25">
      <c r="A138" s="67"/>
      <c r="B138" s="47" t="s">
        <v>326</v>
      </c>
      <c r="C138" s="36">
        <v>2024</v>
      </c>
      <c r="D138" s="35">
        <v>10</v>
      </c>
      <c r="E138" s="36">
        <v>1000</v>
      </c>
      <c r="F138" s="35"/>
      <c r="G138" s="35">
        <v>3063.904</v>
      </c>
      <c r="H138" s="100" t="s">
        <v>327</v>
      </c>
      <c r="I138" s="32" t="s">
        <v>253</v>
      </c>
      <c r="M138" s="32"/>
      <c r="N138" s="32"/>
    </row>
    <row r="139" spans="1:14" x14ac:dyDescent="0.25">
      <c r="A139" s="67"/>
      <c r="B139" s="47" t="s">
        <v>328</v>
      </c>
      <c r="C139" s="36">
        <v>2024</v>
      </c>
      <c r="D139" s="35">
        <v>10</v>
      </c>
      <c r="E139" s="36">
        <v>1000</v>
      </c>
      <c r="F139" s="35"/>
      <c r="G139" s="35">
        <v>2726.442</v>
      </c>
      <c r="H139" s="100" t="s">
        <v>329</v>
      </c>
      <c r="I139" s="32" t="s">
        <v>253</v>
      </c>
      <c r="M139" s="32"/>
      <c r="N139" s="32"/>
    </row>
    <row r="140" spans="1:14" x14ac:dyDescent="0.25">
      <c r="A140" s="67"/>
      <c r="B140" s="47"/>
      <c r="C140" s="36"/>
      <c r="D140" s="35"/>
      <c r="E140" s="35"/>
      <c r="F140" s="35"/>
      <c r="G140" s="35"/>
      <c r="H140" s="100"/>
      <c r="M140" s="32"/>
      <c r="N140" s="32"/>
    </row>
    <row r="141" spans="1:14" x14ac:dyDescent="0.25">
      <c r="A141" s="67"/>
      <c r="B141" s="47"/>
      <c r="C141" s="36"/>
      <c r="D141" s="35"/>
      <c r="E141" s="35"/>
      <c r="F141" s="35"/>
      <c r="G141" s="35"/>
      <c r="H141" s="100"/>
      <c r="M141" s="32"/>
      <c r="N141" s="32"/>
    </row>
    <row r="142" spans="1:14" x14ac:dyDescent="0.25">
      <c r="A142" s="67"/>
      <c r="B142" s="49" t="s">
        <v>177</v>
      </c>
      <c r="C142" s="36"/>
      <c r="D142" s="35"/>
      <c r="E142" s="35"/>
      <c r="F142" s="35"/>
      <c r="G142" s="35"/>
      <c r="H142" s="100"/>
      <c r="M142" s="32"/>
      <c r="N142" s="32"/>
    </row>
    <row r="143" spans="1:14" x14ac:dyDescent="0.25">
      <c r="A143" s="67"/>
      <c r="B143" s="47" t="s">
        <v>100</v>
      </c>
      <c r="C143" s="36"/>
      <c r="D143" s="35"/>
      <c r="E143" s="35"/>
      <c r="F143" s="35"/>
      <c r="G143" s="35"/>
      <c r="H143" s="100"/>
      <c r="M143" s="32"/>
      <c r="N143" s="32"/>
    </row>
    <row r="144" spans="1:14" x14ac:dyDescent="0.25">
      <c r="A144" s="67"/>
      <c r="B144" s="47" t="s">
        <v>1</v>
      </c>
      <c r="C144" s="37"/>
      <c r="D144" s="37"/>
      <c r="E144" s="48"/>
      <c r="F144" s="68"/>
      <c r="G144" s="69"/>
      <c r="H144" s="100"/>
      <c r="M144" s="32"/>
      <c r="N144" s="32"/>
    </row>
    <row r="145" spans="1:14" x14ac:dyDescent="0.25">
      <c r="A145" s="67"/>
      <c r="B145" s="87" t="s">
        <v>118</v>
      </c>
      <c r="C145" s="87"/>
      <c r="D145" s="87"/>
      <c r="E145" s="87"/>
      <c r="F145" s="87"/>
      <c r="G145" s="87"/>
      <c r="H145" s="100"/>
      <c r="M145" s="32"/>
      <c r="N145" s="32"/>
    </row>
    <row r="146" spans="1:14" x14ac:dyDescent="0.25">
      <c r="A146" s="67"/>
      <c r="B146" s="47" t="s">
        <v>119</v>
      </c>
      <c r="C146" s="37"/>
      <c r="D146" s="37"/>
      <c r="E146" s="48"/>
      <c r="F146" s="68"/>
      <c r="G146" s="69"/>
      <c r="H146" s="100"/>
      <c r="M146" s="32"/>
      <c r="N146" s="32"/>
    </row>
    <row r="147" spans="1:14" x14ac:dyDescent="0.25">
      <c r="A147" s="67"/>
      <c r="B147" s="47" t="s">
        <v>120</v>
      </c>
      <c r="C147" s="37"/>
      <c r="D147" s="37"/>
      <c r="E147" s="48"/>
      <c r="F147" s="68"/>
      <c r="G147" s="69"/>
      <c r="H147" s="100"/>
      <c r="M147" s="32"/>
      <c r="N147" s="32"/>
    </row>
    <row r="148" spans="1:14" x14ac:dyDescent="0.25">
      <c r="A148" s="67"/>
      <c r="B148" s="87" t="s">
        <v>121</v>
      </c>
      <c r="C148" s="87"/>
      <c r="D148" s="87"/>
      <c r="E148" s="87"/>
      <c r="F148" s="87"/>
      <c r="G148" s="87"/>
      <c r="H148" s="100"/>
      <c r="M148" s="32"/>
      <c r="N148" s="32"/>
    </row>
    <row r="149" spans="1:14" x14ac:dyDescent="0.25">
      <c r="A149" s="67"/>
      <c r="B149" s="87" t="s">
        <v>122</v>
      </c>
      <c r="C149" s="87"/>
      <c r="D149" s="87"/>
      <c r="E149" s="87"/>
      <c r="F149" s="87"/>
      <c r="G149" s="87"/>
      <c r="H149" s="100"/>
      <c r="M149" s="32"/>
      <c r="N149" s="32"/>
    </row>
    <row r="150" spans="1:14" x14ac:dyDescent="0.25">
      <c r="A150" s="67"/>
      <c r="B150" s="47" t="s">
        <v>117</v>
      </c>
      <c r="C150" s="35"/>
      <c r="D150" s="35"/>
      <c r="E150" s="48"/>
      <c r="F150" s="48"/>
      <c r="G150" s="48"/>
      <c r="H150" s="100"/>
      <c r="M150" s="32"/>
      <c r="N150" s="32"/>
    </row>
    <row r="151" spans="1:14" ht="15.75" hidden="1" customHeight="1" x14ac:dyDescent="0.25">
      <c r="A151" s="67"/>
      <c r="B151" s="49" t="s">
        <v>179</v>
      </c>
      <c r="C151" s="35"/>
      <c r="D151" s="35"/>
      <c r="E151" s="48"/>
      <c r="F151" s="48"/>
      <c r="G151" s="48"/>
      <c r="H151" s="100"/>
      <c r="M151" s="32"/>
      <c r="N151" s="32"/>
    </row>
    <row r="152" spans="1:14" x14ac:dyDescent="0.25">
      <c r="A152" s="67"/>
      <c r="B152" s="49" t="s">
        <v>180</v>
      </c>
      <c r="C152" s="35"/>
      <c r="D152" s="35"/>
      <c r="E152" s="48"/>
      <c r="F152" s="48"/>
      <c r="G152" s="48"/>
      <c r="H152" s="100"/>
      <c r="M152" s="32"/>
      <c r="N152" s="32"/>
    </row>
    <row r="153" spans="1:14" x14ac:dyDescent="0.25">
      <c r="A153" s="67"/>
      <c r="B153" s="49" t="s">
        <v>181</v>
      </c>
      <c r="C153" s="35"/>
      <c r="D153" s="35"/>
      <c r="E153" s="48"/>
      <c r="F153" s="48"/>
      <c r="G153" s="48"/>
      <c r="H153" s="100"/>
      <c r="M153" s="32"/>
      <c r="N153" s="32"/>
    </row>
    <row r="154" spans="1:14" ht="15.75" hidden="1" customHeight="1" x14ac:dyDescent="0.25">
      <c r="A154" s="67"/>
      <c r="B154" s="49" t="s">
        <v>143</v>
      </c>
      <c r="C154" s="35"/>
      <c r="D154" s="35"/>
      <c r="E154" s="48"/>
      <c r="F154" s="48"/>
      <c r="G154" s="48"/>
      <c r="H154" s="100"/>
      <c r="M154" s="32"/>
      <c r="N154" s="32"/>
    </row>
    <row r="155" spans="1:14" ht="15.75" hidden="1" customHeight="1" x14ac:dyDescent="0.25">
      <c r="A155" s="67"/>
      <c r="B155" s="47" t="s">
        <v>182</v>
      </c>
      <c r="C155" s="36"/>
      <c r="D155" s="35"/>
      <c r="E155" s="35"/>
      <c r="F155" s="48"/>
      <c r="G155" s="35"/>
      <c r="H155" s="100"/>
      <c r="M155" s="32"/>
      <c r="N155" s="32"/>
    </row>
    <row r="156" spans="1:14" x14ac:dyDescent="0.25">
      <c r="A156" s="67"/>
      <c r="B156" s="47" t="s">
        <v>330</v>
      </c>
      <c r="C156" s="36">
        <v>2024</v>
      </c>
      <c r="D156" s="35">
        <v>10</v>
      </c>
      <c r="E156" s="36">
        <v>1000</v>
      </c>
      <c r="F156" s="48"/>
      <c r="G156" s="35">
        <v>1967.749</v>
      </c>
      <c r="H156" s="102" t="s">
        <v>331</v>
      </c>
      <c r="M156" s="32"/>
      <c r="N156" s="32"/>
    </row>
    <row r="157" spans="1:14" x14ac:dyDescent="0.25">
      <c r="A157" s="67"/>
      <c r="B157" s="47"/>
      <c r="C157" s="36"/>
      <c r="D157" s="35"/>
      <c r="E157" s="35"/>
      <c r="F157" s="48"/>
      <c r="G157" s="35"/>
      <c r="H157" s="102"/>
      <c r="M157" s="32"/>
      <c r="N157" s="32"/>
    </row>
    <row r="158" spans="1:14" x14ac:dyDescent="0.25">
      <c r="A158" s="67"/>
      <c r="B158" s="47" t="s">
        <v>186</v>
      </c>
      <c r="C158" s="36">
        <v>2021</v>
      </c>
      <c r="D158" s="35">
        <v>6</v>
      </c>
      <c r="E158" s="35">
        <v>66</v>
      </c>
      <c r="F158" s="35">
        <v>117.5</v>
      </c>
      <c r="G158" s="35">
        <v>273.82843333333335</v>
      </c>
      <c r="H158" s="103">
        <f>G158/E158*1000</f>
        <v>4148.9156565656567</v>
      </c>
      <c r="M158" s="32"/>
      <c r="N158" s="32"/>
    </row>
    <row r="159" spans="1:14" x14ac:dyDescent="0.25">
      <c r="A159" s="67"/>
      <c r="B159" s="47" t="s">
        <v>239</v>
      </c>
      <c r="C159" s="36">
        <v>2021</v>
      </c>
      <c r="D159" s="35">
        <v>6</v>
      </c>
      <c r="E159" s="35">
        <v>78</v>
      </c>
      <c r="F159" s="35">
        <v>68</v>
      </c>
      <c r="G159" s="35">
        <v>310.15331666666668</v>
      </c>
      <c r="H159" s="103">
        <f t="shared" ref="H159:H162" si="2">G159/E159*1000</f>
        <v>3976.3245726495729</v>
      </c>
      <c r="M159" s="32"/>
      <c r="N159" s="32"/>
    </row>
    <row r="160" spans="1:14" x14ac:dyDescent="0.25">
      <c r="A160" s="67"/>
      <c r="B160" s="47" t="s">
        <v>187</v>
      </c>
      <c r="C160" s="36">
        <v>2021</v>
      </c>
      <c r="D160" s="35" t="s">
        <v>102</v>
      </c>
      <c r="E160" s="35">
        <v>82</v>
      </c>
      <c r="F160" s="35">
        <v>68</v>
      </c>
      <c r="G160" s="35">
        <v>401.8479916666667</v>
      </c>
      <c r="H160" s="103">
        <f t="shared" si="2"/>
        <v>4900.5852642276432</v>
      </c>
      <c r="M160" s="32"/>
      <c r="N160" s="32"/>
    </row>
    <row r="161" spans="1:14" x14ac:dyDescent="0.25">
      <c r="A161" s="67"/>
      <c r="B161" s="47" t="s">
        <v>185</v>
      </c>
      <c r="C161" s="36">
        <v>2021</v>
      </c>
      <c r="D161" s="35" t="s">
        <v>102</v>
      </c>
      <c r="E161" s="35">
        <v>170</v>
      </c>
      <c r="F161" s="35">
        <v>89</v>
      </c>
      <c r="G161" s="35">
        <v>852.26049999999998</v>
      </c>
      <c r="H161" s="103">
        <f t="shared" si="2"/>
        <v>5013.2970588235294</v>
      </c>
      <c r="M161" s="32"/>
      <c r="N161" s="32"/>
    </row>
    <row r="162" spans="1:14" x14ac:dyDescent="0.25">
      <c r="A162" s="67"/>
      <c r="B162" s="47" t="s">
        <v>216</v>
      </c>
      <c r="C162" s="36">
        <v>2021</v>
      </c>
      <c r="D162" s="35" t="s">
        <v>102</v>
      </c>
      <c r="E162" s="35">
        <v>29</v>
      </c>
      <c r="F162" s="35">
        <v>89</v>
      </c>
      <c r="G162" s="35">
        <v>249.48061666666666</v>
      </c>
      <c r="H162" s="103">
        <f t="shared" si="2"/>
        <v>8602.7798850574709</v>
      </c>
      <c r="M162" s="32"/>
      <c r="N162" s="32"/>
    </row>
    <row r="163" spans="1:14" x14ac:dyDescent="0.25">
      <c r="A163" s="67"/>
      <c r="B163" s="47"/>
      <c r="C163" s="36"/>
      <c r="D163" s="35"/>
      <c r="E163" s="35"/>
      <c r="F163" s="48"/>
      <c r="G163" s="35"/>
      <c r="H163" s="102"/>
      <c r="M163" s="32"/>
      <c r="N163" s="32"/>
    </row>
    <row r="164" spans="1:14" x14ac:dyDescent="0.25">
      <c r="A164" s="67"/>
      <c r="B164" s="47" t="s">
        <v>183</v>
      </c>
      <c r="C164" s="36"/>
      <c r="D164" s="35"/>
      <c r="E164" s="35"/>
      <c r="F164" s="48"/>
      <c r="G164" s="35"/>
      <c r="H164" s="102"/>
      <c r="M164" s="32"/>
      <c r="N164" s="32"/>
    </row>
    <row r="165" spans="1:14" x14ac:dyDescent="0.25">
      <c r="A165" s="67"/>
      <c r="B165" s="47" t="s">
        <v>332</v>
      </c>
      <c r="C165" s="36">
        <v>2024</v>
      </c>
      <c r="D165" s="35">
        <v>0.4</v>
      </c>
      <c r="E165" s="36">
        <v>1000</v>
      </c>
      <c r="F165" s="48"/>
      <c r="G165" s="35">
        <v>1722.88</v>
      </c>
      <c r="H165" s="102" t="s">
        <v>333</v>
      </c>
      <c r="M165" s="32"/>
      <c r="N165" s="32"/>
    </row>
    <row r="166" spans="1:14" x14ac:dyDescent="0.25">
      <c r="A166" s="67"/>
      <c r="B166" s="49" t="s">
        <v>149</v>
      </c>
      <c r="C166" s="35"/>
      <c r="D166" s="35"/>
      <c r="E166" s="48"/>
      <c r="F166" s="48"/>
      <c r="G166" s="48"/>
      <c r="H166" s="102"/>
      <c r="M166" s="32"/>
      <c r="N166" s="32"/>
    </row>
    <row r="167" spans="1:14" x14ac:dyDescent="0.25">
      <c r="A167" s="67"/>
      <c r="B167" s="49" t="s">
        <v>184</v>
      </c>
      <c r="C167" s="35"/>
      <c r="D167" s="35"/>
      <c r="E167" s="48"/>
      <c r="F167" s="48"/>
      <c r="G167" s="48"/>
      <c r="H167" s="102"/>
      <c r="M167" s="32"/>
      <c r="N167" s="32"/>
    </row>
    <row r="168" spans="1:14" x14ac:dyDescent="0.25">
      <c r="A168" s="67"/>
      <c r="B168" s="47"/>
      <c r="C168" s="36"/>
      <c r="D168" s="35"/>
      <c r="E168" s="35"/>
      <c r="F168" s="48"/>
      <c r="G168" s="35"/>
      <c r="H168" s="102"/>
      <c r="M168" s="32"/>
      <c r="N168" s="32"/>
    </row>
    <row r="169" spans="1:14" ht="15.75" customHeight="1" x14ac:dyDescent="0.25">
      <c r="A169" s="67"/>
      <c r="B169" s="49" t="s">
        <v>182</v>
      </c>
      <c r="C169" s="35"/>
      <c r="D169" s="35"/>
      <c r="E169" s="48"/>
      <c r="F169" s="48"/>
      <c r="G169" s="48"/>
      <c r="H169" s="102"/>
      <c r="M169" s="32"/>
      <c r="N169" s="32"/>
    </row>
    <row r="170" spans="1:14" ht="15.75" customHeight="1" x14ac:dyDescent="0.25">
      <c r="A170" s="67"/>
      <c r="B170" s="49" t="s">
        <v>101</v>
      </c>
      <c r="C170" s="36"/>
      <c r="D170" s="35"/>
      <c r="E170" s="35"/>
      <c r="F170" s="48"/>
      <c r="G170" s="35"/>
      <c r="H170" s="102"/>
      <c r="M170" s="32"/>
      <c r="N170" s="32"/>
    </row>
    <row r="171" spans="1:14" ht="15.75" customHeight="1" x14ac:dyDescent="0.25">
      <c r="A171" s="67"/>
      <c r="B171" s="47" t="s">
        <v>330</v>
      </c>
      <c r="C171" s="36"/>
      <c r="D171" s="35"/>
      <c r="E171" s="35"/>
      <c r="F171" s="48"/>
      <c r="G171" s="35"/>
      <c r="H171" s="102"/>
      <c r="M171" s="32"/>
      <c r="N171" s="32"/>
    </row>
    <row r="172" spans="1:14" ht="15.75" customHeight="1" x14ac:dyDescent="0.25">
      <c r="A172" s="67"/>
      <c r="B172" s="47" t="s">
        <v>103</v>
      </c>
      <c r="C172" s="36"/>
      <c r="D172" s="35"/>
      <c r="E172" s="35"/>
      <c r="F172" s="48"/>
      <c r="G172" s="35"/>
      <c r="H172" s="102"/>
      <c r="M172" s="32"/>
      <c r="N172" s="32"/>
    </row>
    <row r="173" spans="1:14" x14ac:dyDescent="0.25">
      <c r="A173" s="67"/>
      <c r="B173" s="47" t="s">
        <v>103</v>
      </c>
      <c r="C173" s="36"/>
      <c r="D173" s="35"/>
      <c r="E173" s="35"/>
      <c r="F173" s="48"/>
      <c r="G173" s="35"/>
      <c r="H173" s="102"/>
      <c r="M173" s="32"/>
      <c r="N173" s="32"/>
    </row>
    <row r="174" spans="1:14" x14ac:dyDescent="0.25">
      <c r="A174" s="67"/>
      <c r="B174" s="49" t="s">
        <v>188</v>
      </c>
      <c r="C174" s="36"/>
      <c r="D174" s="35"/>
      <c r="E174" s="35"/>
      <c r="F174" s="48"/>
      <c r="G174" s="35"/>
      <c r="H174" s="102"/>
      <c r="M174" s="32"/>
      <c r="N174" s="32"/>
    </row>
    <row r="175" spans="1:14" x14ac:dyDescent="0.25">
      <c r="A175" s="67"/>
      <c r="B175" s="49" t="s">
        <v>177</v>
      </c>
      <c r="C175" s="36"/>
      <c r="D175" s="35"/>
      <c r="E175" s="35"/>
      <c r="F175" s="48"/>
      <c r="G175" s="35"/>
      <c r="H175" s="102"/>
      <c r="M175" s="32"/>
      <c r="N175" s="32"/>
    </row>
    <row r="176" spans="1:14" x14ac:dyDescent="0.25">
      <c r="A176" s="67"/>
      <c r="B176" s="47" t="s">
        <v>74</v>
      </c>
      <c r="C176" s="36"/>
      <c r="D176" s="35"/>
      <c r="E176" s="35"/>
      <c r="F176" s="48"/>
      <c r="G176" s="35"/>
      <c r="H176" s="102"/>
      <c r="M176" s="32"/>
      <c r="N176" s="32"/>
    </row>
    <row r="177" spans="1:14" ht="15.75" customHeight="1" x14ac:dyDescent="0.25">
      <c r="A177" s="67"/>
      <c r="B177" s="47" t="s">
        <v>74</v>
      </c>
      <c r="C177" s="36"/>
      <c r="D177" s="35"/>
      <c r="E177" s="35"/>
      <c r="F177" s="48"/>
      <c r="G177" s="35"/>
      <c r="H177" s="102"/>
      <c r="M177" s="32"/>
      <c r="N177" s="32"/>
    </row>
    <row r="178" spans="1:14" x14ac:dyDescent="0.25">
      <c r="A178" s="67"/>
      <c r="B178" s="47" t="s">
        <v>334</v>
      </c>
      <c r="C178" s="36">
        <v>2024</v>
      </c>
      <c r="D178" s="35">
        <v>10</v>
      </c>
      <c r="E178" s="36">
        <v>1000</v>
      </c>
      <c r="F178" s="48"/>
      <c r="G178" s="35">
        <v>13317.184999999999</v>
      </c>
      <c r="H178" s="102" t="s">
        <v>335</v>
      </c>
      <c r="M178" s="32"/>
      <c r="N178" s="32"/>
    </row>
    <row r="179" spans="1:14" ht="15.75" customHeight="1" x14ac:dyDescent="0.25">
      <c r="A179" s="67"/>
      <c r="B179" s="47" t="s">
        <v>336</v>
      </c>
      <c r="C179" s="36"/>
      <c r="D179" s="35"/>
      <c r="E179" s="35"/>
      <c r="F179" s="48"/>
      <c r="G179" s="35"/>
      <c r="H179" s="102"/>
      <c r="M179" s="32"/>
      <c r="N179" s="32"/>
    </row>
    <row r="180" spans="1:14" x14ac:dyDescent="0.25">
      <c r="A180" s="67"/>
      <c r="B180" s="47" t="s">
        <v>336</v>
      </c>
      <c r="C180" s="36"/>
      <c r="D180" s="35"/>
      <c r="E180" s="35"/>
      <c r="F180" s="48"/>
      <c r="G180" s="35"/>
      <c r="H180" s="101"/>
      <c r="M180" s="32"/>
      <c r="N180" s="32"/>
    </row>
    <row r="181" spans="1:14" x14ac:dyDescent="0.25">
      <c r="A181" s="67"/>
      <c r="B181" s="47" t="s">
        <v>337</v>
      </c>
      <c r="C181" s="36">
        <v>2024</v>
      </c>
      <c r="D181" s="35">
        <v>10</v>
      </c>
      <c r="E181" s="36">
        <v>1000</v>
      </c>
      <c r="F181" s="48"/>
      <c r="G181" s="35">
        <v>2760.3020000000001</v>
      </c>
      <c r="H181" s="101" t="s">
        <v>413</v>
      </c>
      <c r="M181" s="32"/>
      <c r="N181" s="32"/>
    </row>
    <row r="182" spans="1:14" x14ac:dyDescent="0.25">
      <c r="A182" s="67"/>
      <c r="B182" s="47" t="s">
        <v>338</v>
      </c>
      <c r="C182" s="36">
        <v>2024</v>
      </c>
      <c r="D182" s="35">
        <v>0.4</v>
      </c>
      <c r="E182" s="36">
        <v>1000</v>
      </c>
      <c r="F182" s="48"/>
      <c r="G182" s="35">
        <v>2118.3090000000002</v>
      </c>
      <c r="H182" s="101" t="s">
        <v>339</v>
      </c>
      <c r="M182" s="32"/>
      <c r="N182" s="32"/>
    </row>
    <row r="183" spans="1:14" x14ac:dyDescent="0.25">
      <c r="A183" s="67"/>
      <c r="B183" s="47" t="s">
        <v>340</v>
      </c>
      <c r="C183" s="36">
        <v>2024</v>
      </c>
      <c r="D183" s="35">
        <v>10</v>
      </c>
      <c r="E183" s="36">
        <v>1000</v>
      </c>
      <c r="F183" s="48"/>
      <c r="G183" s="35">
        <v>2054.6689999999999</v>
      </c>
      <c r="H183" s="101" t="s">
        <v>341</v>
      </c>
      <c r="M183" s="32"/>
      <c r="N183" s="32"/>
    </row>
    <row r="184" spans="1:14" x14ac:dyDescent="0.25">
      <c r="A184" s="67"/>
      <c r="B184" s="47" t="s">
        <v>342</v>
      </c>
      <c r="C184" s="36">
        <v>2024</v>
      </c>
      <c r="D184" s="35">
        <v>10</v>
      </c>
      <c r="E184" s="36">
        <v>1000</v>
      </c>
      <c r="F184" s="48"/>
      <c r="G184" s="35">
        <v>2894.7179999999998</v>
      </c>
      <c r="H184" s="101" t="s">
        <v>343</v>
      </c>
      <c r="M184" s="32"/>
      <c r="N184" s="32"/>
    </row>
    <row r="185" spans="1:14" x14ac:dyDescent="0.25">
      <c r="A185" s="67"/>
      <c r="B185" s="47" t="s">
        <v>344</v>
      </c>
      <c r="C185" s="36">
        <v>2024</v>
      </c>
      <c r="D185" s="35">
        <v>10</v>
      </c>
      <c r="E185" s="36">
        <v>1000</v>
      </c>
      <c r="F185" s="48"/>
      <c r="G185" s="35">
        <v>2905.7489999999998</v>
      </c>
      <c r="H185" s="101" t="s">
        <v>345</v>
      </c>
      <c r="M185" s="32"/>
      <c r="N185" s="32"/>
    </row>
    <row r="186" spans="1:14" x14ac:dyDescent="0.25">
      <c r="A186" s="67"/>
      <c r="B186" s="47" t="s">
        <v>346</v>
      </c>
      <c r="C186" s="36">
        <v>2024</v>
      </c>
      <c r="D186" s="35">
        <v>10</v>
      </c>
      <c r="E186" s="36">
        <v>1000</v>
      </c>
      <c r="F186" s="48"/>
      <c r="G186" s="35">
        <v>2871.404</v>
      </c>
      <c r="H186" s="101" t="s">
        <v>347</v>
      </c>
      <c r="M186" s="32"/>
      <c r="N186" s="32"/>
    </row>
    <row r="187" spans="1:14" x14ac:dyDescent="0.25">
      <c r="A187" s="67"/>
      <c r="B187" s="47" t="s">
        <v>348</v>
      </c>
      <c r="C187" s="36">
        <v>2024</v>
      </c>
      <c r="D187" s="35">
        <v>10</v>
      </c>
      <c r="E187" s="36">
        <v>1000</v>
      </c>
      <c r="F187" s="48"/>
      <c r="G187" s="35">
        <v>3271.777</v>
      </c>
      <c r="H187" s="101" t="s">
        <v>349</v>
      </c>
      <c r="M187" s="32"/>
      <c r="N187" s="32"/>
    </row>
    <row r="188" spans="1:14" x14ac:dyDescent="0.25">
      <c r="A188" s="67"/>
      <c r="B188" s="47" t="s">
        <v>350</v>
      </c>
      <c r="C188" s="36">
        <v>2024</v>
      </c>
      <c r="D188" s="35">
        <v>10</v>
      </c>
      <c r="E188" s="36">
        <v>1000</v>
      </c>
      <c r="F188" s="48"/>
      <c r="G188" s="35">
        <v>3529.4389999999999</v>
      </c>
      <c r="H188" s="101" t="s">
        <v>351</v>
      </c>
      <c r="M188" s="32"/>
      <c r="N188" s="32"/>
    </row>
    <row r="189" spans="1:14" x14ac:dyDescent="0.25">
      <c r="A189" s="67"/>
      <c r="B189" s="47" t="s">
        <v>352</v>
      </c>
      <c r="C189" s="36">
        <v>2024</v>
      </c>
      <c r="D189" s="35">
        <v>0.4</v>
      </c>
      <c r="E189" s="36">
        <v>1000</v>
      </c>
      <c r="F189" s="48"/>
      <c r="G189" s="35">
        <v>2007.306</v>
      </c>
      <c r="H189" s="101" t="s">
        <v>353</v>
      </c>
      <c r="M189" s="32"/>
      <c r="N189" s="32"/>
    </row>
    <row r="190" spans="1:14" x14ac:dyDescent="0.25">
      <c r="A190" s="67"/>
      <c r="B190" s="47" t="s">
        <v>354</v>
      </c>
      <c r="C190" s="36">
        <v>2024</v>
      </c>
      <c r="D190" s="35">
        <v>0.4</v>
      </c>
      <c r="E190" s="36">
        <v>1000</v>
      </c>
      <c r="F190" s="48"/>
      <c r="G190" s="35">
        <v>2023.2329999999999</v>
      </c>
      <c r="H190" s="101" t="s">
        <v>355</v>
      </c>
      <c r="M190" s="32"/>
      <c r="N190" s="32"/>
    </row>
    <row r="191" spans="1:14" x14ac:dyDescent="0.25">
      <c r="A191" s="67"/>
      <c r="B191" s="47" t="s">
        <v>356</v>
      </c>
      <c r="C191" s="36">
        <v>2024</v>
      </c>
      <c r="D191" s="35">
        <v>0.4</v>
      </c>
      <c r="E191" s="36">
        <v>1000</v>
      </c>
      <c r="F191" s="48"/>
      <c r="G191" s="35">
        <v>4527.7860000000001</v>
      </c>
      <c r="H191" s="101" t="s">
        <v>357</v>
      </c>
      <c r="M191" s="32"/>
      <c r="N191" s="32"/>
    </row>
    <row r="192" spans="1:14" x14ac:dyDescent="0.25">
      <c r="A192" s="67"/>
      <c r="B192" s="47" t="s">
        <v>358</v>
      </c>
      <c r="C192" s="36">
        <v>2024</v>
      </c>
      <c r="D192" s="35">
        <v>0.4</v>
      </c>
      <c r="E192" s="36">
        <v>1000</v>
      </c>
      <c r="F192" s="48"/>
      <c r="G192" s="35">
        <v>4759.1549999999997</v>
      </c>
      <c r="H192" s="101" t="s">
        <v>359</v>
      </c>
      <c r="M192" s="32"/>
      <c r="N192" s="32"/>
    </row>
    <row r="193" spans="1:14" x14ac:dyDescent="0.25">
      <c r="A193" s="67"/>
      <c r="B193" s="49" t="s">
        <v>75</v>
      </c>
      <c r="C193" s="36"/>
      <c r="D193" s="35"/>
      <c r="E193" s="36"/>
      <c r="F193" s="48"/>
      <c r="G193" s="35"/>
      <c r="H193" s="101"/>
      <c r="M193" s="32"/>
      <c r="N193" s="32"/>
    </row>
    <row r="194" spans="1:14" x14ac:dyDescent="0.25">
      <c r="A194" s="67"/>
      <c r="B194" s="47" t="s">
        <v>360</v>
      </c>
      <c r="C194" s="36">
        <v>2024</v>
      </c>
      <c r="D194" s="35">
        <v>10</v>
      </c>
      <c r="E194" s="36">
        <v>1000</v>
      </c>
      <c r="F194" s="48"/>
      <c r="G194" s="35">
        <v>13685.95</v>
      </c>
      <c r="H194" s="101" t="s">
        <v>361</v>
      </c>
      <c r="M194" s="32"/>
      <c r="N194" s="32"/>
    </row>
    <row r="195" spans="1:14" x14ac:dyDescent="0.25">
      <c r="A195" s="67"/>
      <c r="B195" s="47" t="s">
        <v>362</v>
      </c>
      <c r="C195" s="36">
        <v>2024</v>
      </c>
      <c r="D195" s="35">
        <v>10</v>
      </c>
      <c r="E195" s="36">
        <v>1000</v>
      </c>
      <c r="F195" s="48"/>
      <c r="G195" s="35">
        <v>15087.734</v>
      </c>
      <c r="H195" s="101" t="s">
        <v>363</v>
      </c>
      <c r="M195" s="32"/>
      <c r="N195" s="32"/>
    </row>
    <row r="196" spans="1:14" x14ac:dyDescent="0.25">
      <c r="A196" s="67"/>
      <c r="B196" s="47"/>
      <c r="C196" s="36"/>
      <c r="D196" s="35"/>
      <c r="E196" s="36">
        <v>1000</v>
      </c>
      <c r="F196" s="48"/>
      <c r="G196" s="35"/>
      <c r="H196" s="101"/>
      <c r="M196" s="32"/>
      <c r="N196" s="32"/>
    </row>
    <row r="197" spans="1:14" x14ac:dyDescent="0.25">
      <c r="A197" s="67"/>
      <c r="B197" s="47" t="s">
        <v>364</v>
      </c>
      <c r="C197" s="36">
        <v>2024</v>
      </c>
      <c r="D197" s="35">
        <v>10</v>
      </c>
      <c r="E197" s="36">
        <v>1000</v>
      </c>
      <c r="F197" s="48"/>
      <c r="G197" s="35">
        <v>3629.0909999999999</v>
      </c>
      <c r="H197" s="101" t="s">
        <v>365</v>
      </c>
      <c r="M197" s="32"/>
      <c r="N197" s="32"/>
    </row>
    <row r="198" spans="1:14" x14ac:dyDescent="0.25">
      <c r="A198" s="67"/>
      <c r="B198" s="47" t="s">
        <v>366</v>
      </c>
      <c r="C198" s="36">
        <v>2024</v>
      </c>
      <c r="D198" s="35">
        <v>10</v>
      </c>
      <c r="E198" s="36">
        <v>1000</v>
      </c>
      <c r="F198" s="48"/>
      <c r="G198" s="35">
        <v>3912.65</v>
      </c>
      <c r="H198" s="101" t="s">
        <v>367</v>
      </c>
      <c r="M198" s="32"/>
      <c r="N198" s="32"/>
    </row>
    <row r="199" spans="1:14" x14ac:dyDescent="0.25">
      <c r="A199" s="67"/>
      <c r="B199" s="47" t="s">
        <v>2</v>
      </c>
      <c r="C199" s="37"/>
      <c r="D199" s="37"/>
      <c r="E199" s="48"/>
      <c r="F199" s="68"/>
      <c r="G199" s="69"/>
      <c r="H199" s="100"/>
      <c r="M199" s="32"/>
      <c r="N199" s="32"/>
    </row>
    <row r="200" spans="1:14" x14ac:dyDescent="0.25">
      <c r="A200" s="67"/>
      <c r="B200" s="87" t="s">
        <v>123</v>
      </c>
      <c r="C200" s="87"/>
      <c r="D200" s="87"/>
      <c r="E200" s="87"/>
      <c r="F200" s="87"/>
      <c r="G200" s="87"/>
      <c r="H200" s="100"/>
      <c r="M200" s="32"/>
      <c r="N200" s="32"/>
    </row>
    <row r="201" spans="1:14" x14ac:dyDescent="0.25">
      <c r="A201" s="67"/>
      <c r="B201" s="87" t="s">
        <v>124</v>
      </c>
      <c r="C201" s="87"/>
      <c r="D201" s="87"/>
      <c r="E201" s="87"/>
      <c r="F201" s="87"/>
      <c r="G201" s="87"/>
      <c r="H201" s="100"/>
      <c r="M201" s="32"/>
      <c r="N201" s="32"/>
    </row>
    <row r="202" spans="1:14" x14ac:dyDescent="0.25">
      <c r="A202" s="67"/>
      <c r="B202" s="87" t="s">
        <v>125</v>
      </c>
      <c r="C202" s="87"/>
      <c r="D202" s="87"/>
      <c r="E202" s="87"/>
      <c r="F202" s="87"/>
      <c r="G202" s="87"/>
      <c r="H202" s="100"/>
      <c r="M202" s="32"/>
      <c r="N202" s="32"/>
    </row>
    <row r="203" spans="1:14" x14ac:dyDescent="0.25">
      <c r="A203" s="67"/>
      <c r="B203" s="47" t="s">
        <v>117</v>
      </c>
      <c r="C203" s="37"/>
      <c r="D203" s="37"/>
      <c r="E203" s="48"/>
      <c r="F203" s="68"/>
      <c r="G203" s="69"/>
      <c r="H203" s="100"/>
      <c r="M203" s="32"/>
      <c r="N203" s="32"/>
    </row>
    <row r="204" spans="1:14" x14ac:dyDescent="0.25">
      <c r="A204" s="67"/>
      <c r="B204" s="49" t="s">
        <v>189</v>
      </c>
      <c r="C204" s="37"/>
      <c r="D204" s="37"/>
      <c r="E204" s="48"/>
      <c r="F204" s="68"/>
      <c r="G204" s="69"/>
      <c r="H204" s="100"/>
      <c r="M204" s="32"/>
      <c r="N204" s="32"/>
    </row>
    <row r="205" spans="1:14" x14ac:dyDescent="0.25">
      <c r="A205" s="67"/>
      <c r="B205" s="49" t="s">
        <v>190</v>
      </c>
      <c r="C205" s="36"/>
      <c r="D205" s="37"/>
      <c r="E205" s="48"/>
      <c r="F205" s="68"/>
      <c r="G205" s="35"/>
      <c r="H205" s="100"/>
      <c r="M205" s="32"/>
      <c r="N205" s="32"/>
    </row>
    <row r="206" spans="1:14" ht="15.75" hidden="1" customHeight="1" x14ac:dyDescent="0.25">
      <c r="A206" s="67"/>
      <c r="B206" s="49" t="s">
        <v>191</v>
      </c>
      <c r="C206" s="37"/>
      <c r="D206" s="37"/>
      <c r="E206" s="48"/>
      <c r="F206" s="68"/>
      <c r="G206" s="69"/>
      <c r="H206" s="100"/>
      <c r="M206" s="32"/>
      <c r="N206" s="32"/>
    </row>
    <row r="207" spans="1:14" ht="15.75" hidden="1" customHeight="1" x14ac:dyDescent="0.3">
      <c r="A207" s="67"/>
      <c r="B207" s="49" t="s">
        <v>190</v>
      </c>
      <c r="C207" s="37"/>
      <c r="D207" s="37"/>
      <c r="E207" s="48"/>
      <c r="F207" s="68"/>
      <c r="G207" s="35"/>
      <c r="H207" s="104"/>
      <c r="M207" s="32"/>
      <c r="N207" s="32"/>
    </row>
    <row r="208" spans="1:14" ht="15.75" hidden="1" customHeight="1" x14ac:dyDescent="0.25">
      <c r="A208" s="67"/>
      <c r="B208" s="47" t="s">
        <v>126</v>
      </c>
      <c r="C208" s="37"/>
      <c r="D208" s="37"/>
      <c r="E208" s="48"/>
      <c r="F208" s="68"/>
      <c r="G208" s="69"/>
      <c r="H208" s="100"/>
      <c r="M208" s="32"/>
      <c r="N208" s="32"/>
    </row>
    <row r="209" spans="1:15" x14ac:dyDescent="0.25">
      <c r="A209" s="67"/>
      <c r="B209" s="87" t="s">
        <v>127</v>
      </c>
      <c r="C209" s="87"/>
      <c r="D209" s="87"/>
      <c r="E209" s="87"/>
      <c r="F209" s="87"/>
      <c r="G209" s="87"/>
      <c r="H209" s="100"/>
      <c r="M209" s="32"/>
      <c r="N209" s="32"/>
    </row>
    <row r="210" spans="1:15" ht="20.25" x14ac:dyDescent="0.3">
      <c r="A210" s="67"/>
      <c r="B210" s="47" t="s">
        <v>128</v>
      </c>
      <c r="C210" s="37"/>
      <c r="D210" s="37"/>
      <c r="E210" s="48"/>
      <c r="F210" s="68"/>
      <c r="G210" s="69"/>
      <c r="H210" s="100"/>
      <c r="M210" s="32"/>
      <c r="N210" s="32"/>
      <c r="O210" s="34"/>
    </row>
    <row r="211" spans="1:15" x14ac:dyDescent="0.25">
      <c r="A211" s="67"/>
      <c r="B211" s="87" t="s">
        <v>129</v>
      </c>
      <c r="C211" s="87"/>
      <c r="D211" s="87"/>
      <c r="E211" s="87"/>
      <c r="F211" s="87"/>
      <c r="G211" s="87"/>
      <c r="H211" s="100"/>
      <c r="M211" s="32"/>
      <c r="N211" s="32"/>
    </row>
    <row r="212" spans="1:15" ht="15.75" customHeight="1" x14ac:dyDescent="0.25">
      <c r="A212" s="67"/>
      <c r="B212" s="47" t="s">
        <v>130</v>
      </c>
      <c r="C212" s="37"/>
      <c r="D212" s="37"/>
      <c r="E212" s="48"/>
      <c r="F212" s="68"/>
      <c r="G212" s="69"/>
      <c r="H212" s="100"/>
      <c r="M212" s="32"/>
      <c r="N212" s="32"/>
    </row>
    <row r="213" spans="1:15" x14ac:dyDescent="0.25">
      <c r="A213" s="67"/>
      <c r="B213" s="47" t="s">
        <v>117</v>
      </c>
      <c r="C213" s="37"/>
      <c r="D213" s="37"/>
      <c r="E213" s="35"/>
      <c r="F213" s="20"/>
      <c r="G213" s="37"/>
      <c r="H213" s="100"/>
      <c r="M213" s="32"/>
      <c r="N213" s="32"/>
    </row>
    <row r="214" spans="1:15" x14ac:dyDescent="0.25">
      <c r="A214" s="67"/>
      <c r="B214" s="49" t="s">
        <v>206</v>
      </c>
      <c r="C214" s="37"/>
      <c r="D214" s="37"/>
      <c r="E214" s="35"/>
      <c r="F214" s="20"/>
      <c r="G214" s="37"/>
      <c r="H214" s="100"/>
      <c r="M214" s="32"/>
      <c r="N214" s="32"/>
    </row>
    <row r="215" spans="1:15" ht="31.5" hidden="1" customHeight="1" x14ac:dyDescent="0.25">
      <c r="A215" s="67"/>
      <c r="B215" s="49" t="s">
        <v>207</v>
      </c>
      <c r="C215" s="37"/>
      <c r="D215" s="37"/>
      <c r="E215" s="35"/>
      <c r="F215" s="20"/>
      <c r="G215" s="37"/>
      <c r="H215" s="100"/>
      <c r="M215" s="32"/>
      <c r="N215" s="32"/>
    </row>
    <row r="216" spans="1:15" x14ac:dyDescent="0.25">
      <c r="A216" s="67"/>
      <c r="B216" s="71" t="s">
        <v>368</v>
      </c>
      <c r="C216" s="37">
        <v>2024</v>
      </c>
      <c r="D216" s="37">
        <v>10</v>
      </c>
      <c r="E216" s="36">
        <v>1</v>
      </c>
      <c r="F216" s="20">
        <f>25*0.93</f>
        <v>23.25</v>
      </c>
      <c r="G216" s="37">
        <v>1286.0640000000001</v>
      </c>
      <c r="H216" s="100"/>
      <c r="M216" s="32"/>
      <c r="N216" s="32"/>
    </row>
    <row r="217" spans="1:15" ht="15.75" hidden="1" customHeight="1" x14ac:dyDescent="0.25">
      <c r="A217" s="67"/>
      <c r="B217" s="49" t="s">
        <v>208</v>
      </c>
      <c r="C217" s="37"/>
      <c r="D217" s="37"/>
      <c r="E217" s="36"/>
      <c r="F217" s="20"/>
      <c r="G217" s="35"/>
      <c r="H217" s="100"/>
      <c r="M217" s="32"/>
      <c r="N217" s="32"/>
    </row>
    <row r="218" spans="1:15" x14ac:dyDescent="0.25">
      <c r="A218" s="67"/>
      <c r="B218" s="49" t="s">
        <v>209</v>
      </c>
      <c r="C218" s="37"/>
      <c r="D218" s="37"/>
      <c r="E218" s="36"/>
      <c r="F218" s="20"/>
      <c r="G218" s="37"/>
      <c r="H218" s="100"/>
      <c r="M218" s="32"/>
      <c r="N218" s="32"/>
    </row>
    <row r="219" spans="1:15" x14ac:dyDescent="0.25">
      <c r="A219" s="67"/>
      <c r="B219" s="47" t="s">
        <v>369</v>
      </c>
      <c r="C219" s="37">
        <v>2024</v>
      </c>
      <c r="D219" s="37">
        <v>10</v>
      </c>
      <c r="E219" s="36">
        <v>1</v>
      </c>
      <c r="F219" s="20">
        <f>40*0.93</f>
        <v>37.200000000000003</v>
      </c>
      <c r="G219" s="35">
        <v>1291.6610000000001</v>
      </c>
      <c r="H219" s="100"/>
      <c r="M219" s="32"/>
      <c r="N219" s="32"/>
    </row>
    <row r="220" spans="1:15" x14ac:dyDescent="0.25">
      <c r="A220" s="67"/>
      <c r="B220" s="47" t="s">
        <v>370</v>
      </c>
      <c r="C220" s="37">
        <v>2024</v>
      </c>
      <c r="D220" s="37">
        <v>10</v>
      </c>
      <c r="E220" s="36">
        <v>1</v>
      </c>
      <c r="F220" s="20">
        <f>63*0.93</f>
        <v>58.59</v>
      </c>
      <c r="G220" s="35">
        <v>1205.654</v>
      </c>
      <c r="H220" s="100"/>
      <c r="M220" s="32"/>
      <c r="N220" s="32"/>
    </row>
    <row r="221" spans="1:15" x14ac:dyDescent="0.25">
      <c r="A221" s="67"/>
      <c r="B221" s="47" t="s">
        <v>371</v>
      </c>
      <c r="C221" s="37">
        <v>2024</v>
      </c>
      <c r="D221" s="37">
        <v>10</v>
      </c>
      <c r="E221" s="36">
        <v>1</v>
      </c>
      <c r="F221" s="20">
        <f>100*0.93</f>
        <v>93</v>
      </c>
      <c r="G221" s="35">
        <v>1300.3920000000001</v>
      </c>
      <c r="H221" s="100"/>
      <c r="M221" s="32"/>
      <c r="N221" s="32"/>
    </row>
    <row r="222" spans="1:15" hidden="1" x14ac:dyDescent="0.25">
      <c r="A222" s="67"/>
      <c r="B222" s="47"/>
      <c r="C222" s="37"/>
      <c r="D222" s="37"/>
      <c r="E222" s="36"/>
      <c r="F222" s="20"/>
      <c r="G222" s="35"/>
      <c r="H222" s="100"/>
      <c r="M222" s="32"/>
      <c r="N222" s="32"/>
    </row>
    <row r="223" spans="1:15" ht="31.5" x14ac:dyDescent="0.25">
      <c r="A223" s="67"/>
      <c r="B223" s="52" t="s">
        <v>237</v>
      </c>
      <c r="C223" s="37">
        <v>2021</v>
      </c>
      <c r="D223" s="37">
        <v>6</v>
      </c>
      <c r="E223" s="36">
        <v>1</v>
      </c>
      <c r="F223" s="20">
        <v>148.80000000000001</v>
      </c>
      <c r="G223" s="35">
        <v>538.37745833333327</v>
      </c>
      <c r="H223" s="99">
        <f>G223/F223*1000</f>
        <v>3618.128080197132</v>
      </c>
      <c r="M223" s="32"/>
      <c r="N223" s="32"/>
    </row>
    <row r="224" spans="1:15" x14ac:dyDescent="0.25">
      <c r="A224" s="67"/>
      <c r="B224" s="49" t="s">
        <v>76</v>
      </c>
      <c r="C224" s="37"/>
      <c r="D224" s="37"/>
      <c r="E224" s="35"/>
      <c r="F224" s="20"/>
      <c r="G224" s="37"/>
      <c r="H224" s="100"/>
      <c r="M224" s="32"/>
      <c r="N224" s="32"/>
    </row>
    <row r="225" spans="1:14" x14ac:dyDescent="0.25">
      <c r="A225" s="67"/>
      <c r="B225" s="47" t="s">
        <v>372</v>
      </c>
      <c r="C225" s="37"/>
      <c r="D225" s="37"/>
      <c r="E225" s="36"/>
      <c r="F225" s="20"/>
      <c r="G225" s="35"/>
      <c r="H225" s="100"/>
      <c r="M225" s="32"/>
      <c r="N225" s="32"/>
    </row>
    <row r="226" spans="1:14" x14ac:dyDescent="0.25">
      <c r="A226" s="67"/>
      <c r="B226" s="47" t="s">
        <v>373</v>
      </c>
      <c r="C226" s="37">
        <v>2024</v>
      </c>
      <c r="D226" s="37">
        <v>10</v>
      </c>
      <c r="E226" s="36">
        <v>1</v>
      </c>
      <c r="F226" s="20">
        <f>160*0.93</f>
        <v>148.80000000000001</v>
      </c>
      <c r="G226" s="35">
        <v>1352.047</v>
      </c>
      <c r="H226" s="100"/>
      <c r="M226" s="32"/>
      <c r="N226" s="32"/>
    </row>
    <row r="227" spans="1:14" x14ac:dyDescent="0.25">
      <c r="A227" s="67"/>
      <c r="B227" s="47" t="s">
        <v>374</v>
      </c>
      <c r="C227" s="37">
        <v>2024</v>
      </c>
      <c r="D227" s="37">
        <v>10</v>
      </c>
      <c r="E227" s="36">
        <v>1</v>
      </c>
      <c r="F227" s="20">
        <f>250*0.93</f>
        <v>232.5</v>
      </c>
      <c r="G227" s="35">
        <v>1524.412</v>
      </c>
      <c r="H227" s="100"/>
      <c r="M227" s="32"/>
      <c r="N227" s="32"/>
    </row>
    <row r="228" spans="1:14" x14ac:dyDescent="0.25">
      <c r="A228" s="67"/>
      <c r="B228" s="49" t="s">
        <v>77</v>
      </c>
      <c r="C228" s="37"/>
      <c r="D228" s="37">
        <v>10</v>
      </c>
      <c r="E228" s="36">
        <v>1</v>
      </c>
      <c r="F228" s="20"/>
      <c r="G228" s="37"/>
      <c r="H228" s="100"/>
      <c r="M228" s="32"/>
      <c r="N228" s="32"/>
    </row>
    <row r="229" spans="1:14" x14ac:dyDescent="0.25">
      <c r="A229" s="67"/>
      <c r="B229" s="71" t="s">
        <v>375</v>
      </c>
      <c r="C229" s="37">
        <v>2024</v>
      </c>
      <c r="D229" s="37">
        <v>10</v>
      </c>
      <c r="E229" s="36">
        <v>1</v>
      </c>
      <c r="F229" s="20">
        <f>400*0.93</f>
        <v>372</v>
      </c>
      <c r="G229" s="37">
        <v>1845.74</v>
      </c>
      <c r="H229" s="100"/>
      <c r="M229" s="32"/>
      <c r="N229" s="32"/>
    </row>
    <row r="230" spans="1:14" x14ac:dyDescent="0.25">
      <c r="A230" s="67"/>
      <c r="B230" s="49"/>
      <c r="C230" s="37"/>
      <c r="D230" s="37"/>
      <c r="E230" s="35"/>
      <c r="F230" s="20"/>
      <c r="G230" s="37"/>
      <c r="H230" s="100"/>
      <c r="M230" s="32"/>
      <c r="N230" s="32"/>
    </row>
    <row r="231" spans="1:14" x14ac:dyDescent="0.25">
      <c r="A231" s="67"/>
      <c r="B231" s="47" t="s">
        <v>104</v>
      </c>
      <c r="C231" s="37"/>
      <c r="D231" s="37"/>
      <c r="E231" s="36"/>
      <c r="F231" s="20"/>
      <c r="G231" s="35"/>
      <c r="H231" s="100"/>
      <c r="M231" s="32"/>
      <c r="N231" s="32"/>
    </row>
    <row r="232" spans="1:14" x14ac:dyDescent="0.25">
      <c r="A232" s="67"/>
      <c r="B232" s="49" t="s">
        <v>78</v>
      </c>
      <c r="C232" s="37"/>
      <c r="D232" s="37"/>
      <c r="E232" s="35"/>
      <c r="F232" s="20"/>
      <c r="G232" s="37"/>
      <c r="H232" s="100"/>
      <c r="M232" s="32"/>
      <c r="N232" s="32"/>
    </row>
    <row r="233" spans="1:14" x14ac:dyDescent="0.25">
      <c r="A233" s="67"/>
      <c r="B233" s="71" t="s">
        <v>376</v>
      </c>
      <c r="C233" s="37">
        <v>2024</v>
      </c>
      <c r="D233" s="37">
        <v>10</v>
      </c>
      <c r="E233" s="36">
        <v>1</v>
      </c>
      <c r="F233" s="20">
        <f>630*0.93</f>
        <v>585.9</v>
      </c>
      <c r="G233" s="37">
        <v>2119.3000000000002</v>
      </c>
      <c r="H233" s="100"/>
      <c r="M233" s="32"/>
      <c r="N233" s="32"/>
    </row>
    <row r="234" spans="1:14" x14ac:dyDescent="0.25">
      <c r="A234" s="67"/>
      <c r="B234" s="71" t="s">
        <v>377</v>
      </c>
      <c r="C234" s="37">
        <v>2024</v>
      </c>
      <c r="D234" s="37">
        <v>10</v>
      </c>
      <c r="E234" s="36">
        <v>1</v>
      </c>
      <c r="F234" s="20">
        <f>1000*0.93</f>
        <v>930</v>
      </c>
      <c r="G234" s="37">
        <v>2231.7539999999999</v>
      </c>
      <c r="H234" s="100"/>
      <c r="M234" s="32"/>
      <c r="N234" s="32"/>
    </row>
    <row r="235" spans="1:14" x14ac:dyDescent="0.25">
      <c r="A235" s="67"/>
      <c r="B235" s="47" t="s">
        <v>105</v>
      </c>
      <c r="C235" s="37"/>
      <c r="D235" s="37"/>
      <c r="E235" s="36"/>
      <c r="F235" s="20"/>
      <c r="G235" s="35"/>
      <c r="H235" s="100"/>
      <c r="M235" s="32"/>
      <c r="N235" s="32"/>
    </row>
    <row r="236" spans="1:14" x14ac:dyDescent="0.25">
      <c r="A236" s="67"/>
      <c r="B236" s="47" t="s">
        <v>106</v>
      </c>
      <c r="C236" s="37"/>
      <c r="D236" s="37"/>
      <c r="E236" s="36"/>
      <c r="F236" s="20"/>
      <c r="G236" s="35"/>
      <c r="H236" s="100"/>
      <c r="M236" s="32"/>
      <c r="N236" s="32"/>
    </row>
    <row r="237" spans="1:14" x14ac:dyDescent="0.25">
      <c r="A237" s="67"/>
      <c r="B237" s="47" t="s">
        <v>378</v>
      </c>
      <c r="C237" s="37">
        <v>2024</v>
      </c>
      <c r="D237" s="37">
        <v>10</v>
      </c>
      <c r="E237" s="36">
        <v>1</v>
      </c>
      <c r="F237" s="20">
        <f>630*0.93</f>
        <v>585.9</v>
      </c>
      <c r="G237" s="35">
        <v>9884.8310000000001</v>
      </c>
      <c r="H237" s="100"/>
      <c r="M237" s="32"/>
      <c r="N237" s="32"/>
    </row>
    <row r="238" spans="1:14" x14ac:dyDescent="0.25">
      <c r="A238" s="67"/>
      <c r="B238" s="47" t="s">
        <v>379</v>
      </c>
      <c r="C238" s="37">
        <v>2024</v>
      </c>
      <c r="D238" s="37">
        <v>10</v>
      </c>
      <c r="E238" s="36">
        <v>1</v>
      </c>
      <c r="F238" s="20">
        <f>630*0.93</f>
        <v>585.9</v>
      </c>
      <c r="G238" s="35">
        <v>15299.57</v>
      </c>
      <c r="H238" s="100"/>
      <c r="M238" s="32"/>
      <c r="N238" s="32"/>
    </row>
    <row r="239" spans="1:14" x14ac:dyDescent="0.25">
      <c r="A239" s="67"/>
      <c r="B239" s="49" t="s">
        <v>79</v>
      </c>
      <c r="C239" s="37"/>
      <c r="D239" s="37"/>
      <c r="E239" s="36"/>
      <c r="F239" s="20"/>
      <c r="G239" s="35"/>
      <c r="H239" s="100"/>
      <c r="M239" s="32"/>
      <c r="N239" s="32"/>
    </row>
    <row r="240" spans="1:14" x14ac:dyDescent="0.25">
      <c r="A240" s="67"/>
      <c r="B240" s="71" t="s">
        <v>380</v>
      </c>
      <c r="C240" s="37">
        <v>2024</v>
      </c>
      <c r="D240" s="37">
        <v>10</v>
      </c>
      <c r="E240" s="36">
        <v>1</v>
      </c>
      <c r="F240" s="20">
        <f>1250*0.93</f>
        <v>1162.5</v>
      </c>
      <c r="G240" s="35">
        <v>2560.9870000000001</v>
      </c>
      <c r="H240" s="100"/>
      <c r="M240" s="32"/>
      <c r="N240" s="32"/>
    </row>
    <row r="241" spans="1:14" x14ac:dyDescent="0.25">
      <c r="A241" s="67"/>
      <c r="B241" s="47" t="s">
        <v>381</v>
      </c>
      <c r="C241" s="37">
        <v>2024</v>
      </c>
      <c r="D241" s="37">
        <v>10</v>
      </c>
      <c r="E241" s="36">
        <v>1</v>
      </c>
      <c r="F241" s="20">
        <f>1000*0.93</f>
        <v>930</v>
      </c>
      <c r="G241" s="35">
        <v>10786.609</v>
      </c>
      <c r="H241" s="100"/>
      <c r="M241" s="32"/>
      <c r="N241" s="32"/>
    </row>
    <row r="242" spans="1:14" x14ac:dyDescent="0.25">
      <c r="A242" s="67"/>
      <c r="B242" s="47" t="s">
        <v>382</v>
      </c>
      <c r="C242" s="37">
        <v>2024</v>
      </c>
      <c r="D242" s="37">
        <v>10</v>
      </c>
      <c r="E242" s="36">
        <v>1</v>
      </c>
      <c r="F242" s="20">
        <f>1000*0.93</f>
        <v>930</v>
      </c>
      <c r="G242" s="35">
        <v>15869.294</v>
      </c>
      <c r="H242" s="100"/>
      <c r="M242" s="32"/>
      <c r="N242" s="32"/>
    </row>
    <row r="243" spans="1:14" x14ac:dyDescent="0.25">
      <c r="A243" s="67"/>
      <c r="B243" s="47" t="s">
        <v>383</v>
      </c>
      <c r="C243" s="37">
        <v>2024</v>
      </c>
      <c r="D243" s="37">
        <v>10</v>
      </c>
      <c r="E243" s="36">
        <v>1</v>
      </c>
      <c r="F243" s="20">
        <f>1250*0.93</f>
        <v>1162.5</v>
      </c>
      <c r="G243" s="35">
        <v>11813.593999999999</v>
      </c>
      <c r="H243" s="100"/>
      <c r="M243" s="32"/>
      <c r="N243" s="32"/>
    </row>
    <row r="244" spans="1:14" x14ac:dyDescent="0.25">
      <c r="A244" s="67"/>
      <c r="B244" s="47" t="s">
        <v>384</v>
      </c>
      <c r="C244" s="37">
        <v>2024</v>
      </c>
      <c r="D244" s="37">
        <v>10</v>
      </c>
      <c r="E244" s="36">
        <v>1</v>
      </c>
      <c r="F244" s="20">
        <f>1250*0.93</f>
        <v>1162.5</v>
      </c>
      <c r="G244" s="35">
        <v>24094.507000000001</v>
      </c>
      <c r="H244" s="100"/>
      <c r="M244" s="32"/>
      <c r="N244" s="32"/>
    </row>
    <row r="245" spans="1:14" x14ac:dyDescent="0.25">
      <c r="A245" s="67"/>
      <c r="B245" s="49" t="s">
        <v>80</v>
      </c>
      <c r="C245" s="37"/>
      <c r="D245" s="37"/>
      <c r="E245" s="35"/>
      <c r="F245" s="20"/>
      <c r="G245" s="37"/>
      <c r="H245" s="100"/>
      <c r="M245" s="32"/>
      <c r="N245" s="32"/>
    </row>
    <row r="246" spans="1:14" x14ac:dyDescent="0.25">
      <c r="A246" s="67"/>
      <c r="B246" s="47" t="s">
        <v>107</v>
      </c>
      <c r="C246" s="37"/>
      <c r="D246" s="37">
        <v>10</v>
      </c>
      <c r="E246" s="36">
        <v>1</v>
      </c>
      <c r="F246" s="36"/>
      <c r="G246" s="35"/>
      <c r="H246" s="100"/>
      <c r="M246" s="32"/>
      <c r="N246" s="32"/>
    </row>
    <row r="247" spans="1:14" x14ac:dyDescent="0.25">
      <c r="A247" s="67"/>
      <c r="B247" s="47" t="s">
        <v>108</v>
      </c>
      <c r="C247" s="37"/>
      <c r="D247" s="37">
        <v>10</v>
      </c>
      <c r="E247" s="36">
        <v>1</v>
      </c>
      <c r="F247" s="36"/>
      <c r="G247" s="35"/>
      <c r="H247" s="100"/>
      <c r="M247" s="32"/>
      <c r="N247" s="32"/>
    </row>
    <row r="248" spans="1:14" x14ac:dyDescent="0.25">
      <c r="A248" s="67"/>
      <c r="B248" s="49" t="s">
        <v>189</v>
      </c>
      <c r="C248" s="37"/>
      <c r="D248" s="37"/>
      <c r="E248" s="36"/>
      <c r="F248" s="36"/>
      <c r="G248" s="35"/>
      <c r="H248" s="100"/>
      <c r="M248" s="32"/>
      <c r="N248" s="32"/>
    </row>
    <row r="249" spans="1:14" x14ac:dyDescent="0.25">
      <c r="A249" s="67"/>
      <c r="B249" s="49" t="s">
        <v>190</v>
      </c>
      <c r="C249" s="37"/>
      <c r="D249" s="37"/>
      <c r="E249" s="36"/>
      <c r="F249" s="36"/>
      <c r="G249" s="35"/>
      <c r="H249" s="100"/>
      <c r="M249" s="32"/>
      <c r="N249" s="32"/>
    </row>
    <row r="250" spans="1:14" x14ac:dyDescent="0.25">
      <c r="A250" s="67"/>
      <c r="B250" s="47" t="s">
        <v>385</v>
      </c>
      <c r="C250" s="37">
        <v>2024</v>
      </c>
      <c r="D250" s="37">
        <v>10</v>
      </c>
      <c r="E250" s="36">
        <v>1</v>
      </c>
      <c r="F250" s="36"/>
      <c r="G250" s="35">
        <v>2946.127</v>
      </c>
      <c r="H250" s="100" t="s">
        <v>386</v>
      </c>
      <c r="M250" s="32"/>
      <c r="N250" s="32"/>
    </row>
    <row r="251" spans="1:14" ht="31.5" x14ac:dyDescent="0.25">
      <c r="A251" s="67"/>
      <c r="B251" s="82" t="s">
        <v>412</v>
      </c>
      <c r="C251" s="37"/>
      <c r="D251" s="37"/>
      <c r="E251" s="36"/>
      <c r="F251" s="36"/>
      <c r="G251" s="35"/>
      <c r="H251" s="100"/>
      <c r="M251" s="32"/>
      <c r="N251" s="32"/>
    </row>
    <row r="252" spans="1:14" x14ac:dyDescent="0.25">
      <c r="A252" s="67"/>
      <c r="B252" s="52" t="s">
        <v>410</v>
      </c>
      <c r="C252" s="37"/>
      <c r="D252" s="37"/>
      <c r="E252" s="36"/>
      <c r="F252" s="36"/>
      <c r="G252" s="35"/>
      <c r="H252" s="100"/>
      <c r="M252" s="32"/>
      <c r="N252" s="32"/>
    </row>
    <row r="253" spans="1:14" x14ac:dyDescent="0.25">
      <c r="A253" s="67"/>
      <c r="B253" s="52" t="s">
        <v>411</v>
      </c>
      <c r="C253" s="37">
        <v>2024</v>
      </c>
      <c r="D253" s="37">
        <v>10</v>
      </c>
      <c r="E253" s="36">
        <v>1</v>
      </c>
      <c r="F253" s="53"/>
      <c r="G253" s="35">
        <v>217127.03200000001</v>
      </c>
      <c r="H253" s="100"/>
      <c r="M253" s="32"/>
      <c r="N253" s="32"/>
    </row>
    <row r="254" spans="1:14" x14ac:dyDescent="0.25">
      <c r="A254" s="67"/>
      <c r="B254" s="51" t="s">
        <v>131</v>
      </c>
      <c r="C254" s="37"/>
      <c r="D254" s="37"/>
      <c r="E254" s="48"/>
      <c r="F254" s="68"/>
      <c r="G254" s="69"/>
      <c r="H254" s="100"/>
      <c r="M254" s="32"/>
      <c r="N254" s="32"/>
    </row>
    <row r="255" spans="1:14" x14ac:dyDescent="0.25">
      <c r="A255" s="67"/>
      <c r="B255" s="47" t="s">
        <v>128</v>
      </c>
      <c r="C255" s="37"/>
      <c r="D255" s="37"/>
      <c r="E255" s="48"/>
      <c r="F255" s="68"/>
      <c r="G255" s="69"/>
      <c r="H255" s="100"/>
      <c r="M255" s="32"/>
      <c r="N255" s="32"/>
    </row>
    <row r="256" spans="1:14" ht="51" customHeight="1" x14ac:dyDescent="0.25">
      <c r="A256" s="67"/>
      <c r="B256" s="87" t="s">
        <v>132</v>
      </c>
      <c r="C256" s="87"/>
      <c r="D256" s="87"/>
      <c r="E256" s="87"/>
      <c r="F256" s="87"/>
      <c r="G256" s="87"/>
      <c r="H256" s="100"/>
      <c r="I256" s="38"/>
      <c r="M256" s="32"/>
      <c r="N256" s="32"/>
    </row>
    <row r="257" spans="1:14" hidden="1" x14ac:dyDescent="0.25">
      <c r="A257" s="67"/>
      <c r="B257" s="47"/>
      <c r="C257" s="37"/>
      <c r="D257" s="37"/>
      <c r="E257" s="48"/>
      <c r="F257" s="68"/>
      <c r="G257" s="69"/>
      <c r="H257" s="100"/>
      <c r="M257" s="32"/>
      <c r="N257" s="32"/>
    </row>
    <row r="258" spans="1:14" hidden="1" x14ac:dyDescent="0.25">
      <c r="A258" s="67"/>
      <c r="B258" s="52"/>
      <c r="C258" s="37"/>
      <c r="D258" s="37"/>
      <c r="E258" s="48"/>
      <c r="F258" s="68"/>
      <c r="G258" s="69"/>
      <c r="H258" s="100"/>
      <c r="M258" s="32"/>
      <c r="N258" s="32"/>
    </row>
    <row r="259" spans="1:14" hidden="1" x14ac:dyDescent="0.25">
      <c r="A259" s="67"/>
      <c r="B259" s="82"/>
      <c r="C259" s="37"/>
      <c r="D259" s="37"/>
      <c r="E259" s="37"/>
      <c r="F259" s="68"/>
      <c r="G259" s="36"/>
      <c r="H259" s="100"/>
      <c r="M259" s="32"/>
      <c r="N259" s="32"/>
    </row>
    <row r="260" spans="1:14" x14ac:dyDescent="0.25">
      <c r="A260" s="67"/>
      <c r="B260" s="51" t="s">
        <v>133</v>
      </c>
      <c r="C260" s="37">
        <v>0</v>
      </c>
      <c r="D260" s="37">
        <v>0</v>
      </c>
      <c r="E260" s="36">
        <v>0</v>
      </c>
      <c r="F260" s="53">
        <v>0</v>
      </c>
      <c r="G260" s="37">
        <v>0</v>
      </c>
      <c r="H260" s="100"/>
      <c r="M260" s="32"/>
      <c r="N260" s="32"/>
    </row>
    <row r="261" spans="1:14" x14ac:dyDescent="0.25">
      <c r="A261" s="67"/>
      <c r="B261" s="47" t="s">
        <v>134</v>
      </c>
      <c r="C261" s="37"/>
      <c r="D261" s="37"/>
      <c r="E261" s="48"/>
      <c r="F261" s="68"/>
      <c r="G261" s="69"/>
      <c r="H261" s="100"/>
      <c r="M261" s="32"/>
      <c r="N261" s="32"/>
    </row>
    <row r="262" spans="1:14" x14ac:dyDescent="0.25">
      <c r="A262" s="67"/>
      <c r="B262" s="87" t="s">
        <v>135</v>
      </c>
      <c r="C262" s="87"/>
      <c r="D262" s="87"/>
      <c r="E262" s="87"/>
      <c r="F262" s="87"/>
      <c r="G262" s="87"/>
      <c r="H262" s="100"/>
      <c r="M262" s="32"/>
      <c r="N262" s="32"/>
    </row>
    <row r="263" spans="1:14" x14ac:dyDescent="0.25">
      <c r="A263" s="67"/>
      <c r="B263" s="47" t="s">
        <v>136</v>
      </c>
      <c r="C263" s="37"/>
      <c r="D263" s="37"/>
      <c r="E263" s="48"/>
      <c r="F263" s="68"/>
      <c r="G263" s="69"/>
      <c r="H263" s="100"/>
      <c r="M263" s="32"/>
      <c r="N263" s="32"/>
    </row>
    <row r="264" spans="1:14" x14ac:dyDescent="0.25">
      <c r="A264" s="67"/>
      <c r="B264" s="47" t="s">
        <v>117</v>
      </c>
      <c r="C264" s="37"/>
      <c r="D264" s="37"/>
      <c r="E264" s="48"/>
      <c r="F264" s="68"/>
      <c r="G264" s="69"/>
      <c r="H264" s="100"/>
      <c r="M264" s="32"/>
      <c r="N264" s="32"/>
    </row>
    <row r="265" spans="1:14" x14ac:dyDescent="0.25">
      <c r="A265" s="67"/>
      <c r="B265" s="47" t="s">
        <v>137</v>
      </c>
      <c r="C265" s="37"/>
      <c r="D265" s="37"/>
      <c r="E265" s="48"/>
      <c r="F265" s="68"/>
      <c r="G265" s="69"/>
      <c r="H265" s="100"/>
      <c r="M265" s="32"/>
      <c r="N265" s="32"/>
    </row>
    <row r="266" spans="1:14" x14ac:dyDescent="0.25">
      <c r="A266" s="67"/>
      <c r="B266" s="47" t="s">
        <v>138</v>
      </c>
      <c r="C266" s="37"/>
      <c r="D266" s="37"/>
      <c r="E266" s="48"/>
      <c r="F266" s="68"/>
      <c r="G266" s="69"/>
      <c r="H266" s="100"/>
      <c r="M266" s="32"/>
      <c r="N266" s="32"/>
    </row>
    <row r="267" spans="1:14" x14ac:dyDescent="0.25">
      <c r="A267" s="67"/>
      <c r="B267" s="47" t="s">
        <v>139</v>
      </c>
      <c r="C267" s="37"/>
      <c r="D267" s="37"/>
      <c r="E267" s="48"/>
      <c r="F267" s="68"/>
      <c r="G267" s="69"/>
      <c r="H267" s="100"/>
      <c r="M267" s="32"/>
      <c r="N267" s="32"/>
    </row>
    <row r="268" spans="1:14" ht="15.75" hidden="1" customHeight="1" x14ac:dyDescent="0.25">
      <c r="A268" s="67"/>
      <c r="B268" s="47" t="s">
        <v>387</v>
      </c>
      <c r="C268" s="37">
        <v>2024</v>
      </c>
      <c r="D268" s="37"/>
      <c r="E268" s="48">
        <v>1</v>
      </c>
      <c r="F268" s="68"/>
      <c r="G268" s="69">
        <v>177.48400000000001</v>
      </c>
      <c r="H268" s="100" t="s">
        <v>388</v>
      </c>
      <c r="M268" s="32"/>
      <c r="N268" s="32"/>
    </row>
    <row r="269" spans="1:14" x14ac:dyDescent="0.25">
      <c r="A269" s="67"/>
      <c r="B269" s="47" t="s">
        <v>117</v>
      </c>
      <c r="C269" s="37"/>
      <c r="D269" s="37"/>
      <c r="E269" s="48"/>
      <c r="F269" s="68"/>
      <c r="G269" s="69"/>
      <c r="H269" s="100"/>
      <c r="M269" s="32"/>
      <c r="N269" s="32"/>
    </row>
    <row r="270" spans="1:14" x14ac:dyDescent="0.25">
      <c r="A270" s="67"/>
      <c r="B270" s="49" t="s">
        <v>210</v>
      </c>
      <c r="C270" s="37"/>
      <c r="D270" s="37"/>
      <c r="E270" s="48"/>
      <c r="F270" s="68"/>
      <c r="G270" s="69"/>
      <c r="H270" s="100"/>
      <c r="M270" s="32"/>
      <c r="N270" s="32"/>
    </row>
    <row r="271" spans="1:14" x14ac:dyDescent="0.25">
      <c r="A271" s="67"/>
      <c r="B271" s="49" t="s">
        <v>389</v>
      </c>
      <c r="C271" s="37">
        <v>2024</v>
      </c>
      <c r="D271" s="37">
        <v>0.4</v>
      </c>
      <c r="E271" s="36">
        <v>1</v>
      </c>
      <c r="F271" s="20">
        <v>15</v>
      </c>
      <c r="G271" s="35">
        <v>110.943</v>
      </c>
      <c r="H271" s="100" t="s">
        <v>390</v>
      </c>
      <c r="M271" s="32"/>
      <c r="N271" s="32"/>
    </row>
    <row r="272" spans="1:14" x14ac:dyDescent="0.25">
      <c r="A272" s="67"/>
      <c r="B272" s="49" t="s">
        <v>211</v>
      </c>
      <c r="C272" s="37"/>
      <c r="D272" s="37"/>
      <c r="E272" s="48"/>
      <c r="F272" s="68"/>
      <c r="G272" s="69"/>
      <c r="H272" s="100"/>
      <c r="M272" s="32"/>
      <c r="N272" s="32"/>
    </row>
    <row r="273" spans="1:14" x14ac:dyDescent="0.25">
      <c r="A273" s="67"/>
      <c r="B273" s="49" t="s">
        <v>391</v>
      </c>
      <c r="C273" s="37">
        <v>2024</v>
      </c>
      <c r="D273" s="37">
        <v>0.4</v>
      </c>
      <c r="E273" s="36">
        <v>1</v>
      </c>
      <c r="F273" s="68"/>
      <c r="G273" s="35">
        <v>151.52600000000001</v>
      </c>
      <c r="H273" s="100" t="s">
        <v>392</v>
      </c>
      <c r="M273" s="32"/>
      <c r="N273" s="32"/>
    </row>
    <row r="274" spans="1:14" ht="31.5" x14ac:dyDescent="0.25">
      <c r="A274" s="67"/>
      <c r="B274" s="52" t="s">
        <v>229</v>
      </c>
      <c r="C274" s="37">
        <v>2022</v>
      </c>
      <c r="D274" s="37">
        <v>0.4</v>
      </c>
      <c r="E274" s="36">
        <v>1</v>
      </c>
      <c r="F274" s="20">
        <v>58</v>
      </c>
      <c r="G274" s="72">
        <v>124.717</v>
      </c>
      <c r="H274" s="100"/>
      <c r="M274" s="32"/>
      <c r="N274" s="32"/>
    </row>
    <row r="275" spans="1:14" ht="47.25" x14ac:dyDescent="0.25">
      <c r="A275" s="67"/>
      <c r="B275" s="52" t="s">
        <v>225</v>
      </c>
      <c r="C275" s="37">
        <v>2022</v>
      </c>
      <c r="D275" s="37">
        <v>0.4</v>
      </c>
      <c r="E275" s="36">
        <v>1</v>
      </c>
      <c r="F275" s="20">
        <v>15</v>
      </c>
      <c r="G275" s="55">
        <v>117.041</v>
      </c>
      <c r="H275" s="100"/>
      <c r="M275" s="32"/>
      <c r="N275" s="32"/>
    </row>
    <row r="276" spans="1:14" ht="31.5" x14ac:dyDescent="0.25">
      <c r="A276" s="67"/>
      <c r="B276" s="52" t="s">
        <v>226</v>
      </c>
      <c r="C276" s="37">
        <v>2022</v>
      </c>
      <c r="D276" s="37">
        <v>0.4</v>
      </c>
      <c r="E276" s="36">
        <v>1</v>
      </c>
      <c r="F276" s="20">
        <v>15</v>
      </c>
      <c r="G276" s="72">
        <v>119.33799999999999</v>
      </c>
      <c r="H276" s="100"/>
      <c r="M276" s="32"/>
      <c r="N276" s="32"/>
    </row>
    <row r="277" spans="1:14" x14ac:dyDescent="0.25">
      <c r="A277" s="67"/>
      <c r="B277" s="49" t="s">
        <v>212</v>
      </c>
      <c r="C277" s="37"/>
      <c r="D277" s="37"/>
      <c r="E277" s="48"/>
      <c r="F277" s="68"/>
      <c r="G277" s="69"/>
      <c r="H277" s="100"/>
      <c r="M277" s="32"/>
      <c r="N277" s="32"/>
    </row>
    <row r="278" spans="1:14" x14ac:dyDescent="0.25">
      <c r="A278" s="67"/>
      <c r="B278" s="47" t="s">
        <v>393</v>
      </c>
      <c r="C278" s="37">
        <v>2024</v>
      </c>
      <c r="D278" s="37">
        <v>6</v>
      </c>
      <c r="E278" s="36">
        <v>1</v>
      </c>
      <c r="F278" s="68"/>
      <c r="G278" s="35">
        <v>643.99300000000005</v>
      </c>
      <c r="H278" s="100" t="s">
        <v>394</v>
      </c>
      <c r="M278" s="32"/>
      <c r="N278" s="32"/>
    </row>
    <row r="279" spans="1:14" ht="31.5" x14ac:dyDescent="0.25">
      <c r="A279" s="67"/>
      <c r="B279" s="52" t="s">
        <v>223</v>
      </c>
      <c r="C279" s="37">
        <v>2022</v>
      </c>
      <c r="D279" s="37">
        <v>10</v>
      </c>
      <c r="E279" s="36">
        <v>1</v>
      </c>
      <c r="F279" s="20">
        <v>900</v>
      </c>
      <c r="G279" s="54">
        <v>442.76100000000002</v>
      </c>
      <c r="M279" s="32"/>
      <c r="N279" s="32"/>
    </row>
    <row r="280" spans="1:14" x14ac:dyDescent="0.25">
      <c r="A280" s="67"/>
      <c r="B280" s="47" t="s">
        <v>395</v>
      </c>
      <c r="C280" s="37">
        <v>2024</v>
      </c>
      <c r="D280" s="37">
        <v>6</v>
      </c>
      <c r="E280" s="36">
        <v>1</v>
      </c>
      <c r="F280" s="68"/>
      <c r="G280" s="35">
        <v>115.858</v>
      </c>
      <c r="H280" s="100" t="s">
        <v>396</v>
      </c>
      <c r="M280" s="32"/>
      <c r="N280" s="32"/>
    </row>
    <row r="281" spans="1:14" x14ac:dyDescent="0.25">
      <c r="A281" s="67"/>
      <c r="B281" s="47"/>
      <c r="C281" s="37"/>
      <c r="D281" s="37"/>
      <c r="E281" s="48"/>
      <c r="F281" s="68"/>
      <c r="G281" s="69"/>
      <c r="L281" s="33"/>
    </row>
    <row r="282" spans="1:14" x14ac:dyDescent="0.25">
      <c r="A282" s="67"/>
      <c r="B282" s="47" t="s">
        <v>397</v>
      </c>
      <c r="C282" s="37">
        <v>2024</v>
      </c>
      <c r="D282" s="81" t="s">
        <v>409</v>
      </c>
      <c r="E282" s="36">
        <v>1</v>
      </c>
      <c r="F282" s="20">
        <v>100</v>
      </c>
      <c r="G282" s="72">
        <v>2192.7809999999999</v>
      </c>
      <c r="H282" s="100" t="s">
        <v>319</v>
      </c>
      <c r="L282" s="33"/>
    </row>
    <row r="283" spans="1:14" x14ac:dyDescent="0.25">
      <c r="A283" s="67"/>
      <c r="B283" s="47" t="s">
        <v>398</v>
      </c>
      <c r="C283" s="37">
        <v>2024</v>
      </c>
      <c r="D283" s="81" t="s">
        <v>409</v>
      </c>
      <c r="E283" s="36">
        <v>1</v>
      </c>
      <c r="F283" s="20">
        <v>150</v>
      </c>
      <c r="G283" s="55">
        <v>2422.7979999999998</v>
      </c>
      <c r="H283" s="100" t="s">
        <v>329</v>
      </c>
      <c r="L283" s="33"/>
    </row>
    <row r="284" spans="1:14" x14ac:dyDescent="0.25">
      <c r="A284" s="67"/>
      <c r="B284" s="47" t="s">
        <v>399</v>
      </c>
      <c r="C284" s="37">
        <v>2024</v>
      </c>
      <c r="D284" s="81" t="s">
        <v>409</v>
      </c>
      <c r="E284" s="36">
        <v>1</v>
      </c>
      <c r="F284" s="20">
        <v>200</v>
      </c>
      <c r="G284" s="72">
        <v>3143.183</v>
      </c>
      <c r="H284" s="100" t="s">
        <v>327</v>
      </c>
      <c r="M284" s="32"/>
      <c r="N284" s="32"/>
    </row>
    <row r="285" spans="1:14" x14ac:dyDescent="0.25">
      <c r="A285" s="67"/>
      <c r="B285" s="47" t="s">
        <v>400</v>
      </c>
      <c r="C285" s="37">
        <v>2024</v>
      </c>
      <c r="D285" s="81" t="s">
        <v>409</v>
      </c>
      <c r="E285" s="36">
        <v>1</v>
      </c>
      <c r="F285" s="20">
        <v>250</v>
      </c>
      <c r="G285" s="72">
        <v>3880.279</v>
      </c>
      <c r="H285" s="100" t="s">
        <v>401</v>
      </c>
      <c r="M285" s="32"/>
      <c r="N285" s="32"/>
    </row>
    <row r="286" spans="1:14" x14ac:dyDescent="0.25">
      <c r="A286" s="67"/>
      <c r="B286" s="47" t="s">
        <v>402</v>
      </c>
      <c r="C286" s="37">
        <v>2024</v>
      </c>
      <c r="D286" s="81" t="s">
        <v>409</v>
      </c>
      <c r="E286" s="36">
        <v>1</v>
      </c>
      <c r="F286" s="20">
        <v>400</v>
      </c>
      <c r="G286" s="35">
        <v>7834.2120000000004</v>
      </c>
      <c r="H286" s="100" t="s">
        <v>403</v>
      </c>
      <c r="M286" s="32"/>
      <c r="N286" s="32"/>
    </row>
    <row r="287" spans="1:14" x14ac:dyDescent="0.25">
      <c r="A287" s="67"/>
      <c r="B287" s="47" t="s">
        <v>404</v>
      </c>
      <c r="C287" s="37">
        <v>2024</v>
      </c>
      <c r="D287" s="81" t="s">
        <v>409</v>
      </c>
      <c r="E287" s="36">
        <v>1</v>
      </c>
      <c r="F287" s="20">
        <v>500</v>
      </c>
      <c r="G287" s="54">
        <v>10003.753000000001</v>
      </c>
      <c r="H287" s="100" t="s">
        <v>405</v>
      </c>
      <c r="M287" s="32"/>
      <c r="N287" s="32"/>
    </row>
    <row r="288" spans="1:14" x14ac:dyDescent="0.25">
      <c r="A288" s="67"/>
      <c r="B288" s="47" t="s">
        <v>406</v>
      </c>
      <c r="C288" s="37">
        <v>2024</v>
      </c>
      <c r="D288" s="81" t="s">
        <v>409</v>
      </c>
      <c r="E288" s="36">
        <v>1</v>
      </c>
      <c r="F288" s="20">
        <v>1000</v>
      </c>
      <c r="G288" s="72">
        <v>25164.561000000002</v>
      </c>
      <c r="H288" s="100" t="s">
        <v>407</v>
      </c>
      <c r="M288" s="32"/>
      <c r="N288" s="32"/>
    </row>
    <row r="289" spans="1:14" hidden="1" x14ac:dyDescent="0.25">
      <c r="A289" s="67"/>
      <c r="B289" s="47"/>
      <c r="C289" s="37"/>
      <c r="D289" s="37"/>
      <c r="E289" s="48"/>
      <c r="F289" s="68"/>
      <c r="G289" s="69"/>
      <c r="M289" s="32"/>
      <c r="N289" s="32"/>
    </row>
    <row r="290" spans="1:14" hidden="1" x14ac:dyDescent="0.25">
      <c r="A290" s="67"/>
      <c r="B290" s="47"/>
      <c r="C290" s="37"/>
      <c r="D290" s="37"/>
      <c r="E290" s="48"/>
      <c r="F290" s="68"/>
      <c r="G290" s="69"/>
      <c r="M290" s="32"/>
      <c r="N290" s="32"/>
    </row>
    <row r="291" spans="1:14" hidden="1" x14ac:dyDescent="0.25">
      <c r="A291" s="67"/>
      <c r="B291" s="47"/>
      <c r="C291" s="37"/>
      <c r="D291" s="37"/>
      <c r="E291" s="48"/>
      <c r="F291" s="68"/>
      <c r="G291" s="69"/>
      <c r="M291" s="32"/>
      <c r="N291" s="32"/>
    </row>
    <row r="292" spans="1:14" hidden="1" x14ac:dyDescent="0.25">
      <c r="A292" s="67"/>
      <c r="B292" s="47"/>
      <c r="C292" s="37"/>
      <c r="D292" s="37"/>
      <c r="E292" s="48"/>
      <c r="F292" s="68"/>
      <c r="G292" s="69"/>
      <c r="M292" s="32"/>
      <c r="N292" s="32"/>
    </row>
    <row r="295" spans="1:14" hidden="1" x14ac:dyDescent="0.25">
      <c r="B295" s="32" t="s">
        <v>33</v>
      </c>
    </row>
    <row r="296" spans="1:14" hidden="1" x14ac:dyDescent="0.25">
      <c r="B296" s="32" t="s">
        <v>34</v>
      </c>
    </row>
    <row r="297" spans="1:14" hidden="1" x14ac:dyDescent="0.25">
      <c r="B297" s="32" t="s">
        <v>35</v>
      </c>
      <c r="E297" s="40">
        <f>E158+E159+E160+E161+E162</f>
        <v>425</v>
      </c>
      <c r="F297" s="41">
        <f>F158+F159+F160+F161+F162</f>
        <v>431.5</v>
      </c>
      <c r="G297" s="40">
        <f>G158+G159+G160+G161+G162</f>
        <v>2087.5708583333335</v>
      </c>
    </row>
    <row r="298" spans="1:14" hidden="1" x14ac:dyDescent="0.25">
      <c r="B298" s="32" t="s">
        <v>36</v>
      </c>
    </row>
    <row r="299" spans="1:14" hidden="1" x14ac:dyDescent="0.25">
      <c r="B299" s="32" t="s">
        <v>37</v>
      </c>
    </row>
    <row r="300" spans="1:14" hidden="1" x14ac:dyDescent="0.25">
      <c r="B300" s="32" t="s">
        <v>34</v>
      </c>
      <c r="E300" s="40">
        <f>E89+E90</f>
        <v>654</v>
      </c>
      <c r="F300" s="41">
        <f>F89+F90</f>
        <v>30</v>
      </c>
      <c r="G300" s="40">
        <f>G89+G90</f>
        <v>1086.9280000000001</v>
      </c>
    </row>
    <row r="301" spans="1:14" hidden="1" x14ac:dyDescent="0.25">
      <c r="B301" s="32" t="s">
        <v>35</v>
      </c>
      <c r="E301" s="40">
        <f>E72+E73+E74+E75+E76+E77+E78+E79+E80+E81+E82+E83+E84+E85+E86+E87+E88+E107+E108+E109+E110+E111+E112+E113+E114+E115+E116+E117+E118+E119+E120+E121+E122+E123+E124+E125+E126+E127</f>
        <v>35249</v>
      </c>
      <c r="F301" s="41">
        <f>F72+F73+F74+F75+F76+F77+F78+F79+F80+F81+F82+F83+F84+F85+F86+F87+F88+F107+F108+F109+F110+F111+F112+F113+F114+F115+F116+F117+F118+F119+F120+F121+F122+F123+F124+F125+F126+F127</f>
        <v>7211.93</v>
      </c>
      <c r="G301" s="40">
        <f>G72+G73+G74+G75+G76+G77+G78+G79+G80+G81+G82+G83+G84+G85+G86+G87+G88+G107+G108+G109+G110+G111+G112+G113+G114+G115+G116+G117+G118+G119+G120+G121+G122+G123+G124+G125+G126+G127</f>
        <v>70526.600816666658</v>
      </c>
    </row>
    <row r="302" spans="1:14" hidden="1" x14ac:dyDescent="0.25">
      <c r="B302" s="32" t="s">
        <v>36</v>
      </c>
    </row>
    <row r="303" spans="1:14" hidden="1" x14ac:dyDescent="0.25"/>
    <row r="304" spans="1:14" hidden="1" x14ac:dyDescent="0.25"/>
    <row r="305" spans="2:7" hidden="1" x14ac:dyDescent="0.25">
      <c r="B305" s="33" t="s">
        <v>17</v>
      </c>
    </row>
    <row r="306" spans="2:7" ht="31.5" hidden="1" x14ac:dyDescent="0.25">
      <c r="B306" s="33" t="s">
        <v>16</v>
      </c>
      <c r="E306" s="40">
        <f>E223</f>
        <v>1</v>
      </c>
      <c r="F306" s="41">
        <f>F223</f>
        <v>148.80000000000001</v>
      </c>
      <c r="G306" s="40">
        <f>G223</f>
        <v>538.37745833333327</v>
      </c>
    </row>
    <row r="307" spans="2:7" hidden="1" x14ac:dyDescent="0.25">
      <c r="B307" s="33" t="s">
        <v>14</v>
      </c>
    </row>
  </sheetData>
  <autoFilter ref="A12:G237"/>
  <mergeCells count="12">
    <mergeCell ref="A8:G8"/>
    <mergeCell ref="B17:G17"/>
    <mergeCell ref="B202:G202"/>
    <mergeCell ref="B209:G209"/>
    <mergeCell ref="B211:G211"/>
    <mergeCell ref="B256:G256"/>
    <mergeCell ref="B262:G262"/>
    <mergeCell ref="B145:G145"/>
    <mergeCell ref="B148:G148"/>
    <mergeCell ref="B149:G149"/>
    <mergeCell ref="B200:G200"/>
    <mergeCell ref="B201:G201"/>
  </mergeCell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7"/>
  <sheetViews>
    <sheetView view="pageBreakPreview" zoomScaleNormal="100" zoomScaleSheetLayoutView="100" workbookViewId="0">
      <selection activeCell="E39" sqref="E39"/>
    </sheetView>
  </sheetViews>
  <sheetFormatPr defaultRowHeight="16.5" x14ac:dyDescent="0.3"/>
  <cols>
    <col min="1" max="1" width="3.7109375" style="1" customWidth="1"/>
    <col min="2" max="2" width="6.28515625" style="62" customWidth="1"/>
    <col min="3" max="3" width="70.140625" style="1" customWidth="1"/>
    <col min="4" max="6" width="19.7109375" style="1" customWidth="1"/>
    <col min="7" max="7" width="17.28515625" style="1" customWidth="1"/>
    <col min="8" max="8" width="84.140625" style="1" customWidth="1"/>
    <col min="9" max="16384" width="9.140625" style="1"/>
  </cols>
  <sheetData>
    <row r="1" spans="2:8" x14ac:dyDescent="0.3">
      <c r="F1" s="26"/>
      <c r="G1" s="26" t="s">
        <v>81</v>
      </c>
    </row>
    <row r="2" spans="2:8" x14ac:dyDescent="0.3">
      <c r="F2" s="26"/>
      <c r="G2" s="26" t="s">
        <v>82</v>
      </c>
    </row>
    <row r="3" spans="2:8" x14ac:dyDescent="0.3">
      <c r="F3" s="26"/>
      <c r="G3" s="26" t="s">
        <v>83</v>
      </c>
    </row>
    <row r="4" spans="2:8" x14ac:dyDescent="0.3">
      <c r="F4" s="26"/>
      <c r="G4" s="26" t="s">
        <v>84</v>
      </c>
    </row>
    <row r="5" spans="2:8" x14ac:dyDescent="0.3">
      <c r="F5" s="26"/>
      <c r="G5" s="26" t="s">
        <v>85</v>
      </c>
    </row>
    <row r="8" spans="2:8" ht="25.5" customHeight="1" x14ac:dyDescent="0.3">
      <c r="B8" s="86" t="s">
        <v>86</v>
      </c>
      <c r="C8" s="86"/>
      <c r="D8" s="86"/>
      <c r="E8" s="86"/>
      <c r="F8" s="86"/>
      <c r="G8" s="86"/>
    </row>
    <row r="11" spans="2:8" s="2" customFormat="1" x14ac:dyDescent="0.25">
      <c r="B11" s="89" t="s">
        <v>87</v>
      </c>
      <c r="C11" s="89" t="s">
        <v>6</v>
      </c>
      <c r="D11" s="89" t="s">
        <v>88</v>
      </c>
      <c r="E11" s="89"/>
      <c r="F11" s="89"/>
      <c r="G11" s="90" t="s">
        <v>7</v>
      </c>
    </row>
    <row r="12" spans="2:8" s="2" customFormat="1" ht="49.5" x14ac:dyDescent="0.25">
      <c r="B12" s="89"/>
      <c r="C12" s="89"/>
      <c r="D12" s="61" t="s">
        <v>8</v>
      </c>
      <c r="E12" s="61" t="s">
        <v>9</v>
      </c>
      <c r="F12" s="61" t="s">
        <v>10</v>
      </c>
      <c r="G12" s="90"/>
    </row>
    <row r="13" spans="2:8" s="2" customFormat="1" x14ac:dyDescent="0.25">
      <c r="B13" s="60">
        <v>1</v>
      </c>
      <c r="C13" s="60">
        <v>2</v>
      </c>
      <c r="D13" s="60">
        <v>3</v>
      </c>
      <c r="E13" s="60">
        <v>4</v>
      </c>
      <c r="F13" s="60">
        <v>5</v>
      </c>
      <c r="G13" s="60">
        <v>6</v>
      </c>
    </row>
    <row r="14" spans="2:8" x14ac:dyDescent="0.3">
      <c r="B14" s="9" t="s">
        <v>11</v>
      </c>
      <c r="C14" s="4" t="s">
        <v>12</v>
      </c>
      <c r="D14" s="60">
        <v>0</v>
      </c>
      <c r="E14" s="27">
        <v>537</v>
      </c>
      <c r="F14" s="27">
        <v>5309.5</v>
      </c>
      <c r="G14" s="60"/>
    </row>
    <row r="15" spans="2:8" x14ac:dyDescent="0.3">
      <c r="B15" s="9" t="s">
        <v>13</v>
      </c>
      <c r="C15" s="4" t="s">
        <v>89</v>
      </c>
      <c r="D15" s="60">
        <v>0</v>
      </c>
      <c r="E15" s="27">
        <v>537</v>
      </c>
      <c r="F15" s="27">
        <v>5309.5</v>
      </c>
      <c r="G15" s="60" t="s">
        <v>90</v>
      </c>
    </row>
    <row r="16" spans="2:8" ht="66" x14ac:dyDescent="0.3">
      <c r="B16" s="60" t="s">
        <v>91</v>
      </c>
      <c r="C16" s="28" t="s">
        <v>203</v>
      </c>
      <c r="D16" s="60">
        <v>0</v>
      </c>
      <c r="E16" s="27">
        <v>517</v>
      </c>
      <c r="F16" s="27">
        <v>4052.55</v>
      </c>
      <c r="G16" s="60">
        <v>0</v>
      </c>
      <c r="H16" s="29"/>
    </row>
    <row r="17" spans="2:8" ht="49.5" x14ac:dyDescent="0.3">
      <c r="B17" s="60" t="s">
        <v>92</v>
      </c>
      <c r="C17" s="30" t="s">
        <v>204</v>
      </c>
      <c r="D17" s="60">
        <v>0</v>
      </c>
      <c r="E17" s="27">
        <v>20</v>
      </c>
      <c r="F17" s="27">
        <v>1256.9499999999998</v>
      </c>
      <c r="G17" s="60">
        <v>0</v>
      </c>
      <c r="H17" s="29"/>
    </row>
    <row r="20" spans="2:8" x14ac:dyDescent="0.3">
      <c r="B20" s="86" t="s">
        <v>205</v>
      </c>
      <c r="C20" s="86"/>
      <c r="D20" s="86"/>
      <c r="E20" s="86"/>
      <c r="F20" s="86"/>
      <c r="G20" s="86"/>
    </row>
    <row r="23" spans="2:8" x14ac:dyDescent="0.3">
      <c r="B23" s="89" t="s">
        <v>87</v>
      </c>
      <c r="C23" s="89" t="s">
        <v>6</v>
      </c>
      <c r="D23" s="89" t="s">
        <v>88</v>
      </c>
      <c r="E23" s="89"/>
      <c r="F23" s="89"/>
      <c r="G23" s="90" t="s">
        <v>7</v>
      </c>
    </row>
    <row r="24" spans="2:8" ht="49.5" x14ac:dyDescent="0.3">
      <c r="B24" s="89"/>
      <c r="C24" s="89"/>
      <c r="D24" s="61" t="s">
        <v>8</v>
      </c>
      <c r="E24" s="61" t="s">
        <v>9</v>
      </c>
      <c r="F24" s="61" t="s">
        <v>10</v>
      </c>
      <c r="G24" s="90"/>
    </row>
    <row r="25" spans="2:8" x14ac:dyDescent="0.3">
      <c r="B25" s="60">
        <v>1</v>
      </c>
      <c r="C25" s="60">
        <v>2</v>
      </c>
      <c r="D25" s="60">
        <v>3</v>
      </c>
      <c r="E25" s="60">
        <v>4</v>
      </c>
      <c r="F25" s="60">
        <v>5</v>
      </c>
      <c r="G25" s="60">
        <v>6</v>
      </c>
    </row>
    <row r="26" spans="2:8" x14ac:dyDescent="0.3">
      <c r="B26" s="9" t="s">
        <v>11</v>
      </c>
      <c r="C26" s="4" t="s">
        <v>12</v>
      </c>
      <c r="D26" s="27">
        <v>2296113.1171915936</v>
      </c>
      <c r="E26" s="27">
        <v>9733</v>
      </c>
      <c r="F26" s="27">
        <v>121076.845</v>
      </c>
      <c r="G26" s="11">
        <v>235.91011170159186</v>
      </c>
    </row>
    <row r="27" spans="2:8" x14ac:dyDescent="0.3">
      <c r="B27" s="9" t="s">
        <v>13</v>
      </c>
      <c r="C27" s="4" t="s">
        <v>89</v>
      </c>
      <c r="D27" s="27">
        <v>2017666.8388084066</v>
      </c>
      <c r="E27" s="27">
        <v>9733</v>
      </c>
      <c r="F27" s="27">
        <v>121076.845</v>
      </c>
      <c r="G27" s="11">
        <v>207.30163760489125</v>
      </c>
    </row>
    <row r="28" spans="2:8" ht="66" x14ac:dyDescent="0.3">
      <c r="B28" s="60" t="s">
        <v>91</v>
      </c>
      <c r="C28" s="28" t="s">
        <v>203</v>
      </c>
      <c r="D28" s="27">
        <v>154580.6851292153</v>
      </c>
      <c r="E28" s="27">
        <v>9321</v>
      </c>
      <c r="F28" s="27">
        <v>85015.430000000008</v>
      </c>
      <c r="G28" s="11">
        <v>16.584131008391299</v>
      </c>
      <c r="H28" s="31"/>
    </row>
    <row r="29" spans="2:8" ht="54" customHeight="1" x14ac:dyDescent="0.3">
      <c r="B29" s="60" t="s">
        <v>92</v>
      </c>
      <c r="C29" s="30" t="s">
        <v>204</v>
      </c>
      <c r="D29" s="27">
        <v>78575.612717757976</v>
      </c>
      <c r="E29" s="27">
        <v>412</v>
      </c>
      <c r="F29" s="27">
        <v>36061.414999999994</v>
      </c>
      <c r="G29" s="11">
        <v>190.71750659649996</v>
      </c>
    </row>
    <row r="30" spans="2:8" x14ac:dyDescent="0.3">
      <c r="B30" s="73"/>
      <c r="C30" s="74"/>
      <c r="D30" s="75"/>
      <c r="E30" s="75"/>
      <c r="F30" s="75"/>
      <c r="G30" s="76"/>
    </row>
    <row r="31" spans="2:8" x14ac:dyDescent="0.3">
      <c r="B31" s="86" t="s">
        <v>218</v>
      </c>
      <c r="C31" s="86"/>
      <c r="D31" s="86"/>
      <c r="E31" s="86"/>
      <c r="F31" s="86"/>
      <c r="G31" s="86"/>
    </row>
    <row r="34" spans="2:8" x14ac:dyDescent="0.3">
      <c r="B34" s="89" t="s">
        <v>87</v>
      </c>
      <c r="C34" s="89" t="s">
        <v>6</v>
      </c>
      <c r="D34" s="89" t="s">
        <v>88</v>
      </c>
      <c r="E34" s="89"/>
      <c r="F34" s="89"/>
      <c r="G34" s="90" t="s">
        <v>7</v>
      </c>
    </row>
    <row r="35" spans="2:8" ht="49.5" x14ac:dyDescent="0.3">
      <c r="B35" s="89"/>
      <c r="C35" s="89"/>
      <c r="D35" s="61" t="s">
        <v>8</v>
      </c>
      <c r="E35" s="61" t="s">
        <v>9</v>
      </c>
      <c r="F35" s="61" t="s">
        <v>10</v>
      </c>
      <c r="G35" s="90"/>
    </row>
    <row r="36" spans="2:8" x14ac:dyDescent="0.3">
      <c r="B36" s="60">
        <v>1</v>
      </c>
      <c r="C36" s="60">
        <v>2</v>
      </c>
      <c r="D36" s="60">
        <v>3</v>
      </c>
      <c r="E36" s="60">
        <v>4</v>
      </c>
      <c r="F36" s="60">
        <v>5</v>
      </c>
      <c r="G36" s="60">
        <v>6</v>
      </c>
    </row>
    <row r="37" spans="2:8" x14ac:dyDescent="0.3">
      <c r="B37" s="9" t="s">
        <v>11</v>
      </c>
      <c r="C37" s="4" t="s">
        <v>12</v>
      </c>
      <c r="D37" s="27">
        <v>3133276.0290301205</v>
      </c>
      <c r="E37" s="27">
        <v>4870</v>
      </c>
      <c r="F37" s="27">
        <v>52916.59</v>
      </c>
      <c r="G37" s="11">
        <v>643.38316817866951</v>
      </c>
    </row>
    <row r="38" spans="2:8" x14ac:dyDescent="0.3">
      <c r="B38" s="9" t="s">
        <v>13</v>
      </c>
      <c r="C38" s="4" t="s">
        <v>89</v>
      </c>
      <c r="D38" s="27">
        <v>1145723.9709698793</v>
      </c>
      <c r="E38" s="27">
        <v>4870</v>
      </c>
      <c r="F38" s="27">
        <v>52916.59</v>
      </c>
      <c r="G38" s="11">
        <v>235.26159568170007</v>
      </c>
    </row>
    <row r="39" spans="2:8" ht="66" x14ac:dyDescent="0.3">
      <c r="B39" s="60" t="s">
        <v>91</v>
      </c>
      <c r="C39" s="28" t="s">
        <v>203</v>
      </c>
      <c r="D39" s="27">
        <v>89154.734299537071</v>
      </c>
      <c r="E39" s="27">
        <v>4737</v>
      </c>
      <c r="F39" s="27">
        <v>42695.54</v>
      </c>
      <c r="G39" s="11">
        <v>18.820927654536007</v>
      </c>
      <c r="H39" s="31"/>
    </row>
    <row r="40" spans="2:8" ht="54" customHeight="1" x14ac:dyDescent="0.3">
      <c r="B40" s="60" t="s">
        <v>92</v>
      </c>
      <c r="C40" s="30" t="s">
        <v>204</v>
      </c>
      <c r="D40" s="27">
        <v>28786.608847612821</v>
      </c>
      <c r="E40" s="27">
        <v>133</v>
      </c>
      <c r="F40" s="27">
        <v>10221.049999999996</v>
      </c>
      <c r="G40" s="11">
        <v>216.44066802716407</v>
      </c>
    </row>
    <row r="45" spans="2:8" x14ac:dyDescent="0.3">
      <c r="C45" s="29"/>
      <c r="D45" s="24"/>
      <c r="E45" s="24"/>
    </row>
    <row r="46" spans="2:8" x14ac:dyDescent="0.3">
      <c r="C46" s="29"/>
      <c r="E46" s="24"/>
    </row>
    <row r="47" spans="2:8" x14ac:dyDescent="0.3">
      <c r="C47" s="29"/>
      <c r="E47" s="24"/>
    </row>
  </sheetData>
  <mergeCells count="15">
    <mergeCell ref="B20:G20"/>
    <mergeCell ref="B23:B24"/>
    <mergeCell ref="C23:C24"/>
    <mergeCell ref="D23:F23"/>
    <mergeCell ref="G23:G24"/>
    <mergeCell ref="B8:G8"/>
    <mergeCell ref="B11:B12"/>
    <mergeCell ref="C11:C12"/>
    <mergeCell ref="D11:F11"/>
    <mergeCell ref="G11:G12"/>
    <mergeCell ref="B31:G31"/>
    <mergeCell ref="B34:B35"/>
    <mergeCell ref="C34:C35"/>
    <mergeCell ref="D34:F34"/>
    <mergeCell ref="G34:G3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"/>
  <sheetViews>
    <sheetView view="pageBreakPreview" zoomScaleNormal="100" zoomScaleSheetLayoutView="100" workbookViewId="0">
      <selection activeCell="D24" sqref="D24"/>
    </sheetView>
  </sheetViews>
  <sheetFormatPr defaultRowHeight="16.5" x14ac:dyDescent="0.3"/>
  <cols>
    <col min="1" max="1" width="3.5703125" style="1" customWidth="1"/>
    <col min="2" max="2" width="5.5703125" style="1" customWidth="1"/>
    <col min="3" max="3" width="38.42578125" style="1" bestFit="1" customWidth="1"/>
    <col min="4" max="4" width="90.5703125" style="1" customWidth="1"/>
    <col min="5" max="5" width="37.5703125" style="1" customWidth="1"/>
    <col min="6" max="6" width="11" style="1" customWidth="1"/>
    <col min="7" max="16384" width="9.140625" style="1"/>
  </cols>
  <sheetData>
    <row r="2" spans="2:5" ht="81.75" customHeight="1" x14ac:dyDescent="0.3">
      <c r="B2" s="91" t="s">
        <v>62</v>
      </c>
      <c r="C2" s="91"/>
      <c r="D2" s="91"/>
      <c r="E2" s="91"/>
    </row>
    <row r="3" spans="2:5" ht="18.75" x14ac:dyDescent="0.3">
      <c r="B3" s="12"/>
      <c r="C3" s="12"/>
      <c r="D3" s="12"/>
      <c r="E3" s="12"/>
    </row>
    <row r="4" spans="2:5" x14ac:dyDescent="0.3">
      <c r="B4" s="13" t="s">
        <v>63</v>
      </c>
      <c r="C4" s="13" t="s">
        <v>64</v>
      </c>
      <c r="D4" s="13" t="s">
        <v>65</v>
      </c>
      <c r="E4" s="13" t="s">
        <v>66</v>
      </c>
    </row>
    <row r="5" spans="2:5" ht="49.5" x14ac:dyDescent="0.3">
      <c r="B5" s="16">
        <v>1</v>
      </c>
      <c r="C5" s="22" t="s">
        <v>240</v>
      </c>
      <c r="D5" s="22" t="s">
        <v>241</v>
      </c>
      <c r="E5" s="59" t="s">
        <v>242</v>
      </c>
    </row>
    <row r="6" spans="2:5" hidden="1" x14ac:dyDescent="0.3">
      <c r="B6" s="3"/>
      <c r="C6" s="22"/>
      <c r="D6" s="22"/>
      <c r="E6" s="21"/>
    </row>
    <row r="7" spans="2:5" hidden="1" x14ac:dyDescent="0.3">
      <c r="B7" s="3"/>
      <c r="C7" s="22"/>
      <c r="D7" s="22"/>
      <c r="E7" s="21"/>
    </row>
    <row r="8" spans="2:5" hidden="1" x14ac:dyDescent="0.3">
      <c r="B8" s="3"/>
      <c r="C8" s="22"/>
      <c r="D8" s="22"/>
      <c r="E8" s="21"/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D15" sqref="D15"/>
    </sheetView>
  </sheetViews>
  <sheetFormatPr defaultRowHeight="16.5" x14ac:dyDescent="0.3"/>
  <cols>
    <col min="1" max="1" width="5.7109375" style="1" customWidth="1"/>
    <col min="2" max="2" width="3.57031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20.85546875" style="1" customWidth="1"/>
    <col min="7" max="16384" width="9.140625" style="1"/>
  </cols>
  <sheetData>
    <row r="1" spans="2:6" x14ac:dyDescent="0.3">
      <c r="E1" s="92" t="s">
        <v>26</v>
      </c>
      <c r="F1" s="92"/>
    </row>
    <row r="2" spans="2:6" ht="53.25" customHeight="1" x14ac:dyDescent="0.3">
      <c r="E2" s="93" t="s">
        <v>24</v>
      </c>
      <c r="F2" s="93"/>
    </row>
    <row r="3" spans="2:6" x14ac:dyDescent="0.3">
      <c r="E3" s="7"/>
      <c r="F3" s="7"/>
    </row>
    <row r="4" spans="2:6" x14ac:dyDescent="0.3">
      <c r="C4" s="92" t="s">
        <v>23</v>
      </c>
      <c r="D4" s="92"/>
      <c r="E4" s="92"/>
      <c r="F4" s="92"/>
    </row>
    <row r="5" spans="2:6" x14ac:dyDescent="0.3">
      <c r="C5" s="92" t="s">
        <v>27</v>
      </c>
      <c r="D5" s="92"/>
      <c r="E5" s="92"/>
      <c r="F5" s="92"/>
    </row>
    <row r="6" spans="2:6" x14ac:dyDescent="0.3">
      <c r="C6" s="92" t="s">
        <v>28</v>
      </c>
      <c r="D6" s="92"/>
      <c r="E6" s="92"/>
      <c r="F6" s="92"/>
    </row>
    <row r="7" spans="2:6" x14ac:dyDescent="0.3">
      <c r="C7" s="92" t="s">
        <v>29</v>
      </c>
      <c r="D7" s="92"/>
      <c r="E7" s="92"/>
      <c r="F7" s="92"/>
    </row>
    <row r="9" spans="2:6" ht="167.25" customHeight="1" x14ac:dyDescent="0.3">
      <c r="B9" s="5"/>
      <c r="C9" s="3"/>
      <c r="D9" s="6" t="s">
        <v>30</v>
      </c>
      <c r="E9" s="6" t="s">
        <v>31</v>
      </c>
      <c r="F9" s="6" t="s">
        <v>32</v>
      </c>
    </row>
    <row r="10" spans="2:6" x14ac:dyDescent="0.3">
      <c r="B10" s="5" t="s">
        <v>11</v>
      </c>
      <c r="C10" s="4" t="s">
        <v>33</v>
      </c>
      <c r="D10" s="11"/>
      <c r="E10" s="11"/>
      <c r="F10" s="11"/>
    </row>
    <row r="11" spans="2:6" x14ac:dyDescent="0.3">
      <c r="B11" s="5"/>
      <c r="C11" s="4" t="s">
        <v>34</v>
      </c>
      <c r="D11" s="25">
        <v>0</v>
      </c>
      <c r="E11" s="25">
        <v>0</v>
      </c>
      <c r="F11" s="25">
        <v>0</v>
      </c>
    </row>
    <row r="12" spans="2:6" x14ac:dyDescent="0.3">
      <c r="B12" s="5"/>
      <c r="C12" s="4" t="s">
        <v>35</v>
      </c>
      <c r="D12" s="25">
        <f>'28 а) ПР1'!G297</f>
        <v>2087.5708583333335</v>
      </c>
      <c r="E12" s="25">
        <f>'28 а) ПР1'!E297/1000</f>
        <v>0.42499999999999999</v>
      </c>
      <c r="F12" s="25">
        <f>'28 а) ПР1'!F297</f>
        <v>431.5</v>
      </c>
    </row>
    <row r="13" spans="2:6" x14ac:dyDescent="0.3">
      <c r="B13" s="5"/>
      <c r="C13" s="3" t="s">
        <v>36</v>
      </c>
      <c r="D13" s="25">
        <v>0</v>
      </c>
      <c r="E13" s="25">
        <v>0</v>
      </c>
      <c r="F13" s="25">
        <v>0</v>
      </c>
    </row>
    <row r="14" spans="2:6" x14ac:dyDescent="0.3">
      <c r="B14" s="5" t="s">
        <v>13</v>
      </c>
      <c r="C14" s="3" t="s">
        <v>37</v>
      </c>
      <c r="D14" s="25"/>
      <c r="E14" s="25"/>
      <c r="F14" s="25"/>
    </row>
    <row r="15" spans="2:6" x14ac:dyDescent="0.3">
      <c r="B15" s="5"/>
      <c r="C15" s="4" t="s">
        <v>34</v>
      </c>
      <c r="D15" s="25">
        <f>'28 а) ПР1'!G300</f>
        <v>1086.9280000000001</v>
      </c>
      <c r="E15" s="25">
        <f>'28 а) ПР1'!E300/1000</f>
        <v>0.65400000000000003</v>
      </c>
      <c r="F15" s="25">
        <f>'28 а) ПР1'!F300</f>
        <v>30</v>
      </c>
    </row>
    <row r="16" spans="2:6" x14ac:dyDescent="0.3">
      <c r="B16" s="5"/>
      <c r="C16" s="4" t="s">
        <v>35</v>
      </c>
      <c r="D16" s="25">
        <f>'28 а) ПР1'!G301</f>
        <v>70526.600816666658</v>
      </c>
      <c r="E16" s="25">
        <f>'28 а) ПР1'!E301/1000</f>
        <v>35.249000000000002</v>
      </c>
      <c r="F16" s="25">
        <f>'28 а) ПР1'!F301</f>
        <v>7211.93</v>
      </c>
    </row>
    <row r="17" spans="2:6" x14ac:dyDescent="0.3">
      <c r="B17" s="5"/>
      <c r="C17" s="3" t="s">
        <v>36</v>
      </c>
      <c r="D17" s="25">
        <v>0</v>
      </c>
      <c r="E17" s="25">
        <v>0</v>
      </c>
      <c r="F17" s="25">
        <v>0</v>
      </c>
    </row>
  </sheetData>
  <mergeCells count="6">
    <mergeCell ref="C7:F7"/>
    <mergeCell ref="E1:F1"/>
    <mergeCell ref="E2:F2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J13" sqref="J13"/>
    </sheetView>
  </sheetViews>
  <sheetFormatPr defaultRowHeight="16.5" x14ac:dyDescent="0.3"/>
  <cols>
    <col min="1" max="1" width="3.28515625" style="1" customWidth="1"/>
    <col min="2" max="2" width="3.140625" style="2" customWidth="1"/>
    <col min="3" max="3" width="47.42578125" style="1" customWidth="1"/>
    <col min="4" max="4" width="20.140625" style="1" customWidth="1"/>
    <col min="5" max="5" width="18.5703125" style="1" customWidth="1"/>
    <col min="6" max="6" width="3.7109375" style="1" customWidth="1"/>
    <col min="7" max="16384" width="9.140625" style="1"/>
  </cols>
  <sheetData>
    <row r="1" spans="2:5" x14ac:dyDescent="0.3">
      <c r="D1" s="92" t="s">
        <v>25</v>
      </c>
      <c r="E1" s="92"/>
    </row>
    <row r="2" spans="2:5" ht="48.75" customHeight="1" x14ac:dyDescent="0.3">
      <c r="D2" s="93" t="s">
        <v>24</v>
      </c>
      <c r="E2" s="93"/>
    </row>
    <row r="3" spans="2:5" x14ac:dyDescent="0.3">
      <c r="D3" s="7"/>
      <c r="E3" s="7"/>
    </row>
    <row r="4" spans="2:5" x14ac:dyDescent="0.3">
      <c r="C4" s="92" t="s">
        <v>23</v>
      </c>
      <c r="D4" s="92"/>
      <c r="E4" s="92"/>
    </row>
    <row r="5" spans="2:5" x14ac:dyDescent="0.3">
      <c r="C5" s="92" t="s">
        <v>22</v>
      </c>
      <c r="D5" s="92"/>
      <c r="E5" s="92"/>
    </row>
    <row r="6" spans="2:5" x14ac:dyDescent="0.3">
      <c r="C6" s="92" t="s">
        <v>21</v>
      </c>
      <c r="D6" s="92"/>
      <c r="E6" s="92"/>
    </row>
    <row r="7" spans="2:5" x14ac:dyDescent="0.3">
      <c r="C7" s="92" t="s">
        <v>20</v>
      </c>
      <c r="D7" s="92"/>
      <c r="E7" s="92"/>
    </row>
    <row r="9" spans="2:5" ht="82.5" x14ac:dyDescent="0.3">
      <c r="B9" s="5"/>
      <c r="C9" s="3"/>
      <c r="D9" s="6" t="s">
        <v>19</v>
      </c>
      <c r="E9" s="6" t="s">
        <v>18</v>
      </c>
    </row>
    <row r="10" spans="2:5" ht="33" x14ac:dyDescent="0.3">
      <c r="B10" s="5" t="s">
        <v>11</v>
      </c>
      <c r="C10" s="4" t="s">
        <v>17</v>
      </c>
      <c r="D10" s="11">
        <v>0</v>
      </c>
      <c r="E10" s="11">
        <v>0</v>
      </c>
    </row>
    <row r="11" spans="2:5" ht="49.5" x14ac:dyDescent="0.3">
      <c r="B11" s="5" t="s">
        <v>13</v>
      </c>
      <c r="C11" s="4" t="s">
        <v>16</v>
      </c>
      <c r="D11" s="25">
        <f>'28 а) ПР1'!G306</f>
        <v>538.37745833333327</v>
      </c>
      <c r="E11" s="25">
        <f>'28 а) ПР1'!F306</f>
        <v>148.80000000000001</v>
      </c>
    </row>
    <row r="12" spans="2:5" ht="33" x14ac:dyDescent="0.3">
      <c r="B12" s="5" t="s">
        <v>15</v>
      </c>
      <c r="C12" s="4" t="s">
        <v>14</v>
      </c>
      <c r="D12" s="11">
        <v>0</v>
      </c>
      <c r="E12" s="11">
        <v>0</v>
      </c>
    </row>
  </sheetData>
  <mergeCells count="6">
    <mergeCell ref="C7:E7"/>
    <mergeCell ref="D1:E1"/>
    <mergeCell ref="D2:E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view="pageBreakPreview" zoomScale="90" zoomScaleNormal="100" zoomScaleSheetLayoutView="90" workbookViewId="0">
      <selection activeCell="S21" sqref="S21"/>
    </sheetView>
  </sheetViews>
  <sheetFormatPr defaultRowHeight="16.5" x14ac:dyDescent="0.3"/>
  <cols>
    <col min="1" max="1" width="4.5703125" style="1" customWidth="1"/>
    <col min="2" max="2" width="5.7109375" style="65" customWidth="1"/>
    <col min="3" max="3" width="35.85546875" style="1" customWidth="1"/>
    <col min="4" max="6" width="9.140625" style="1"/>
    <col min="7" max="7" width="9.85546875" style="1" bestFit="1" customWidth="1"/>
    <col min="8" max="8" width="9.140625" style="1"/>
    <col min="9" max="9" width="11.42578125" style="1" customWidth="1"/>
    <col min="10" max="10" width="12.28515625" style="1" bestFit="1" customWidth="1"/>
    <col min="11" max="11" width="13.42578125" style="1" bestFit="1" customWidth="1"/>
    <col min="12" max="16384" width="9.140625" style="1"/>
  </cols>
  <sheetData>
    <row r="1" spans="2:17" x14ac:dyDescent="0.3">
      <c r="J1" s="92" t="s">
        <v>38</v>
      </c>
      <c r="K1" s="92"/>
      <c r="L1" s="92"/>
    </row>
    <row r="2" spans="2:17" ht="48" customHeight="1" x14ac:dyDescent="0.3">
      <c r="J2" s="93" t="s">
        <v>24</v>
      </c>
      <c r="K2" s="93"/>
      <c r="L2" s="93"/>
    </row>
    <row r="3" spans="2:17" x14ac:dyDescent="0.3">
      <c r="J3" s="66"/>
      <c r="K3" s="66"/>
      <c r="L3" s="66"/>
    </row>
    <row r="4" spans="2:17" x14ac:dyDescent="0.3">
      <c r="C4" s="92" t="s">
        <v>23</v>
      </c>
      <c r="D4" s="92"/>
      <c r="E4" s="92"/>
      <c r="F4" s="92"/>
      <c r="G4" s="92"/>
      <c r="H4" s="92"/>
      <c r="I4" s="92"/>
      <c r="J4" s="92"/>
      <c r="K4" s="92"/>
      <c r="L4" s="92"/>
    </row>
    <row r="5" spans="2:17" x14ac:dyDescent="0.3">
      <c r="C5" s="92" t="s">
        <v>39</v>
      </c>
      <c r="D5" s="92"/>
      <c r="E5" s="92"/>
      <c r="F5" s="92"/>
      <c r="G5" s="92"/>
      <c r="H5" s="92"/>
      <c r="I5" s="92"/>
      <c r="J5" s="92"/>
      <c r="K5" s="92"/>
      <c r="L5" s="92"/>
    </row>
    <row r="6" spans="2:17" x14ac:dyDescent="0.3">
      <c r="C6" s="97" t="s">
        <v>219</v>
      </c>
      <c r="D6" s="97"/>
      <c r="E6" s="97"/>
      <c r="F6" s="97"/>
      <c r="G6" s="97"/>
      <c r="H6" s="97"/>
      <c r="I6" s="97"/>
      <c r="J6" s="97"/>
      <c r="K6" s="97"/>
      <c r="L6" s="97"/>
    </row>
    <row r="8" spans="2:17" s="8" customFormat="1" ht="16.5" customHeight="1" x14ac:dyDescent="0.25">
      <c r="B8" s="89" t="s">
        <v>40</v>
      </c>
      <c r="C8" s="89"/>
      <c r="D8" s="90" t="s">
        <v>41</v>
      </c>
      <c r="E8" s="90"/>
      <c r="F8" s="90"/>
      <c r="G8" s="90" t="s">
        <v>192</v>
      </c>
      <c r="H8" s="90"/>
      <c r="I8" s="90"/>
      <c r="J8" s="90" t="s">
        <v>42</v>
      </c>
      <c r="K8" s="90"/>
      <c r="L8" s="90"/>
    </row>
    <row r="9" spans="2:17" ht="33" x14ac:dyDescent="0.3">
      <c r="B9" s="89"/>
      <c r="C9" s="89"/>
      <c r="D9" s="63" t="s">
        <v>193</v>
      </c>
      <c r="E9" s="63" t="s">
        <v>35</v>
      </c>
      <c r="F9" s="64" t="s">
        <v>43</v>
      </c>
      <c r="G9" s="63" t="s">
        <v>34</v>
      </c>
      <c r="H9" s="63" t="s">
        <v>35</v>
      </c>
      <c r="I9" s="64" t="s">
        <v>43</v>
      </c>
      <c r="J9" s="63" t="s">
        <v>34</v>
      </c>
      <c r="K9" s="63" t="s">
        <v>35</v>
      </c>
      <c r="L9" s="64" t="s">
        <v>43</v>
      </c>
    </row>
    <row r="10" spans="2:17" x14ac:dyDescent="0.3">
      <c r="B10" s="94" t="s">
        <v>11</v>
      </c>
      <c r="C10" s="3" t="s">
        <v>194</v>
      </c>
      <c r="D10" s="84">
        <v>1757</v>
      </c>
      <c r="E10" s="84">
        <v>26</v>
      </c>
      <c r="F10" s="85">
        <v>0</v>
      </c>
      <c r="G10" s="23">
        <v>12728.880000000001</v>
      </c>
      <c r="H10" s="23">
        <v>261.91999999999996</v>
      </c>
      <c r="I10" s="23">
        <v>0</v>
      </c>
      <c r="J10" s="23">
        <v>19841.297509999902</v>
      </c>
      <c r="K10" s="23">
        <v>1047.6764999999998</v>
      </c>
      <c r="L10" s="23">
        <v>0</v>
      </c>
      <c r="O10" s="24"/>
      <c r="P10" s="24"/>
      <c r="Q10" s="24"/>
    </row>
    <row r="11" spans="2:17" x14ac:dyDescent="0.3">
      <c r="B11" s="95"/>
      <c r="C11" s="3" t="s">
        <v>195</v>
      </c>
      <c r="D11" s="84">
        <v>53</v>
      </c>
      <c r="E11" s="84">
        <v>2</v>
      </c>
      <c r="F11" s="85">
        <v>0</v>
      </c>
      <c r="G11" s="23">
        <v>580</v>
      </c>
      <c r="H11" s="23">
        <v>25</v>
      </c>
      <c r="I11" s="23">
        <v>0</v>
      </c>
      <c r="J11" s="23">
        <v>24.291490000000032</v>
      </c>
      <c r="K11" s="23">
        <v>0.91665999999999992</v>
      </c>
      <c r="L11" s="23">
        <v>0</v>
      </c>
      <c r="O11" s="24"/>
      <c r="P11" s="24"/>
      <c r="Q11" s="24"/>
    </row>
    <row r="12" spans="2:17" x14ac:dyDescent="0.3">
      <c r="B12" s="94" t="s">
        <v>13</v>
      </c>
      <c r="C12" s="3" t="s">
        <v>196</v>
      </c>
      <c r="D12" s="84">
        <v>26</v>
      </c>
      <c r="E12" s="84">
        <v>16</v>
      </c>
      <c r="F12" s="85">
        <v>0</v>
      </c>
      <c r="G12" s="23">
        <v>1455</v>
      </c>
      <c r="H12" s="23">
        <v>1188</v>
      </c>
      <c r="I12" s="23">
        <v>0</v>
      </c>
      <c r="J12" s="23">
        <v>944.3467999999998</v>
      </c>
      <c r="K12" s="23">
        <v>3463.5772999999999</v>
      </c>
      <c r="L12" s="23">
        <v>0</v>
      </c>
      <c r="O12" s="24"/>
      <c r="P12" s="24"/>
      <c r="Q12" s="24"/>
    </row>
    <row r="13" spans="2:17" x14ac:dyDescent="0.3">
      <c r="B13" s="95"/>
      <c r="C13" s="3" t="s">
        <v>197</v>
      </c>
      <c r="D13" s="85">
        <v>0</v>
      </c>
      <c r="E13" s="85">
        <v>0</v>
      </c>
      <c r="F13" s="85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O13" s="24"/>
      <c r="P13" s="24"/>
      <c r="Q13" s="24"/>
    </row>
    <row r="14" spans="2:17" x14ac:dyDescent="0.3">
      <c r="B14" s="94" t="s">
        <v>15</v>
      </c>
      <c r="C14" s="3" t="s">
        <v>198</v>
      </c>
      <c r="D14" s="85">
        <v>0</v>
      </c>
      <c r="E14" s="84">
        <v>6</v>
      </c>
      <c r="F14" s="85">
        <v>0</v>
      </c>
      <c r="G14" s="23">
        <v>0</v>
      </c>
      <c r="H14" s="23">
        <v>1518.2</v>
      </c>
      <c r="I14" s="23">
        <v>0</v>
      </c>
      <c r="J14" s="23">
        <v>0</v>
      </c>
      <c r="K14" s="23">
        <v>10040.903580000002</v>
      </c>
      <c r="L14" s="23">
        <v>0</v>
      </c>
      <c r="O14" s="24"/>
      <c r="P14" s="24"/>
      <c r="Q14" s="24"/>
    </row>
    <row r="15" spans="2:17" x14ac:dyDescent="0.3">
      <c r="B15" s="95"/>
      <c r="C15" s="3" t="s">
        <v>45</v>
      </c>
      <c r="D15" s="85">
        <v>0</v>
      </c>
      <c r="E15" s="85">
        <v>0</v>
      </c>
      <c r="F15" s="85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O15" s="24"/>
      <c r="P15" s="24"/>
      <c r="Q15" s="24"/>
    </row>
    <row r="16" spans="2:17" x14ac:dyDescent="0.3">
      <c r="B16" s="94" t="s">
        <v>46</v>
      </c>
      <c r="C16" s="3" t="s">
        <v>199</v>
      </c>
      <c r="D16" s="84">
        <v>1</v>
      </c>
      <c r="E16" s="84">
        <v>5</v>
      </c>
      <c r="F16" s="85">
        <v>2</v>
      </c>
      <c r="G16" s="23">
        <v>1500</v>
      </c>
      <c r="H16" s="23">
        <v>8575</v>
      </c>
      <c r="I16" s="23">
        <v>66500</v>
      </c>
      <c r="J16" s="23">
        <v>15799.454800000001</v>
      </c>
      <c r="K16" s="23">
        <v>12359.039459999998</v>
      </c>
      <c r="L16" s="23">
        <v>1729.4403500000001</v>
      </c>
      <c r="O16" s="24"/>
      <c r="P16" s="24"/>
      <c r="Q16" s="24"/>
    </row>
    <row r="17" spans="2:17" x14ac:dyDescent="0.3">
      <c r="B17" s="95"/>
      <c r="C17" s="77" t="s">
        <v>45</v>
      </c>
      <c r="D17" s="85">
        <v>0</v>
      </c>
      <c r="E17" s="85">
        <v>0</v>
      </c>
      <c r="F17" s="85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O17" s="24"/>
      <c r="P17" s="24"/>
      <c r="Q17" s="24"/>
    </row>
    <row r="18" spans="2:17" x14ac:dyDescent="0.3"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2:17" x14ac:dyDescent="0.3">
      <c r="B19" s="10" t="s">
        <v>47</v>
      </c>
    </row>
    <row r="21" spans="2:17" ht="61.5" customHeight="1" x14ac:dyDescent="0.3">
      <c r="B21" s="96" t="s">
        <v>48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</sheetData>
  <mergeCells count="14">
    <mergeCell ref="B8:C9"/>
    <mergeCell ref="D8:F8"/>
    <mergeCell ref="G8:I8"/>
    <mergeCell ref="J8:L8"/>
    <mergeCell ref="J1:L1"/>
    <mergeCell ref="J2:L2"/>
    <mergeCell ref="C4:L4"/>
    <mergeCell ref="C5:L5"/>
    <mergeCell ref="C6:L6"/>
    <mergeCell ref="B10:B11"/>
    <mergeCell ref="B12:B13"/>
    <mergeCell ref="B14:B15"/>
    <mergeCell ref="B16:B17"/>
    <mergeCell ref="B21:L21"/>
  </mergeCells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view="pageBreakPreview" zoomScaleNormal="100" zoomScaleSheetLayoutView="100" workbookViewId="0">
      <selection activeCell="P28" sqref="P28"/>
    </sheetView>
  </sheetViews>
  <sheetFormatPr defaultRowHeight="16.5" x14ac:dyDescent="0.3"/>
  <cols>
    <col min="1" max="1" width="5" style="1" customWidth="1"/>
    <col min="2" max="2" width="5.7109375" style="65" customWidth="1"/>
    <col min="3" max="3" width="35.85546875" style="1" customWidth="1"/>
    <col min="4" max="6" width="9.140625" style="1"/>
    <col min="7" max="8" width="9.85546875" style="1" bestFit="1" customWidth="1"/>
    <col min="9" max="9" width="11.42578125" style="1" customWidth="1"/>
    <col min="10" max="16384" width="9.140625" style="1"/>
  </cols>
  <sheetData>
    <row r="1" spans="2:9" x14ac:dyDescent="0.3">
      <c r="G1" s="92" t="s">
        <v>50</v>
      </c>
      <c r="H1" s="92"/>
      <c r="I1" s="92"/>
    </row>
    <row r="2" spans="2:9" ht="69.75" customHeight="1" x14ac:dyDescent="0.3">
      <c r="G2" s="93" t="s">
        <v>24</v>
      </c>
      <c r="H2" s="93"/>
      <c r="I2" s="93"/>
    </row>
    <row r="4" spans="2:9" x14ac:dyDescent="0.3">
      <c r="C4" s="92" t="s">
        <v>23</v>
      </c>
      <c r="D4" s="92"/>
      <c r="E4" s="92"/>
      <c r="F4" s="92"/>
      <c r="G4" s="92"/>
      <c r="H4" s="92"/>
      <c r="I4" s="92"/>
    </row>
    <row r="5" spans="2:9" x14ac:dyDescent="0.3">
      <c r="C5" s="93" t="s">
        <v>221</v>
      </c>
      <c r="D5" s="92"/>
      <c r="E5" s="92"/>
      <c r="F5" s="92"/>
      <c r="G5" s="92"/>
      <c r="H5" s="92"/>
      <c r="I5" s="92"/>
    </row>
    <row r="6" spans="2:9" x14ac:dyDescent="0.3">
      <c r="C6" s="97" t="s">
        <v>220</v>
      </c>
      <c r="D6" s="97"/>
      <c r="E6" s="97"/>
      <c r="F6" s="97"/>
      <c r="G6" s="97"/>
      <c r="H6" s="97"/>
      <c r="I6" s="97"/>
    </row>
    <row r="8" spans="2:9" s="8" customFormat="1" x14ac:dyDescent="0.25">
      <c r="B8" s="89" t="s">
        <v>40</v>
      </c>
      <c r="C8" s="89"/>
      <c r="D8" s="90" t="s">
        <v>49</v>
      </c>
      <c r="E8" s="90"/>
      <c r="F8" s="90"/>
      <c r="G8" s="90" t="s">
        <v>215</v>
      </c>
      <c r="H8" s="90"/>
      <c r="I8" s="90"/>
    </row>
    <row r="9" spans="2:9" ht="33" x14ac:dyDescent="0.3">
      <c r="B9" s="89"/>
      <c r="C9" s="89"/>
      <c r="D9" s="63" t="s">
        <v>193</v>
      </c>
      <c r="E9" s="63" t="s">
        <v>35</v>
      </c>
      <c r="F9" s="64" t="s">
        <v>43</v>
      </c>
      <c r="G9" s="63" t="s">
        <v>34</v>
      </c>
      <c r="H9" s="63" t="s">
        <v>35</v>
      </c>
      <c r="I9" s="64" t="s">
        <v>43</v>
      </c>
    </row>
    <row r="10" spans="2:9" x14ac:dyDescent="0.3">
      <c r="B10" s="94" t="s">
        <v>11</v>
      </c>
      <c r="C10" s="3" t="s">
        <v>194</v>
      </c>
      <c r="D10" s="23">
        <v>2260</v>
      </c>
      <c r="E10" s="23">
        <v>159</v>
      </c>
      <c r="F10" s="23">
        <v>0</v>
      </c>
      <c r="G10" s="23">
        <v>16701.370000000003</v>
      </c>
      <c r="H10" s="23">
        <v>1507.8600000000008</v>
      </c>
      <c r="I10" s="23">
        <v>0</v>
      </c>
    </row>
    <row r="11" spans="2:9" x14ac:dyDescent="0.3">
      <c r="B11" s="95"/>
      <c r="C11" s="3" t="s">
        <v>195</v>
      </c>
      <c r="D11" s="23">
        <v>26</v>
      </c>
      <c r="E11" s="23">
        <v>1</v>
      </c>
      <c r="F11" s="23">
        <v>0</v>
      </c>
      <c r="G11" s="23">
        <v>261</v>
      </c>
      <c r="H11" s="23">
        <v>10.1</v>
      </c>
      <c r="I11" s="23">
        <v>0</v>
      </c>
    </row>
    <row r="12" spans="2:9" x14ac:dyDescent="0.3">
      <c r="B12" s="94" t="s">
        <v>13</v>
      </c>
      <c r="C12" s="3" t="s">
        <v>200</v>
      </c>
      <c r="D12" s="23">
        <v>76</v>
      </c>
      <c r="E12" s="23">
        <v>140</v>
      </c>
      <c r="F12" s="23">
        <v>0</v>
      </c>
      <c r="G12" s="23">
        <v>4034</v>
      </c>
      <c r="H12" s="23">
        <v>11621.699999999999</v>
      </c>
      <c r="I12" s="23">
        <v>0</v>
      </c>
    </row>
    <row r="13" spans="2:9" x14ac:dyDescent="0.3">
      <c r="B13" s="95"/>
      <c r="C13" s="3" t="s">
        <v>44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</row>
    <row r="14" spans="2:9" x14ac:dyDescent="0.3">
      <c r="B14" s="94" t="s">
        <v>15</v>
      </c>
      <c r="C14" s="3" t="s">
        <v>201</v>
      </c>
      <c r="D14" s="23">
        <v>5</v>
      </c>
      <c r="E14" s="23">
        <v>131</v>
      </c>
      <c r="F14" s="23">
        <v>0</v>
      </c>
      <c r="G14" s="23">
        <v>1531</v>
      </c>
      <c r="H14" s="23">
        <v>38422.300000000003</v>
      </c>
      <c r="I14" s="23">
        <v>0</v>
      </c>
    </row>
    <row r="15" spans="2:9" x14ac:dyDescent="0.3">
      <c r="B15" s="95"/>
      <c r="C15" s="3" t="s">
        <v>45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3">
      <c r="B16" s="94" t="s">
        <v>46</v>
      </c>
      <c r="C16" s="3" t="s">
        <v>202</v>
      </c>
      <c r="D16" s="23">
        <v>0</v>
      </c>
      <c r="E16" s="23">
        <v>12</v>
      </c>
      <c r="F16" s="23">
        <v>2</v>
      </c>
      <c r="G16" s="23">
        <v>0</v>
      </c>
      <c r="H16" s="23">
        <v>18115.16</v>
      </c>
      <c r="I16" s="83">
        <v>95000</v>
      </c>
    </row>
    <row r="17" spans="2:9" x14ac:dyDescent="0.3">
      <c r="B17" s="95"/>
      <c r="C17" s="77" t="s">
        <v>45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3">
      <c r="C18" s="80"/>
      <c r="D18" s="80"/>
      <c r="E18" s="80"/>
      <c r="F18" s="80"/>
      <c r="G18" s="80"/>
      <c r="H18" s="80"/>
      <c r="I18" s="80"/>
    </row>
    <row r="19" spans="2:9" ht="16.5" customHeight="1" x14ac:dyDescent="0.3">
      <c r="B19" s="98" t="s">
        <v>47</v>
      </c>
      <c r="C19" s="98"/>
      <c r="D19" s="98"/>
      <c r="E19" s="98"/>
      <c r="F19" s="98"/>
      <c r="G19" s="98"/>
      <c r="H19" s="98"/>
      <c r="I19" s="98"/>
    </row>
    <row r="21" spans="2:9" ht="16.5" customHeight="1" x14ac:dyDescent="0.3">
      <c r="B21" s="98" t="s">
        <v>48</v>
      </c>
      <c r="C21" s="98"/>
      <c r="D21" s="98"/>
      <c r="E21" s="98"/>
      <c r="F21" s="98"/>
      <c r="G21" s="98"/>
      <c r="H21" s="98"/>
      <c r="I21" s="98"/>
    </row>
  </sheetData>
  <mergeCells count="14">
    <mergeCell ref="B21:I21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9:I19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Титул</vt:lpstr>
      <vt:lpstr>28 а) ПР1</vt:lpstr>
      <vt:lpstr>28а)РТУ ПР2</vt:lpstr>
      <vt:lpstr>28 б) reshenie_tarif_2023</vt:lpstr>
      <vt:lpstr>28 г) srednie_dannie_dline_VL</vt:lpstr>
      <vt:lpstr>28 в) srednie_dannie_fact_mosh</vt:lpstr>
      <vt:lpstr>28)info_TP_2023</vt:lpstr>
      <vt:lpstr>28e)info_zayavki_TP_2023</vt:lpstr>
      <vt:lpstr>'28 а) ПР1'!Область_печати</vt:lpstr>
      <vt:lpstr>'28 в) srednie_dannie_fact_mosh'!Область_печати</vt:lpstr>
      <vt:lpstr>'28 г) srednie_dannie_dline_VL'!Область_печати</vt:lpstr>
      <vt:lpstr>'28)info_TP_2023'!Область_печати</vt:lpstr>
      <vt:lpstr>'28а)РТУ ПР2'!Область_печати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2023-09-14T10:59:12Z</dcterms:modified>
</cp:coreProperties>
</file>