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ТП 2024\Расчеты ТП 2024\СТЭ ТП 2024\"/>
    </mc:Choice>
  </mc:AlternateContent>
  <bookViews>
    <workbookView xWindow="0" yWindow="0" windowWidth="28800" windowHeight="11775" tabRatio="856"/>
  </bookViews>
  <sheets>
    <sheet name="Титул" sheetId="1" r:id="rId1"/>
    <sheet name="28а) ПР1" sheetId="2" r:id="rId2"/>
    <sheet name="28а) РТУ ПР2" sheetId="3" r:id="rId3"/>
    <sheet name="28 б) reshenie_tarif_2023" sheetId="4" r:id="rId4"/>
    <sheet name="28 в) srednie_dannie_fact_mosh" sheetId="5" r:id="rId5"/>
    <sheet name="28 г) srednie_dannie_dline_VL" sheetId="6" r:id="rId6"/>
    <sheet name="28 д) info_TP_2022" sheetId="7" r:id="rId7"/>
    <sheet name="28 е) info_zayavki_TP_2022" sheetId="8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'28а) ПР1'!$A$5:$H$4612</definedName>
    <definedName name="Z_228B2689_E664_4053_B018_3E04F4DDD508_.wvu.Cols" localSheetId="2" hidden="1">'28а) РТУ ПР2'!$J:$P</definedName>
    <definedName name="Z_228B2689_E664_4053_B018_3E04F4DDD508_.wvu.FilterData" localSheetId="1" hidden="1">'28а) ПР1'!$A$5:$H$4612</definedName>
    <definedName name="Z_228B2689_E664_4053_B018_3E04F4DDD508_.wvu.PrintArea" localSheetId="4" hidden="1">'28 в) srednie_dannie_fact_mosh'!$A$1:$E$12</definedName>
    <definedName name="Z_228B2689_E664_4053_B018_3E04F4DDD508_.wvu.PrintArea" localSheetId="5" hidden="1">'28 г) srednie_dannie_dline_VL'!$A$1:$F$17</definedName>
    <definedName name="Z_228B2689_E664_4053_B018_3E04F4DDD508_.wvu.PrintArea" localSheetId="7" hidden="1">'28 е) info_zayavki_TP_2022'!$A$1:$I$19</definedName>
    <definedName name="Z_228B2689_E664_4053_B018_3E04F4DDD508_.wvu.PrintArea" localSheetId="1" hidden="1">'28а) ПР1'!$A$1:$F$4617</definedName>
    <definedName name="Z_228B2689_E664_4053_B018_3E04F4DDD508_.wvu.PrintArea" localSheetId="2" hidden="1">'28а) РТУ ПР2'!$A$1:$F$25</definedName>
    <definedName name="Z_228B2689_E664_4053_B018_3E04F4DDD508_.wvu.PrintTitles" localSheetId="1" hidden="1">'28а) ПР1'!$3:$4</definedName>
    <definedName name="Z_228B2689_E664_4053_B018_3E04F4DDD508_.wvu.Rows" localSheetId="1" hidden="1">'28а) ПР1'!$1:$2,'28а) ПР1'!$6:$160,'28а) ПР1'!$162:$334,'28а) ПР1'!$336:$421,'28а) ПР1'!$423:$429,'28а) ПР1'!$433:$437,'28а) ПР1'!$447:$511,'28а) ПР1'!$514:$570,'28а) ПР1'!$1044:$1056,'28а) ПР1'!$1058:$1095,'28а) ПР1'!$1147:$1174,'28а) ПР1'!$1179:$1190,'28а) ПР1'!$1192:$1193,'28а) ПР1'!$1197:$1234,'28а) ПР1'!$1236:$1247,'28а) ПР1'!$1250:$1265,'28а) ПР1'!$1268:$1285,'28а) ПР1'!$1289:$1316,'28а) ПР1'!$1318:$1321,'28а) ПР1'!$1325:$1330,'28а) ПР1'!$1336:$1339,'28а) ПР1'!$1346:$2053,'28а) ПР1'!$2055:$2165,'28а) ПР1'!$2167:$2221,'28а) ПР1'!$2223:$2234,'28а) ПР1'!$2236:$2236,'28а) ПР1'!$2239:$2277,'28а) ПР1'!$2279:$2389,'28а) ПР1'!$2391:$2445,'28а) ПР1'!$2447:$2458,'28а) ПР1'!$2464:$2725,'28а) ПР1'!$2728:$2729,'28а) ПР1'!$2738:$2738,'28а) ПР1'!$2884:$2969,'28а) ПР1'!$2977:$2979,'28а) ПР1'!$2984:$2986,'28а) ПР1'!$2993:$2995,'28а) ПР1'!$2997:$2997,'28а) ПР1'!$3000:$3112,'28а) ПР1'!$3158:$3160,'28а) ПР1'!$3203:$3204,'28а) ПР1'!$3255:$3256,'28а) ПР1'!$3264:$3265,'28а) ПР1'!$3270:$3271,'28а) ПР1'!$3276:$3312,'28а) ПР1'!$3314:$3323,'28а) ПР1'!$3333:$4379,'28а) ПР1'!$4506:$4507,'28а) ПР1'!$4619:$4638</definedName>
    <definedName name="Z_3E0BB94A_D280_4DD5_8AB0_29DA98587DFF_.wvu.Cols" localSheetId="2" hidden="1">'28а) РТУ ПР2'!$J:$P</definedName>
    <definedName name="Z_3E0BB94A_D280_4DD5_8AB0_29DA98587DFF_.wvu.FilterData" localSheetId="1" hidden="1">'28а) ПР1'!$A$5:$H$4612</definedName>
    <definedName name="Z_3E0BB94A_D280_4DD5_8AB0_29DA98587DFF_.wvu.PrintArea" localSheetId="4" hidden="1">'28 в) srednie_dannie_fact_mosh'!$A$1:$E$12</definedName>
    <definedName name="Z_3E0BB94A_D280_4DD5_8AB0_29DA98587DFF_.wvu.PrintArea" localSheetId="5" hidden="1">'28 г) srednie_dannie_dline_VL'!$A$1:$F$17</definedName>
    <definedName name="Z_3E0BB94A_D280_4DD5_8AB0_29DA98587DFF_.wvu.PrintArea" localSheetId="7" hidden="1">'28 е) info_zayavki_TP_2022'!$A$1:$I$19</definedName>
    <definedName name="Z_3E0BB94A_D280_4DD5_8AB0_29DA98587DFF_.wvu.PrintArea" localSheetId="1" hidden="1">'28а) ПР1'!$A$1:$F$4617</definedName>
    <definedName name="Z_3E0BB94A_D280_4DD5_8AB0_29DA98587DFF_.wvu.PrintArea" localSheetId="2" hidden="1">'28а) РТУ ПР2'!$A$1:$F$25</definedName>
    <definedName name="Z_3E0BB94A_D280_4DD5_8AB0_29DA98587DFF_.wvu.PrintTitles" localSheetId="1" hidden="1">'28а) ПР1'!$3:$4</definedName>
    <definedName name="Z_3E0BB94A_D280_4DD5_8AB0_29DA98587DFF_.wvu.Rows" localSheetId="1" hidden="1">'28а) ПР1'!$6:$160,'28а) ПР1'!$162:$334,'28а) ПР1'!$336:$421,'28а) ПР1'!$423:$429,'28а) ПР1'!$433:$437,'28а) ПР1'!$447:$511,'28а) ПР1'!$514:$570,'28а) ПР1'!$1044:$1056,'28а) ПР1'!$1058:$1095,'28а) ПР1'!$1147:$1174,'28а) ПР1'!$1179:$1190,'28а) ПР1'!$1192:$1193,'28а) ПР1'!$1197:$1234,'28а) ПР1'!$1236:$1247,'28а) ПР1'!$1250:$1265,'28а) ПР1'!$1268:$1285,'28а) ПР1'!$1289:$1316,'28а) ПР1'!$1318:$1321,'28а) ПР1'!$1325:$1330,'28а) ПР1'!$1336:$1339,'28а) ПР1'!$1346:$2053,'28а) ПР1'!$2055:$2165,'28а) ПР1'!$2167:$2221,'28а) ПР1'!$2223:$2234,'28а) ПР1'!$2236:$2236,'28а) ПР1'!$2239:$2277,'28а) ПР1'!$2279:$2389,'28а) ПР1'!$2391:$2445,'28а) ПР1'!$2447:$2458,'28а) ПР1'!$2464:$2725,'28а) ПР1'!$2728:$2729,'28а) ПР1'!$2738:$2738,'28а) ПР1'!$2884:$2969,'28а) ПР1'!$2977:$2979,'28а) ПР1'!$2984:$2986,'28а) ПР1'!$2993:$2995,'28а) ПР1'!$2997:$2997,'28а) ПР1'!$3000:$3112,'28а) ПР1'!$3158:$3160,'28а) ПР1'!$3203:$3204,'28а) ПР1'!$3255:$3256,'28а) ПР1'!$3264:$3265,'28а) ПР1'!$3270:$3271,'28а) ПР1'!$3276:$3312,'28а) ПР1'!$3314:$3323,'28а) ПР1'!$3333:$4379,'28а) ПР1'!$4506:$4507</definedName>
    <definedName name="Z_5DD7EE44_3CFB_455F_8826_8F471D45292B_.wvu.Cols" localSheetId="2" hidden="1">'28а) РТУ ПР2'!$J:$P</definedName>
    <definedName name="Z_5DD7EE44_3CFB_455F_8826_8F471D45292B_.wvu.PrintArea" localSheetId="4" hidden="1">'28 в) srednie_dannie_fact_mosh'!$A$1:$E$12</definedName>
    <definedName name="Z_5DD7EE44_3CFB_455F_8826_8F471D45292B_.wvu.PrintArea" localSheetId="5" hidden="1">'28 г) srednie_dannie_dline_VL'!$A$1:$F$17</definedName>
    <definedName name="Z_5DD7EE44_3CFB_455F_8826_8F471D45292B_.wvu.PrintArea" localSheetId="7" hidden="1">'28 е) info_zayavki_TP_2022'!$A$1:$I$19</definedName>
    <definedName name="Z_5DD7EE44_3CFB_455F_8826_8F471D45292B_.wvu.PrintArea" localSheetId="2" hidden="1">'28а) РТУ ПР2'!$A$1:$F$25</definedName>
    <definedName name="_xlnm.Print_Titles" localSheetId="1">'28а) ПР1'!$3:$4</definedName>
    <definedName name="Код_статуса">'[1]Статусы ТП'!$A$2:$A$12</definedName>
    <definedName name="_xlnm.Print_Area" localSheetId="3">'28 б) reshenie_tarif_2023'!$A$1:$D$8</definedName>
    <definedName name="_xlnm.Print_Area" localSheetId="4">'28 в) srednie_dannie_fact_mosh'!$A$1:$E$12</definedName>
    <definedName name="_xlnm.Print_Area" localSheetId="5">'28 г) srednie_dannie_dline_VL'!$A$1:$F$18</definedName>
    <definedName name="_xlnm.Print_Area" localSheetId="7">'28 е) info_zayavki_TP_2022'!$A$1:$I$19</definedName>
    <definedName name="_xlnm.Print_Area" localSheetId="1">'28а) ПР1'!$A$1:$G$7839</definedName>
    <definedName name="_xlnm.Print_Area" localSheetId="2">'28а) РТУ ПР2'!$A$1:$F$25</definedName>
  </definedNames>
  <calcPr calcId="162913"/>
  <customWorkbookViews>
    <customWorkbookView name="Ольга Караева - Личное представление" guid="{228B2689-E664-4053-B018-3E04F4DDD508}" mergeInterval="0" personalView="1" maximized="1" xWindow="-8" yWindow="-8" windowWidth="1936" windowHeight="1056" tabRatio="856" activeSheetId="2"/>
    <customWorkbookView name="Елена Головина - Личное представление" guid="{5DD7EE44-3CFB-455F-8826-8F471D45292B}" mergeInterval="0" personalView="1" maximized="1" windowWidth="1916" windowHeight="854" tabRatio="856" activeSheetId="8"/>
    <customWorkbookView name="Олеся Алиева - Личное представление" guid="{3E0BB94A-D280-4DD5-8AB0-29DA98587DFF}" mergeInterval="0" personalView="1" maximized="1" xWindow="-8" yWindow="-8" windowWidth="1936" windowHeight="1056" tabRatio="856" activeSheetId="2"/>
  </customWorkbookViews>
</workbook>
</file>

<file path=xl/calcChain.xml><?xml version="1.0" encoding="utf-8"?>
<calcChain xmlns="http://schemas.openxmlformats.org/spreadsheetml/2006/main">
  <c r="E8" i="8" l="1"/>
  <c r="F8" i="8"/>
  <c r="G8" i="8"/>
  <c r="H8" i="8"/>
  <c r="I8" i="8"/>
  <c r="E9" i="8"/>
  <c r="F9" i="8"/>
  <c r="G9" i="8"/>
  <c r="H9" i="8"/>
  <c r="I9" i="8"/>
  <c r="E10" i="8"/>
  <c r="F10" i="8"/>
  <c r="G10" i="8"/>
  <c r="H10" i="8"/>
  <c r="I10" i="8"/>
  <c r="E11" i="8"/>
  <c r="F11" i="8"/>
  <c r="G11" i="8"/>
  <c r="H11" i="8"/>
  <c r="I11" i="8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D9" i="8"/>
  <c r="D10" i="8"/>
  <c r="D11" i="8"/>
  <c r="D12" i="8"/>
  <c r="D13" i="8"/>
  <c r="D14" i="8"/>
  <c r="D15" i="8"/>
  <c r="D8" i="8"/>
  <c r="G10" i="7"/>
  <c r="H10" i="7"/>
  <c r="I10" i="7"/>
  <c r="J10" i="7"/>
  <c r="K10" i="7"/>
  <c r="L10" i="7"/>
  <c r="G11" i="7"/>
  <c r="H11" i="7"/>
  <c r="I11" i="7"/>
  <c r="J11" i="7"/>
  <c r="K11" i="7"/>
  <c r="L11" i="7"/>
  <c r="G12" i="7"/>
  <c r="H12" i="7"/>
  <c r="I12" i="7"/>
  <c r="J12" i="7"/>
  <c r="K12" i="7"/>
  <c r="L12" i="7"/>
  <c r="G13" i="7"/>
  <c r="H13" i="7"/>
  <c r="I13" i="7"/>
  <c r="J13" i="7"/>
  <c r="K13" i="7"/>
  <c r="L13" i="7"/>
  <c r="G14" i="7"/>
  <c r="H14" i="7"/>
  <c r="I14" i="7"/>
  <c r="J14" i="7"/>
  <c r="K14" i="7"/>
  <c r="L14" i="7"/>
  <c r="G15" i="7"/>
  <c r="H15" i="7"/>
  <c r="I15" i="7"/>
  <c r="J15" i="7"/>
  <c r="K15" i="7"/>
  <c r="L15" i="7"/>
  <c r="G16" i="7"/>
  <c r="H16" i="7"/>
  <c r="I16" i="7"/>
  <c r="J16" i="7"/>
  <c r="K16" i="7"/>
  <c r="L16" i="7"/>
  <c r="G17" i="7"/>
  <c r="H17" i="7"/>
  <c r="I17" i="7"/>
  <c r="J17" i="7"/>
  <c r="K17" i="7"/>
  <c r="L17" i="7"/>
  <c r="D11" i="7"/>
  <c r="E11" i="7"/>
  <c r="F11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E10" i="7"/>
  <c r="F10" i="7"/>
  <c r="D10" i="7"/>
  <c r="G8003" i="2" l="1"/>
  <c r="F13" i="6" l="1"/>
  <c r="F12" i="6"/>
  <c r="E13" i="6"/>
  <c r="E12" i="6"/>
  <c r="D13" i="6"/>
  <c r="D12" i="6"/>
  <c r="F7904" i="2"/>
  <c r="G7904" i="2"/>
  <c r="F7905" i="2"/>
  <c r="G7905" i="2"/>
  <c r="E7905" i="2"/>
  <c r="E7904" i="2"/>
  <c r="F17" i="6"/>
  <c r="E17" i="6"/>
  <c r="D17" i="6"/>
  <c r="F16" i="6"/>
  <c r="E16" i="6"/>
  <c r="D16" i="6"/>
  <c r="F15" i="6"/>
  <c r="E15" i="6"/>
  <c r="D15" i="6"/>
  <c r="F7849" i="2"/>
  <c r="G7849" i="2"/>
  <c r="F7850" i="2"/>
  <c r="G7850" i="2"/>
  <c r="F7851" i="2"/>
  <c r="G7851" i="2"/>
  <c r="F7852" i="2"/>
  <c r="G7852" i="2"/>
  <c r="E7852" i="2"/>
  <c r="E7851" i="2"/>
  <c r="E7850" i="2"/>
  <c r="E7849" i="2"/>
  <c r="F7953" i="2"/>
  <c r="G7953" i="2"/>
  <c r="E7953" i="2"/>
  <c r="G8004" i="2"/>
  <c r="F7993" i="2"/>
  <c r="G7993" i="2"/>
  <c r="E7993" i="2"/>
  <c r="F7902" i="2"/>
  <c r="G7902" i="2"/>
  <c r="H7902" i="2"/>
  <c r="E7902" i="2"/>
  <c r="F7848" i="2"/>
  <c r="G7848" i="2"/>
  <c r="E7848" i="2"/>
  <c r="E10" i="5"/>
  <c r="D10" i="5"/>
  <c r="F7945" i="2"/>
  <c r="G7945" i="2"/>
  <c r="E7945" i="2"/>
  <c r="E11" i="5"/>
  <c r="D11" i="5"/>
  <c r="F7960" i="2"/>
  <c r="G7960" i="2"/>
  <c r="E7960" i="2"/>
  <c r="G8000" i="2"/>
  <c r="D22" i="3" l="1"/>
  <c r="E22" i="3"/>
  <c r="D24" i="3"/>
  <c r="E24" i="3"/>
  <c r="D25" i="3"/>
  <c r="E25" i="3"/>
  <c r="C24" i="3"/>
  <c r="F24" i="3" s="1"/>
  <c r="C25" i="3"/>
  <c r="C22" i="3"/>
  <c r="F22" i="3" s="1"/>
  <c r="D14" i="3"/>
  <c r="E14" i="3"/>
  <c r="D16" i="3"/>
  <c r="E16" i="3"/>
  <c r="D17" i="3"/>
  <c r="E17" i="3"/>
  <c r="C16" i="3"/>
  <c r="F16" i="3" s="1"/>
  <c r="C17" i="3"/>
  <c r="C14" i="3"/>
  <c r="F14" i="3" s="1"/>
  <c r="D6" i="3"/>
  <c r="E6" i="3"/>
  <c r="D8" i="3"/>
  <c r="E8" i="3"/>
  <c r="D9" i="3"/>
  <c r="E9" i="3"/>
  <c r="C8" i="3"/>
  <c r="F8" i="3" s="1"/>
  <c r="C9" i="3"/>
  <c r="C6" i="3"/>
  <c r="F6" i="3" s="1"/>
  <c r="F9" i="3" l="1"/>
  <c r="F25" i="3"/>
  <c r="F17" i="3"/>
  <c r="B6692" i="2"/>
  <c r="D7986" i="2" l="1"/>
  <c r="D7991" i="2" s="1"/>
  <c r="D7984" i="2"/>
  <c r="D7982" i="2"/>
  <c r="D7978" i="2"/>
  <c r="D7979" i="2" s="1"/>
  <c r="D7981" i="2" s="1"/>
  <c r="D7976" i="2"/>
  <c r="D7975" i="2"/>
  <c r="G7965" i="2"/>
  <c r="F7965" i="2"/>
  <c r="E7965" i="2"/>
  <c r="G7952" i="2"/>
  <c r="F7952" i="2"/>
  <c r="E7952" i="2"/>
  <c r="G7951" i="2"/>
  <c r="F7951" i="2"/>
  <c r="E7951" i="2"/>
  <c r="G7937" i="2"/>
  <c r="F7937" i="2"/>
  <c r="E7937" i="2"/>
  <c r="G7924" i="2"/>
  <c r="F7924" i="2"/>
  <c r="E7924" i="2"/>
  <c r="D7924" i="2"/>
  <c r="G7912" i="2"/>
  <c r="F7912" i="2"/>
  <c r="E7912" i="2"/>
  <c r="G7911" i="2"/>
  <c r="F7911" i="2"/>
  <c r="E7911" i="2"/>
  <c r="G7900" i="2"/>
  <c r="F7900" i="2"/>
  <c r="E7900" i="2"/>
  <c r="D7900" i="2"/>
  <c r="G7896" i="2"/>
  <c r="F7896" i="2"/>
  <c r="E7896" i="2"/>
  <c r="G7895" i="2"/>
  <c r="F7895" i="2"/>
  <c r="E7895" i="2"/>
  <c r="D7892" i="2"/>
  <c r="G7883" i="2"/>
  <c r="F7883" i="2"/>
  <c r="E7883" i="2"/>
  <c r="G7882" i="2"/>
  <c r="F7882" i="2"/>
  <c r="E7882" i="2"/>
  <c r="G7826" i="2"/>
  <c r="G7999" i="2" s="1"/>
  <c r="F7826" i="2"/>
  <c r="F7999" i="2" s="1"/>
  <c r="E7826" i="2"/>
  <c r="E7999" i="2" s="1"/>
  <c r="G7776" i="2"/>
  <c r="G7998" i="2" s="1"/>
  <c r="F7776" i="2"/>
  <c r="F7998" i="2" s="1"/>
  <c r="E7776" i="2"/>
  <c r="E7998" i="2" s="1"/>
  <c r="G7772" i="2"/>
  <c r="G7748" i="2"/>
  <c r="F7748" i="2"/>
  <c r="G7743" i="2"/>
  <c r="G7742" i="2"/>
  <c r="G7741" i="2"/>
  <c r="G7740" i="2"/>
  <c r="G7735" i="2"/>
  <c r="F7735" i="2"/>
  <c r="G7681" i="2"/>
  <c r="F7681" i="2"/>
  <c r="B6691" i="2"/>
  <c r="G6689" i="2"/>
  <c r="G6688" i="2"/>
  <c r="G6686" i="2"/>
  <c r="F6686" i="2"/>
  <c r="G6685" i="2"/>
  <c r="F6685" i="2"/>
  <c r="G6683" i="2"/>
  <c r="G6682" i="2"/>
  <c r="G6680" i="2"/>
  <c r="G6678" i="2"/>
  <c r="G6677" i="2"/>
  <c r="G6676" i="2"/>
  <c r="G6551" i="2"/>
  <c r="G6550" i="2"/>
  <c r="G6549" i="2"/>
  <c r="G6548" i="2"/>
  <c r="G6547" i="2"/>
  <c r="G6546" i="2"/>
  <c r="G6534" i="2"/>
  <c r="G6532" i="2"/>
  <c r="G6523" i="2"/>
  <c r="G6522" i="2"/>
  <c r="B6195" i="2"/>
  <c r="E6100" i="2"/>
  <c r="E7997" i="2" s="1"/>
  <c r="G6025" i="2"/>
  <c r="F6025" i="2"/>
  <c r="G5270" i="2"/>
  <c r="F5270" i="2"/>
  <c r="E5270" i="2"/>
  <c r="G5257" i="2"/>
  <c r="F5257" i="2"/>
  <c r="G5255" i="2"/>
  <c r="F5255" i="2"/>
  <c r="G5232" i="2"/>
  <c r="F5232" i="2"/>
  <c r="G5195" i="2"/>
  <c r="G5190" i="2"/>
  <c r="G5101" i="2"/>
  <c r="F5101" i="2"/>
  <c r="G5098" i="2"/>
  <c r="F5098" i="2"/>
  <c r="G5097" i="2"/>
  <c r="F5097" i="2"/>
  <c r="G5093" i="2"/>
  <c r="F5093" i="2"/>
  <c r="G5066" i="2"/>
  <c r="F5066" i="2"/>
  <c r="G5060" i="2"/>
  <c r="F5060" i="2"/>
  <c r="G5037" i="2"/>
  <c r="F5037" i="2"/>
  <c r="G5014" i="2"/>
  <c r="F5014" i="2"/>
  <c r="G5008" i="2"/>
  <c r="F5008" i="2"/>
  <c r="G4955" i="2"/>
  <c r="F4955" i="2"/>
  <c r="G4949" i="2"/>
  <c r="F4949" i="2"/>
  <c r="G4940" i="2"/>
  <c r="F4940" i="2"/>
  <c r="G4927" i="2"/>
  <c r="F4927" i="2"/>
  <c r="G4871" i="2"/>
  <c r="F4871" i="2"/>
  <c r="G4865" i="2"/>
  <c r="F4865" i="2"/>
  <c r="G4852" i="2"/>
  <c r="F4852" i="2"/>
  <c r="G4838" i="2"/>
  <c r="G4837" i="2"/>
  <c r="G4834" i="2"/>
  <c r="G4833" i="2"/>
  <c r="G4832" i="2"/>
  <c r="G4741" i="2"/>
  <c r="G4740" i="2"/>
  <c r="G4738" i="2"/>
  <c r="G4737" i="2"/>
  <c r="E4552" i="2"/>
  <c r="E7995" i="2" s="1"/>
  <c r="F3502" i="2"/>
  <c r="F3499" i="2" s="1"/>
  <c r="F7991" i="2" s="1"/>
  <c r="G3499" i="2"/>
  <c r="G7991" i="2" s="1"/>
  <c r="E3499" i="2"/>
  <c r="E7991" i="2" s="1"/>
  <c r="G3493" i="2"/>
  <c r="G7989" i="2" s="1"/>
  <c r="F3493" i="2"/>
  <c r="F7989" i="2" s="1"/>
  <c r="E3493" i="2"/>
  <c r="E7989" i="2" s="1"/>
  <c r="G3441" i="2"/>
  <c r="G7986" i="2" s="1"/>
  <c r="F3441" i="2"/>
  <c r="F7986" i="2" s="1"/>
  <c r="E3441" i="2"/>
  <c r="E7986" i="2" s="1"/>
  <c r="F3436" i="2"/>
  <c r="F3435" i="2"/>
  <c r="F3434" i="2"/>
  <c r="G3432" i="2"/>
  <c r="G7984" i="2" s="1"/>
  <c r="E3432" i="2"/>
  <c r="E7984" i="2" s="1"/>
  <c r="G3423" i="2"/>
  <c r="G7982" i="2" s="1"/>
  <c r="F3423" i="2"/>
  <c r="F7982" i="2" s="1"/>
  <c r="E3423" i="2"/>
  <c r="E7982" i="2" s="1"/>
  <c r="G3420" i="2"/>
  <c r="G7981" i="2" s="1"/>
  <c r="F3420" i="2"/>
  <c r="F7981" i="2" s="1"/>
  <c r="E3420" i="2"/>
  <c r="E7981" i="2" s="1"/>
  <c r="F3416" i="2"/>
  <c r="F3415" i="2"/>
  <c r="F3410" i="2" s="1"/>
  <c r="F7979" i="2" s="1"/>
  <c r="G3410" i="2"/>
  <c r="G7979" i="2" s="1"/>
  <c r="E3410" i="2"/>
  <c r="E7979" i="2" s="1"/>
  <c r="F3409" i="2"/>
  <c r="F3408" i="2"/>
  <c r="F3407" i="2"/>
  <c r="F3406" i="2"/>
  <c r="F3405" i="2"/>
  <c r="F3404" i="2"/>
  <c r="G3372" i="2"/>
  <c r="G7978" i="2" s="1"/>
  <c r="E3372" i="2"/>
  <c r="E7978" i="2" s="1"/>
  <c r="F3370" i="2"/>
  <c r="F6195" i="2" s="1"/>
  <c r="G3369" i="2"/>
  <c r="G7976" i="2" s="1"/>
  <c r="E3369" i="2"/>
  <c r="E7976" i="2" s="1"/>
  <c r="G3365" i="2"/>
  <c r="G7975" i="2" s="1"/>
  <c r="F3365" i="2"/>
  <c r="F7975" i="2" s="1"/>
  <c r="E3365" i="2"/>
  <c r="E7975" i="2" s="1"/>
  <c r="F3363" i="2"/>
  <c r="F3362" i="2"/>
  <c r="F3361" i="2"/>
  <c r="G3360" i="2"/>
  <c r="F3360" i="2"/>
  <c r="E3360" i="2"/>
  <c r="G3359" i="2"/>
  <c r="F3359" i="2"/>
  <c r="E3359" i="2"/>
  <c r="G3358" i="2"/>
  <c r="F3358" i="2"/>
  <c r="E3358" i="2"/>
  <c r="F3357" i="2"/>
  <c r="G3312" i="2"/>
  <c r="F3312" i="2"/>
  <c r="F3311" i="2"/>
  <c r="G3310" i="2"/>
  <c r="F3310" i="2"/>
  <c r="F3309" i="2"/>
  <c r="E3277" i="2"/>
  <c r="E7972" i="2" s="1"/>
  <c r="G3152" i="2"/>
  <c r="G7968" i="2" s="1"/>
  <c r="F3152" i="2"/>
  <c r="F7968" i="2" s="1"/>
  <c r="E3152" i="2"/>
  <c r="E7968" i="2" s="1"/>
  <c r="G3146" i="2"/>
  <c r="F3146" i="2"/>
  <c r="E3146" i="2"/>
  <c r="G3049" i="2"/>
  <c r="G7958" i="2" s="1"/>
  <c r="F3049" i="2"/>
  <c r="F7958" i="2" s="1"/>
  <c r="E3049" i="2"/>
  <c r="E7958" i="2" s="1"/>
  <c r="G3032" i="2"/>
  <c r="G3031" i="2"/>
  <c r="G3030" i="2"/>
  <c r="E3030" i="2"/>
  <c r="G3029" i="2"/>
  <c r="E3029" i="2"/>
  <c r="G3028" i="2"/>
  <c r="E3028" i="2"/>
  <c r="F2897" i="2"/>
  <c r="F7956" i="2" s="1"/>
  <c r="G2894" i="2"/>
  <c r="G7954" i="2" s="1"/>
  <c r="F2894" i="2"/>
  <c r="F7954" i="2" s="1"/>
  <c r="E2894" i="2"/>
  <c r="E7954" i="2" s="1"/>
  <c r="G2890" i="2"/>
  <c r="F2890" i="2"/>
  <c r="E2890" i="2"/>
  <c r="G2884" i="2"/>
  <c r="G7949" i="2" s="1"/>
  <c r="F2884" i="2"/>
  <c r="F7949" i="2" s="1"/>
  <c r="E2884" i="2"/>
  <c r="E7949" i="2" s="1"/>
  <c r="G2882" i="2"/>
  <c r="G7947" i="2" s="1"/>
  <c r="F2882" i="2"/>
  <c r="F7947" i="2" s="1"/>
  <c r="E2882" i="2"/>
  <c r="E7947" i="2" s="1"/>
  <c r="G2612" i="2"/>
  <c r="G7943" i="2" s="1"/>
  <c r="F2612" i="2"/>
  <c r="F7943" i="2" s="1"/>
  <c r="E2612" i="2"/>
  <c r="E7943" i="2" s="1"/>
  <c r="G2388" i="2"/>
  <c r="F2388" i="2"/>
  <c r="E2388" i="2"/>
  <c r="G1492" i="2"/>
  <c r="G7931" i="2" s="1"/>
  <c r="F1492" i="2"/>
  <c r="F7931" i="2" s="1"/>
  <c r="E1492" i="2"/>
  <c r="E7931" i="2" s="1"/>
  <c r="G1483" i="2"/>
  <c r="G7928" i="2" s="1"/>
  <c r="F1483" i="2"/>
  <c r="F7928" i="2" s="1"/>
  <c r="E1483" i="2"/>
  <c r="E7928" i="2" s="1"/>
  <c r="G1473" i="2"/>
  <c r="F1473" i="2"/>
  <c r="E1473" i="2"/>
  <c r="G1437" i="2"/>
  <c r="G7921" i="2" s="1"/>
  <c r="F1437" i="2"/>
  <c r="F7921" i="2" s="1"/>
  <c r="E1437" i="2"/>
  <c r="E7921" i="2" s="1"/>
  <c r="G1374" i="2"/>
  <c r="G7916" i="2" s="1"/>
  <c r="F1374" i="2"/>
  <c r="F7916" i="2" s="1"/>
  <c r="E1374" i="2"/>
  <c r="E7916" i="2" s="1"/>
  <c r="G1319" i="2"/>
  <c r="F1319" i="2"/>
  <c r="E1319" i="2"/>
  <c r="G1269" i="2"/>
  <c r="F1269" i="2"/>
  <c r="E1269" i="2"/>
  <c r="G1265" i="2"/>
  <c r="G7898" i="2" s="1"/>
  <c r="F1265" i="2"/>
  <c r="F7898" i="2" s="1"/>
  <c r="E1265" i="2"/>
  <c r="E7898" i="2" s="1"/>
  <c r="G1258" i="2"/>
  <c r="F1258" i="2"/>
  <c r="E1258" i="2"/>
  <c r="G1254" i="2"/>
  <c r="G7892" i="2" s="1"/>
  <c r="F1254" i="2"/>
  <c r="F7892" i="2" s="1"/>
  <c r="E1254" i="2"/>
  <c r="E7892" i="2" s="1"/>
  <c r="G1229" i="2"/>
  <c r="G7890" i="2" s="1"/>
  <c r="F1229" i="2"/>
  <c r="F7890" i="2" s="1"/>
  <c r="E1229" i="2"/>
  <c r="E7890" i="2" s="1"/>
  <c r="G1176" i="2"/>
  <c r="G7885" i="2" s="1"/>
  <c r="F1176" i="2"/>
  <c r="F7885" i="2" s="1"/>
  <c r="E1176" i="2"/>
  <c r="E7885" i="2" s="1"/>
  <c r="D1176" i="2"/>
  <c r="D7885" i="2" s="1"/>
  <c r="G1111" i="2"/>
  <c r="F1111" i="2"/>
  <c r="E1111" i="2"/>
  <c r="G1056" i="2"/>
  <c r="G1055" i="2"/>
  <c r="F1049" i="2"/>
  <c r="F1048" i="2"/>
  <c r="F1046" i="2"/>
  <c r="G1041" i="2"/>
  <c r="G1040" i="2"/>
  <c r="G1039" i="2"/>
  <c r="F1038" i="2"/>
  <c r="E1038" i="2"/>
  <c r="E7880" i="2" s="1"/>
  <c r="F1037" i="2"/>
  <c r="E1037" i="2"/>
  <c r="F1036" i="2"/>
  <c r="E1036" i="2"/>
  <c r="G1035" i="2"/>
  <c r="F1035" i="2"/>
  <c r="E1035" i="2"/>
  <c r="G1034" i="2"/>
  <c r="F1034" i="2"/>
  <c r="E1034" i="2"/>
  <c r="G1033" i="2"/>
  <c r="F1033" i="2"/>
  <c r="E1033" i="2"/>
  <c r="G1021" i="2"/>
  <c r="G1020" i="2"/>
  <c r="G574" i="2" s="1"/>
  <c r="F1015" i="2"/>
  <c r="G446" i="2"/>
  <c r="G7873" i="2" s="1"/>
  <c r="F446" i="2"/>
  <c r="F7873" i="2" s="1"/>
  <c r="E446" i="2"/>
  <c r="E7873" i="2" s="1"/>
  <c r="D446" i="2"/>
  <c r="D7873" i="2" s="1"/>
  <c r="G443" i="2"/>
  <c r="G7870" i="2" s="1"/>
  <c r="F443" i="2"/>
  <c r="F7870" i="2" s="1"/>
  <c r="E443" i="2"/>
  <c r="E7870" i="2" s="1"/>
  <c r="D443" i="2"/>
  <c r="D7870" i="2" s="1"/>
  <c r="G441" i="2"/>
  <c r="G7868" i="2" s="1"/>
  <c r="F441" i="2"/>
  <c r="F7868" i="2" s="1"/>
  <c r="E441" i="2"/>
  <c r="E7868" i="2" s="1"/>
  <c r="D441" i="2"/>
  <c r="D7868" i="2" s="1"/>
  <c r="G433" i="2"/>
  <c r="G7864" i="2" s="1"/>
  <c r="F433" i="2"/>
  <c r="F7864" i="2" s="1"/>
  <c r="E433" i="2"/>
  <c r="E7864" i="2" s="1"/>
  <c r="D433" i="2"/>
  <c r="D7864" i="2" s="1"/>
  <c r="G266" i="2"/>
  <c r="G7858" i="2" s="1"/>
  <c r="F266" i="2"/>
  <c r="F7858" i="2" s="1"/>
  <c r="E266" i="2"/>
  <c r="E7858" i="2" s="1"/>
  <c r="D266" i="2"/>
  <c r="D7858" i="2" s="1"/>
  <c r="B4" i="2"/>
  <c r="C4" i="2" s="1"/>
  <c r="D4" i="2" s="1"/>
  <c r="E4" i="2" s="1"/>
  <c r="F4" i="2" s="1"/>
  <c r="G4" i="2" s="1"/>
  <c r="G3277" i="2" l="1"/>
  <c r="G7972" i="2" s="1"/>
  <c r="E574" i="2"/>
  <c r="G2897" i="2"/>
  <c r="G7956" i="2" s="1"/>
  <c r="G3317" i="2"/>
  <c r="G7974" i="2" s="1"/>
  <c r="F574" i="2"/>
  <c r="F3277" i="2"/>
  <c r="F7972" i="2" s="1"/>
  <c r="G6100" i="2"/>
  <c r="G7997" i="2" s="1"/>
  <c r="E3317" i="2"/>
  <c r="E7974" i="2" s="1"/>
  <c r="G4552" i="2"/>
  <c r="G7995" i="2" s="1"/>
  <c r="G7880" i="2"/>
  <c r="F7880" i="2"/>
  <c r="F3317" i="2"/>
  <c r="F7974" i="2" s="1"/>
  <c r="F6100" i="2"/>
  <c r="F7997" i="2" s="1"/>
  <c r="F3372" i="2"/>
  <c r="F7978" i="2" s="1"/>
  <c r="F4552" i="2"/>
  <c r="F7995" i="2" s="1"/>
  <c r="G7879" i="2"/>
  <c r="E2897" i="2"/>
  <c r="E7956" i="2" s="1"/>
  <c r="F3432" i="2"/>
  <c r="F7984" i="2" s="1"/>
  <c r="E7879" i="2"/>
  <c r="F3369" i="2"/>
  <c r="F7976" i="2" s="1"/>
  <c r="F7879" i="2"/>
  <c r="D7989" i="2"/>
  <c r="G8001" i="2" l="1"/>
  <c r="F10" i="6" l="1"/>
  <c r="E14" i="6"/>
  <c r="D14" i="6" l="1"/>
  <c r="D10" i="6"/>
  <c r="E10" i="6"/>
  <c r="F14" i="6"/>
  <c r="E20" i="6" l="1"/>
</calcChain>
</file>

<file path=xl/sharedStrings.xml><?xml version="1.0" encoding="utf-8"?>
<sst xmlns="http://schemas.openxmlformats.org/spreadsheetml/2006/main" count="18922" uniqueCount="3256">
  <si>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</si>
  <si>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</si>
  <si>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</si>
  <si>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</si>
  <si>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</si>
  <si>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</si>
  <si>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</si>
  <si>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</si>
  <si>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</si>
  <si>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</si>
  <si>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</si>
  <si>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</si>
  <si>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</si>
  <si>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</si>
  <si>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</si>
  <si>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</si>
  <si>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</si>
  <si>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</si>
  <si>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</si>
  <si>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</si>
  <si>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</si>
  <si>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</si>
  <si>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</si>
  <si>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</si>
  <si>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</si>
  <si>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</si>
  <si>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</si>
  <si>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</si>
  <si>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</si>
  <si>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</si>
  <si>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</si>
  <si>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</si>
  <si>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</si>
  <si>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</si>
  <si>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</si>
  <si>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</si>
  <si>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</si>
  <si>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</si>
  <si>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</si>
  <si>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</si>
  <si>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</si>
  <si>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</si>
  <si>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</si>
  <si>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</si>
  <si>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</si>
  <si>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</si>
  <si>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</si>
  <si>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</si>
  <si>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</si>
  <si>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</si>
  <si>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</si>
  <si>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</si>
  <si>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</si>
  <si>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</si>
  <si>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</si>
  <si>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</si>
  <si>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</si>
  <si>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</si>
  <si>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</si>
  <si>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</si>
  <si>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</si>
  <si>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</si>
  <si>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</si>
  <si>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</si>
  <si>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</si>
  <si>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</si>
  <si>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</si>
  <si>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</si>
  <si>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</si>
  <si>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</si>
  <si>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</si>
  <si>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</si>
  <si>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</si>
  <si>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</si>
  <si>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</si>
  <si>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</si>
  <si>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</si>
  <si>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</si>
  <si>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</si>
  <si>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</si>
  <si>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</si>
  <si>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Объект электросетевого хозяйства/Средство коммерческого учета электрической энергии (мощности)</t>
  </si>
  <si>
    <t>Максимальная мощность, кВт</t>
  </si>
  <si>
    <t xml:space="preserve">Средства коммерческого учета электрической энергии (мощности) </t>
  </si>
  <si>
    <t>однофазные прямого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</si>
  <si>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</si>
  <si>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</si>
  <si>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</si>
  <si>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7.1.1.</t>
  </si>
  <si>
    <t>7.1.2.</t>
  </si>
  <si>
    <t>7.1.3.</t>
  </si>
  <si>
    <t>7.2.1.</t>
  </si>
  <si>
    <t>7.2.2.</t>
  </si>
  <si>
    <t>7.2.3.</t>
  </si>
  <si>
    <t xml:space="preserve">Постановление Региональной тарифной комиссии Ставропольского края </t>
  </si>
  <si>
    <t>ул. Университетская, 35, г. Пятигорск, Ставропольский край, 357500</t>
  </si>
  <si>
    <t>Демчак Игорь Вячеславович</t>
  </si>
  <si>
    <t>(8793) 39-23-53, (8793) 36-35-86</t>
  </si>
  <si>
    <t>(8793) 97-35-02</t>
  </si>
  <si>
    <t>Филиал ПАО «Россети Северный Кавказ» - «Ставропольэнерго»</t>
  </si>
  <si>
    <t>Филиал Публичного Акционерного Общества «Россети Северный Кавказ» - «Ставропольэнерго»</t>
  </si>
  <si>
    <t xml:space="preserve">info@stv.rossetisk.ru </t>
  </si>
  <si>
    <t>Тип провода - Изолированный</t>
  </si>
  <si>
    <t>Материал провода - Медный</t>
  </si>
  <si>
    <t>Материал провода - Стальной</t>
  </si>
  <si>
    <t>Материал провода - Сталеалюминиевый</t>
  </si>
  <si>
    <t>Материал провода - Алюминиевый</t>
  </si>
  <si>
    <t>Тип провода - Неизолированный</t>
  </si>
  <si>
    <t>Материал опоры - Металлические</t>
  </si>
  <si>
    <t>Материал опоры - Железобетонные</t>
  </si>
  <si>
    <t>0,4</t>
  </si>
  <si>
    <t>10</t>
  </si>
  <si>
    <t>Способ прокладки кабельных линий - в траншеях</t>
  </si>
  <si>
    <t>Одножильные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</si>
  <si>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</si>
  <si>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</si>
  <si>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</si>
  <si>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</si>
  <si>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</si>
  <si>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</si>
  <si>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</si>
  <si>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</si>
  <si>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</si>
  <si>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</si>
  <si>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</si>
  <si>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</si>
  <si>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</si>
  <si>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</si>
  <si>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</si>
  <si>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</si>
  <si>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</si>
  <si>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</si>
  <si>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</si>
  <si>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</si>
  <si>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</si>
  <si>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</si>
  <si>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</si>
  <si>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</si>
  <si>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2.1.2.2</t>
  </si>
  <si>
    <t>2.1.2.2.1</t>
  </si>
  <si>
    <t>2.1.2.2.2</t>
  </si>
  <si>
    <t>2.1.2.2.3</t>
  </si>
  <si>
    <t>2.1.2.2.4</t>
  </si>
  <si>
    <t>2.1.2.2.5</t>
  </si>
  <si>
    <t>2.1.2.2.6</t>
  </si>
  <si>
    <t>2.2</t>
  </si>
  <si>
    <t>Способ прокладки кабельных линий -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</si>
  <si>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</si>
  <si>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</si>
  <si>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</si>
  <si>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</si>
  <si>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</si>
  <si>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</si>
  <si>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</si>
  <si>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</si>
  <si>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</si>
  <si>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</si>
  <si>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</si>
  <si>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</si>
  <si>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</si>
  <si>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</si>
  <si>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</si>
  <si>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</si>
  <si>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</si>
  <si>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</si>
  <si>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</si>
  <si>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</si>
  <si>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</si>
  <si>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</si>
  <si>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</si>
  <si>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</si>
  <si>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</si>
  <si>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</si>
  <si>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</si>
  <si>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</si>
  <si>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</si>
  <si>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</si>
  <si>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</si>
  <si>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 -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</si>
  <si>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</si>
  <si>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</si>
  <si>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</si>
  <si>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</si>
  <si>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</si>
  <si>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</si>
  <si>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</si>
  <si>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</si>
  <si>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</si>
  <si>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</si>
  <si>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</si>
  <si>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</si>
  <si>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</si>
  <si>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</si>
  <si>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</si>
  <si>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</si>
  <si>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</si>
  <si>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</si>
  <si>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</si>
  <si>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</si>
  <si>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</si>
  <si>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</si>
  <si>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</si>
  <si>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</si>
  <si>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</si>
  <si>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</si>
  <si>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</si>
  <si>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</si>
  <si>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</si>
  <si>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</si>
  <si>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</si>
  <si>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</si>
  <si>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</si>
  <si>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</si>
  <si>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</si>
  <si>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</si>
  <si>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</si>
  <si>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</si>
  <si>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</si>
  <si>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</si>
  <si>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</si>
  <si>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</si>
  <si>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</si>
  <si>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</si>
  <si>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</si>
  <si>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</si>
  <si>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</si>
  <si>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</si>
  <si>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</si>
  <si>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</si>
  <si>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</si>
  <si>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</si>
  <si>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</si>
  <si>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</si>
  <si>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</si>
  <si>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</si>
  <si>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</si>
  <si>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</si>
  <si>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</si>
  <si>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</si>
  <si>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</si>
  <si>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</si>
  <si>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</si>
  <si>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</si>
  <si>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</si>
  <si>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</si>
  <si>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</si>
  <si>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</si>
  <si>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</si>
  <si>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</si>
  <si>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</si>
  <si>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</si>
  <si>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</si>
  <si>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</si>
  <si>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</si>
  <si>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</si>
  <si>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</si>
  <si>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</si>
  <si>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</si>
  <si>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2.5.2</t>
  </si>
  <si>
    <t>2.5.2.1</t>
  </si>
  <si>
    <t>2.5.2.1.1</t>
  </si>
  <si>
    <t>2.5.2.1.2</t>
  </si>
  <si>
    <t>2.5.2.1.3</t>
  </si>
  <si>
    <t>2.5.2.1.4</t>
  </si>
  <si>
    <t>2.5.2.1.5</t>
  </si>
  <si>
    <t>2.5.2.1.6</t>
  </si>
  <si>
    <t>2.5.2.2</t>
  </si>
  <si>
    <t>2.5.2.2.1</t>
  </si>
  <si>
    <t>2.5.2.2.2</t>
  </si>
  <si>
    <t>2.5.2.2.3</t>
  </si>
  <si>
    <t>2.5.2.2.4</t>
  </si>
  <si>
    <t>2.5.2.2.5</t>
  </si>
  <si>
    <t>2.5.2.2.6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</si>
  <si>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</si>
  <si>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</si>
  <si>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</si>
  <si>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</si>
  <si>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</si>
  <si>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</si>
  <si>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</si>
  <si>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</si>
  <si>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</si>
  <si>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</si>
  <si>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</si>
  <si>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</si>
  <si>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</si>
  <si>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</si>
  <si>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</si>
  <si>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</si>
  <si>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</si>
  <si>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</si>
  <si>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</si>
  <si>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2.6.2.1.1</t>
  </si>
  <si>
    <t>2.6.2.1.2</t>
  </si>
  <si>
    <t>2.6.2.1.3</t>
  </si>
  <si>
    <t>2.6.2.1.4</t>
  </si>
  <si>
    <t>2.6.2.1.5</t>
  </si>
  <si>
    <t>2.6.2.1.6</t>
  </si>
  <si>
    <t>2.6.2.2</t>
  </si>
  <si>
    <t>2.6.2.2.1</t>
  </si>
  <si>
    <t>2.6.2.2.2</t>
  </si>
  <si>
    <t>2.6.2.2.3</t>
  </si>
  <si>
    <t>2.6.2.2.4</t>
  </si>
  <si>
    <t>2.6.2.2.5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</si>
  <si>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</si>
  <si>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</si>
  <si>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</si>
  <si>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</si>
  <si>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</si>
  <si>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</si>
  <si>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</si>
  <si>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</si>
  <si>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3.3</t>
  </si>
  <si>
    <t>Однотрансформаторные</t>
  </si>
  <si>
    <t>Трансформаторная мощность до 25 кВА включительно</t>
  </si>
  <si>
    <t>10/0,4</t>
  </si>
  <si>
    <t>6/0,4</t>
  </si>
  <si>
    <t>Трансформаторная мощность от 25 кВА до 100 кВА вкл.</t>
  </si>
  <si>
    <t>10/,04</t>
  </si>
  <si>
    <t>Трансформаторная мощность от 100 кВА до 250 кВА вкл.</t>
  </si>
  <si>
    <t>Двухтрансформаторные</t>
  </si>
  <si>
    <t>5.1.1</t>
  </si>
  <si>
    <t>5.1.2</t>
  </si>
  <si>
    <t>7.1.</t>
  </si>
  <si>
    <t>Однофазные</t>
  </si>
  <si>
    <t>7.2.</t>
  </si>
  <si>
    <t xml:space="preserve">Трехфазные </t>
  </si>
  <si>
    <t>Сечение провода свыше 800 мм4</t>
  </si>
  <si>
    <t>Трансформаторная мощность от 250 кВА до 400 кВА вкл.</t>
  </si>
  <si>
    <t>Проверка сетевой организацией выполнения технических условий Заявителем</t>
  </si>
  <si>
    <t>2.1.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</si>
  <si>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</si>
  <si>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</si>
  <si>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2020 год</t>
  </si>
  <si>
    <t>Однцепные</t>
  </si>
  <si>
    <t>Двухцепные</t>
  </si>
  <si>
    <t>Одноцепные</t>
  </si>
  <si>
    <t>Однцепные, за исключением многогранных опорах</t>
  </si>
  <si>
    <t>Однцепные, на многогранных опорах</t>
  </si>
  <si>
    <t>Двухцепные, за исключением многогранных опорах</t>
  </si>
  <si>
    <t>1.2.1.1.1.2.2</t>
  </si>
  <si>
    <t>Двухцепные, на многогранных опорах</t>
  </si>
  <si>
    <t>2.1.1.1.1.1</t>
  </si>
  <si>
    <t>с 1-им кабелем в траншее</t>
  </si>
  <si>
    <t>2.1.1.1.1.2</t>
  </si>
  <si>
    <t>с 2-мя  кабелями в траншее</t>
  </si>
  <si>
    <t>с 3-мя кабелями в траншее</t>
  </si>
  <si>
    <t>с 4-мя кабелями в траншее</t>
  </si>
  <si>
    <t xml:space="preserve">более 4-х кабелей в траншее </t>
  </si>
  <si>
    <t>2.1.1.1.2.1</t>
  </si>
  <si>
    <t>2.1.1.1.2.2</t>
  </si>
  <si>
    <t>2.1.1.1.3.1</t>
  </si>
  <si>
    <t>2.1.1.1.3.2</t>
  </si>
  <si>
    <t>Сечение провода от 200 мм2 до 250 мм2 включительно</t>
  </si>
  <si>
    <t>2.1.1.1.4.1</t>
  </si>
  <si>
    <t>2.1.1.1.4.2</t>
  </si>
  <si>
    <t>Сечение провода от 250 мм2 до 300 мм2 включительно</t>
  </si>
  <si>
    <t>2.1.1.1.5.1</t>
  </si>
  <si>
    <t>2.1.1.1.5.2</t>
  </si>
  <si>
    <t>Сечение провода от 300 мм2 до 400 мм2 включительно</t>
  </si>
  <si>
    <t>2.1.1.1.6.1</t>
  </si>
  <si>
    <t>2.1.1.1.6.2</t>
  </si>
  <si>
    <t>Сечение провода от 400 мм2 до 500 мм2 включительно</t>
  </si>
  <si>
    <t>2.1.1.2.1.1</t>
  </si>
  <si>
    <t>2.1.1.2.1.2</t>
  </si>
  <si>
    <t>2.1.1.2.2.1</t>
  </si>
  <si>
    <t>2.1.1.2.2.2</t>
  </si>
  <si>
    <t>2.1.1.2.3.1</t>
  </si>
  <si>
    <t>2.1.1.2.3.2</t>
  </si>
  <si>
    <t>2.1.1.2.4.1</t>
  </si>
  <si>
    <t>2.1.1.2.4.2</t>
  </si>
  <si>
    <t>2.1.1.2.5.1</t>
  </si>
  <si>
    <t>2.1.1.2.5.2</t>
  </si>
  <si>
    <t>2.1.1.2.6.1</t>
  </si>
  <si>
    <t>2.1.1.2.6.2</t>
  </si>
  <si>
    <t>2.1.2.2.1.1</t>
  </si>
  <si>
    <t>2.1.2.2.1.2</t>
  </si>
  <si>
    <t>2.1.2.2.2.1</t>
  </si>
  <si>
    <t>2.1.2.2.2.2</t>
  </si>
  <si>
    <t>2.1.2.2.3.1</t>
  </si>
  <si>
    <t>2.1.2.2.3.2</t>
  </si>
  <si>
    <t>2.1.2.2.4.1</t>
  </si>
  <si>
    <t>2.1.2.2.4.2</t>
  </si>
  <si>
    <t>2.1.2.2.5.1</t>
  </si>
  <si>
    <t>2.1.2.2.5.2</t>
  </si>
  <si>
    <t>2.1.2.2.6.1</t>
  </si>
  <si>
    <t>2.1.2.2.6.2</t>
  </si>
  <si>
    <t>2.2.1.1.1.1</t>
  </si>
  <si>
    <t>с 1-им кабелем в блоке</t>
  </si>
  <si>
    <t>2.2.1.1.1.2</t>
  </si>
  <si>
    <t>с 2-мя  кабелями в блоке</t>
  </si>
  <si>
    <t>с 3-мя кабелями в блоке</t>
  </si>
  <si>
    <t>с 4-мя кабелями в блоке</t>
  </si>
  <si>
    <t>более 4-х кабелей в блоке</t>
  </si>
  <si>
    <t>2.2.1.1.2.1</t>
  </si>
  <si>
    <t>2.2.1.1.2.2</t>
  </si>
  <si>
    <t>2.2.1.1.2.3</t>
  </si>
  <si>
    <t>2.2.1.1.2.4</t>
  </si>
  <si>
    <t>2.2.1.1.2.5</t>
  </si>
  <si>
    <t>2.2.1.1.3.1</t>
  </si>
  <si>
    <t>2.2.1.1.3.2</t>
  </si>
  <si>
    <t>2.2.1.1.3.3</t>
  </si>
  <si>
    <t>2.2.1.1.3.4</t>
  </si>
  <si>
    <t>2.2.1.1.3.5</t>
  </si>
  <si>
    <t>2.2.1.1.4.1</t>
  </si>
  <si>
    <t>2.2.1.1.4.2</t>
  </si>
  <si>
    <t>2.2.1.1.4.3</t>
  </si>
  <si>
    <t>2.2.1.1.4.4</t>
  </si>
  <si>
    <t>2.2.1.1.4.5</t>
  </si>
  <si>
    <t>2.2.1.1.5.1</t>
  </si>
  <si>
    <t>2.2.1.1.5.2</t>
  </si>
  <si>
    <t>2.2.1.1.5.3</t>
  </si>
  <si>
    <t>2.2.1.1.5.4</t>
  </si>
  <si>
    <t>2.2.1.1.5.5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</si>
  <si>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</si>
  <si>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</si>
  <si>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</si>
  <si>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</si>
  <si>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</si>
  <si>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</si>
  <si>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</si>
  <si>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</si>
  <si>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</si>
  <si>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</si>
  <si>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</si>
  <si>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</si>
  <si>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</si>
  <si>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</si>
  <si>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</si>
  <si>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</si>
  <si>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</si>
  <si>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</si>
  <si>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</si>
  <si>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</si>
  <si>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</si>
  <si>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</si>
  <si>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</si>
  <si>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2.2.1.2.1.1</t>
  </si>
  <si>
    <t>2.2.1.2.1.2</t>
  </si>
  <si>
    <t>2.2.1.2.1.3</t>
  </si>
  <si>
    <t>2.2.1.2.1.4</t>
  </si>
  <si>
    <t>2.2.1.2.1.5</t>
  </si>
  <si>
    <t>2.2.1.2.2.1</t>
  </si>
  <si>
    <t>2.2.1.2.2.2</t>
  </si>
  <si>
    <t>2.2.1.2.2.3</t>
  </si>
  <si>
    <t>2.2.1.2.2.4</t>
  </si>
  <si>
    <t>2.2.1.2.2.5</t>
  </si>
  <si>
    <t>2.2.1.2.3.1</t>
  </si>
  <si>
    <t>2.2.1.2.3.2</t>
  </si>
  <si>
    <t>2.2.1.2.3.3</t>
  </si>
  <si>
    <t>2.2.1.2.3.4</t>
  </si>
  <si>
    <t>2.2.1.2.3.5</t>
  </si>
  <si>
    <t>2.2.1.2.4.1</t>
  </si>
  <si>
    <t>2.2.1.2.4.2</t>
  </si>
  <si>
    <t>2.2.1.2.4.3</t>
  </si>
  <si>
    <t>2.2.1.2.4.4</t>
  </si>
  <si>
    <t>2.2.1.2.4.5</t>
  </si>
  <si>
    <t>2.2.1.2.5.1</t>
  </si>
  <si>
    <t>2.2.1.2.5.2</t>
  </si>
  <si>
    <t>2.2.1.2.5.3</t>
  </si>
  <si>
    <t>2.2.1.2.5.4</t>
  </si>
  <si>
    <t>2.2.1.2.5.5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</si>
  <si>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</si>
  <si>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</si>
  <si>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</si>
  <si>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</si>
  <si>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</si>
  <si>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</si>
  <si>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</si>
  <si>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</si>
  <si>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</si>
  <si>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</si>
  <si>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</si>
  <si>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</si>
  <si>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</si>
  <si>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</si>
  <si>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</si>
  <si>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</si>
  <si>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</si>
  <si>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</si>
  <si>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</si>
  <si>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</si>
  <si>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</si>
  <si>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</si>
  <si>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</si>
  <si>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2.2.2.1.1.1</t>
  </si>
  <si>
    <t>2.2.2.1.1.2</t>
  </si>
  <si>
    <t>2.2.2.1.1.3</t>
  </si>
  <si>
    <t>2.2.2.1.1.4</t>
  </si>
  <si>
    <t>2.2.2.1.1.5</t>
  </si>
  <si>
    <t>2.2.2.1.2.1</t>
  </si>
  <si>
    <t>2.2.2.1.2.2</t>
  </si>
  <si>
    <t>2.2.2.1.2.3</t>
  </si>
  <si>
    <t>2.2.2.1.2.4</t>
  </si>
  <si>
    <t>2.2.2.1.2.5</t>
  </si>
  <si>
    <t>2.2.2.1.3.1</t>
  </si>
  <si>
    <t>2.2.2.1.3.2</t>
  </si>
  <si>
    <t>2.2.2.1.3.3</t>
  </si>
  <si>
    <t>2.2.2.1.3.4</t>
  </si>
  <si>
    <t>2.2.2.1.3.5</t>
  </si>
  <si>
    <t>2.2.2.1.4.1</t>
  </si>
  <si>
    <t>2.2.2.1.4.2</t>
  </si>
  <si>
    <t>2.2.2.1.4.3</t>
  </si>
  <si>
    <t>2.2.2.1.4.4</t>
  </si>
  <si>
    <t>2.2.2.1.4.5</t>
  </si>
  <si>
    <t>2.2.2.1.5.1</t>
  </si>
  <si>
    <t>2.2.2.1.5.2</t>
  </si>
  <si>
    <t>2.2.2.1.5.3</t>
  </si>
  <si>
    <t>2.2.2.1.5.4</t>
  </si>
  <si>
    <t>2.2.2.1.5.5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</si>
  <si>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</si>
  <si>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</si>
  <si>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</si>
  <si>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</si>
  <si>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</si>
  <si>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</si>
  <si>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</si>
  <si>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</si>
  <si>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</si>
  <si>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</si>
  <si>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</si>
  <si>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</si>
  <si>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</si>
  <si>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</si>
  <si>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</si>
  <si>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</si>
  <si>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</si>
  <si>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</si>
  <si>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</si>
  <si>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</si>
  <si>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</si>
  <si>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</si>
  <si>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</si>
  <si>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2.2.2.2.1.1</t>
  </si>
  <si>
    <t>2.2.2.2.1.2</t>
  </si>
  <si>
    <t>2.2.2.2.1.3</t>
  </si>
  <si>
    <t>2.2.2.2.1.4</t>
  </si>
  <si>
    <t>2.2.2.2.1.5</t>
  </si>
  <si>
    <t>2.2.2.2.2.1</t>
  </si>
  <si>
    <t>2.2.2.2.2.2</t>
  </si>
  <si>
    <t>2.2.2.2.2.3</t>
  </si>
  <si>
    <t>2.2.2.2.2.4</t>
  </si>
  <si>
    <t>2.2.2.2.2.5</t>
  </si>
  <si>
    <t>2.2.2.2.3.1</t>
  </si>
  <si>
    <t>2.2.2.2.3.2</t>
  </si>
  <si>
    <t>2.2.2.2.3.3</t>
  </si>
  <si>
    <t>2.2.2.2.3.4</t>
  </si>
  <si>
    <t>2.2.2.2.3.5</t>
  </si>
  <si>
    <t>2.2.2.2.4.1</t>
  </si>
  <si>
    <t>2.2.2.2.4.2</t>
  </si>
  <si>
    <t>2.2.2.2.4.3</t>
  </si>
  <si>
    <t>2.2.2.2.4.4</t>
  </si>
  <si>
    <t>2.2.2.2.4.5</t>
  </si>
  <si>
    <t>2.2.2.2.5.1</t>
  </si>
  <si>
    <t>2.2.2.2.5.2</t>
  </si>
  <si>
    <t>2.2.2.2.5.3</t>
  </si>
  <si>
    <t>2.2.2.2.5.4</t>
  </si>
  <si>
    <t>2.2.2.2.5.5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</si>
  <si>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</si>
  <si>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</si>
  <si>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</si>
  <si>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</si>
  <si>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</si>
  <si>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</si>
  <si>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</si>
  <si>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</si>
  <si>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</si>
  <si>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</si>
  <si>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</si>
  <si>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</si>
  <si>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</si>
  <si>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</si>
  <si>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</si>
  <si>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</si>
  <si>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</si>
  <si>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</si>
  <si>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</si>
  <si>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</si>
  <si>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</si>
  <si>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</si>
  <si>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</si>
  <si>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</si>
  <si>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</si>
  <si>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</si>
  <si>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</si>
  <si>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</si>
  <si>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</si>
  <si>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</si>
  <si>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</si>
  <si>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</si>
  <si>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</si>
  <si>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2.3.1.1.2.1</t>
  </si>
  <si>
    <t>2.3.1.1.2.2</t>
  </si>
  <si>
    <t>2.3.1.1.2.3</t>
  </si>
  <si>
    <t>2.3.1.1.2.4</t>
  </si>
  <si>
    <t>2.3.1.1.2.5</t>
  </si>
  <si>
    <t>2.3.1.1.3.1</t>
  </si>
  <si>
    <t>2.3.1.1.3.2</t>
  </si>
  <si>
    <t>2.3.1.1.3.3</t>
  </si>
  <si>
    <t>2.3.1.1.3.4</t>
  </si>
  <si>
    <t>2.3.1.1.3.5</t>
  </si>
  <si>
    <t>2.3.1.1.4.1</t>
  </si>
  <si>
    <t>2.3.1.1.4.2</t>
  </si>
  <si>
    <t>2.3.1.1.4.3</t>
  </si>
  <si>
    <t>2.3.1.1.4.4</t>
  </si>
  <si>
    <t>2.3.1.1.4.5</t>
  </si>
  <si>
    <t>2.3.1.1.5.1</t>
  </si>
  <si>
    <t>2.3.1.1.5.2</t>
  </si>
  <si>
    <t>2.3.1.1.5.3</t>
  </si>
  <si>
    <t>2.3.1.1.5.4</t>
  </si>
  <si>
    <t>2.3.1.1.5.5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</si>
  <si>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</si>
  <si>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</si>
  <si>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</si>
  <si>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</si>
  <si>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</si>
  <si>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</si>
  <si>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</si>
  <si>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</si>
  <si>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</si>
  <si>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</si>
  <si>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</si>
  <si>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</si>
  <si>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</si>
  <si>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</si>
  <si>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</si>
  <si>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</si>
  <si>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</si>
  <si>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</si>
  <si>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</si>
  <si>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</si>
  <si>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</si>
  <si>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</si>
  <si>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</si>
  <si>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2.3.1.2.1.1</t>
  </si>
  <si>
    <t>2.3.1.2.1.2</t>
  </si>
  <si>
    <t>2.3.1.2.1.3</t>
  </si>
  <si>
    <t>2.3.1.2.1.4</t>
  </si>
  <si>
    <t>2.3.1.2.1.5</t>
  </si>
  <si>
    <t>2.3.1.2.2.1</t>
  </si>
  <si>
    <t>2.3.1.2.2.2</t>
  </si>
  <si>
    <t>2.3.1.2.2.3</t>
  </si>
  <si>
    <t>2.3.1.2.2.4</t>
  </si>
  <si>
    <t>2.3.1.2.2.5</t>
  </si>
  <si>
    <t>2.3.1.2.3.1</t>
  </si>
  <si>
    <t>2.3.1.2.3.2</t>
  </si>
  <si>
    <t>2.3.1.2.3.3</t>
  </si>
  <si>
    <t>2.3.1.2.3.4</t>
  </si>
  <si>
    <t>2.3.1.2.3.5</t>
  </si>
  <si>
    <t>2.3.1.2.4.1</t>
  </si>
  <si>
    <t>2.3.1.2.4.2</t>
  </si>
  <si>
    <t>2.3.1.2.4.3</t>
  </si>
  <si>
    <t>2.3.1.2.4.4</t>
  </si>
  <si>
    <t>2.3.1.2.4.5</t>
  </si>
  <si>
    <t>2.3.1.2.5.1</t>
  </si>
  <si>
    <t>2.3.1.2.5.2</t>
  </si>
  <si>
    <t>2.3.1.2.5.3</t>
  </si>
  <si>
    <t>2.3.1.2.5.4</t>
  </si>
  <si>
    <t>2.3.1.2.5.5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</si>
  <si>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</si>
  <si>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</si>
  <si>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</si>
  <si>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</si>
  <si>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</si>
  <si>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</si>
  <si>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</si>
  <si>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</si>
  <si>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</si>
  <si>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</si>
  <si>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</si>
  <si>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</si>
  <si>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</si>
  <si>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</si>
  <si>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</si>
  <si>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</si>
  <si>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</si>
  <si>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</si>
  <si>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</si>
  <si>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</si>
  <si>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</si>
  <si>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</si>
  <si>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</si>
  <si>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2.3.2.1.1.1</t>
  </si>
  <si>
    <t>2.3.2.1.1.2</t>
  </si>
  <si>
    <t>2.3.2.1.1.3</t>
  </si>
  <si>
    <t>2.3.2.1.1.4</t>
  </si>
  <si>
    <t>2.3.2.1.1.5</t>
  </si>
  <si>
    <t>2.3.2.1.2.1</t>
  </si>
  <si>
    <t>2.3.2.1.2.2</t>
  </si>
  <si>
    <t>2.3.2.1.2.3</t>
  </si>
  <si>
    <t>2.3.2.1.2.4</t>
  </si>
  <si>
    <t>2.3.2.1.2.5</t>
  </si>
  <si>
    <t>2.3.2.1.3.1</t>
  </si>
  <si>
    <t>2.3.2.1.3.2</t>
  </si>
  <si>
    <t>2.3.2.1.3.3</t>
  </si>
  <si>
    <t>2.3.2.1.3.4</t>
  </si>
  <si>
    <t>2.3.2.1.3.5</t>
  </si>
  <si>
    <t>2.3.2.1.4.1</t>
  </si>
  <si>
    <t>2.3.2.1.4.2</t>
  </si>
  <si>
    <t>2.3.2.1.4.3</t>
  </si>
  <si>
    <t>2.3.2.1.4.4</t>
  </si>
  <si>
    <t>2.3.2.1.4.5</t>
  </si>
  <si>
    <t>2.3.2.1.5.1</t>
  </si>
  <si>
    <t>2.3.2.1.5.2</t>
  </si>
  <si>
    <t>2.3.2.1.5.3</t>
  </si>
  <si>
    <t>2.3.2.1.5.4</t>
  </si>
  <si>
    <t>2.3.2.1.5.5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</si>
  <si>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</si>
  <si>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</si>
  <si>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</si>
  <si>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</si>
  <si>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</si>
  <si>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</si>
  <si>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</si>
  <si>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</si>
  <si>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</si>
  <si>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</si>
  <si>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</si>
  <si>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</si>
  <si>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</si>
  <si>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</si>
  <si>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</si>
  <si>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</si>
  <si>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</si>
  <si>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</si>
  <si>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</si>
  <si>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</si>
  <si>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</si>
  <si>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</si>
  <si>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</si>
  <si>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2.3.2.2.1.1</t>
  </si>
  <si>
    <t>2.3.2.2.1.2</t>
  </si>
  <si>
    <t>2.3.2.2.1.3</t>
  </si>
  <si>
    <t>2.3.2.2.1.4</t>
  </si>
  <si>
    <t>2.3.2.2.1.5</t>
  </si>
  <si>
    <t>2.3.2.2.2.1</t>
  </si>
  <si>
    <t>2.3.2.2.2.2</t>
  </si>
  <si>
    <t>2.3.2.2.2.3</t>
  </si>
  <si>
    <t>2.3.2.2.2.4</t>
  </si>
  <si>
    <t>2.3.2.2.2.5</t>
  </si>
  <si>
    <t>2.3.2.2.3.1</t>
  </si>
  <si>
    <t>2.3.2.2.3.2</t>
  </si>
  <si>
    <t>2.3.2.2.3.3</t>
  </si>
  <si>
    <t>2.3.2.2.3.4</t>
  </si>
  <si>
    <t>2.3.2.2.3.5</t>
  </si>
  <si>
    <t>2.3.2.2.4.1</t>
  </si>
  <si>
    <t>2.3.2.2.4.2</t>
  </si>
  <si>
    <t>2.3.2.2.4.3</t>
  </si>
  <si>
    <t>2.3.2.2.4.4</t>
  </si>
  <si>
    <t>2.3.2.2.4.5</t>
  </si>
  <si>
    <t>2.3.2.2.5.1</t>
  </si>
  <si>
    <t>2.3.2.2.5.2</t>
  </si>
  <si>
    <t>2.3.2.2.5.3</t>
  </si>
  <si>
    <t>2.3.2.2.5.4</t>
  </si>
  <si>
    <t>2.3.2.2.5.5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</si>
  <si>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</si>
  <si>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</si>
  <si>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</si>
  <si>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</si>
  <si>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</si>
  <si>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</si>
  <si>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</si>
  <si>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</si>
  <si>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</si>
  <si>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</si>
  <si>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</si>
  <si>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</si>
  <si>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</si>
  <si>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</si>
  <si>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</si>
  <si>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</si>
  <si>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</si>
  <si>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</si>
  <si>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</si>
  <si>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</si>
  <si>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</si>
  <si>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</si>
  <si>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</si>
  <si>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</si>
  <si>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</si>
  <si>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</si>
  <si>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</si>
  <si>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</si>
  <si>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</si>
  <si>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</si>
  <si>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</si>
  <si>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</si>
  <si>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</si>
  <si>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2.4.1.1.2.1</t>
  </si>
  <si>
    <t>2.4.1.1.2.2</t>
  </si>
  <si>
    <t>2.4.1.1.2.3</t>
  </si>
  <si>
    <t>2.4.1.1.2.4</t>
  </si>
  <si>
    <t>2.4.1.1.2.5</t>
  </si>
  <si>
    <t>2.4.1.1.3.1</t>
  </si>
  <si>
    <t>2.4.1.1.3.2</t>
  </si>
  <si>
    <t>2.4.1.1.3.3</t>
  </si>
  <si>
    <t>2.4.1.1.3.4</t>
  </si>
  <si>
    <t>2.4.1.1.3.5</t>
  </si>
  <si>
    <t>2.4.1.1.4.1</t>
  </si>
  <si>
    <t>2.4.1.1.4.2</t>
  </si>
  <si>
    <t>2.4.1.1.4.3</t>
  </si>
  <si>
    <t>2.4.1.1.4.4</t>
  </si>
  <si>
    <t>2.4.1.1.4.5</t>
  </si>
  <si>
    <t>2.4.1.1.5.1</t>
  </si>
  <si>
    <t>2.4.1.1.5.2</t>
  </si>
  <si>
    <t>2.4.1.1.5.3</t>
  </si>
  <si>
    <t>2.4.1.1.5.4</t>
  </si>
  <si>
    <t>2.4.1.1.5.5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</si>
  <si>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</si>
  <si>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</si>
  <si>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</si>
  <si>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</si>
  <si>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</si>
  <si>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</si>
  <si>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</si>
  <si>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</si>
  <si>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</si>
  <si>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</si>
  <si>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</si>
  <si>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</si>
  <si>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</si>
  <si>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</si>
  <si>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</si>
  <si>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</si>
  <si>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</si>
  <si>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</si>
  <si>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</si>
  <si>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</si>
  <si>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</si>
  <si>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</si>
  <si>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</si>
  <si>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2.4.1.2.1.1</t>
  </si>
  <si>
    <t>2.4.1.2.1.2</t>
  </si>
  <si>
    <t>2.4.1.2.1.3</t>
  </si>
  <si>
    <t>2.4.1.2.1.4</t>
  </si>
  <si>
    <t>2.4.1.2.1.5</t>
  </si>
  <si>
    <t>2.4.1.2.2.1</t>
  </si>
  <si>
    <t>2.4.1.2.2.2</t>
  </si>
  <si>
    <t>2.4.1.2.2.3</t>
  </si>
  <si>
    <t>2.4.1.2.2.4</t>
  </si>
  <si>
    <t>2.4.1.2.2.5</t>
  </si>
  <si>
    <t>2.4.1.2.3.1</t>
  </si>
  <si>
    <t>2.4.1.2.3.2</t>
  </si>
  <si>
    <t>2.4.1.2.3.3</t>
  </si>
  <si>
    <t>2.4.1.2.3.4</t>
  </si>
  <si>
    <t>2.4.1.2.3.5</t>
  </si>
  <si>
    <t>2.4.1.2.4.1</t>
  </si>
  <si>
    <t>2.4.1.2.4.2</t>
  </si>
  <si>
    <t>2.4.1.2.4.3</t>
  </si>
  <si>
    <t>2.4.1.2.4.4</t>
  </si>
  <si>
    <t>2.4.1.2.4.5</t>
  </si>
  <si>
    <t>2.4.1.2.5.1</t>
  </si>
  <si>
    <t>2.4.1.2.5.2</t>
  </si>
  <si>
    <t>2.4.1.2.5.3</t>
  </si>
  <si>
    <t>2.4.1.2.5.4</t>
  </si>
  <si>
    <t>2.4.1.2.5.5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</si>
  <si>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</si>
  <si>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</si>
  <si>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</si>
  <si>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</si>
  <si>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</si>
  <si>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</si>
  <si>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</si>
  <si>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</si>
  <si>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</si>
  <si>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</si>
  <si>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</si>
  <si>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</si>
  <si>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</si>
  <si>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</si>
  <si>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</si>
  <si>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</si>
  <si>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</si>
  <si>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</si>
  <si>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</si>
  <si>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</si>
  <si>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</si>
  <si>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</si>
  <si>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</si>
  <si>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2.4.2.1.1.1</t>
  </si>
  <si>
    <t>2.4.2.1.1.2</t>
  </si>
  <si>
    <t>2.4.2.1.1.3</t>
  </si>
  <si>
    <t>2.4.2.1.1.4</t>
  </si>
  <si>
    <t>2.4.2.1.1.5</t>
  </si>
  <si>
    <t>2.4.2.1.2.1</t>
  </si>
  <si>
    <t>2.4.2.1.2.2</t>
  </si>
  <si>
    <t>2.4.2.1.2.3</t>
  </si>
  <si>
    <t>2.4.2.1.2.4</t>
  </si>
  <si>
    <t>2.4.2.1.2.5</t>
  </si>
  <si>
    <t>2.4.2.1.3.1</t>
  </si>
  <si>
    <t>2.4.2.1.3.2</t>
  </si>
  <si>
    <t>2.4.2.1.3.3</t>
  </si>
  <si>
    <t>2.4.2.1.3.4</t>
  </si>
  <si>
    <t>2.4.2.1.3.5</t>
  </si>
  <si>
    <t>2.4.2.1.4.1</t>
  </si>
  <si>
    <t>2.4.2.1.4.2</t>
  </si>
  <si>
    <t>2.4.2.1.4.3</t>
  </si>
  <si>
    <t>2.4.2.1.4.4</t>
  </si>
  <si>
    <t>2.4.2.1.4.5</t>
  </si>
  <si>
    <t>2.4.2.1.5.1</t>
  </si>
  <si>
    <t>2.4.2.1.5.2</t>
  </si>
  <si>
    <t>2.4.2.1.5.3</t>
  </si>
  <si>
    <t>2.4.2.1.5.4</t>
  </si>
  <si>
    <t>2.4.2.1.5.5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</si>
  <si>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</si>
  <si>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</si>
  <si>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</si>
  <si>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</si>
  <si>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</si>
  <si>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</si>
  <si>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</si>
  <si>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</si>
  <si>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</si>
  <si>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</si>
  <si>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</si>
  <si>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</si>
  <si>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</si>
  <si>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</si>
  <si>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</si>
  <si>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</si>
  <si>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</si>
  <si>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</si>
  <si>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</si>
  <si>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</si>
  <si>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</si>
  <si>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</si>
  <si>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</si>
  <si>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2.4.2.2.1.1</t>
  </si>
  <si>
    <t>2.4.2.2.1.2</t>
  </si>
  <si>
    <t>2.4.2.2.1.3</t>
  </si>
  <si>
    <t>2.4.2.2.1.4</t>
  </si>
  <si>
    <t>2.4.2.2.1.5</t>
  </si>
  <si>
    <t>2.4.2.2.2.1</t>
  </si>
  <si>
    <t>2.4.2.2.2.2</t>
  </si>
  <si>
    <t>2.4.2.2.2.3</t>
  </si>
  <si>
    <t>2.4.2.2.2.4</t>
  </si>
  <si>
    <t>2.4.2.2.2.5</t>
  </si>
  <si>
    <t>2.4.2.2.3.1</t>
  </si>
  <si>
    <t>2.4.2.2.3.2</t>
  </si>
  <si>
    <t>2.4.2.2.3.3</t>
  </si>
  <si>
    <t>2.4.2.2.3.4</t>
  </si>
  <si>
    <t>2.4.2.2.3.5</t>
  </si>
  <si>
    <t>2.4.2.2.4.1</t>
  </si>
  <si>
    <t>2.4.2.2.4.2</t>
  </si>
  <si>
    <t>2.4.2.2.4.3</t>
  </si>
  <si>
    <t>2.4.2.2.4.4</t>
  </si>
  <si>
    <t>2.4.2.2.4.5</t>
  </si>
  <si>
    <t>2.4.2.2.5.1</t>
  </si>
  <si>
    <t>2.4.2.2.5.2</t>
  </si>
  <si>
    <t>2.4.2.2.5.3</t>
  </si>
  <si>
    <t>2.4.2.2.5.4</t>
  </si>
  <si>
    <t>2.4.2.2.5.5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</si>
  <si>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</si>
  <si>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</si>
  <si>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</si>
  <si>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</si>
  <si>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</si>
  <si>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</si>
  <si>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</si>
  <si>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</si>
  <si>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</si>
  <si>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</si>
  <si>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</si>
  <si>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</si>
  <si>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</si>
  <si>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</si>
  <si>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</si>
  <si>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</si>
  <si>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</si>
  <si>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</si>
  <si>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</si>
  <si>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</si>
  <si>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</si>
  <si>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</si>
  <si>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</si>
  <si>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</si>
  <si>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</si>
  <si>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</si>
  <si>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</si>
  <si>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</si>
  <si>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</si>
  <si>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</si>
  <si>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</si>
  <si>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</si>
  <si>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</si>
  <si>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2.5.1.1.2.1</t>
  </si>
  <si>
    <t>2.5.1.1.2.2</t>
  </si>
  <si>
    <t>2.5.1.1.2.3</t>
  </si>
  <si>
    <t>2.5.1.1.2.4</t>
  </si>
  <si>
    <t>2.5.1.1.2.5</t>
  </si>
  <si>
    <t>2.5.1.1.3.1</t>
  </si>
  <si>
    <t>2.5.1.1.3.2</t>
  </si>
  <si>
    <t>2.5.1.1.3.3</t>
  </si>
  <si>
    <t>2.5.1.1.3.4</t>
  </si>
  <si>
    <t>2.5.1.1.3.5</t>
  </si>
  <si>
    <t>2.5.1.1.4.1</t>
  </si>
  <si>
    <t>2.5.1.1.4.2</t>
  </si>
  <si>
    <t>2.5.1.1.4.3</t>
  </si>
  <si>
    <t>2.5.1.1.4.4</t>
  </si>
  <si>
    <t>2.5.1.1.4.5</t>
  </si>
  <si>
    <t>2.5.1.1.5.1</t>
  </si>
  <si>
    <t>2.5.1.1.5.2</t>
  </si>
  <si>
    <t>2.5.1.1.5.3</t>
  </si>
  <si>
    <t>2.5.1.1.5.4</t>
  </si>
  <si>
    <t>2.5.1.1.5.5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</si>
  <si>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</si>
  <si>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</si>
  <si>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</si>
  <si>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</si>
  <si>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</si>
  <si>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</si>
  <si>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</si>
  <si>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</si>
  <si>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</si>
  <si>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</si>
  <si>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</si>
  <si>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</si>
  <si>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</si>
  <si>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</si>
  <si>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</si>
  <si>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</si>
  <si>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</si>
  <si>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</si>
  <si>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</si>
  <si>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</si>
  <si>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</si>
  <si>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</si>
  <si>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</si>
  <si>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2.5.1.2.1.1</t>
  </si>
  <si>
    <t>2.5.1.2.1.2</t>
  </si>
  <si>
    <t>2.5.1.2.1.3</t>
  </si>
  <si>
    <t>2.5.1.2.1.4</t>
  </si>
  <si>
    <t>2.5.1.2.1.5</t>
  </si>
  <si>
    <t>2.5.1.2.2.1</t>
  </si>
  <si>
    <t>2.5.1.2.2.2</t>
  </si>
  <si>
    <t>2.5.1.2.2.3</t>
  </si>
  <si>
    <t>2.5.1.2.2.4</t>
  </si>
  <si>
    <t>2.5.1.2.2.5</t>
  </si>
  <si>
    <t>2.5.1.2.3.1</t>
  </si>
  <si>
    <t>2.5.1.2.3.2</t>
  </si>
  <si>
    <t>2.5.1.2.3.3</t>
  </si>
  <si>
    <t>2.5.1.2.3.4</t>
  </si>
  <si>
    <t>2.5.1.2.3.5</t>
  </si>
  <si>
    <t>2.5.1.2.4.1</t>
  </si>
  <si>
    <t>2.5.1.2.4.2</t>
  </si>
  <si>
    <t>2.5.1.2.4.3</t>
  </si>
  <si>
    <t>2.5.1.2.4.4</t>
  </si>
  <si>
    <t>2.5.1.2.4.5</t>
  </si>
  <si>
    <t>2.5.1.2.5.1</t>
  </si>
  <si>
    <t>2.5.1.2.5.2</t>
  </si>
  <si>
    <t>2.5.1.2.5.3</t>
  </si>
  <si>
    <t>2.5.1.2.5.4</t>
  </si>
  <si>
    <t>2.5.1.2.5.5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</si>
  <si>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</si>
  <si>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</si>
  <si>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</si>
  <si>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</si>
  <si>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</si>
  <si>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</si>
  <si>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</si>
  <si>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</si>
  <si>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</si>
  <si>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</si>
  <si>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</si>
  <si>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</si>
  <si>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</si>
  <si>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</si>
  <si>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</si>
  <si>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</si>
  <si>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</si>
  <si>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</si>
  <si>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</si>
  <si>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</si>
  <si>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</si>
  <si>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</si>
  <si>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</si>
  <si>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2.5.2.1.1.1</t>
  </si>
  <si>
    <t>2.5.2.1.1.2</t>
  </si>
  <si>
    <t>2.5.2.1.1.3</t>
  </si>
  <si>
    <t>2.5.2.1.1.4</t>
  </si>
  <si>
    <t>2.5.2.1.1.5</t>
  </si>
  <si>
    <t>2.5.2.1.2.1</t>
  </si>
  <si>
    <t>2.5.2.1.2.2</t>
  </si>
  <si>
    <t>2.5.2.1.2.3</t>
  </si>
  <si>
    <t>2.5.2.1.2.4</t>
  </si>
  <si>
    <t>2.5.2.1.2.5</t>
  </si>
  <si>
    <t>2.5.2.1.3.1</t>
  </si>
  <si>
    <t>2.5.2.1.3.2</t>
  </si>
  <si>
    <t>2.5.2.1.3.3</t>
  </si>
  <si>
    <t>2.5.2.1.3.4</t>
  </si>
  <si>
    <t>2.5.2.1.3.5</t>
  </si>
  <si>
    <t>2.5.2.1.4.1</t>
  </si>
  <si>
    <t>2.5.2.1.4.2</t>
  </si>
  <si>
    <t>2.5.2.1.4.3</t>
  </si>
  <si>
    <t>2.5.2.1.4.4</t>
  </si>
  <si>
    <t>2.5.2.1.4.5</t>
  </si>
  <si>
    <t>2.5.2.1.5.1</t>
  </si>
  <si>
    <t>2.5.2.1.5.2</t>
  </si>
  <si>
    <t>2.5.2.1.5.3</t>
  </si>
  <si>
    <t>2.5.2.1.5.4</t>
  </si>
  <si>
    <t>2.5.2.1.5.5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</si>
  <si>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</si>
  <si>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</si>
  <si>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</si>
  <si>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</si>
  <si>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</si>
  <si>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</si>
  <si>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</si>
  <si>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</si>
  <si>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</si>
  <si>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</si>
  <si>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</si>
  <si>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</si>
  <si>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</si>
  <si>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</si>
  <si>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</si>
  <si>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</si>
  <si>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</si>
  <si>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</si>
  <si>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</si>
  <si>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</si>
  <si>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</si>
  <si>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</si>
  <si>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</si>
  <si>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2.5.2.2.1.1</t>
  </si>
  <si>
    <t>2.5.2.2.1.2</t>
  </si>
  <si>
    <t>2.5.2.2.1.3</t>
  </si>
  <si>
    <t>2.5.2.2.1.4</t>
  </si>
  <si>
    <t>2.5.2.2.1.5</t>
  </si>
  <si>
    <t>2.5.2.2.2.1</t>
  </si>
  <si>
    <t>2.5.2.2.2.2</t>
  </si>
  <si>
    <t>2.5.2.2.2.3</t>
  </si>
  <si>
    <t>2.5.2.2.2.4</t>
  </si>
  <si>
    <t>2.5.2.2.2.5</t>
  </si>
  <si>
    <t>2.5.2.2.3.1</t>
  </si>
  <si>
    <t>2.5.2.2.3.2</t>
  </si>
  <si>
    <t>2.5.2.2.3.3</t>
  </si>
  <si>
    <t>2.5.2.2.3.4</t>
  </si>
  <si>
    <t>2.5.2.2.3.5</t>
  </si>
  <si>
    <t>2.5.2.2.4.1</t>
  </si>
  <si>
    <t>2.5.2.2.4.2</t>
  </si>
  <si>
    <t>2.5.2.2.4.3</t>
  </si>
  <si>
    <t>2.5.2.2.4.4</t>
  </si>
  <si>
    <t>2.5.2.2.4.5</t>
  </si>
  <si>
    <t>2.5.2.2.5.1</t>
  </si>
  <si>
    <t>2.5.2.2.5.2</t>
  </si>
  <si>
    <t>2.5.2.2.5.3</t>
  </si>
  <si>
    <t>2.5.2.2.5.4</t>
  </si>
  <si>
    <t>2.5.2.2.5.5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</si>
  <si>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</si>
  <si>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</si>
  <si>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</si>
  <si>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</si>
  <si>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</si>
  <si>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</si>
  <si>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</si>
  <si>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</si>
  <si>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</si>
  <si>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</si>
  <si>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</si>
  <si>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</si>
  <si>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</si>
  <si>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</si>
  <si>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</si>
  <si>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</si>
  <si>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</si>
  <si>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</si>
  <si>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</si>
  <si>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</si>
  <si>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</si>
  <si>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</si>
  <si>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</si>
  <si>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</si>
  <si>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</si>
  <si>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</si>
  <si>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</si>
  <si>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</si>
  <si>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</si>
  <si>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</si>
  <si>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</si>
  <si>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</si>
  <si>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</si>
  <si>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2.6.1.1.2.1</t>
  </si>
  <si>
    <t>2.6.1.1.2.2</t>
  </si>
  <si>
    <t>2.6.1.1.2.3</t>
  </si>
  <si>
    <t>2.6.1.1.2.4</t>
  </si>
  <si>
    <t>2.6.1.1.2.5</t>
  </si>
  <si>
    <t>2.6.1.1.3.1</t>
  </si>
  <si>
    <t>2.6.1.1.3.2</t>
  </si>
  <si>
    <t>2.6.1.1.3.3</t>
  </si>
  <si>
    <t>2.6.1.1.3.4</t>
  </si>
  <si>
    <t>2.6.1.1.3.5</t>
  </si>
  <si>
    <t>2.6.1.1.4.1</t>
  </si>
  <si>
    <t>2.6.1.1.4.2</t>
  </si>
  <si>
    <t>2.6.1.1.4.3</t>
  </si>
  <si>
    <t>2.6.1.1.4.4</t>
  </si>
  <si>
    <t>2.6.1.1.4.5</t>
  </si>
  <si>
    <t>2.6.1.1.5.1</t>
  </si>
  <si>
    <t>2.6.1.1.5.2</t>
  </si>
  <si>
    <t>2.6.1.1.5.3</t>
  </si>
  <si>
    <t>2.6.1.1.5.4</t>
  </si>
  <si>
    <t>2.6.1.1.5.5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</si>
  <si>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</si>
  <si>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</si>
  <si>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</si>
  <si>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</si>
  <si>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</si>
  <si>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</si>
  <si>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</si>
  <si>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</si>
  <si>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</si>
  <si>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</si>
  <si>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</si>
  <si>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</si>
  <si>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</si>
  <si>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</si>
  <si>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</si>
  <si>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</si>
  <si>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</si>
  <si>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</si>
  <si>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</si>
  <si>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</si>
  <si>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</si>
  <si>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</si>
  <si>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</si>
  <si>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2.6.1.2.1.1</t>
  </si>
  <si>
    <t>2.6.1.2.1.2</t>
  </si>
  <si>
    <t>2.6.1.2.1.3</t>
  </si>
  <si>
    <t>2.6.1.2.1.4</t>
  </si>
  <si>
    <t>2.6.1.2.1.5</t>
  </si>
  <si>
    <t>2.6.1.2.2.1</t>
  </si>
  <si>
    <t>2.6.1.2.2.2</t>
  </si>
  <si>
    <t>2.6.1.2.2.3</t>
  </si>
  <si>
    <t>2.6.1.2.2.4</t>
  </si>
  <si>
    <t>2.6.1.2.2.5</t>
  </si>
  <si>
    <t>2.6.1.2.3.1</t>
  </si>
  <si>
    <t>2.6.1.2.3.2</t>
  </si>
  <si>
    <t>2.6.1.2.3.3</t>
  </si>
  <si>
    <t>2.6.1.2.3.4</t>
  </si>
  <si>
    <t>2.6.1.2.3.5</t>
  </si>
  <si>
    <t>2.6.1.2.4.1</t>
  </si>
  <si>
    <t>2.6.1.2.4.2</t>
  </si>
  <si>
    <t>2.6.1.2.4.3</t>
  </si>
  <si>
    <t>2.6.1.2.4.4</t>
  </si>
  <si>
    <t>2.6.1.2.4.5</t>
  </si>
  <si>
    <t>2.6.1.2.5.1</t>
  </si>
  <si>
    <t>2.6.1.2.5.2</t>
  </si>
  <si>
    <t>2.6.1.2.5.3</t>
  </si>
  <si>
    <t>2.6.1.2.5.4</t>
  </si>
  <si>
    <t>2.6.1.2.5.5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</si>
  <si>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</si>
  <si>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</si>
  <si>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</si>
  <si>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</si>
  <si>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</si>
  <si>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</si>
  <si>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</si>
  <si>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</si>
  <si>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</si>
  <si>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</si>
  <si>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</si>
  <si>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</si>
  <si>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</si>
  <si>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</si>
  <si>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</si>
  <si>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</si>
  <si>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</si>
  <si>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</si>
  <si>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</si>
  <si>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</si>
  <si>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</si>
  <si>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</si>
  <si>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</si>
  <si>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2.6.2.1.1.1</t>
  </si>
  <si>
    <t>2.6.2.1.1.2</t>
  </si>
  <si>
    <t>2.6.2.1.1.3</t>
  </si>
  <si>
    <t>2.6.2.1.1.4</t>
  </si>
  <si>
    <t>2.6.2.1.1.5</t>
  </si>
  <si>
    <t>2.6.2.1.2.1</t>
  </si>
  <si>
    <t>2.6.2.1.2.2</t>
  </si>
  <si>
    <t>2.6.2.1.2.3</t>
  </si>
  <si>
    <t>2.6.2.1.2.4</t>
  </si>
  <si>
    <t>2.6.2.1.2.5</t>
  </si>
  <si>
    <t>2.6.2.1.3.1</t>
  </si>
  <si>
    <t>2.6.2.1.3.2</t>
  </si>
  <si>
    <t>2.6.2.1.3.3</t>
  </si>
  <si>
    <t>2.6.2.1.3.4</t>
  </si>
  <si>
    <t>2.6.2.1.3.5</t>
  </si>
  <si>
    <t>2.6.2.1.4.1</t>
  </si>
  <si>
    <t>2.6.2.1.4.2</t>
  </si>
  <si>
    <t>2.6.2.1.4.3</t>
  </si>
  <si>
    <t>2.6.2.1.4.4</t>
  </si>
  <si>
    <t>2.6.2.1.4.5</t>
  </si>
  <si>
    <t>2.6.2.1.5.1</t>
  </si>
  <si>
    <t>2.6.2.1.5.2</t>
  </si>
  <si>
    <t>2.6.2.1.5.3</t>
  </si>
  <si>
    <t>2.6.2.1.5.4</t>
  </si>
  <si>
    <t>2.6.2.1.5.5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</si>
  <si>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</si>
  <si>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</si>
  <si>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</si>
  <si>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</si>
  <si>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</si>
  <si>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</si>
  <si>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</si>
  <si>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</si>
  <si>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</si>
  <si>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</si>
  <si>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</si>
  <si>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</si>
  <si>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</si>
  <si>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</si>
  <si>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</si>
  <si>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</si>
  <si>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</si>
  <si>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</si>
  <si>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</si>
  <si>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</si>
  <si>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</si>
  <si>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</si>
  <si>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</si>
  <si>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2.6.2.2.1.1</t>
  </si>
  <si>
    <t>2.6.2.2.1.2</t>
  </si>
  <si>
    <t>2.6.2.2.1.3</t>
  </si>
  <si>
    <t>2.6.2.2.1.4</t>
  </si>
  <si>
    <t>2.6.2.2.1.5</t>
  </si>
  <si>
    <t>2.6.2.2.2.1</t>
  </si>
  <si>
    <t>2.6.2.2.2.2</t>
  </si>
  <si>
    <t>2.6.2.2.2.3</t>
  </si>
  <si>
    <t>2.6.2.2.2.4</t>
  </si>
  <si>
    <t>2.6.2.2.2.5</t>
  </si>
  <si>
    <t>2.6.2.2.3.1</t>
  </si>
  <si>
    <t>2.6.2.2.3.2</t>
  </si>
  <si>
    <t>2.6.2.2.3.3</t>
  </si>
  <si>
    <t>2.6.2.2.3.4</t>
  </si>
  <si>
    <t>2.6.2.2.3.5</t>
  </si>
  <si>
    <t>2.6.2.2.4.1</t>
  </si>
  <si>
    <t>2.6.2.2.4.2</t>
  </si>
  <si>
    <t>2.6.2.2.4.3</t>
  </si>
  <si>
    <t>2.6.2.2.4.4</t>
  </si>
  <si>
    <t>2.6.2.2.4.5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</si>
  <si>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</si>
  <si>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</si>
  <si>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</si>
  <si>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</si>
  <si>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</si>
  <si>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</si>
  <si>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</si>
  <si>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</si>
  <si>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</si>
  <si>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</si>
  <si>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</si>
  <si>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</si>
  <si>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</si>
  <si>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</si>
  <si>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</si>
  <si>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</si>
  <si>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</si>
  <si>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</si>
  <si>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</si>
  <si>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</si>
  <si>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</si>
  <si>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</si>
  <si>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</si>
  <si>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</si>
  <si>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3.1.1</t>
  </si>
  <si>
    <t>3.1.2</t>
  </si>
  <si>
    <t>3.1.3</t>
  </si>
  <si>
    <t>Линейные разъединители</t>
  </si>
  <si>
    <t>3.2.1</t>
  </si>
  <si>
    <t>3.2.5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</si>
  <si>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</si>
  <si>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</si>
  <si>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</si>
  <si>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</si>
  <si>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</si>
  <si>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</si>
  <si>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</si>
  <si>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</si>
  <si>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</si>
  <si>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</si>
  <si>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</si>
  <si>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</si>
  <si>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</si>
  <si>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</si>
  <si>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</si>
  <si>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</si>
  <si>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</si>
  <si>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</si>
  <si>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</si>
  <si>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</si>
  <si>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</si>
  <si>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</si>
  <si>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</si>
  <si>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</si>
  <si>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</si>
  <si>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</si>
  <si>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</si>
  <si>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</si>
  <si>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</si>
  <si>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</si>
  <si>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</si>
  <si>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</si>
  <si>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</si>
  <si>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</si>
  <si>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</si>
  <si>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</si>
  <si>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</si>
  <si>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3.5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</si>
  <si>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</si>
  <si>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</si>
  <si>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</si>
  <si>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</si>
  <si>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</si>
  <si>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</si>
  <si>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</si>
  <si>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</si>
  <si>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</si>
  <si>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</si>
  <si>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</si>
  <si>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</si>
  <si>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</si>
  <si>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</si>
  <si>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</si>
  <si>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</si>
  <si>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</si>
  <si>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</si>
  <si>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</si>
  <si>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</si>
  <si>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</si>
  <si>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</si>
  <si>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</si>
  <si>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</si>
  <si>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</si>
  <si>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</si>
  <si>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</si>
  <si>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</si>
  <si>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</si>
  <si>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</si>
  <si>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</si>
  <si>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</si>
  <si>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</si>
  <si>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</si>
  <si>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</si>
  <si>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</si>
  <si>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</si>
  <si>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</si>
  <si>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</si>
  <si>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</si>
  <si>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</si>
  <si>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</si>
  <si>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</si>
  <si>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</si>
  <si>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</si>
  <si>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</si>
  <si>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</si>
  <si>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</si>
  <si>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</si>
  <si>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</si>
  <si>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</si>
  <si>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</si>
  <si>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</si>
  <si>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Строительство трансформаторных подстанций (ТП), за исключением распределительных трансформаторных подстанций (РТП), с уровнем нпаряжения до 35 кВ</t>
  </si>
  <si>
    <t>Трансформаторные подстанции (ТП), за исключением распределительных трансформаторных подстанций (РТП) 6/0,4; 10/0,4; 20/0,4; 6/10(10/6); 10/20 (20/10); 6/20 (20/6)</t>
  </si>
  <si>
    <t>столбового или мачтового типа</t>
  </si>
  <si>
    <t>шкафного или киоскового типа</t>
  </si>
  <si>
    <t>блочного типа</t>
  </si>
  <si>
    <t>Трансформаторная мощность от 1000 до 1250 кВА вкл.</t>
  </si>
  <si>
    <t>Трансформаторная мощность от 1250 до 1600 кВА вкл.</t>
  </si>
  <si>
    <t>Трансформаторная мощность от 1600 до 2000 кВА вкл.</t>
  </si>
  <si>
    <t>Трансформаторная мощность от 2000 до 2500 кВА вкл.</t>
  </si>
  <si>
    <t>Трансформаторная мощность от 2500 до 3150 кВА вкл.</t>
  </si>
  <si>
    <t>Трансформаторная мощность от 3150 до 4000 кВА вкл.</t>
  </si>
  <si>
    <t>Трансформаторная мощность свыше 4000 кВА</t>
  </si>
  <si>
    <t>4.2.2</t>
  </si>
  <si>
    <t xml:space="preserve">Строительство распределительных трансформаторных подстанций (РТП), с уровнем нпаряжения до 35 кВ </t>
  </si>
  <si>
    <t>5.</t>
  </si>
  <si>
    <t>Распределительные трансформаторные подстанции (РТП) (6(10)/ 0,4, 20/0,4</t>
  </si>
  <si>
    <t xml:space="preserve">Трансформаторная мощность свыше 3150 кВА </t>
  </si>
  <si>
    <t>5.2</t>
  </si>
  <si>
    <t>5.2.1</t>
  </si>
  <si>
    <t>5.2.2</t>
  </si>
  <si>
    <t>6.1.1</t>
  </si>
  <si>
    <t>до 6,3 МВА включителтно</t>
  </si>
  <si>
    <t>от 6,3 МВА  до 10 МВАвкл.</t>
  </si>
  <si>
    <t>от 10 МВА  до 16 МВАвкл.</t>
  </si>
  <si>
    <t>от 16 МВА  до 25 МВАвкл.</t>
  </si>
  <si>
    <t>от 25 МВА  до 32 МВАвкл.</t>
  </si>
  <si>
    <t>от 32 МВА  до 40 МВАвкл.</t>
  </si>
  <si>
    <t>от 40 МВА  до 63 МВАвкл.</t>
  </si>
  <si>
    <t>от 63 МВА  до 80 МВАвкл.</t>
  </si>
  <si>
    <t>от 80 МВА  до 100 МВАвкл.</t>
  </si>
  <si>
    <t xml:space="preserve">свыше 100 МВА  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</si>
  <si>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</si>
  <si>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Реконструкция ВЛ-10 кВ Ф-397 11.3 км, строительство ВЛ-0,4 кВ и ТП-10/0,4 кВ для осуществления технологического присоединения энергопринимающих устройств заявителя: оборудование для освещения земельного участка в Ставропольском крае, г. Железноводск, п. Капельница, СТ Капельница, № 428, № 613”</t>
  </si>
  <si>
    <t>Реконструкция ВЛ-10 кВ Ф-215 4.5 км  и реконструкция ВЛ-0,4 кВ ж/б опоры 42.75 км (инв. номер СЦ9139) (дисп. наим. ВЛ-0,4 кВ Ф-1 от ТП 2/215) для осуществления технологического присоединения энергопринимающих устройств заявителя объект незавершенного строительства (дачный дом), в Минераловодском городском округе, х. Безивановка, ул. Буденного, д. 2в</t>
  </si>
  <si>
    <t>Строительство ВЛ-0,4 кВ от ТП-3/127 ВЛ-10 кВ Ф-127 ПС Шахтер, реконструкция  ТП-3/127 ВЛ-10 кВ Ф-127 ПС Шахтер   для осуществления  технологического присоединения энергопринимающих устройств магазина по ул. Ленина, 114, с. Пелагиада Шпаковский район (договор тех.прис № 43-05/162 от 16.11.2018г., )</t>
  </si>
  <si>
    <t>Строительство  ВЛ - 10 кВ Ф-166 от ПС "Ставрополь-330"(уст. доп. ТП для разгрузки в ТП 13/166, 34/166 в с. Надежда Шпаковского района</t>
  </si>
  <si>
    <t xml:space="preserve">Реконструкция ТП-3/111 и ВЛ-0,4 кВ от ТП-3/111 для осуществления технологического присоединения энергопринимающих устройств крытого тока - МТК-2 в с. Ладовская Балка, Красногвардейского района26:01:131211:185) </t>
  </si>
  <si>
    <t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</t>
  </si>
  <si>
    <t>Одноцепные, на многогранных опорах</t>
  </si>
  <si>
    <t xml:space="preserve">Строительство отпайки от ВЛ-35кВ Л-446 ПС Путь Ленина - ПС Передовая с установкой реклоузера для осуществления технологического присоединения строящейся ПС 35 кВ Маяк </t>
  </si>
  <si>
    <t>Реконструкция ЛЭП-0,4 кВ Ф-1 ТП-3228/356 ПС «Русская»  для осуществления технологического присоединения энергопринимающих устройств по ул.Набережная 53а, с.Русское Курского района</t>
  </si>
  <si>
    <t xml:space="preserve">Реконструкция ВЛ-0,4 кВ Ф-2 от ТП-3041/203 ПС «Ростовановская»  для осуществления технологического присоединения энергопринимающих устройств по ул. Выгонная 24, х.Широкий Камыш, Курского района </t>
  </si>
  <si>
    <t xml:space="preserve">Реконструкция ЛЭП-0,4 кВ Ф-1 от оп.№10 ТП-3228/356 ПС «Русская»  для осуществления технологического присоединения энергопринимающих устройств группы заявителей по ул.Набережная 2а, ул.Набережная 19а, ул.Набережная 1 б, с.Русское Курского района </t>
  </si>
  <si>
    <t xml:space="preserve">Реконструкция ЛЭП-0,4 кВ от оп. №17 Ф-1 ТП-1173/144 ПС «Обильное» для осуществления технологического присоединения энергопринимающих устройств объекта индивидуального жилищного строительства на земельном участке по ул.Новая стройка 1а, c.Обильное Георгиевского района </t>
  </si>
  <si>
    <t xml:space="preserve">Реконструкция ЛЭП-0,4 кВ Ф-1 от ТП-1197/193 ПС «Лысогорская»  для осуществления технологического присоединения энергопринимающих устройств жилых домов по ул.Казачья 97, ул.Казачья 99, ст.Лысогорская Георгиевского района </t>
  </si>
  <si>
    <t xml:space="preserve">Реконструкция ВЛ-0,4 кВ Ф-2 от ТП-5004/178 до оп.№8 для осуществления технологического присоединения энергопринимающих устройств магазина по ул.Ленина 120-А с.Солдато-Александровское  Советского района </t>
  </si>
  <si>
    <t xml:space="preserve">Строительство ЛЭП-0,4 кВ Ф-2 от ТП-3343/222 ПС «Галюгаевская»  для осуществления технологического присоединения энергопринимающих устройств РУ-0,4 кВ  на земельном участке (кадастровый номер: 26:36:000000:3095) в ст.Галюгаевская Курского района </t>
  </si>
  <si>
    <t>Реконструкция ВЛ-0,4 кВ Ф-1 ТП-3362/358 ПС «Русская»  для осуществления технологического присоединения энергопринимающих устройств жилого дома по ул. Солнечная1б, с.Русское Курского района</t>
  </si>
  <si>
    <t xml:space="preserve">Строительство ЛЭП-0,4 кВ Ф-2 от ТП-1197/193 ПС «Лысогорская»  для осуществления технологического присоединения энергопринимающих устройств жилых домов по ул. Благовещенская 85, ул.Благовещенская 75, ст.Лысогорская Георгиевского района </t>
  </si>
  <si>
    <t xml:space="preserve">Строительство ВЛ-0,4 кВ Ф-3 от ТП-4181/277 для осуществления технологического присоединения энергопринимающих устройств РУ-0,4 кВ населенных пунктов для производственных целей по ул.Шоссейная д60,  с.Ольгино Степновского района </t>
  </si>
  <si>
    <t xml:space="preserve">Реконструкция ВЛ-0,4 кВ Ф-5 от ТП-3519/311 ПС "Бурунная" для осуществления технологического присоединения энергопринимающих устройств жилого дома по ул.Новая 15, п.Мирный Курского района </t>
  </si>
  <si>
    <t>Реконструкция ВЛ-10 кВ Ф-201  ПС 110/35/10 кВ «Ростовановская» строительство ТП-10/0,4 кВ  для осуществления технологического присоединения энергопринимающих устройств откормочника расположенного в с.Каново Курского района</t>
  </si>
  <si>
    <t xml:space="preserve">Реконструкция ВЛ-10 кВ Ф-418 ПС 110/35/10 кВ «Соломенская», строительство ТП-10/0,4 кВ и ЛЭП-0,4кВ, для осуществления технологического присоединения энергопринимающих устройств Заявителя на земельном участке КФХ, ориентир: СПК «Степной» Cтепновского района </t>
  </si>
  <si>
    <t>Реконструкция ВЛ-10 кВ Ф-383  ПС «Подкумок»  строительство ТП-10/0,4 кВ для осуществления технологического присоединения энергопринимающих устройств объекта для производственной деятельности  по  ул.Промышленная ст.Незлобная Георгиевского района</t>
  </si>
  <si>
    <t xml:space="preserve">Реконструкция ВЛ-10 кВ Ф-156 ПС 35/10 кВ «Кура», строительство ТП-10/0,4 кВ и ЛЭП-0,4кВ, для осуществления технологического присоединения энергопринимающих устройств сарая в ст.Советская, пер.Восточный дом №3/5, Кировский район» </t>
  </si>
  <si>
    <t xml:space="preserve">Реконструкция ВЛ-10 кВ Ф-201  ПС 110/35/10 кВ «Ростовановская», строительство ТП-10/0,4 кВ для осуществления технологического присоединения энергопринимающих устройств  на земельном участке в с.Ростовановское Курского района </t>
  </si>
  <si>
    <t xml:space="preserve">Реконструкция ВЛ-10 кВ Ф-161 13,6 км, строительство ТП-10/0,4 кВ и ВЛ-0,4 кВ для осуществления технологического присоединения энергопринимающих устройств строительной площадки жилого дома в Минераловодском районе, п. Новотерский, ул. Железноводская, пер. 2, д.7 </t>
  </si>
  <si>
    <t>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Приозерная»</t>
  </si>
  <si>
    <t>Реконструкция ВЛ-0,4 кВ Ф-1 ТП-21/157 ВЛ-10 кВ Ф-157 ПС Пригородная для осущ.техприс эн.прин.устр. ж/д дома по ул. Мирная, 20, в с. Татарка, Шпаковского района» (Заявитель - М.Н. Гладков, договор ТП от 11.10.2019 №11578/2019/СТВ/ЗЭС/ШРЭС) «под ключ»</t>
  </si>
  <si>
    <t>Реконструкция ВЛ-0.4 кВ Ф-1 ТП-37/187 от ВЛ-10 кВ Ф-187 ПС Новая Деревня для технологического присоединения ЭПУ жилых домов в х. Маковский, Кочубеевского района. Заявители: Комиссаров А.В., Петров Ю.Н., Кочергин А.И.</t>
  </si>
  <si>
    <t>Реконструкция ВЛ 0,4 кВ Ф-1 ТП-56/135 ВЛ-10 кВ Ф-135 ПС Промкомплекс для  осуществления технологического присоединения  энергопринимающих устройств жилого дома по ул. Подгорная, 372А,  в с. Верхнерусское, Шпаковского района</t>
  </si>
  <si>
    <t>Строительство отпайки ВЛ-10 кВ от ВЛ-10 кВ Ф-170 ПС Ставрополь-330 и строительство ТП-10/0,4 кВ для осущ.техприс.э/приним уст-в произв.базы по ул.Промышленная 11, с. Старомарьевка (ИП Тарасов Юрий Владимирович)</t>
  </si>
  <si>
    <t xml:space="preserve">Реконструкция  ВЛ-0,4 кВ  Ф -1, 2, 3 от ТП 4/187   в с.Новая Деревня  Кочубеевского района Ставропольского края </t>
  </si>
  <si>
    <t>Строительство ВЛ-10 кВ Ф-161 от ПС "Ставрополь-330" (установка доп.ТП для  разгрузки ТП 2/161, 3/161  в х. Ташла  Шпаковского района)</t>
  </si>
  <si>
    <t>Реконструкция  ВЛ-0,4 кВ  Ф1,2 от ТП 15/163 ПС "Ставрополь-330"</t>
  </si>
  <si>
    <t>Реконструкция ВЛ 0,4 кВ от ТП-5/133 для  осуществления технологического присоединения  энергопринимающих устройств строящегося жилого дома по ул. Ленина, 359,  в с. Донское,   Труновского района Ставропольского края</t>
  </si>
  <si>
    <t>Реконструкция ВЛ-10 кВ  Ф-114 от ПС 110/35/10 кВ «Зеленогорская»,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п.Мирный, ул. Шоссейная</t>
  </si>
  <si>
    <t xml:space="preserve">Реконструкция ВЛ-0,4кВ Ф-2 ТП-3607/356 ПС "Русская" для осуществления технологического присоединения энергопринимающих устройств по ул. Северная 32, </t>
  </si>
  <si>
    <t>Реконструкция ЛЭП-0,4кВ Ф-2 от ТП-3118/269 ПС Эдиссия для осуществления технологического присоединения энергопринимающих устройств по ул.Химиков, 70 с</t>
  </si>
  <si>
    <t xml:space="preserve">Реконструкция ВЛ-10 кВ Ф-301, Ф-304 от ПС 110 кВ "Арзгир", строительство ТП-10/0,4 кВ для осуществления  технологического присоединения энергопринимающих устройств радиотелевизионной передающей станции, расположенной в  Арзгирском районе, примерно в 2,5 км по направлению на восток от ориентира с.Арзгир </t>
  </si>
  <si>
    <t>Реконструкция ВЛ-6 кВ Ф-604 1.65 км , строительство  ТП-6/0,4 кВ  для осуществления технологического присоединения энергопринимающих устройств заявителя – строительной площадки строения в  Минераловодском городском округе п. Первомайский, в 175 м на юг от нежилого здания №46 по ул. Ротенко</t>
  </si>
  <si>
    <t>Реконструкция ВЛ-10 кВ Ф-101 от ПС 35/10 кВ «Ясная Поляна-1»,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в границах муниципального образования Тельмановского сельсовета, СТ «Здоровье», проезд 4 а, участок 187</t>
  </si>
  <si>
    <t xml:space="preserve">Реконструкция ВЛ-6 кВ Ф-388 от ПС 35/6 кВ «Овощевод»  для осуществления технологического присоединения энергопринимающих устройств заявителя - ТП 24/618 кВ расположенная по адресу: участок находится примерно в 2 км по направлению на запад от ориентира п.Загорский, расположенного за пределами участка, адрес ориентира: Ставропольский  край, Минераловодский район </t>
  </si>
  <si>
    <t xml:space="preserve">Реконструкция ВЛ-10 Ф-397 от ПС 110/10 кВ «Провал» и ВЛ-10 кВ Ф-344 от ПС 330/110/35/10 кВ Машук, реконструкция ТП-10/397 для осуществления технологического присоединения энергопринимающих устройств заявителя - детский сад-ясли в г. Железноводск, п. Капельница, ул. Виноградная, 3 (кадастровый номер 26:31:020449:46) </t>
  </si>
  <si>
    <t>Реконструкция ВЛ-10 кВ Ф-413 от ПС 330/110/10 кВ «Ильенко»,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Подкумок, ул. Подкумская, ул.Новая "под ключ". Коллективная заявка (3 дог)</t>
  </si>
  <si>
    <t>Реконструкция ВЛ-10 кВ Ф-117 от ПС 110/35/10 кВ «Зеленогорская», строительство ВЛ-0,4 кВ и ТП-10/0,4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районе, п. Мирный, ул. Шоссейная, 24а, 26.</t>
  </si>
  <si>
    <t xml:space="preserve">Реконструкция ВЛ-0,4 кВ от ТП-387/117 для осуществления технологического присоединения энергопринимающих устройств строительных площадок жилых домов в Предгорном районе, п. Мирный, ул. Кольцегорская </t>
  </si>
  <si>
    <t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 (Кол. заявка Маслова Е.В и др.)</t>
  </si>
  <si>
    <t>Реконструкция ВЛ-10 кВ Ф-174 ПС Промкомплекс для осуществления  технологического присоединения энергопринимающих устройств торгово-производственного склада по ул. Промышленная, 3А, в х. Вязники, Шпаковского района для нужд филиала ПАО «МРСК Северного Кавказа» - «Ставропольэнерго» «под ключ»</t>
  </si>
  <si>
    <t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квартиры, расположенной по адресу: Ипатовский район с. Кевсала, ул. Пушкина 21 кв. 1</t>
  </si>
  <si>
    <t>Реконструкция ВЛ-10 кВ Ф-805, строительство ТП-10/0,4 кВ для осуществления технологического присоединения энергопринимающих устройств зерносклада, дома животновода, расположенного по адресу: Ставропольский край Апанасенковский район, с. Дивное</t>
  </si>
  <si>
    <t>Реконструкция ВЛ-10 кВ Ф-282 от ПС 110/35/10 кВ  «Московская», строительство ТП-10/0,4 кВ для  осуществления технологического присоединения  энергопринимающих устройств дошкольного образовательного учреждения на 160 мест с бассейном по ул. Ленина, 68,  в с. Московское Изобильненского района</t>
  </si>
  <si>
    <t>Реконструкция ВЛ-10 кВ Ф-487 ПС 35/10 кВ «Елизаветинская», строительство ТП-10/0,4кВ, строительство ВЛ-0,4 кВ  для осуществления технологического присоединения энергопринимающих устройств объектов для рыбоводства, расположенных по адресу: Благодарнеский район на территории бывшего колхоза «Родина»</t>
  </si>
  <si>
    <t>Реконструкция ВЛ-10 кВ Ф-167, Ф-102 от ПС 110/10 «Провал» для осуществления технологического присоединения энергопринимающих устройств магазинов непродовольственных товаров, по ул.Шоссейная, 24/25, 24/19, в х.Хорошевский, Предгорного района» для нужд ПАО "Россети Северный Кавказ"-"Ставропольэнерго" (Договоры от 08.08.2017 №43-05/122, №43-05/123) «под ключ»</t>
  </si>
  <si>
    <t xml:space="preserve">Реконструкция ВЛ-10 кВ Ф-214  Л-3659 ПС 35/10 кВ «Совхоз№8» строительство ТП-10/0,4 кВ  для осуществления технологического присоединения энергопринимающих устройств расположенных на земельном участке в п.Рощино Курского района </t>
  </si>
  <si>
    <t>Реконструкция ВЛ 10 кВ Ф-296 ПС 35/10 «Курская 2», строительство ТП-10/0,4 кВ» для осуществления технологического присоединения энерго-принимающих устройств жилых домов в границах кадастрового квартала 26:36:031201 Курского района.</t>
  </si>
  <si>
    <t>Строительство ВЛ-10 кВ Ф-425  ПС 35/10 кВ «Варениковская», строительство ТП-10/0,4 кВ  для осуществления технологического присоединения энергопринимающих устройств здания гаража для сельскохозяйственной техники,  расположенного на земельном участке в границах муниципального образования Варениковского сельсовета Степновского района</t>
  </si>
  <si>
    <t>Реконструкция ВЛ-10 кВ Ф-418 ПС 110/35/10 кВ «Соломенская», строительство ТП-10/0,4 кВ и ЛЭП-0,4кВ, для осуществления технологического присоединения энергопринимающих устройств Заявителя на земельном участке КФХ, ориентир: СПК «Степной» Cтепновского района</t>
  </si>
  <si>
    <t>Вынос (переустройство) участка ВЛ 35 кВ Л-391 ГЭС-4 - ПС «Стародворцовская» на участке опор № 50-52, ПК85+15,0 (Реконструкция ВЛ-35кВ Л-391) для ВЛ 500 кВ Невинномысск-Моздок с расширением ПС 500 кВ Невинномысск и ПС 330 кВ Моздок (сооружение ОРУ 500 кВ)</t>
  </si>
  <si>
    <t xml:space="preserve">Реконструкция ВЛ-10 кВ Ф-076 от ПС 35/10 кВ «Рогатая Балка» с установкой ТП-10/0,4 кВ мощностью 100 кВА для осуществления технологическо-го присоединения энергопринимающих устройств производственного участка в границах села Донская Балка, секция 28, часть контура 88, контуры 103,106, Петровского района </t>
  </si>
  <si>
    <t>Реконструкция ВЛ-10 кВ Ф-301, Ф-304 от ПС 110 кВ "Арзгир", строительство ТП-10/0,4 кВ для осуществления  технологического присоединения энергопринимающих устройств радиотелевизионной передающей станции, расположенной в  Арзгирском районе, примерно в 2,5 км по направлению на восток от ориентира с.Арзгир</t>
  </si>
  <si>
    <t xml:space="preserve">Реконструкция ВЛ 10 кВ Ф-296 ПС 35/10 «Курская 2», строительство ТП-10/0,4 кВ для осуществления технологического присоединения энерго-принимающих устройств жилых домов в границах кадастрового квартала 26:36:031201 Курского района. </t>
  </si>
  <si>
    <t xml:space="preserve">Строительство ВЛ-10 кВ Ф-425  ПС 35/10 кВ «Варениковская», строительство ТП-10/0,4 кВ  для осуществления технологического присоединения энергопринимающих устройств здания гаража для сельскохозяйственной техники,  расположенного на земельном участке в границах муниципального образования Варениковского сельсовета Степновского района </t>
  </si>
  <si>
    <t xml:space="preserve">Реконструкция ВЛ-10 кВ Ф-383  ПС «Подкумок»  строительство ТП-10/0,4 кВ для осуществления технологического присоединения энергопринимающих устройств объекта для производственной деятельности  по  ул.Промышленная ст.Незлобная Георгиевского района </t>
  </si>
  <si>
    <t>Строительство МТП-160 кВА Ф-128 от ПС «Орловская» (взамен потребительской КТП-2510/128) в с. Орловка Кировского района</t>
  </si>
  <si>
    <t xml:space="preserve">Реконструкция ВЛ-6 кВ Ф-604 1.65 км , строительство  ТП-6/0,4 кВ  для осуществления технологического присоединения энергопринимающих устройств заявителя – строительной площадки строения в  Минераловодском городском округе п. Первомайский, в 175 м на юг от нежилого здания №46 по ул. Ротенко </t>
  </si>
  <si>
    <t xml:space="preserve">Реконструкция ВЛ-10 кВ Ф-101 от ПС 35/10 кВ «Ясная Поляна-1»,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в границах муниципального образования Тельмановского сельсовета, СТ «Здоровье», проезд 4 а, участок 187 </t>
  </si>
  <si>
    <t xml:space="preserve"> Реконструкция ВЛ-6 кВ Ф-388 от ПС 35/6 кВ «Овощевод»  для осуществления технологического присоединения энергопринимающих устройств заявителя - ТП 24/618 кВ расположенная по адресу: участок находится примерно в 2 км по направлению на запад от ориентира п.Загорский, расположенного за пределами участка, адрес ориентира: Ставропольский  край, Минераловодский район </t>
  </si>
  <si>
    <t>Реконструкция ВЛ-10 кВ Ф-162 от ПС 110/35/10 кВ «Железноводская»,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 Новоблагодарное, ул. Ленина «под ключ».</t>
  </si>
  <si>
    <t>Реконструкция ВЛ-10 Ф-397 от ПС 110/10 кВ «Провал» и ВЛ-10 кВ Ф-344 от ПС 330/110/35/10 кВ Машук, реконструкция ТП-10/397 для осуществления технологического присоединения энергопринимающих устройств заявителя - детский сад-ясли в г. Железноводск, п. Капельница, ул. Виноградная, 3 (кадастровый номер 26:31:020449:46) ()</t>
  </si>
  <si>
    <t xml:space="preserve">Реконструкция ВЛ-10 кВ Ф-117 от ПС 110/35/10 кВ «Зеленогорская», строительство ВЛ-0,4 кВ и ТП-10/0,4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районе, п. Мирный, ул. Шоссейная, 24а, 26. </t>
  </si>
  <si>
    <t xml:space="preserve">Реконструкция ВЛ-10 кВ Ф-114 от ПС 110/35/10 кВ «Зеленогорская», строительство ТП-10/0,4 кВ для осуществления технологического присоединения энергопринимающих устройств нежилого здания в Предгорном районе,п.Мирный, ул.Боргустанская,72 </t>
  </si>
  <si>
    <t>Реконструкция ВЛ-10 кВ Ф-101 от ПС 35/10 кВ Ясная Поляна-1 и строительство ТП-10/0,4 кВ для осуществления технологического присоединения энергопринимающих устройств РУ-0,4 кВ в Предгорном районе, СПК Родник, от ориентира жилой дом, расположенный в х.Томатный, ул.Огородная 12, расстояние от ориентира до участка 890 м на юго-восток (кад № 26:29:000000:7133) "под ключ"</t>
  </si>
  <si>
    <t xml:space="preserve">Реконструкция ВЛ-10 кВ Ф-134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с.Юца, ул. Горького, ул. Осенняя «под ключ» </t>
  </si>
  <si>
    <t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кад. номер 26:29:130306:2"под ключ"</t>
  </si>
  <si>
    <t>Реконструкция ВЛ-10 кВ Ф-103 от ПС 35/10 кВ «Юцкая», строительство ВЛ-0,4 кВ и ТП-10/0,4 кВ для осуществления технологического присоединения энергопринимающих устройств заявителей торговые павильоны в Предгорном районе, с.Садовое, ул.Георгевская, ул.Кисловодская</t>
  </si>
  <si>
    <t xml:space="preserve">Реконструкция ВЛ-10 кВ Ф-174 ПС Промкомплекс для осуществления  технологического присоединения энергопринимающих устройств торгово-производственного склада по ул. Промышленная, 3А, в х. Вязники, Шпаковского района для нужд филиала ПАО «МРСК Северного Кавказа» - «Ставропольэнерго» «под ключ» </t>
  </si>
  <si>
    <t>Реконструкция ВЛ-10 кВ Ф-127 ПС 35/10 кВ Сергиевская и строительство КТП-10/0,4 кВ для осуществления технологического присоединения энергопринимающих устройств личного подсобного хозяйства в Грачевском районе, земли МО Сергиевского сельсовета «под ключ»</t>
  </si>
  <si>
    <t>Реконструкция ВЛ-10 кВ Ф-076 от ПС 35/10 кВ «Рогатая Балка» с установкой ТП-10/0,4 кВ мощностью 100 кВА для осуществления технологическо-го присоединения энергопринимающих устройств производственного участка в границах села Донская Балка, секция 28, часть контура 88, контуры 103,106, Петровского района</t>
  </si>
  <si>
    <t>Реконструкция ВЛ-10 кВ Ф-401 от ПС 35/10/6 кВ Птичье с установкой ТП-10/0,4 кВ и строительством ВЛ-0,4 кВ для осуществления технологического присоединения энергопринимающих устройств объекта - пруд для выращивания товарной рыбы</t>
  </si>
  <si>
    <t xml:space="preserve">Реконструкция ВЛ-10 кВ Ф-805, строительство ТП-10/0,4 кВ для осуществления технологического присоединения энергопринимающих устройств зерносклада, дома животновода, расположенного по адресу: Ставропольский край Апанасенковский район, с. Дивное </t>
  </si>
  <si>
    <t>Реконструкция ВЛ -10 кВ Ф-153 от ПС 110/35/10 кВ Дмитриевская, строительство (установка) ТП-25 кВА для осуществления технологического присоединения энергопринимающих устройств жилого дома по адресу : с. Дмитриевское, ул. Ленина, 1/1 в Красногвардейском районе</t>
  </si>
  <si>
    <t xml:space="preserve">Реконструкция ВЛ-10 кВ  Ф-266 от ПС 110/35/10 кВ «Новоселицкая», строительство ВЛ-0,4 кВ и ТП-10/0,4 кВ  для осуществления технологического присоединения энергопринимающих устройств  коттеджа, в Новоселицком р-не, территория колхоза им. Ленина примерно 11,8 км по направлению на восток от ориентира центра села Новоселицкого, северная окраина с Журавского. </t>
  </si>
  <si>
    <t xml:space="preserve">Реконструкция ВЛ-10 кВ Ф-127 ПС 35/10 кВ Сергиевская и строительство КТП-10/0,4 кВ для осуществления технологического присоединения энергопринимающих устройств личного подсобного хозяйства в Грачевском районе, земли МО Сергиевского сельсовета «под ключ» </t>
  </si>
  <si>
    <t xml:space="preserve">Реконструкция ВЛ-10 кВ Ф-487 ПС 35/10 кВ «Елизаветинская», строительство ТП-10/0,4кВ, строительство ВЛ-0,4 кВ  для осуществления технологического присоединения энергопринимающих устройств объектов для рыбоводства, расположенных по адресу: Благодарнеский район на территории бывшего колхоза «Родина» </t>
  </si>
  <si>
    <t xml:space="preserve">Реконструкция ВЛ-10 кВ Ф-201  ПС 110/35/10 кВ «Ростовановская» строительство ТП-10/0,4 кВ  для осуществления технологического присоединения энергопринимающих устройств откормочника расположенного в с.Каново Курского района </t>
  </si>
  <si>
    <t>Реконструкция ВЛ-10 кВ Ф-390 от ПС 35/10 кВ Правоегорлыкская, строительство ТП-10/0,4 кВ для осуществления технологического присоединения энергопринимающих устройств здания холодильника расположенного в с. Донское, ул. Промышленная, 7г Труновского района</t>
  </si>
  <si>
    <t xml:space="preserve">Строительство МТП-160 кВА Ф-128 от ПС «Орловская» (взамен потребительской КТП-2510/128) в с. Орловка Кировского района </t>
  </si>
  <si>
    <t xml:space="preserve">Реконструкция ТП-4/195 ВЛ-10 кВ Ф-195 ПС Новая Деревня и строительство ВЛ-0,4 кВ Ф-4 ТП-4/195 ВЛ-10 кВ Ф-195 ПС Новая Деревня   для осуществления  технологического присоединения энергопринимающих устройств жилых домов по улице Весенняя, х. Прогресс,  Кочубеевского района </t>
  </si>
  <si>
    <t xml:space="preserve">Строительство отпайки ВЛ-10 кВ Ф-130 ЦРП-10 кВ Сенгилеевская ГЭС  и ТП-10/0,4 кВ для техприса энергоприн-х  устройств дамбы в с. Сенгилеевском </t>
  </si>
  <si>
    <t>Строительство отпайки ВЛ-10 кВ от ВЛ-10 кВ Ф-170 ПС Ставрополь-330 и строительство ТП-10/0,4 кВ для осущ.техприс.э/приним уст-в произв.базы по ул.Промышленная 11, с. Старомарьевка</t>
  </si>
  <si>
    <t xml:space="preserve"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квартиры, расположенной по адресу: Ипатовский район с. Кевсала, ул. Пушкина 21 кв. 1 </t>
  </si>
  <si>
    <t>Реконструкция ВЛ-10 кВ  Ф-266 от ПС 110/35/10 кВ «Новоселицкая», строительство ВЛ-0,4 кВ и ТП-10/0,4 кВ  для осуществления технологического присоединения энергопринимающих устройств  коттеджа, в Новоселицком р-не, территория колхоза им. Ленина примерно 11,8 км по направлению на восток от ориентира центра села Новоселицкого, северная окраина с Журавского.</t>
  </si>
  <si>
    <t>Реконструкция ВЛ-6 кВ Ф-615 от ПС 110/35/6 кВ «Мин-Воды-2», строительство ВЛ-0,4 кВ и ТП-6/0,4 кВ для осуществления технологического присоединения энергопринимающих устройств заявителей объектов незавершенного строительства (жилых домов) в Минераловодском городском округе, х. Возрождение, ул. Славянская, ул. Радужная, ул. Казачья "под ключ"</t>
  </si>
  <si>
    <t xml:space="preserve">Реконструкция  КТП 6/0,4 кВ № 11 Ф-388  (Инв. №СЦ26650) (замена КТП-6/0,4 кВ 160 кВА на КТП-6/0,4 кВ 250 кВА), реконструкция ВЛ-0,4 кВ ж/б опоры 88,61 км (Инв. №СЦ6162) (дисп. наим. ВЛ-0,4 кВ Ф-2 от ТП-11/388) для осуществления технологического присоединения энергопринимающих устройств строительной площадки строения в  Минераловодском городском округе, п. Загорский, пер. Полярный д. 16 </t>
  </si>
  <si>
    <t>Реконструкция КТП-10/0,4 кВ № 367 Ф-114, строительство ВЛ-0,4 кВ  для осуществления технологического присоединения энергопринимающих устройств заявителя - РУ-0,4 кВ в Предгорном районе, п.Мирный, ул. Тебердинская, 40 (кад. № 26:29:150311:61).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</si>
  <si>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2021 год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</si>
  <si>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</si>
  <si>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</t>
  </si>
  <si>
    <t>Строительство воздушной линии на деревянных опорах</t>
  </si>
  <si>
    <t>Строительство BЛ 35 кВ от BЛ 35 кВ Терская - Кара-Тюбе (Л-560) до границы земельного участка ООО «ЭнергоМИН» для осуществления технологического присоединения энергопринимающих устройств Горько-Балковской Малой ГЭС в Нефтекумском районе Ставропольского края» для нужд филиала ПАО «Россети Северный Кавказ» - «Ставропольэнерго»</t>
  </si>
  <si>
    <t>Строительство ВЛ 110 кВ от опоры № 105 ВЛ 110 кВ Новоалександровская - Красная Заря (Л-260) до РУ 110 кВ Кармалиновской ВЭС, техническое перевооружение ПС 110 кВ Новоалександровская и ПС 110 кВ Красная Заря для технологического присоединения объектов по производству электрической энергии Акционерного общества «Ветроэнергетическая Отдельная Генерирующая Компания» (Кармалиновская ВЭС) «под ключ»</t>
  </si>
  <si>
    <t>Реконструкция ВЛ 110 кВ Николина Балка – Ипатово (Л-53) в части строительства заходов на Бондаревскую ВЭС, включая реконструкцию ПС 110 кВ Светлоград, ПС 110 кВ Ипатово и ПС 110 кВ Николина Балка, для технологического присоединения объектов по производству электрической энергии АО «Ветроэнергетическая отдельная генерирующая компания»</t>
  </si>
  <si>
    <t>Реконструкция ВЛ-0,4 кВ Ф-1 от ТП-1147/142 ПС 110/35/10 «Обильное» для осуществления технологического присоединения энергопринимающих устройств: Дом, назначение нежилое, по ул.Базарная 60/2 с.Обильное Георгиевского района )</t>
  </si>
  <si>
    <t xml:space="preserve">Реконструкция ВЛ-0,4 кВ от ТП-5/570   для осуществления технологического присоединения энергопринимающих устройств жилого дома, расположенного в Нефтекумском районе, а.Тукуй-Мектеб, ул.Ленина, 21 (договор № 11506/2019/СТВ/ПЭС/НРЭС от 14.11.2019г.,  заявитель Бакиева Р.А.) </t>
  </si>
  <si>
    <t>Реконструкция ВЛ-10 кВ Ф-188 от ПС 110 кВ "Красный Октябрь", ВЛ-0,4 кВ от ТП-14/188 для осуществления  технологического присоединения энергопринимающих устройств здания детского сада-ясли на 90  мест, расположенного в  Будённовском районе, с.Покойное, ул.Советская, по смежеству с №101 а (договор №11876/2019/СТВ/ПЭС/БРЭС от 21.11.2019г., заявитель МДОУ «Детский сад №25 «Солнышко»)</t>
  </si>
  <si>
    <t xml:space="preserve">Реконструкция ВЛ-0,4 кВ от ТП-27/35 для осуществления технологического присоединения энергопринимающих устройств жилого дома, расположенного в Будённовском районе, с.Покойное, пер.Северный, 18а   (договор 
№20770/2020/СТВ/ПЭС/БРЭС от 20.04.2020г., заявитель Зейналова Н.А.)
</t>
  </si>
  <si>
    <t>Реконструкция ВЛ-0,4 кВ от ТП-1/502 для осуществления технологического присоединения энергопринимающих устройств объекта незавершенного строительства, расположенного в Нефтекумском районе, с.Каясула, ул.Г.Жукова 7   (договор №20103/2020/СТВ/ПЭС/НРЭС от 26.02.2020г., заявитель Тангатарова Г.С.)</t>
  </si>
  <si>
    <t>Реконструкция ВЛ-0,4 кВ от ТП-17/240 для осуществления технологического присоединения энергопринимающих устройств личного подсобного хозяйства, расположенного в Буденновском районе, с.Прасковея, ул.Кривая 1 А (Кочетов А.В.)</t>
  </si>
  <si>
    <t>Реконструкция ВЛ-0,4 кВ от ТП-9/197 для осуществления технологического присоединения энергопринимающих устройств здания детского сада в Будённовском районе, с.Преображенское, ул.Артезианская 15   (договор № 22236/2020/СТВ/ПЭС/БРЭС от 02.07.2020г., заявитель МДОУ «Детский сад №29 «Ромашка»)</t>
  </si>
  <si>
    <t>Строительство отпайки 10 кВ от ВЛ-10 кВ Ф-168 от ПС 35 кВ "Архангельская»,  реконструкция  ВЛ-10 кВ Ф-196 от ПС 110 кВ "Плаксейка" для осуществления технологического присоединения энергопринимающих устройств детского сада-ясли на 90 мест в Буденновском районе, с.Архангельское, ул.Румянцева, напротив №1 (договор №20925/2020/СТВ/ПЭС/БРЭС от 05.06.2020г., заявитель МДОУ «Детский сад №22 «Виктория» с.Архангельского»)</t>
  </si>
  <si>
    <t>Реконструкция ВЛ-0,4 кВ от ТП-6/570 для осуществлениятехнологического присоединения энергопринимающих устройств нежилого помещения в Нефтекумском районе, аул Тукуй-Мектеб, ул.Эдиге, дом 35 (договор  №22682/2020/СТВ/ПЭС/НРЭС от 20.08.2020г., заявитель Управление по делам территорий администрации Нефтекумского городского округа СК)</t>
  </si>
  <si>
    <t>Реконструкция ВЛ-0,4 кВ от ТП-13/188 для осуществления технологического присоединения энергопринимающих устройств магазина, расположенного в Буденновском районе, с.Покойное, ул.Буденного 16 ,(Сазонов Е.А.)</t>
  </si>
  <si>
    <t>Реконструкция ВЛ-0,4 кВ от ТП-2/240 для осуществления технологического присоединения энергопринимающих устройств ВРУ-0,22 кВ для ведения садоводства и огородничества, расположенного в Будённовском районе, с.Прасковея, ул.Дачная 14 (Хадеева В.Н.)</t>
  </si>
  <si>
    <t xml:space="preserve">Реконструкция ВЛ-0,4 кВ Ф-1 от ТП-40/618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Загорский, пер. Привольный д. 1
(Инв. № СЦ11264) ( Дьяченко В.П.) </t>
  </si>
  <si>
    <t>Строительство ВЛ-0,4 кВ от ТП-346/162 для осуществления технологических присоединений энергопринимающих устройств строительной площадки жилого дома в Предгорном районе , п. Железноводский, ул. Цветочная, д.11 (Тумарев М.В.)</t>
  </si>
  <si>
    <t>Реконструкция ВЛ-0,4 кВ ж/б опоры 140.39 км (Инв.№СЦ6069) (дисп.наим. ВЛ-0,4 кВ от ТП-667/296) для осуществления технологического присоединения энергопринимающих устройств строительной площадки строения  в Предгорном районе, ст. Суворовская, ул. Жукова, д. 13 (Ковалева Е.А)</t>
  </si>
  <si>
    <t>Реконструкция ВЛ-10 кВ Ф-234 4.5 км, строительство ТП-10/0,4 кВ и ВЛ-0,4 кВ  для осуществления технологического присоединения энергопринимающих устройств строительной площадки строения Ставропольский край, Андроповский район, в границах муниципального образования ст. Воровсколесской" (Инв.№СЦ6200) (кад. 26:17:000000:2112)(Овчеренко П.Д.)</t>
  </si>
  <si>
    <t>Реконструкция ВЛ-0,4 кВ б. опоры 11 км с.Константиновское (Инв. № СЦ9469) (дисп. наим. ВЛ-0,4 кВ от ТП-878/104) для осуществления технологического присоединения энергопринимающих устройств стройплощадки строения в Предгорном районе, муниципальное образование Этокский сельсовет, в границах СПК "Горячеводский" (Злобин В.В.)</t>
  </si>
  <si>
    <t>Реконструкция ВЛ-6 кВ Ф-606 3.25 км  и строительство ТП-6/0,4 кВ для осуществления технологического присоединения энергопринимающих устройств заявителя- РУ-0,4 кВ в Минераловодском городском округе, п.Загорский, 1120 м на восток от жилого дома № 24 по ул. Ставропольская (кадастровый номер 26:23:080816:28) (Губарев Д.С.)</t>
  </si>
  <si>
    <t>Строительство ВЛ-0,4 кВ от ТП-68/161  для осуществления технологического присоединения энергопринимающих устройств заявителя: оборудование для освещения земельного участка  в  Минераловодском городском округе, ориентир 357 км, автодороги "Краснодар"-"Баку" (Ибоян Г.А)</t>
  </si>
  <si>
    <t>Реконструкция ВЛ-0,4 кВ Ф-1 от ТП-1251/305 для осуществления технологического присоединения энергопринимающих устройств обьекта незавершенного строительства (жилой дом) в Предгорном районе, п.Ясная Поляна, ул.Терская, №68" (Кожухова Л.М.)</t>
  </si>
  <si>
    <t>Реконструкция ВЛ-0,4 кВ Ф-2 от ТП-18/388  для осуществления технологического присоединения энергопринимающих устройств заявителя: нежилое здание в  Минераловодском городском округе, СТ Колос, уч. 264 (Любахина В.В.)</t>
  </si>
  <si>
    <t>Реконструкция ВЛ-0,4 кВ Ф-1 от ТП-1268/346 для осуществления технологического присоединения энергопринимающих устройств заявителя: оборудования для освещения земельного участка в Предгорном районе, СНТ Дружба, проезд 25, уч. 25" (Курсин И.В.)</t>
  </si>
  <si>
    <t>Реконструкция ВЛ-0,4 кВ Ф-2 от ТП-1268/346 для осуществления технологического присоединения энергопринимающих устройств заявителя: оборудования для освещения земельного участка в Предгорном районе, СНТ Дружба, проезд 27, уч. 26"  (Кочергин Н.Б.)</t>
  </si>
  <si>
    <t xml:space="preserve">Реконструкция ВЛ-0,4 кВ дерев. с ж/б прист. 13,21 км (Инв. № СЦ9129) (дисп. наим. ВЛ-0,4 кВ от ТП-5/602)  для осуществления технологического присоединения энергопринимающих устройств жилого дома, расположенного в Минераловодском городском округе, с.Левокумка, ул.Курганная, 5а (Татаренко Н.В.) </t>
  </si>
  <si>
    <t>Реконструкция ВЛ-10 кВ Ф-101 от ПС 35/10 кВ «Ясная Поляна-1», строительство ВЛ-0,4 кВ и ТП-10/0,4 кВ для осуществления технологического присоединения энергопринимающих устройств строительной площадки жилого дома в Предгорном районе, в границах муниципального образования Тельмановского сельсовета, СТ «Здоровье», проезд 4 а, участок 187 (Сенькин С.И.)</t>
  </si>
  <si>
    <t>Рек.ВЛ-0,4 кВ ж/б опоры 5.3км (Инв. № СЦ9308) (дис.наим. ВЛ-0,4 кВ от ТП-8/161) для тех. прис. эн. уст.заяв: гараж в СК, МГО, п.Новотерский, ГК Змейка (Зацепина К.Н.)</t>
  </si>
  <si>
    <t>Строительство ВЛ-0,4 кВ от ТП-334/170 для осуществления технологического присоединения энергопринимающих устройств жилого дома в  г.Пятигорске, п.Нижнеподкумский, ул.Солнечная, 4 (Кох Д.Ю.)</t>
  </si>
  <si>
    <t>Реконструкция ВЛ-0,4 кВ  Ф-2 от ТП-1251/305 для осуществления технологического присоединения энергопринимающих устройств обьекта незавершенного строительства (жилой дом) в Предгорном районе, п.Ясная Поляна, ул.Казачья, №65 (Инв. № СЦ11137) (дог. №10926/2019/СТВ/ЦЭС/ПРЭС от 16.08.2019 -заявитель Денисенко Л.С.)</t>
  </si>
  <si>
    <t>Реконструкция ВЛ-10 кВ Ф-117 5.3 км, строительство ВЛ-0,4 кВ и ТП-10/0,4 кВ для осуществления технологического присоединения энергопринимающих устройств заявителя: строительной площадки жилого дома в Предгорном районе, п. Нежинский, ул. Южная, д.31 (Инв. №СЦ9287) (Заявитель - Сницарь А.А.)   </t>
  </si>
  <si>
    <t>Реконструкция ВЛ-10 кВ Ф-397 10,19 км (Инв.№СЦ4861),  ВЛ-10 кВ Ф-167 6.791 км (Инв.№СЦ6058) и строительство ТП-10/0,4 кВ для осуществления технологического присоединения энергопринимающих устройств заявителя - детский сад-ясли на 220 мест в  ст. Константиновская, район пересечения ул.Шоссейной и ул. Почтовой (кад.№ 26:29:090319:451)(дог. №43-05/155 от 28.08.2019 г.Муниципальное казенное учреждение «Управление капитального строительства» - 122 кВт)</t>
  </si>
  <si>
    <t>Реконструкция ВЛ-0,4 кВ 2,0 км ф-1, ф-2 от КТП 935/103 х.Новая Пролетарка (Инв. № СЦ9899) (дисп. наим. ВЛ-0,4 кВ от ТП-935/103) для осуществления технологического присоединения энергопринимающих устройств жилого дома в  Предгорном районе, х.Новая Пролетарка, ул. им. Героя Советского Союза И.С. Лошака, 4 (дог. №11202/2019/СТВ/ЦЭС/ПРЭС от 13.09.2019 г. заявитель - Шестакова А.В.)</t>
  </si>
  <si>
    <t>Реконструкция ВЛ-10 кВ Ф-141 9.4 км , строительство ТП-10/0,4 кВ для осуществления технологического присоединения энергопринимающих устройств объекта незавершенного строительства  в Предгорном районе, с.Этока (Инв. № СЦ6060) (кад № 26:29:130308:15, № 26:29:130308:22) (Договора №19898/2020/СТВ/ЦЭС/ПРЭС
 от 23.01.2020,  №11685/2019/СТВ/ЦЭС/ПРЭС
от 03.12.2019, Заявители-Дашков А.В, Кулинченко А.Н.)</t>
  </si>
  <si>
    <t>Реконструкция ВЛ-0,4 кВ от ТП-151/162 для осуществления технологического присоединения энергопринимающих устройств строительной площадки жилого дома в Предгорном районе, х. Калаборка, ул. Подгорная, д.64  (Гребенюков А.Е.)</t>
  </si>
  <si>
    <t>Реконструкция ВЛ-10 кВ Ф-162 от ПС 110/35/10 кВ «Железноводская»,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 Новоблагодарное, ул. Ленина «под ключ».(Кол. Заявка Остроухов В. И. и др.)</t>
  </si>
  <si>
    <t>Реконструкция ВЛ-0,4 кВ от ТП-139/166 для осуществления технологического присоединения энергопринимающих устройств строительной площадки жилого дома расположенной в Предгорном районе, с.Новоблагодарное, ул.Суворовская, 66 «под ключ». (Бабаджанян М.Р.)</t>
  </si>
  <si>
    <t>Реконструкция ВЛ-0,4 кВ от ТП-17/388 для осуществления технологического присоединения энергопринимающих устройств строительной площадки жилого дома расположенной в Минераловодском районе, СТ Колос, № 39 "под ключ" (Покусаева Н.А.)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</si>
  <si>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ключ". (Договор № 8914/2019/СТВ/ЦЭС/ПРЭС от 15.03.2019. Заявитель - Билоус В. В.) </t>
  </si>
  <si>
    <t>Реконструкция ВЛ-0,4 кВ от ТП-1222/162 для осуществления технологического присоединения энергопринимающих устройств строительных площадок строений в Предгорном районе, п. Железноводский, ул. Лермонтова, ул. Солнечная "под ключ" (Кол. Заявка Перерва И.М. и др.)</t>
  </si>
  <si>
    <t>Реконструкция ВЛ-10 кВ Ф-397 11.3 км, строительство ВЛ-0,4 кВ и ТП-10/0,4 кВ для осуществления технологического присоединения энергопринимающих устройств заявителя: оборудование для освещения земельного участка в Ставропольском крае, г. Железноводск, п. Капельница, СТ Капельница, № 428, № 613”(Кол. Заявка Причислов О.Н., Печенев В.Н.)</t>
  </si>
  <si>
    <t>Реконструкция ВЛ-0,4 кВ Ф-1 от МТП-23/397  для осуществления технологического присоединения энергопринимающих устройств заявителя: садового домика в Ставропольском крае, г.Железноводск, п.Капельница, СТ Капельница, 124 (Инв. №СЦ10429) (Договор №11056/2019/СТВ/ЦЭС/МРЭС от 11.11.2019 г. заявитель -Борисенко А.М.)</t>
  </si>
  <si>
    <t>Реконструкция ВЛ-0,4 кВ Ф-1 от КТП-921/162  для осуществления технологического присоединения энергопринимающих устройств заявителя: строительное оборудование в Ставропольском крае, п.Железноводский, ул.Минводская 25 (Инв. № СЦ10384) (Договор №10777/2019/СТВ/ЦЭС/ПРЭС от 05.08.2019 г. заявитель -Юртаева Л.А.)</t>
  </si>
  <si>
    <t>Реконструкция ВЛ-0,4 кВ ж/б опоры от 11/279-1,1 км+ 1,42 км СИП от ТП 5/279 кВ (Инв. № СЦ9788) (дисп. наим. ВЛ-0,4 кВ от ТП-5/279) для осуществления технологического присоединения энергопринимающих устройств объектов незавершенного строительства (магазин), в Новоселицком районе, с. Чернолесское, пер. Клары Цеткин, д. 2а (Договор №20665/2020/СТВ/ЦЭС/НРЭС от 19.03.2020 г. заявитель –Михайлова Е.С.)</t>
  </si>
  <si>
    <t>Реконструкция ВЛ-0,4 кВ Ф-1 от ТП-1215/152  для осуществления технологического присоединения энергопринимающих устройств заявителя для энергоснабжения жилого дома в Предгорном районе, п. Санамер, ул. А. Гюльбякова (кад. №26:29:070902:965)» (Инв. №СЦ11145), (Заявитель - Тихомиров В.А., договор ТП от 18.02.2020 № 20203/2020/СТВ/ЦЭС/ПРЭС)</t>
  </si>
  <si>
    <t>Строительство ВЛ-0,4 кВ Ф-3 от ТП-1/161 для осуществления технологического присоединения энергопринимающих устройств строительной площадки строения в Предгорном районе, х. Воронов, ул. Октябрьская (кад.№  26:29:050242:202)» (Заявитель – Сагазетдинов Р.М, договор ТП от 26.08.2020 №22428/2020/СТВ/ЦЭС/МРЭС)</t>
  </si>
  <si>
    <t>Реконструкция ВЛ-6 кВ Ф-618 23,15 км и строительство ТП-6/0,4 кВ для осуществления технологического присоединения энергопринимающих устройств РУ-0,4 кВ в Минераловодском городском округе, в п. Загорский (кад № 26:23:080603:1)» (Договор ТП от 06.05.2019 № 43-05/88, заявитель – Халатян В.А.)</t>
  </si>
  <si>
    <t>Реконструкция ВЛ-0,4 кВ от ТП 18/614 для осуществления технологического присоединения энергопринимающих устройств жилых домов, в Минераловодском городском округе, п. Кумской, ул. Лесная, д. 6, д. 35</t>
  </si>
  <si>
    <t>Реконструкция ВЛ-0,4 кВ Ф-3 от ТП-1112/153 для осуществления технологического присоединения энергопринимающих устройств строительной площадки жилого дома в  г. Ессентуки, ул. Донская, 27</t>
  </si>
  <si>
    <t>Реконструкция ВЛ-0,4 кВ ж/б опоры 50.22 км (15 км Ессентукск ПУ) п.Мирный (инв. № СЦ9290) (дисп. наим. ВЛ-0,4 кВ от ТП-417/117) для осуществления технологического присоединения энергопринимающих устройств заявителя строительной площадки строения в Предгорном р-не, п. Мирный, ул. Совхозная, д. 6 б (кад. №26:29:150318:62)</t>
  </si>
  <si>
    <t>Реконструкция ВЛ-0,4 кВ Ф-2 ТП-2/132 ВЛ-10 кВ Ф-132 Сенгилеевская ГЭС для осуществления технологического присоединения энергопринимающих устройств жилого дома в п. Приозерный, ул. Крайняя, 7 А. (Договор № 6937/2018/СТВ/ЗЭС/ ШРЭС от 03.09.18г.) Заявитель: Бакалова Т.П.</t>
  </si>
  <si>
    <t>Реконструкция ВЛ-0,4 кВ Ф-1 ТП-13/166 ВЛ-10 кВ Ф-166 ПС Ставрополь-330  для осуществления технологического присоединения энергопринимающих устройств жилого дома по ул. Орджоникидзе, 116 А, в  с. Надежда, Шпаковского района, (договор тех.приса № 8362/2018/СТВ/ЗЭС/ШРЭС от 17.12.2018г.; заявитель - Анахатунян С.А.)</t>
  </si>
  <si>
    <t>Реконструкция ВЛ-0,4 кВ Ф-1 ТП-6/151 ВЛ-10 кВ Ф-151 ПС  Пригородная  для осуществления технологического присоединения энергопринимающих устройств жилого дома в  с. Татарка, ул. Южная, 4. (Договор № 5761/ 2018/СТВ/ ЗЭС/ШРЭС от 11.05.18г.) Заявитель: Бедарев Н.К.</t>
  </si>
  <si>
    <t>Реконструкция ВЛ-0,4 кВ Ф-2 ТП-18/135 ВЛ-10 кВ Ф-135 ПС Промкомплекс для осуществления технологического присоединения энергопринимающих устройств жилого дома по ул. 50 лет Победы, 96Б,  с. Верхнерусское,. (договор тех.прис.  №8147/2018/ СТВ/ЗЭС/ ШРЭС от 27.11.2018г, заявитель - Гончарова Л.В.)</t>
  </si>
  <si>
    <t>Реконструкция ВЛ-0,4 кВ Ф-1 ТП-17/168 Ф-168 ПС «Ставрополь-330» для осуществления  технологического присоединения энергопринимающих устройств жилого дома по ул. Рабочая, 71 «Д», с. Надежда, Шпаковского района» (Заявитель - А.В. Горлов, договор ТП от 15.03.2019 № 9102/2019/СТВ/ЗЭС/ШРЭС) «под ключ»</t>
  </si>
  <si>
    <t>Строительство ВЛ-0,4 кВ от ТП-4/130  ВЛ-10 кВ Ф-130 ПС Заветная  для осуществления технологического присоединения энергопринимающих устройств детского сада в  с. Заветное, ул. Баркова, 11. (Договор тех. прис. № 43-05/136  от 01.10.2018)</t>
  </si>
  <si>
    <t>Реконструкция ВЛ-10 кВ Ф-397 10,19 км (Инв.№СЦ4861),  ВЛ-10 кВ Ф-167 6.791 км (Инв.№СЦ6058) и строительство ТП-10/0,4 кВ для осуществления технологического присоединения энергопринимающих устройств заявителя - детский сад-ясли на 220 мест в  ст. Константиновская, район пересечения ул.Шоссейной и ул. Почтовой (кад.№ 26:29:090319:451)(дог. №43-05/155 от 28.08.2019 г.Муниципальное казенное учреждение «Управление капитального строительства» - 122 кВт) 2 этап</t>
  </si>
  <si>
    <t>Реконструкция ВЛ-0,4 кВ Ф-2 ТП-25/166 ВЛ-10 кВ Ф-166 ПС «Ставрополь-330» для осуществления технологического присоединения энергопринимающих устройств жилого дома по пер. Сотниковский, 2, с. Надежда, Шпаковского района» (Заявитель - С.А. Подзолко, договор ТП от 26.02.2019 № 8926/2019/СТВ/ЗЭС/ШРЭС)</t>
  </si>
  <si>
    <t>Реконструкция ВЛ-10 кВ Ф-117 от ПС 110/35/10 кВ «Зеленогорская», строительство ВЛ-0,4 кВ и ТП-10/0,4 кВ для осуществления технологического присоединения энергопринимающих устройств строительных площадок строений и нежилого здания в Предгорном районе, п. Мирный, ул. Шоссейная, 24а, 26. Кол. заявка Хубиев Б.М. и др.</t>
  </si>
  <si>
    <t>Реконструкция ВЛ-10 кВ  Ф-114 от ПС 110/35/10 кВ «Зеленогорская» и строительство ТП-10/0,4 кВ для осуществления технологического присоединения энергопринимающих устройств заявителя- РУ-0,4 кВ в Предгорном районе, в границах муниципального образования п.Мирный (кад. №26:29:150104:5)(заявитель -Гебенов С-А.Р)</t>
  </si>
  <si>
    <t>Реконструкция ВЛ-10 кВ Ф-141 от ПС 110/10 кВ «ПТФ», строительство  ТП-10/0,4 кВ для осуществления технологического присоединения энергопринимающих устройств строительной площадки строения в Предгорном районе, МО Этокский сельсовет, в границах земель колхоза Им. Ленина (кад. номер 26:29:130311:8)(Заявитель-Гебенов М.М.)</t>
  </si>
  <si>
    <t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кад. номер 26:29:130306:2"под ключ" (Заявитель -Салпагаров Х.Ю.)</t>
  </si>
  <si>
    <t>Реконструкция ВЛ-0,4 кВ Ф-2 ТП-40/166 ВЛ-10 кВ Ф-166 ПС Ставрополь-330 для осуществления  технологического присоединения энергопринимающих устройств жилого дома по ул. 60 лет СССР, 2/4, с. Надежда, Шпаковского района (договор тех.прис. №8728/2019/ СТВ/ЗЭС/ШРЭС от 11.02.2019, заявитель – Исрафилова М.Г.)</t>
  </si>
  <si>
    <t>Реконструкция ВЛ-0,4 кВ Ф-1 ТП-20/168 ВЛ-10 кВ Ф-168 ПС Ставрополь-330  для осуществления технологического присоединения энергопринимающих устройств жилого дома по ул. Ставропольская, 59 Б в с. Надежда, (договор тех.приса №8142/2018/СТВ /ЗЭС/ШРЭС от 27.11.2018г.; заявитель – Климченко С.Ю.)</t>
  </si>
  <si>
    <t>Реконструкция ВЛ-0,4 кВ Ф-1 ТП-10/135 ВЛ-10 кВ Ф-135 ПС Промкомплекс для осуществления технологического присоединения энергопринимающих устройств жилого дома по ул. Подгорная, 279,  с. Верхнерусское,. (договор тех.прис.  №7613/2018/ СТВ/ЗЭС/ ШРЭС от 24.10.2018г, заявитель - Кокарев В.М.)</t>
  </si>
  <si>
    <t>Реконструкция ВЛ-0,4 кВ Ф-1 ТП-27/166 ВЛ-10 кВ Ф-166 ПС Ставрополь-330 для осущ.техприс эн.прин.устр. ж/д дома по ул. Советская, 2 «Ж», в с. Надежда, Шпаковского района» (Заявитель - А.Ю. Копотилов, договор ТП от 11.10.2019 №11577/2019/СТВ/ЗЭС/ШРЭС)</t>
  </si>
  <si>
    <t>Строительство ВЛ-0,4 кВ Ф-4 ТП-5/261 ВЛ-10 кВ Ф-261 ПС Стародворцовская,  для осуществления технологического присоединения энергопринимающих устройств вагончика охраны СПК-к Стрижамент в Кочубеевском районе  (договор тех.прис №7612/2018/СТВ/ЗЭС/КРЭС от 24.10.18, заявитель - Марковчин Н.Н.)</t>
  </si>
  <si>
    <t>Реконструкция ВЛ 0,4 кВ Ф-3 ТП-35/157 ВЛ-10 кВ Ф-157 ПС Пригородная для  осуществления технологического присоединения  энергопринимающих устройств жилого дома по ул. Полевая, 6,  в с. Татарка, Шпаковского района (Ткач Е.Н.)</t>
  </si>
  <si>
    <t>Реконструкция ВЛ-10 кВ Ф-127 ПС 35/10 кВ Сергиевская и строительство КТП-10/0,4 кВ для осуществления технологического присоединения энергопринимающих устройств личного подсобного хозяйства в Грачевском районе, земли МО Сергиевского сельсовета «под ключ» (Степаненко Николай Иванович)</t>
  </si>
  <si>
    <t>Реконструкция ТП-4/195 ВЛ-10 кВ Ф-195 ПС Новая Деревня и строительство ВЛ-0,4 кВ Ф-4 ТП-4/195 ВЛ-10 кВ Ф-195 ПС Новая Деревня   для осуществления  технологического присоединения энергопринимающих устройств жилых домов по улице Весенняя, х. Прогресс,  Кочубеевского района ( Тимченко Н.С., Шишкин В.В., Постоленко Г.В., Пасечник Т.М., Дериземля Е.А.)</t>
  </si>
  <si>
    <t>Реконструкция ВЛ 0,4 кВ Ф-3 ТП-14/171 ВЛ-10 кВ Ф-171 ПС Южная для  осуществления технологического присоединения  энергопринимающих устройств жилого дома по ул. Приозерная, 57,  в х. Демино, Шпаковского района (Черепанов И.Н.)</t>
  </si>
  <si>
    <t>Реконструкция ВЛ-0,4 кВ Ф-1 ТП-41/166 ВЛ-10 кВ Ф-166 ПС Ставрополь-330 для осущтехприс э/прин устр-в ж/д по ул.Мира 52Б, с.Надежда Шпаковского р-на (Магомедов Абдулгалим Абдулахович)</t>
  </si>
  <si>
    <t>Реконструкция ВЛ-0,4 кВ Ф-3 ТП-8/131 ВЛ-10 кВ Ф-131 ЦРП 6/10 кВ Сенгилеевская ГЭС для техприса э/приним.уст-в личн подс хоз-ва по ул.Лесная,70/1 (Скоромный С.С)</t>
  </si>
  <si>
    <t>Реконструкция ВЛ-10 кВ Ф-165 ПС Ставрополь-330 для осуществления технологического присоединения энергопринимающих устройств компостного цеха в с. Надежда, б/н (Щербунов С.Г.)</t>
  </si>
  <si>
    <t>Реконструкция ВЛ-0,4 кВ Ф-1 ТП-20/168 ВЛ-10 кВ Ф-168 ПС Ставрополь-330 для осуществления технологического присоединения энергопринимающих устройств жд (Шамоян Флит Заарович)</t>
  </si>
  <si>
    <t>Строительство отпайки ВЛ-10 кВ Ф-130 ЦРП-10 кВ Сенгилеевская ГЭС  и ТП-10/0,4 кВ для техприса энергоприн-х  устройств дамбы в с. Сенгилеевском (Сасин Н.И.)</t>
  </si>
  <si>
    <t>Реконструкция ВЛ-0,4 кВ Ф-2 ТП-3/104 ВЛ-10 кВ Ф-104 ПС «Грачевская» для осуществления технологического присоединения энергопринимающих устройств магазина по ул. Войкова, 95Б, с. Старомарьевка, Грачевского района» (Заявитель - ИП О.В. Саакян, договор ТП от 08.07.2019 № 10437/2019/СТВ/ЗЭС/ГРЭС)</t>
  </si>
  <si>
    <t>Реконструкция ВЛ-0,4 кВ Ф-2 ТП-30/195 ВЛ-10 кВ Ф-195 ПС Новая Деревня для осуществления технологического присоединения энергопринимающих устройств жилых домов по ул.Дружбы,  х. Новозеленчукский, Кочубеевского района (Кондюрина Наталья Борисовна, Морозова Юлия Борисовна)</t>
  </si>
  <si>
    <t>Реконструкция ВЛ-0.4 кВ Ф-1 ТП-30/195 ВЛ-10 кВ Ф-195 ПС Новая Деревня для технологического присоединения энергопринимающих устройств жилого дома по ул. Дружбы, 11, х. Новозеленчукский, Кочубеевского района (договор тех.прис №8143/2018/СТВ/ЗЭС/КРЭС от 27.11.18, заявитель - Мизякова Л.Е.).</t>
  </si>
  <si>
    <t xml:space="preserve">Реконструкция ВЛ-0,4 кВ Ф-3 ТП-34/166 ВЛ-10 кВ Ф-166 ПС «Ставрополь-330 для осуществления технологического присоединения энергопринимающих устройств магазина по ул. Орджоникидзе, 71 «З», с. Надежда, Шпаковского района» (Заявитель - Х.М. Мусаев, договор ТП от 17.12.2018 № 8363/2018/СТВ/ЗЭС/ШРЭС) </t>
  </si>
  <si>
    <t>Реконструкция ВЛ-0,4 кВ Ф-3 ТП-17/157 ВЛ-10 кВ Ф-157 ПС Пригородная для осуществления технологического присоединения энергопринимающих устройств жилого дома по ул. Кавалерийская, 2/12, в с. Татарка (договор тех.прис. №6159/2018/СТВ/ ЗЭС/ШРЭС от 19.06.2018г.; заявитель – Расулова Г.М.)</t>
  </si>
  <si>
    <t>Строительство ВЛ-0,4 кВ от  ТП-35/157 ВЛ-10 кВ Ф-157 ПС 110/10 кВ Пригородная для технологического присоединения энергопринимающих устройств жилого дома в  с. Татарка, ул. Руставели 1/20. (Договор тех. прис. № 07/345 от 30.05.17г; заявитель Соколов А.Ю.</t>
  </si>
  <si>
    <t>Строительство ВЛ-0,4 кВ от опоры №15 ВЛ-0,4 кВ Ф-1 ТП-31/161 ВЛ-10 кВ Ф-161 ПС Ставрополь-330 для осуществления технологического присоединения энергопринимающих устройств жилого дома по ул. Юганская, 17,  в х. Ташла (договор тех.прис. №7614/2018/СТВ/ЗЭС/ШРЭС от 24.10.2018г.; заявитель - Филимонов А.А.)</t>
  </si>
  <si>
    <t>Реконструкция ВЛ-0.4 кВ Ф-2 ТП-2/132 ВЛ-10 кВ Ф-132 ЦРП 6/10 кВ Сенгилеевская ГЭС для технологического присоединения энергопринимающих устройств жилого дома по ул. Крайняя, 8 Б, пос. Приозерный (договор тех.прис №8144/2018/СТВ/ЗЭС/ ШРЭС от 27.11.2018, заявитель – Посевкова Л.Н.)</t>
  </si>
  <si>
    <t>Реконструкция ВЛ-10 кВ Ф-273 ПС 110кВ Кевсала с установкой ТП-10/0,4кВ, строительство ВЛ-0,4 кВ, реконструкция ВЛ-0,4 кВ Ф-4 от ТП-2/273 и Ф-1 от ТП-3/273 для осуществления технологического присоединения энергопринимающих устройств квартиры, расположенной по адресу: Ипатовский район с. Кевсала, ул. Пушкина 21 кв. 1 (Заявитель Колосков И.И.)</t>
  </si>
  <si>
    <t>Реконструкция ВЛ 0,4 кв от ТП-9/280 для осуществл.техприс.энприн.устр.жилого дома по адресу: с.Подлужное,ул.Заречная,56 в Изобильненском р-не  (Заявитель Дворядкин А.Ю.)</t>
  </si>
  <si>
    <t>Реконструкция ВЛ-0,4 кВ Ф-3 ТП-8/042 для осуществления технологического присоединения энергопринимающих устройств помещения магазина, расположенного по адресу: Петровский район, с. Благодатное, ул. Советская 11 (Заявитель Лях В.Н.)</t>
  </si>
  <si>
    <t>Реконструкция ВЛ-0,4 кВ от ТП-5/208 для  осуществления технологического присоединения  энергопринимающих устройств жилого дома по ул. Краснопартизанская, 105/1, в х. Красночервонный,  Новоалександровского  района, Ставропольского края(Заявитель Емельянова С.Г.)</t>
  </si>
  <si>
    <t>Реконструкция ВЛ-0,4 кВ от ТП-8/204 для  осуществления технологического присоединения  энергопринимающих устройств жилого дома по ул. Ленина, 112, в ст. Кармалиновская,  Новоалександровского района Ставропольского края»(Заявитель Картавцев П.Н.)</t>
  </si>
  <si>
    <t>Реконструкция ВЛ-10 кВ Ф-401 от ПС 35/10/6 кВ Птичье с установкой ТП-10/0,4 кВ и строительством ВЛ-0,4 кВ для осуществления технологического присоединения энергопринимающих устройств объекта - пруд для выращивания товарной рыбы(Заявитель Лебедев Е.Г.))</t>
  </si>
  <si>
    <t>Реконструкция ВЛ 0,4 кВ от ТП-1/143 для  осуществления технологического присоединения  энергоприн.устройств строящегося жилого дома по адресу: п. Передовой, ул. Новомолодежная, 28 в  Изобильненском  районе (Заявитель -Выродов И. И.)</t>
  </si>
  <si>
    <t>Реконструкция ВЛ-0,4 кВ Ф-2 ТП-11/770 для осуществления технологического присоединения жилого дома в а.Шарахалсун, ул.Молодежная 2Е (Казандурдыев А.Б)</t>
  </si>
  <si>
    <t>Реконструкция ВЛ -10 кВ Ф-153 от ПС 110/35/10 кВ Дмитриевская, строительство (установка) ТП-25 кВА для осуществления технологического присоединения энергопринимающих устройств жилого дома по адресу : с. Дмитриевское, ул. Ленина, 1/1 в Красногвардейском районе (Заявитель -Захарова Т.П. )</t>
  </si>
  <si>
    <t>Реконструкция ВЛ-10 кВ Ф-061 ПС 35 кВ Д. Балка, строительство ТП-10/0,4кВ, строительство ВЛ-0,4 кВ  для осуществления технологического присоединения энергопринимающих устройств вагончика, расположенного по адресу: Петровский район с. Донская Балка, секция 11, контур 29 (кадастровый номер земельного участка 26:08:060602:111)  (Заявитель - Пожидаева Ю И)</t>
  </si>
  <si>
    <t>Реконструкция ВЛ-10кВ Ф-203 ПС 110/35/10 кВ «Ипатово», для осуществления технологического присоединения энергопринимающих устройств спасательной станции центра ГИМС Главного управления МЧС России по СК, расположенной по адресу: Ипатовский район, х. Бондаревский (кадастровый номер земельного участка 26:02:102002:18) (Заявитель - ГУ Министерства РФ по делам ГО, ЧС и ликвидации последствий стихийных бедствий по СК)</t>
  </si>
  <si>
    <t>Реконструкция ВЛ-10 кВ Ф-487 ПС 35/10 кВ «Елизаветинская», строительство ТП-10/0,4кВ, строительство ВЛ-0,4 кВ  для осуществления технологического присоединения энергопринимающих устройств объектов для рыбоводства, расположенных по адресу: Благодарнеский район на территории бывшего колхоза «Родина»  (Заявитель - Кузнецов Р.В.)</t>
  </si>
  <si>
    <t>Строительство ВЛ-0,4 кВ от КТП-18/461 в с. Бурлацкое Благодарненского района (Заявитель -ИП 2020 )</t>
  </si>
  <si>
    <t>Реконструкция ВЛ 0,4 кВ от ТП-6/497 для технологического присоединения строящегося жилого дома расположенного по ул. Полевая в с. Раздольное Новоалександровского района (Заявитель Майлубаева Н.В.)</t>
  </si>
  <si>
    <t>Реконструкция ВЛ-10 кВ Ф-390 от ПС 35/10 кВ Правоегорлыкская, строительство ТП-10/0,4 кВ для осуществления технологического присоединения энергопринимающих устройств здания холодильника расположенного в с. Донское, ул. Промышленная, 7г Труновского района (Заявитель-Затолокина Н.З)</t>
  </si>
  <si>
    <t>Реконструкция ВЛ-10 кВ  Ф-266 от ПС 110/35/10 кВ «Новоселицкая», строительство ВЛ-0,4 кВ и ТП-10/0,4 кВ  для осуществления технологического присоединения энергопринимающих устройств  коттеджа, в Новоселицком р-не, территория колхоза им. Ленина примерно 11,8 км по направлению на восток от ориентира центра села Новоселицкого, северная окраина с Журавского. (Заявитель Масалыкина С.А.)</t>
  </si>
  <si>
    <t>Реконструкция ВЛ-10 кВ Ф-170 от ПС 110/10 кВ Провал и строительство ТП-10/0,4 кВ для осуществления технологического присоединения энергопринимающих устройств нежилого здания в Предгорном районе, в границах земель МО Этокский сельсовет, на землях колхоза им. Ленина №1 (кад № 26:29:000000:11065)(Заявитель -Гебенов У.М.)</t>
  </si>
  <si>
    <t>Реконструкция ВЛ-6 кВ Ф-615 от ПС 110/35/6 кВ «Мин-Воды-2», строительство ВЛ-0,4 кВ и ТП-6/0,4 кВ для осуществления технологического присоединения энергопринимающих устройств заявителей объектов незавершенного строительства (жилых домов) в Минераловодском городском округе, х. Возрождение, ул. Славянская, ул. Радужная, ул. Казачья "под ключ" (Кол. заявка Дегтярева Н.Е. и др.)</t>
  </si>
  <si>
    <t>Реконструкция ВЛ-10 кВ Ф-103 от ПС 35/10 кВ «Юцкая», строительство ВЛ-0,4 кВ и ТП-10/0,4 кВ для осуществления технологического присоединения энергопринимающих устройств заявителей торговые павильоны в Предгорном районе, с.Садовое, ул.Георгевская, ул.Кисловодская (Кол. заявка Саркисян Ю.А. и др.)</t>
  </si>
  <si>
    <t>Реконструкция ВЛ-10 кВ Ф-114 от ПС 110/35/10 кВ «Зеленогорская», строительство ТП-10/0,4 кВ для осуществления технологического присоединения энергопринимающих устройств нежилого здания в Предгорном районе,п.Мирный, ул.Боргустанская,72 (Заявитель-Салпагаров Т.М.)</t>
  </si>
  <si>
    <t>Реконструкция ВЛ-10 кВ Ф-101 от ПС 35/10 кВ Ясная Поляна-1 и строительство ТП-10/0,4 кВ для осуществления технологического присоединения энергопринимающих устройств РУ-0,4 кВ в Предгорном районе, СПК Родник, от ориентира жилой дом, расположенный в х.Томатный, ул.Огородная 12, расстояние от ориентира до участка 890 м на юго-восток (кад № 26:29:000000:7133) "под ключ"(Заявитель Тер-Акопова Л.А.)</t>
  </si>
  <si>
    <t>Реконструкция КТП-10/0,4 кВ № 367 Ф-114, строительство ВЛ-0,4 кВ  для осуществления технологического присоединения энергопринимающих устройств заявителя - РУ-0,4 кВ в Предгорном районе, п.Мирный, ул. Тебердинская, 40 (кад. № 26:29:150311:61). (Заявитель-Кудаев Х.С.)</t>
  </si>
  <si>
    <t>Реконструкция ВЛ-0,4 кВ Ф-1 ТП-17/157 ВЛ-10 кВ Ф-157 ПС Пригородная для осуществления технологического присоединения энергопринимающих устройств жилого дома по ул. Вишневая, 10, с. Татарка, (договор тех.прис.  №11830/2019/СТВ/ЗЭС/ШРЭС от 29.10.2019г, заявитель – Костикова М.П.)</t>
  </si>
  <si>
    <t>Реконструкция ВЛ-0,4 кВ Ф-2 ТП-1250/135 ПС35/10"Подгорная" для осущ.тех.прис.(здание охраны рекреационной зоны) в Георг.районе Заявитель Шеховцов А.И.</t>
  </si>
  <si>
    <t>Реконструкция ВЛ-0,4кВ Ф-3 от ТП-3773/356 ПС Русская по сущ.трассе и строи-ство ВЛ-0,4кВ Ф-5 от ТП-3773/356 ПС Русская  Заяв.Келишев А.Ш, Тахиров Ж.Р.</t>
  </si>
  <si>
    <t>Реконструкция ВЛ-10 кВ Ф-123 ПС 35/10 кВ «Марьинская», строительство ТП-10/0,4 кВ и ЛЭП-0,4кВ, для осуществления технологического присоединения энергопринимающих устройств коровника находящегося примерно 3 км по направлению на северо-восток от ориентира СХП «Марьинское» Кировского района</t>
  </si>
  <si>
    <t>«Реконструкция ВЛ-10кВ Ф-913, строительство ТП-10/0,4 кВ для тех. присоединения ЭПУ объектов с/х назначения, в с. Белые Копани</t>
  </si>
  <si>
    <t>«Реконструкция ВЛ-10кВ Ф-826 ПС 35/10 кВ «Киевская», строительство ТП-10/0,4 кВ, строительство ВЛ-0,4 кВ для осуществления технологического присоединения</t>
  </si>
  <si>
    <t>Реконструкция ВЛ-10кВ Ф-064 ПС 35/10 кВ «Донская Балка», для осуществления тех.присоединения энергопринимающих устройств объектов с/х назначения</t>
  </si>
  <si>
    <t>Строительство ВЛ-0,4кВ от ТП 7/095 для тех.присоединения ЭПУ объектов ЛПХ в с.Ореховка</t>
  </si>
  <si>
    <t xml:space="preserve">Реконструкция ВЛ-0,4 кВ Ф-2 ТП-14/313 для тех. присоединения ЭПУ храма в с. Б. Джалга Ипатовского ГО </t>
  </si>
  <si>
    <t xml:space="preserve">Реконструкция ВЛ-10 Ф-082, строительство ВЛ-0,4 кВ и ТП-10/0,4 кВ для тех. присоединения ЭПУ вагончика в с. Константиновское, ул. Гагарина 2а </t>
  </si>
  <si>
    <t>Реконструкция ВЛ-10 Ф-770, строительство ВЛ-0,4кВ и ТП-10/0,4кВ для тех. присоединения  жилого дома для животноводов в с.Кучерла Туркменского района</t>
  </si>
  <si>
    <t>Реконструкция ВЛ 0,4 кВ от ТП-6/320 для осуществления технологического присоединения энергопринимающих устройств строящегося ж/дома по ул. Колхозная,33 в ст.Новотроицкая Изобильненского р-на</t>
  </si>
  <si>
    <t xml:space="preserve">Реконструкция ВЛ-0,4 кв от ТП-10/438 для осущ.техприс.энергоприн. устр-в нежилого здания, расположенного в ДПК "Садовод" массив 3, ул.Нижняя,281 </t>
  </si>
  <si>
    <t>Реконструкция ВЛ-0,4 кВ от ТП-11/282 для осущ.техприс.энприн. устр. строящегося жилого дома , расположенного по ул.Полушина,120 в с.Московское</t>
  </si>
  <si>
    <t>Реконструкция ВЛ-0,4 кВ от ТП-7/264 для осущ.техприс.энприн.устр.строящегося жилого дома, расположенного по ул.Лермонтова,23 в с,Ключевское Труновского района</t>
  </si>
  <si>
    <t>Реконструкция ВЛ-10 кВ Ф-123 ПС 110/35/10 кВ Красногвардейская со строительством ТП-10/0,4 кВ тех. прис.  торгово-сервисного комплекса</t>
  </si>
  <si>
    <t>Реконструкция ВЛ-10 кВ Ф-258 ПС 35/10 кВ Труновская со строительством ТП-10/0,4 кВ и ВЛ-0,4 кВ для тех. прис. поливной станции</t>
  </si>
  <si>
    <t xml:space="preserve">Реконструкция ВЛ-0,4 кВ от ТП-10/176 для  технологического присоединения жилого дома, расположенного по ул. Российская,2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п. Новоизобильный </t>
  </si>
  <si>
    <t>Реконструкция ВЛ-10 кВ Ф-133 отПС 110/35/10 кВ Донская со строительством ТП-10/0,4 кВ и ВЛ-0,4 кВ для тех. присоединения строящегося магазина</t>
  </si>
  <si>
    <t xml:space="preserve">Реконструкция ВЛ-10 кВ Ф-264 от ПС 35/10 кВ Труновская со строительством ТП-10/0,4 кВ и ВЛ-0,4 кВ для тех. присоединения  земельного участка для с/х </t>
  </si>
  <si>
    <t>Реконструкция ВЛ-0,4 кВ от ТП-30/209 для техприсоединения строящегося склада на земельном участке в 1,0 км южнее г.Новоалександровск</t>
  </si>
  <si>
    <t>Реконструкция ВЛ-0,4 кВ от ТП-15/208  для технологического присоединения жилого дома по ул. Червонная, 39 в х. Красночервонный Новоалександровского района</t>
  </si>
  <si>
    <t xml:space="preserve">Реконструкция ВЛ-10 кВ Ф-105 от ПС 110/35/10 кВ «Суворовская», строительство ВЛ-0,4 кВ и ТП-10/0,4 кВ для осуществления технологического присоединения энергопринимающих устройств кафе, в Предгорном районе, ст. Суворовская, а/д Лермонтов-Черкесск 37 км (кад. № 26-26-35/011/2012-879) </t>
  </si>
  <si>
    <t>Реконструкция ВЛ-10 кВ  Ф-192, строительство ВЛ-0,4 кВ и ТП-10/0,4 кВдля осуществления технологического присоединения энергопринимающих устройств строительной площадки строения в Андроповском муниципальном округе, в границах СПК «Курсавский» (кад № 26:17:061303:3)</t>
  </si>
  <si>
    <t xml:space="preserve">Реконструкция ВЛ-0,4 кВ от ТП-1294/117 для осуществления технологического присоединения энергопринимающих устройств объекта незавершенного строительства (жилого дома) в Предгорном муниципальном округе, п.Нежинский, ул.Курганная, д. 8 </t>
  </si>
  <si>
    <t xml:space="preserve">«Реконструкция ВЛ-10 кВ Ф-128 от ПС 110/35/10 кВ Есссентуки-2, строительство ВЛ-0,4 и ТП-10/0,4 кВ для технологического присоединения энергопринимающих устройств строительной площадки строения в г. Ессентуки, между автодорогой Пятигорск-Кисловодск и полосой отвода железной дороги» </t>
  </si>
  <si>
    <t>Реконструкция ВЛ-0,4 кВ от ТП-318/411 для осуществления технологического присоединения энергопринимающих устройств строительной площадки жилого дома в Предгорном муниципальном округе, п.Подкумок, ул.Донская, д. 51 (кад № 26:29:160202:784)</t>
  </si>
  <si>
    <t>Реконструкция ВЛ-0,4 кВ от ТП-860/137 для технологического присоединения энергопринимающих устройств жилого дома в Предгорном муниципальном округе, с. Юца, ул. Высоковольтная, д. 22А (кад. №26:29:120406:440)</t>
  </si>
  <si>
    <t>Реконструкция ВЛ-0,4 кВ от ТП 1173/162 для осуществления технологического присоединения энергопринимающих устройств строительной площадки жилого дома, в Предгорном муниципальном округе, с. Новоблагодарное, ул. Балахонова, д. 69 (Кад. № 26:29:040204:38)</t>
  </si>
  <si>
    <t>Реконструкция ВЛ-0,4 кВ от ТП-2/161 для осуществления технологического присоединения энергопринимающих устройств строительной площадки жилого дома в Минераловодском городском округе, п. Привольный, ул. Луговая, д.31</t>
  </si>
  <si>
    <t>Реконструкция ВЛ-0,4 кВ от ТП-8/397 для осуществления технологического присоединения энергопринимающих устройств строительной площадки жилого дома в г. Железноводск,  жилрайона Капельница, ул. Аллейная, д.53</t>
  </si>
  <si>
    <t>Реконструкция ВЛ-0,4 кВ от ТП-48/161 для тех. присоединения ЭПУ жилого дома в п. Змейка, ул. Дорожная, д. 32».</t>
  </si>
  <si>
    <t>Реконструкция ВЛ-0,4 кВ от ТП-878/104 для осуществления технологического присоединения энергопринимающих устройств  жилого дома в ст.Константиновской, пер. Тимошенко, 6</t>
  </si>
  <si>
    <t>Реконструкция ВЛ-10 кВ Ф-101 от ПС 35/10 кВ Ясная Поляна-1, строительство ВЛ-0,4 кВ и ТП-10/0,4 кВ для осуществления технологического присоединения энергопринимающих устройств строительной площадки строения, в Предгорном муниципальном округе, х. Томатный, ул. Огородняя, д. 214»</t>
  </si>
  <si>
    <t>Реконструкция ВЛ-10 кВ Ф-104, строительство ВЛ-0,4 кВ и ТП-10/0,4 кВ для тех. присоединения ЭПУ стройплощадки в с. Этока</t>
  </si>
  <si>
    <t xml:space="preserve">Реконструкция ВЛ-10 кВ Ф-162 от ПС 110/35/10 кВ «Железноводская»,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Железноводский, пер. Дорожный </t>
  </si>
  <si>
    <t>Реконструкция ВЛ 0,4 кВ от ТП-14/618 для тех. присоединения ЭПУ жилого дома в п. Загорский, ул. Луговая, 28</t>
  </si>
  <si>
    <t>Реконструкция ВЛ 0,4 кВ от ТП-21/173 для тех. присоединения ЭПУ жилого дома в п. Подкумок, пер. Известковый, д. 19А</t>
  </si>
  <si>
    <t xml:space="preserve">Реконструкция ВЛ 0,4 кВ от ТП-3/615 для тех. присоединения ЭПУ жилого дома в x. Возрождение, ул. Степная, д. 59». </t>
  </si>
  <si>
    <t>Реконструкция ВЛ-0,4 кВ от ТП-2/161 для тех. присоединения ЭПУ жилого дома в п. Привольный, ул. Луговая, д. 4». (Договор ТП от 29.03.2021 г. № 31306/2021/СТВ/ЦЭС/МРЭС, заявитель – Ильясов Н.К.)</t>
  </si>
  <si>
    <t xml:space="preserve">Реконструкция  ВЛ 0,4кВ от ТП-8/195 для осуществления технологического присоединения энергопринимающих устройств зернодробилки  в Буденновском районе, п.Терек, ул. Мира, 9 </t>
  </si>
  <si>
    <t xml:space="preserve">Реконструкция ВЛ-0,4 кВ от ТП-70/104 для тех. присоединения ЭПУ стройплощадки в п. Нижнеподкумский (кад. № 26:29:090609:94)». </t>
  </si>
  <si>
    <t>Реконструкция ВЛ 0,4 кВ от ТП-2/318 для тех. присоединения ЭПУ жилого дома в с. Солуно-Дмитриевское, ул. Советская, д. 56</t>
  </si>
  <si>
    <t>Реконструкция ВЛ 0,4 кВ от ТП-25/412 для тех. присоединения ЭПУ жилого дома в п. Подкумок, ул. Набережная, д. 7/2</t>
  </si>
  <si>
    <t>Реконструкция ВЛ 0,4 кВ от ТП-3/225 для тех. присоединения ЭПУ жилого дома в с. Прикумское, ул Ленина, д. 62</t>
  </si>
  <si>
    <t>Реконструкция ВЛ 0,4 кВ от ТП-387/117 для тех. присоединения ЭПУ нежилого здания в п. Мирный, ул. Кольцегорская, д. 15».</t>
  </si>
  <si>
    <t xml:space="preserve">Реконструкция ВЛ-0,4 кВ от ТП-2/307 для тех/прис.  ЭПУ  склада в границах  МО Арзгирского с/с </t>
  </si>
  <si>
    <t>«Реконструкция ВЛ 0,4 кВ от ТП-16/601 для тех. присоединения ЭПУ жилого дома в с. Левокумка, ул. Дорожная, д. 9». (Договор ТП от 30.11.2020 №29700/2020/СТВ/ЦЭС/МРЭС, заявитель - Нуриев М.В.)</t>
  </si>
  <si>
    <t>«Реконструкция ВЛ 0,4 кВ от ТП-75/161 для тех. присоединения ЭПУ жилого дома в п. Змейка, ул. Российская, д. 48 /ул. Змейская, д. 14». (Договор ТП от 09.11.2020 №29252/2020/СТВ/ЦЭС/МРЭС, заявитель - Антоненко В.А.)</t>
  </si>
  <si>
    <t>«Строительство ВЛ-0,4 кВ от ТП-19/267 для тех. присоединения ЭПУ жилого дома в с. Новоселицкое (кад. № 26:19:090523:54.)». (Договор ТП от 04.12.2020 №29603/2020/СТВ/ЦЭС/НРЭС, заявитель - Плотников Н.С.)</t>
  </si>
  <si>
    <t>«Реконструкция ВЛ 0,4 кВ ТП-158/162 для тех. присоединения ЭПУ жилого дома в п. Железноводский, ул. Комарова, д.15». (Договор ТП от 25.01.2021 № 30497/2021/СТВ/ЦЭС/ПРЭС, заявитель - Дурница Л. А.)</t>
  </si>
  <si>
    <t>«Реконструкция ВЛ 0,4 кВ ТП-52/161 для тех. присоединения ЭПУ жилого дома в п. Змейка, ул. Дружбы, д. 27». (Договор ТП от 28.01.2021 №22757/2020/СТВ/ЦЭС/МРЭС, заявитель - Ягубова Е.Д.)</t>
  </si>
  <si>
    <t xml:space="preserve">Реконструкция ВЛ-10 кВ Ф-103 от ПС 35/10 кВ «Юцкая»,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с.Садовое, ул. Ермолова, ул.Терская </t>
  </si>
  <si>
    <t>Строительство отпайки ВЛ -10 кВ от ВЛ -10 кВ Ф -424 ПС 110 кВ "Урожайная " для осуществления технологического присоединения энергопринимающих устройств скважины №1 "Катериновская " в Левокумском районе , примерно в 5 км на юго -восток от ориентира с . Владимировка (договор №22614/202020/СТВ/ПЭС/ЛРЭС от 20.08.2020г., заявитель ЗАО "Агропромышленная компания "Ставхолдинг")</t>
  </si>
  <si>
    <t>«Строительство ВЛ 0,4 кВ ТП-1222/162 для тех. присоединения ЭПУ электроосвещения земельного участка в СПК «Железноводский» (Кад. №26:29:050405:4)». (Договор ТП от 18.01.2021 №30175/2020/СТВ/ЦЭС/ПРЭС, заявитель - Сардаров Ф. Н.)</t>
  </si>
  <si>
    <t>Реконструкция ВЛ 10 кВ Ф-333, строительство ТП-10/0,4 кВ и ВЛ 0,4 кВ для тех. присоединения ЭПУ стройплощадки в ст. Ессентукская, ул. Этокская, д. 198. (Договор ТП от 11.02.2021 №30684/2021/СТВ/ЦЭС/ПРЭС, заявитель - Петухов Г.П.)</t>
  </si>
  <si>
    <t>Реконструкция ВЛ-10 кВ Ф-114, строительство ВЛ 0,4 кВ и ТП-10/0,4 кВ для тех. присоединения ЭПУ стройплощадки в п. Садовая Долина, (кад. № 26:29:150316:1)» (Договор ТП от 26.02.2021 № 30977/2021/СТВ/ЦЭС/ПРЭС. Заявитель Тамбиева А.А.)</t>
  </si>
  <si>
    <t>Реконструкция ВЛ 0,4 кВ ТП-1/218 для тех. присоединения ЭПУ жилого дома в с. Прикумское, ул. Свободы, д. 14». (Договор ТП от 16.03.2021 № 31083/2021/СТВ/ЦЭС/МРЭС, заявитель - Кагиян Ж.Г.)</t>
  </si>
  <si>
    <t>Реконструкция ВЛ 0,4 кВ ТП-35/161 для тех. присоединения ЭПУ жилого дома в п. Змейка, ул. Вольная, д. 13». (Договор ТП от 05.03.2021 № 30914/2021/СТВ/ЦЭС/МРЭС, заявитель - Селезнева Л.Г.)</t>
  </si>
  <si>
    <t>Реконструкция ВЛ-10 кВ Ф-101 1.9 км, строительство ВЛ-0,4 кВ и ТП-10/0,4 кВ для осуществления технологического присоединения энергопринимающих устройств строительной площадки садового дома в Предгорном районе, СТ "Заря", проезд №2, уч.№1» (Договор ТП от 10.04.2018 № 5347, заявитель - Сидоров А.С.)</t>
  </si>
  <si>
    <t>Реконструкция ВЛ 0,4 кВ ТП-1/225 для тех. присоединения ЭПУ антенно-мачтового сооружения в с. Гражданское, ул. Заречная (Договор ТП от 18.08.2021 № 33617/2021/СТВ/ЦЭС/МРЭС, заявитель - ООО «Русмаркет»)</t>
  </si>
  <si>
    <t>Реконструкция ВЛ 0,4 кВ ТП-8/161 для тех. присоединения ЭПУ гаража в п. Новотерский, гараж № 30 (Договор ТП от 11.01.2021 №30145/2020/СТВ/ЦЭС/МРЭС, заявитель - Руднев Д.А.)</t>
  </si>
  <si>
    <t>Реконструкция ВЛ 10 кВ Ф-313, строительство ТП-10/0,4 кВ и ВЛ 0,4 кВ и для тех. присоединения ЭПУ фрукто-овощехранилища в ст. Воровсколесская, ул. Центральная, уч. 8 (Договор ТП от 15.02.2021 №28251/2020/СТВ/ЦЭС/КРЭС, заявитель - Брылев И.И.)</t>
  </si>
  <si>
    <t>Реконструкция ВЛ 10 кВ Ф-404, строительство ТП-10/0,4 кВ и ВЛ 0,4 кВ и для тех. присоединения ЭПУ жилого дома в х. Хорошевский, ул. Шоссейная, д. 8 (Договор ТП от 29.06.2021 №31507/2021/СТВ/ЦЭС/ПРЭС, заявитель - Попова Л.Н.)</t>
  </si>
  <si>
    <t>Реконструкция ВЛ-10 кВ Ф-170 от ПС 110/10 кВ «Провал», строительство КЛ-10 кВ Ф-170 от ПС 110/10 кВ «Провал» для осуществления техприсоединения</t>
  </si>
  <si>
    <t>Реконструкция ВЛ-0,4 кВ от ТП-5/109 для тех/прис.  ЭПУ  жилого дома в п. Доброжеланный (договор №32337/2021/СТВ/ПЭС/БРЭС от 31.05.2021г., заявитель Мамедов Т.Г.)</t>
  </si>
  <si>
    <t>Реконструкция ВЛ-10 кВ Ф-108 от ПС 110/35/10 кВ «Суворовская», реконструкция ВЛ-0,4 кВ Ф-2 от ТП-526/108, строительство ВЛ-0,4 кВ и ТП-10/0,4 кВ для осуществления технологического присоединения энергопринимающих устройств заявителя объекта незавершенного строительства жилого дома в Предгорном районе, ст. Суворовская, пер. Виноградный, 50а "под ключ"»(дог. тех. прис. № 20394/2020/СТВ/ЦЭС/ПРЭС от 25.02.2020 г., заявитель – Шмидт Н.В)</t>
  </si>
  <si>
    <t>Строительство ВЛ 0,4 кВ Ф-1 ТП-1265/162 ПС 110 кВ Железноводская для тех. присоединения ЭПУ стройплощадки в х. Верблюдогорка, ул. Школьная, д. 57 (Договор ТП от 01.04.2021 № 31327/2021/СТВ/ЦЭС/ПРЭС. Заявитель - Осинцева Е.А.)</t>
  </si>
  <si>
    <t>Реконструкция ВЛ-0,4 кВ от ТП-4/176 для техприс.магазина по ул.Строительная,1Г в п.Новоизобильный  Изобильненского р-на Ставропольского края</t>
  </si>
  <si>
    <t>Реконструкция ВЛ-0,4 кВ от ТП-5/523 для техприс.строящегося жилого дома по адресу : проезд Парковый,17А,х.Спорный в Изобильненском р-не</t>
  </si>
  <si>
    <t>Реконструкция ВЛ-10 ф-356 Л 3372 ПС Русская , строительство ТП-10/04 кВ рек-я ВЛ-0,4 кВ для осущ-я  технологического присоединения энергопринимающих устройств зесмельных уч-в по ул Степная 1г ,ул.Степная 1а с.Русская Курского р-на</t>
  </si>
  <si>
    <t xml:space="preserve">Реконструкция ВЛ-0,4 кВ Ф-1  ТП-24/171 ВЛ-10 кВ Ф-171 ПС Южная для осуществления технологического присоединения энергопринимающих устройств гаража </t>
  </si>
  <si>
    <t>Реконструкция ВЛ-0,4 кВ Ф-4  ТП-19/177 ВЛ-10 кВ Ф-177 ПС Южная для осуществления технологического присоединения энергопринимающих устройств жилого до</t>
  </si>
  <si>
    <t xml:space="preserve">Реконструкция ВЛ-0,4 кВ Ф-2 ТП-2/132 ВЛ-10 кВ Ф-132 ЦРП 6/10 кВ Сенгилеевская ГЭС для осуществления технологического присоединения </t>
  </si>
  <si>
    <t>Реконструкция ВЛ-0,4 кВ Ф-2 ТП-40/135 ВЛ-10 кВ Ф-135 ПС Промкомплекс для осуществления технологического присоединения э/принимающих устройств</t>
  </si>
  <si>
    <t>Реконструкция МТП 3258/220 и строительство ВЛ-0,4кВ для осуществления технологического присоединения эн-щих устройств ж/дома по ул.Кольцевая 87</t>
  </si>
  <si>
    <t>Реконструкция ВЛ-0,4 кВ Ф-1  ТП-41/231 ВЛ-10 кВ Ф-231 ПС Балахоновская для осуществления технологического присоединения энергопринимающих устройств жилого дома  по ул. Южная, 2И, ст. Барсуковская, Кочубеевского района</t>
  </si>
  <si>
    <t>Реконструкция ВЛ-0,4 кВ Ф-1 ТП-20/104 ВЛ-10 кВ Ф-104 ПС Грачевская для осущ. тех. прис энергопринимающих устройств жилых домов по ул. Солнечная</t>
  </si>
  <si>
    <t>Реконструкция ВЛ-0,4 кВ Ф-2 от ТП-1234/304 для осуществелния технологического присоединения энергопринимающих устройств жилого дома по ул.Энгельса 86,</t>
  </si>
  <si>
    <t>Реконструкция ВЛ-0,4 кВ Ф-2 ТП-1/170 ВЛ-10 кВ Ф-170 ПС 330 кВ Ставрополь для осуществления технологического присоединения энергопринимающих устройств жилого дома по ул. Северная, д.23б, с. Старомарьевка, Грачевского района</t>
  </si>
  <si>
    <t xml:space="preserve">Реконструкция ВЛ-0,4 кВ Ф-2  ТП-19/195 ВЛ-10 кВ Ф-195 ПС Новая Деревня для осуществления технологического присоединения энергопринимающих устройств жилого дома по ул. Садовая, 3, х. Прогресс, Кочубеевского района </t>
  </si>
  <si>
    <t xml:space="preserve">Реконструкция ВЛ-0,4 кВ Ф-3  ТП-1/115 ВЛ-10 кВ Ф-115 ПС Ново-Невинномысская для осуществления технологического присоединения энергопринимающих устройств жилого дома по ул. Каштановая, 90, г. Невинномысск </t>
  </si>
  <si>
    <t>Реконструкция ВЛ-0,4 кВ Ф-3  ТП-12/170 ВЛ-10 кВ Ф-170 ПС 330 кВ Ставрополь для осуществления технологического присоединения энергопринимающих устройств жилого дома по ул. Дачная, 111, с. Старомарьевка</t>
  </si>
  <si>
    <t>Реконструкция ВЛ-0,4 кВ Ф-3  ТП-22/135 ВЛ-10 кВ Ф-135 ПС Промкомплекс для осуществления технологического присоединения энергопринимающих устройств жилых домов по ул. Комсомольская, с. Верхнерусское, Шпаковского района</t>
  </si>
  <si>
    <t>Реконструкция ВЛ-0,4 кВ Ф-3  ТП-35/157 ВЛ-10 кВ Ф-157 ПС Пригородная для осуществления технологического присоединения энергопринимающих устройств жилых домов по ул. Руставели, с. Татарка</t>
  </si>
  <si>
    <t>Реконструкция ВЛ-0,4 кВ Ф-1 от ТП-4396/217 ПС35/10 «Левопадинская» для осуществления технологического присоединения энергопринимающих устройств жилого дома по ул.Зеленая дом 36, хутор Левопадинский Степновского района</t>
  </si>
  <si>
    <t>Реконструкция ВЛ-0,4 кВ Ф-1  ТП-24/171 ВЛ-10 кВ Ф-171 ПС Южная для технологического присоединения энергопринимающих устройств гаража в х. Демино, участок Стройотдел, 8</t>
  </si>
  <si>
    <t>Реконструкция ВЛ-0,4 кВ Ф-3 от ТП-1188/145 для осуществления технологического присоединения энергопринимающих устройств торгового павильона по пер.Красный 5, с.Новозаведенное Георгиевского городского округа</t>
  </si>
  <si>
    <t>Реконструкция ВЛ-0,4 кВ Ф-2 от ТП-3441/296 ПС «Курская 2» для осуществления технологического присоединения энергопринимающих устройств нежилого здания в ст.Курская квартал 26:36:030301 здание 57. Курский район</t>
  </si>
  <si>
    <t>Реконструкция ТП-13/101 Ф-1 для осуществления технологического присоединения энергопринимающих устройств ж/дома по пер. Ветеранов, 6А, ст.Новомарьевск</t>
  </si>
  <si>
    <t>Реконструкция ТП-31/101 Ф-1 для осуществления технологического присоединения энергопринимающих устройств жилого дома по ул. Родниковая, 2, ст. Новомарьевская, Шпаковского района</t>
  </si>
  <si>
    <t xml:space="preserve">Реконструкция ВЛ-10 кВ Ф-383 ПС 110/10 кВ «Подкумок», строительство ТП-10/0,4 кВ и ЛЭП-0,4кВ, для осуществления технологического присоединения энергопринимающих устройств животноводческого комплекса по адресу: примерно 3 км по </t>
  </si>
  <si>
    <t xml:space="preserve">Реконструкция ВЛ-0,4кВ Ф-2 от ТП -1137/196 ПС "Лысогорская" для осущ.тех. прис. энергоприним уст-ств РУ-0,22 кВ </t>
  </si>
  <si>
    <t>Реконструкция ВЛ-0,4 кВ Ф-1 от ТП-3289/330 ПС «Галюгаевская» для осуществления технологического присоединения энергопринимающих устройств Станции катодной защиты подземного газопровода по ул.Октябрьская (кирпичный завод), ст.Галюгаевская Курского района</t>
  </si>
  <si>
    <t>Реконструкция ВЛ-10 кВ Ф-229 Л-3739 ПС 110/35/10 «Троицкая», строительство ТП-10/0,4 кВ и ЛЭП-0,4 кВ, для осуществления технологического присоединения энергопринимающих устройств жилого дома по адресу: животноводческая точка №2 п. Ага-Батыр Полтавский сельсовет, Курского района</t>
  </si>
  <si>
    <t>Реконструкция ВЛ-0,4 кВ Ф-1 ТП-13/170 ВЛ-10 кВ Ф-170 ПС Южная для технологического присоединения энергопринимающих устройств жилого дома по Невинномысскому шоссе 5 км, г. Ставрополь</t>
  </si>
  <si>
    <t>Реконструкция ВЛ-0,4 кВ Ф-1 ТП-16/177 ВЛ-10 кВ Ф-177 ПС Южная для технологического присоединения энергопринимающих устройств жилого дома по ул. Зодчих, 3, г. Ставрополь</t>
  </si>
  <si>
    <t>Реконструкция ВЛ-0,4 кВ Ф-2 от ТП-1354/395 ПС 35/10 «Очистные сооружения» для осуществления технологического присоединения энергопринимающих устройств жилого помещения по ул.Левобережная дом №1а, кв.2, с.Краснокумское Георгиевский городской округ</t>
  </si>
  <si>
    <t>Реконструкция ВЛ-0,4 кВ Ф-2  ТП-11/168 ВЛ-10 кВ Ф-168 ПС 330 кВ Ставрополь для осуществления технологического присоединения энергопринимающих устройств жилого дома по ул. Шоссейная, 3 с. Надежда</t>
  </si>
  <si>
    <t>Реконструкция ВЛ-0,4 кВ Ф-2 ТП-18/173 ВЛ-10 кВ Ф-173 ПС Кубань для технологического присоединения энергопринимающих устройств жилого дома по пер. Мирный, строение 16, г. Невинномысск</t>
  </si>
  <si>
    <t>Реконструкция ВЛ-0,4 кВ Ф-2  ТП-23/231 ВЛ-10 кВ Ф-231 ПС Балахоновская для технологического присоединения энергопринимающих устройств жилого дома по ул. Богданова, 2, ст. Барсуковская</t>
  </si>
  <si>
    <t>Реконструкция ВЛ-0,4 кВ Ф-2 ТП-7/166 ВЛ-10 кВ Ф-166 ПС 330 кВ Ставрополь для технологического присоединения энергопринимающих устройств жилого дома по ул. Советская, 175, с. Надежда</t>
  </si>
  <si>
    <t>Реконструкция ВЛ-0,4 кВ Ф-1 от ТП-1014/101 ПС «Незлобная» для осуществления технологического присоединения энергопринимающих устройств РУ-0,4 кВ расположенное на земельном участке для индивидуальной жилой застройки по ул.Петра первого д.20 ст.Незлобная Георгиевского городского округа</t>
  </si>
  <si>
    <t>Реконструкция ВЛ-0,4 кВ Ф-2 от ТП-1093/196 ПС 110/10 «Лысогорская» для осуществления технологического присоединения энергопринимающих устройств РУ-0,4 кВ на земельном участке под домами индивидуальной жилой застройки по ул. им. В.Г. Педченко дом №14, ст.Лысогорская Георгиевского городского округа</t>
  </si>
  <si>
    <t>Строительство ВЛ-0,4 кВ Ф-1 от ТП-28/259 ВЛ-10 кВ Ф-259 ПС Заводская для технологического присоединения энергопринимающих устройств жилого дома по  ул. Спортивная, 1/1, х. Демино</t>
  </si>
  <si>
    <t>Строительство ВЛ-0,4 кВ Ф-2 от ТП-18/135 ВЛ-10 кВ Ф-135 ПС Промкомплекс для технологического присоединения энергопринимающих устройств жилого дома по ул. 50 лет Победы, 156, с. Верхнерусское</t>
  </si>
  <si>
    <t xml:space="preserve">Строительство ВЛ-0,4 кВ Ф-4 от ТП-1/157 ВЛ-10 кВ Ф-157 ПС Пригородная для технологического присоединения энергопринимающих устройств жилого дома по ул. Пролетарская, 12А, с. Татарка </t>
  </si>
  <si>
    <t>Реконструкция ВЛ-0,4 кВ Ф-2 от ТП-4188/253 ПС Варениковская тех.прис.РУ-0,22кВ на земельном участке по ул. Приозерная 113, с. Варенниковское, Степновского района</t>
  </si>
  <si>
    <t>Реконструкция ВЛ-0,4 кВ Ф-1 от ТП-1393/138 ПС 35/10 "Урух" для осуществления технологического присоединения энергопринимающих устройств: Склад тары с мастерской, блок подсобных помещений в п. Нижнезольский, Георгиевского городского округа</t>
  </si>
  <si>
    <t>Реконструкция ВЛ-0,4 кВ Ф-2 ТП-3441/296 ПС 110/35/10кВ "Курская-2"для технологического присоединения РУ-0,4кВ на земельном участке (26:36:030301:270) в ст. Курская, Курского района</t>
  </si>
  <si>
    <t>Строительство отпайки ВЛ-10 кВ от ВЛ-10 кВ Ф-387 ПС 110 кВ «Подкумок», строительство ТП-10/0,4 кВ и ЛЭП-0,4 кВ для осуществления технологического присоединения энергопринимающих устройств РУ-0,4 кВ расположенное на земельном участке для ведения животноводства по ул. Набережная №1, ст. Георгиевская, Георгиевского городского округа</t>
  </si>
  <si>
    <t>Строительство ВЛ-0,4 кВ Ф-2 от ТП-2/177 ВЛ-10 кВ Ф-177 от ПС Южная для технологического присоединения энергопринимающих устройств жилого дома  в г. Ставрополь, ул. Марьинская, 33 (Договор ТП от 23.11.2020 №29543/2020/СТВ/ЗЭС/ШРЭС, Заявитель М.В. Батурин)</t>
  </si>
  <si>
    <t>Строительство ВЛ-0,4 кВ Ф-4 от КТП-4/166 ВЛ-10 кВ Ф-166 от ПС 330 кВ Ставрополь для технологического присоединения энергопринимающих устройств производственно-складского здания МТФ №6 в с. Надежда, Шпаковский район</t>
  </si>
  <si>
    <t>Реконструкция ВЛ-0,4 кВ Ф-1 от ТП-13/170 ВЛ-10 кВ Ф-170 от ПС Южная для технологического присоединения энергопринимающих устройств жилого дома  в г. Ставрополь, квартал 551, ул. Роз (кадастровый номер земельного участка 26:12:012301:3331) (Договор ТП от 02.02.2021 №30542/2021/СТВ/ЗЭС/ШРЭС, Заявитель А.А. Шелепов)</t>
  </si>
  <si>
    <t>Строительство ВЛ-0,4 кВ Ф-6 от  КТП-25/168 для технологического присоединения энергопринимающих устройств жилого дома по ул. Мира, 119, с. Надежда (Договор ТП от 03.12.2020 №29119/2020/СТВ/ЗЭС/ШРЭС, Заявитель И.В. Асеев)</t>
  </si>
  <si>
    <t>Реконструкция ВЛ-0,4 кВ Ф-1 от ТП-17/168 ВЛ-10 кВ Ф-168 от ПС 330 кВ Ставрополь для технологического присоединения энергопринимающих устройств жилого дома по ул. Рабочая, 88В, с. Надежда (Договор ТП от 18.11.2020 №29298/2020/СТВ/ЗЭС/ШРЭС, Заявитель А.И. Магамедов)</t>
  </si>
  <si>
    <t>Реконструкция ВЛ-0,4 кВ Ф-1 от ТП-13/170 ВЛ-10 кВ Ф-170 от ПС Южная для технологического присоединения энергопринимающих устройств жилого дома  в г. Ставрополь, квартал 551, ул. Роз (кадастровый номер земельного участка 26:12:012301:2906) (Договор ТП от 19.06.2020 №22074/2020/СТВ/ЗЭС/ШРЭС, Заявитель А.С. Махмутова)</t>
  </si>
  <si>
    <t>Реконструкция ВЛ-0,4 кВ Ф-1 от ТП-13/135 ВЛ-10 кВ Ф-135 от ПС Промкомплекс для технологического присоединения энергопринимающих устройств жилого дома по ул. Летняя, 17, х. Нижнерусский (Договор ТП от 19.11.2020 №29333/2020/СТВ/ЗЭС/ШРЭС, Заявитель  Т.М. Пехтерева)</t>
  </si>
  <si>
    <t xml:space="preserve">Реконструкция ВЛ-0,4 кВ Ф-1 ТП-1/157 ВЛ-10 кВ Ф-157 ПС Пригородная для технологического присоединения энергопринимающих устройств жилого дома по ул. Первомайская, 28, с. Татарка (договор тех.прис. №28543/2020/СТВ/ЗЭС/ШРЭС от 02.11.2020, заявитель – Волков А.П.) </t>
  </si>
  <si>
    <t xml:space="preserve">Реконструкция ВЛ-0,4 кВ от ТП-43/157 ВЛ-10 кВ Ф-157 ПС Пригородная 110/10 кВ для технологического присоединения энергопринимающих устройств жилого дома по ул. Красноармейская, 10/7, с. Татарка (договор тех.прис. №29206/2020/СТВ/ЗЭС/ШРЭС от 08.10.2020, заявитель – Соловьев И.С.) </t>
  </si>
  <si>
    <t xml:space="preserve">Реконструкция ВЛ-0,4кВ Ф-1 от ТП-3258/220 ПС Графская тех.прис.РУ-0,4кВ на зем. уч. (26:36:101401:259) х.Медведев Курского р-она </t>
  </si>
  <si>
    <t>Реконструкция ВЛ-0,4 кВ Ф-3 от ТП-8/167 ВЛ-10кВ Ф-167 от ПС 330кВ Ставрополь  для тех. Присоединения жилого дома по пер.Первомайский, д.9, с.Старомарьевка Грачевский район</t>
  </si>
  <si>
    <t>Реконструкция ВЛ-0,4 кВ Ф-1 от ТП-9/126 ВЛ-10 кВ Ф-126 ПС Сергиевская для технологического присоединения жилого дома по ул.Верхняя 5, с.Сергиевское</t>
  </si>
  <si>
    <t>Реконструкция ВЛ-0,4 кВ Ф-2 от ТП-1/170 ВЛ-10кВ Ф-170 от ПС 330кВ Ставрополь  для тех. Присоединения жилого дома по ул.Свободная, д.53 с.Старомарьевка</t>
  </si>
  <si>
    <t>Реконструкция ВЛ-0,4 кВ Ф-3 от ТП-5/157 ВЛ-10кВ Ф-157  ПС Пригородная для тех.присоединения жилого дома по ул.Чехова 8, с.Татарка</t>
  </si>
  <si>
    <t>Строительство ВЛ-0,4 кВ  от ТП-23/168 ВЛ-10кВ Ф-168 от ПС 330кВ Ставрополь для тех.присоединения жилых домов ул.Ставропольская, с.Надежда</t>
  </si>
  <si>
    <t>Реконструкция ВЛ-0,4 кВ Ф-1 от ТП-20/130 ВЛ-10кВ Ф-130 от ПС Сенгилеевская ГЭС для тех.присоединения жилого дома ул.Луговая 19, х.Садовый</t>
  </si>
  <si>
    <t xml:space="preserve">Реконструкция ВЛ-10 Ф-106 ПС Воронежская, строительство ТП-10/0,4 кВ для тех. присоединения нежилого здания по ул.Чапаева 1А/1, с.Ивановское Кочубеевского района </t>
  </si>
  <si>
    <t>Реконструкция ВЛ-0,4 кВ  ТП-3/148 ВЛ-10кВ Ф-148 от ПС 35кВ Георгиевская для тех.присоединения медучреждения по ул.Мира, д.57,х.Рощинский Кочубеевского района</t>
  </si>
  <si>
    <t xml:space="preserve">Реконструкция ВЛ-10 Ф-151 ПС Пригородная, строительство ТП-10/0,4 кВ и ВЛ-0,4 кВ для тех. присоединения жилых домов по ул.Степная, х.Верхнеегорлыкский </t>
  </si>
  <si>
    <t>Строительство отпайки ВЛ-10 кВ от ВЛ-10 кВ Ф-31 ПС 110 кВ «Обрященко» для осущ техприс эн прин устройств эксплуатационных скважин эксплуатационных №38 и №42, расположенных в Буденновском районе (договор №9799/2019/СТВ/ПЭС/БРЭС от 06.12.2019г.,)</t>
  </si>
  <si>
    <t>Реконструкция ВЛ-10 кВ Ф-153 6.82 км (Инв.№СЦ6107), ВЛ-10 кВ Ф-121 6.65 км (Инв.№СЦ9297), реконструкция КТП 10/0,4 кВ № 386 Ф-153 (Инв.№СЦ21493) (замена силового тр-ра 180 кВА на силовой тр-р 250 кВА) и строительство ВЛ-0,4 кВ для осуществления технологического присоединения энергопринимающих устройств  заявителя - РУ-0,4 кВ в   г.Ессентуки, ст.Казанская (кад.№ 26:30:070401:141)  (договор № 43-05/29 от 18.03.2019 г.,) 103 кВт</t>
  </si>
  <si>
    <t>Реконструкция ВЛ-10 кВ Ф-117 5.3 км, строительство ВЛ-0,4 кВ и ТП-10/0,4 кВ для осуществления технологического присоединения энергопринимающих устройств заявителя: строительной площадки жилого дома в Предгорном районе, п. Нежинский, ул. Южная, д.31 (Инв. №СЦ9287)(дог.№ 8700/2019/СТВ/ЦЭС/ПРЭС от 11.02.2019 г. ) 15 кВт  </t>
  </si>
  <si>
    <t xml:space="preserve">Строительство ВЛ-10 кВ от ВЛ-10 кВ Ф-106 ПС Воронежская для осуществления технологического присоединения энергопринимающих устройств детского сада в Кочубеевском районе, с. Ивановское, ул. Фрунзе для нужд филиала ПАО «МРСК Северного Кавказа» - «Ставропольэнерго» «под ключ» в соответствии с договором об осуществлении технологического присоединения от 01.10.2018 № 43-05/137 </t>
  </si>
  <si>
    <t>Реконструкция ВЛ-0,4 кВ Ф-2 ТП-40/166 ВЛ-10 кВ Ф-166 ПС Ставрополь-330 для осуществления  технологического присоединения энергопринимающих устройств жилого дома по ул. 60 лет СССР, 2/4, с. Надежда, Шпаковского района (договор тех.прис. №8728/2019/ СТВ/ЗЭС/ШРЭС от 11.02.2019, )</t>
  </si>
  <si>
    <t xml:space="preserve">Реконструкция ВЛ-10 кВ Ф-250 4,4 км и строительство ТП 10/0,4 кВ для технологического присоединения энергопринимающих устройств здания детского сада, в Александровском районе, п. Новокавказский, ул. Школьная, 4, (кад № 26-26-18/0032009-719)». </t>
  </si>
  <si>
    <t xml:space="preserve">Реконструкция ВЛ-10 кВ Ф-166 ПС «Ставрополь-330», строительство ТП-10/0,4 кВ и ВЛ-0,4 кВ для осуществления технологического присоединения энергопринимающих устройств производственной базы в Шпаковском районе, с. Надежда, ул. Победы, 25» (, договор от 12.03.2019 № 43-05/37) </t>
  </si>
  <si>
    <t xml:space="preserve">Строительство отпайки ВЛ-10 кВ от ВЛ-10 кВ Ф-146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районе, кад. номер з/у 26:15:000000:669. </t>
  </si>
  <si>
    <t>Реконструкция ВЛ-10 кВ Ф-262 ПС Стародворцовская для осуществления технологического присоединения энергопринимающих устройств резервного трансформатора собственных нужд 10/0,4 кВ, Старопольский край, Кочубеевский район, (кадастровые номера земельных участков 26:15:120102:3 и 26:15:120102:3)</t>
  </si>
  <si>
    <t>Реконструкция ВЛ-6 кВ Ф-615 от ПС 110/35/6 кВ «Мин-Воды-2» для осуществления технологического присоединения энергопринимающих устройств заявителей объектов незавершенного строительства (жилых домов) в Минераловодском городском округе х. Возрождение, ул. Славянская, ул. Радужная, ул. Казачья</t>
  </si>
  <si>
    <t>«Реконструкция ВЛ 0,4 кВ от ТП-382/131 для тех. присоединения ЭПУ жилого дома в п. Санамер, ул. Микояна, д. 146/1». (Договор ТП от 16.12.2020 № 29385/2020/СТВ/ЦЭС/ПРЭС, заявитель - Саулов К.А.)</t>
  </si>
  <si>
    <t>Реконструкция ВЛ-10 кВ Ф-279 и реконструкция ВЛ 0,4 кВ ТП-9/279 для тех. присоединения ЭПУ детского сада №10 в с.Чернолесское, пер. Карла Маркса, 5 (Договор ТП от 12.08.2021 №32506/2021/СТВ/ЦЭС/НРЭС, заявитель - МДОУ «Детский сад № 10»)</t>
  </si>
  <si>
    <t>Реконструкция ВЛ-10 кВ Ф-404 от ПС 110/10 кВ «Провал», строительство КЛ-10 кВ Ф-404 от ПС 110/10 кВ «Провал», строительство ВЛ-0,4 кВ и ТП-10/0,4 кВ для осуществления технологического присоединения энергопринимающих устройств строительной площадки строения в Предгорном районе, с. Этока, территория Федеральной автодороги Кавказ 374км+300м., участок №1, (кад. № 26:33:310201:475)» (Заявитель -Эмаль А.К., договор ТП от 30.06.2020 № 22081/2020/СТВ/ЦЭС/ПРЭС)</t>
  </si>
  <si>
    <t xml:space="preserve">Реконструкция ВЛ-10 кВ Ф-433 установка реклоузера с функциями РЗА автоматики и ПКУ для технологического присоединения энергопринимающих устройств ООО «Хайнц-Георгиевск», расположенных по ул. Октябрьская 148, г. Георгиевск, Георгиевский городской округ </t>
  </si>
  <si>
    <t>Реконструкция ВЛ-10 кВ Ф-117 5.3 км, строительство ВЛ-0,4 кВ и ТП-10/0,4 кВ для осуществления технологического присоединения энергопринимающих устройств заявителя: строительной площадки жилого дома в Предгорном районе, п. Нежинский, ул. Южная, д.31 (Инв. №СЦ9287)(дог.№ 8700/2019/СТВ/ЦЭС/ПРЭС от 11.02.2019 г.  15 кВт  </t>
  </si>
  <si>
    <t xml:space="preserve"> Реконструкция ВЛ-10 кВ Ф 273 ПС 110 кВ Кевсала, строительство (установка) ТП для осуществления технологического присоединения энергопринимающих устройств насосной станции расположенной по адресу: Ставропольский край Ипатовский район, территория муниципального образования Красочного сельского совета (кадастровый номер объекта 26:02:00000071(1))</t>
  </si>
  <si>
    <t>Строительство ЛЭП-10 кВ от ВЛ-10 кВ Ф-224 ПС 35/10 кВ «Первомайская» протяженностью 3,15 км для технологического присоединения насосной станции</t>
  </si>
  <si>
    <t>«Реконструкция ВЛ-10 Ф-042, строительство ВЛ-0,4 кВ и ТП-10/0,4 кВ для тех. присоединения ЭПУ жилого дома в с. Благодатное, ул. Первомайская 14</t>
  </si>
  <si>
    <t>Реконструкция ВЛ-10 кВ Ф-456 ПС "Новопавловская 2"  для осуществления технологического присоединения энергоприним. устр-ств</t>
  </si>
  <si>
    <t>Вынос (переустройство) участка ВЛ-10кВ Ф-124 ПС "Стародворцовская" на участке № 6/30-6/32 ПК 152+45,5</t>
  </si>
  <si>
    <t>Вынос (переустройство) участка ВЛ-10кВ Ф-260 ПС "Стародворцовская" на участке № 231-235, ПК 27+98,5</t>
  </si>
  <si>
    <t>Cтроительство отпайки ВЛ 110 кВ от ВЛ 110 кВ Баклановская – Дмитриевская (Л-276) до РУ 110 кВ Медвеженской ВЭС протяженностью 4,6 км</t>
  </si>
  <si>
    <t>Реконструкция ВЛ 110 кВ Николина Балка – Ипатово (Л-53) в части строительства заходов на Бондаревскую ВЭС, включая реконструкцию ПС 110 кВ Светлоград, ПС 110 кВ Ипатово и ПС 110 кВ Николина Балка, для технологического присоединения объектов по производству электрической энергии АО «Ветроэнергетическая отдельная генерирующая компания</t>
  </si>
  <si>
    <t>2.1.2.1.3.1</t>
  </si>
  <si>
    <t>2.1.2.1.3.2</t>
  </si>
  <si>
    <t>2.1.2.1.4.1</t>
  </si>
  <si>
    <t>2.1.2.1.4.2</t>
  </si>
  <si>
    <t>2.1.2.1.5.1</t>
  </si>
  <si>
    <t>2.1.2.1.5.2</t>
  </si>
  <si>
    <t>2.1.2.1.6.1</t>
  </si>
  <si>
    <t>2.1.2.1.6.2</t>
  </si>
  <si>
    <t>Строительство отпайки ВЛ-10 кВ от ВЛ-10 кВ Ф-146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районе, кад. номер з/у 26:15:000000:669</t>
  </si>
  <si>
    <t xml:space="preserve">Реконструкция  ВЛ-10 кВ Ф-876 и Ф-871 ПС 35/10 кВ «Воздвиженская», строительство ТП-10/0,4 кВ для осуществления технологического присоединения энергопринимающих устройств РТПС Воздвиженское, расположенной по адресу: Апанасенковский район, с. Воздвиженское ул. Пионерская (кадастровый номер земельного участка 26:03:110302:532 </t>
  </si>
  <si>
    <t>Реконструкция ПС 110/10 кВ Восточная (монтаж 2 линейных ячеек), строительство КЛ-10 кВ протяженностью 1,00 км  для технологического присоединения энергопринимающих устройств многоквартирного жилого комплекса ООО «Эвелин-строй 2» в г. Ставрополе, пр-кт К.Маркса. I и II этап.</t>
  </si>
  <si>
    <t>2.7</t>
  </si>
  <si>
    <t>Способ прокладки кабельных линий - подводная прокладка</t>
  </si>
  <si>
    <t>Реконструкция ВЛ-10 кВ Ф-433 установка реклоузера с функциями РЗА автоматики и ПКУ для технологического присоединения энергопринимающих устройств ООО «Хайнц-Георгиевск», расположенных по ул. Октябрьская 148, г. Георгиевск, Георгиевский городской округ</t>
  </si>
  <si>
    <t>Реконструкция ВЛ-10 кВ Ф-383 ПС 110/10 кВ «Подкумок», строительство ТП-10/0,4 кВ и ЛЭП-0,4кВ, для осуществления технологического присоединения энергопринимающих устройств животноводческого комплекса по адресу: примерно 3 км по направлению на юго-восток от ориентира ст.Незлобная Георгиевского городского округа</t>
  </si>
  <si>
    <t>Строительство отпайки 10 кВ от ВЛ-10 кВ Ф-168 от ПС 35 кВ "Архангельская»,  реконструкция  ВЛ-10 кВ Ф-196 от ПС 110 кВ "Плаксейка" для осуществления технологического присоединения энергопринимающих устройств детского сада-ясли на 90 мест в Буденновском районе, с.Архангельское, ул.Румянцева, напротив №1 (договор №20925/2020/СТВ/ПЭС/БРЭС от 05.06.2020г., )</t>
  </si>
  <si>
    <t>Реконструкция ВЛ-10 кВ Ф-234 4.5 км, строительство ТП-10/0,4 кВ и ВЛ-0,4 кВ  для осуществления технологического присоединения энергопринимающих устройств строительной площадки строения Ставропольский край, Андроповский район, в границах муниципального образования ст. Воровсколесской" (Инв.№СЦ6200) (кад. 26:17:000000:2112)</t>
  </si>
  <si>
    <t xml:space="preserve">Реконструкция ВЛ-6 кВ Ф-606 3.25 км  и строительство ТП-6/0,4 кВ для осуществления технологического присоединения энергопринимающих устройств заявителя- РУ-0,4 кВ в Минераловодском городском округе, п.Загорский, 1120 м на восток от жилого дома № 24 по ул. Ставропольская (кадастровый номер 26:23:080816:28) </t>
  </si>
  <si>
    <t>Реконструкция ВЛ-10 кВ Ф-153 6.82 км (Инв.№СЦ6107), ВЛ-10 кВ Ф-121 6.65 км (Инв.№СЦ9297), реконструкция КТП 10/0,4 кВ № 386 Ф-153 (Инв.№СЦ21493) (замена силового тр-ра 180 кВА на силовой тр-р 250 кВА) и строительство ВЛ-0,4 кВ для осуществления технологического присоединения энергопринимающих устройств  заявителя - РУ-0,4 кВ в   г.Ессентуки, ст.Казанская (кад.№ 26:30:070401:141)  (договор № 43-05/29 от 18.03.2019 г., 103 кВт</t>
  </si>
  <si>
    <t>Реконструкция ВЛ-10 кВ Ф-413 от ПС 330/110/10 кВ «Ильенко», строительство ВЛ-0,4 кВ и ТП-10/0,4 кВ для осуществления технологического присоединения энергопринимающих устройств заявителей строительных площадок жилых домов в Предгорном районе, п. Подкумок, ул. Подкумская, ул.Новая "под ключ". Коллективная заявка (3 дог)()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</si>
  <si>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ключ". (Договор № 8914/2019/СТВ/ЦЭС/ПРЭС от 15.03.2019.) </t>
  </si>
  <si>
    <t>Реконструкция ВЛ-6 кВ Ф-618 23,15 км и строительство ТП-6/0,4 кВ для осуществления технологического присоединения энергопринимающих устройств РУ-0,4 кВ в Минераловодском городском округе, в п. Загорский (кад № 26:23:080603:1)» (Договор ТП от 06.05.2019 № 43-05/88, )</t>
  </si>
  <si>
    <t xml:space="preserve"> «Реконструкция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Приозерная, коллективная заявка (7 договоров)Кол. заявка Бонус В.А. и др.</t>
  </si>
  <si>
    <t xml:space="preserve">Строительство ВЛ-10 кВ от ВЛ-10 кВ Ф-106 ПС Воронежская для осуществления технологического присоединения энергопринимающих устройств детского сада в Кочубеевском районе, с. Ивановское, ул. Фрунзе для нужд филиала ПАО «МРСК Северного Кавказа» - «Ставропольэнерго» «под ключ» в соответствии с договором об осуществлении технологического присоединения от 01.10.2018 № 43-05/137  </t>
  </si>
  <si>
    <t>Реконструкция ВЛ-10 кВ  Ф-114 от ПС 110/35/10 кВ «Зеленогорская» и строительство ТП-10/0,4 кВ для осуществления технологического присоединения энергопринимающих устройств заявителя- РУ-0,4 кВ в Предгорном районе, в границах муниципального образования п.Мирный (кад. №26:29:150104:5)</t>
  </si>
  <si>
    <t>Реконструкция ВЛ-10 кВ Ф-141 от ПС 110/10 кВ «ПТФ», строительство  ТП-10/0,4 кВ для осуществления технологического присоединения энергопринимающих устройств строительной площадки строения в Предгорном районе, МО Этокский сельсовет, в границах земель колхоза Им. Ленина (кад. номер 26:29:130311:8)</t>
  </si>
  <si>
    <t>Реконструкция ВЛ-10 кВ Ф-170 от ПС 110/10 кВ Провал и строительство ТП-10/0,4 кВ для осуществления технологического присоединения энергопринимающих устройств нежилого здания в Предгорном районе, в границах земель МО Этокский сельсовет, на землях колхоза им. Ленина №1 (кад № 26:29:000000:11065)</t>
  </si>
  <si>
    <t>Строительство отпайки ВЛ-10 кВ от ВЛ-10 кВ Ф-146 ПС Прикубанская для осуществления технологического присоединения энергопринимающих устройств автономного комплекса по переработке семян в Кочубеевском районе, кад. номер з/у 26:15:000000:669.</t>
  </si>
  <si>
    <t>Реконструкция ВЛ-10 кВ Ф-474 для осуществления технологического присоединения энергопринимающих устройств объектов недропользования, расположенных по адресу: Ставропольский край Благодарненский район (кадастровый номер объекта 26:13:010202:23) (дог. ТП № 43-05/182 от 03.10.2019г.,  )</t>
  </si>
  <si>
    <t>Реконструкция ВЛ-10 кВ Ф 273 ПС 110 кВ Кевсала, строительство (установка) ТП для осуществления технологического присоединения энергопринимающих устройств насосной станции расположенной по адресу: Ставропольский край Ипатовский район, территория муниципального образования Красочного сельского совета (кадастровый номер объекта 26:02:00000071(1))</t>
  </si>
  <si>
    <t>Реконструкция ВЛ-10 кВ Ф-061 ПС 35 кВ Д. Балка, строительство ТП-10/0,4кВ, строительство ВЛ-0,4 кВ  для осуществления технологического присоединения энергопринимающих устройств вагончика, расположенного по адресу: Петровский район с. Донская Балка, секция 11, контур 29 (кадастровый номер земельного участка 26:08:060602:111)</t>
  </si>
  <si>
    <t>Реконструкция  ВЛ-10 кВ Ф-876 и Ф-871 ПС 35/10 кВ «Воздвиженская», строительство ТП-10/0,4 кВ для осуществления технологического присоединения энергопринимающих устройств РТПС Воздвиженское, расположенной по адресу: Апанасенковский район, с. Воздвиженское ул. Пионерская (кадастровый номер земельного участка 26:03:110302:532</t>
  </si>
  <si>
    <t xml:space="preserve">Реконструкция ВЛ-10кВ Ф-203 ПС 110/35/10 кВ «Ипатово», для осуществления технологического присоединения энергопринимающих устройств спасательной станции центра ГИМС Главного управления МЧС России по СК, расположенной по адресу: Ипатовский район, х. Бондаревский (кадастровый номер земельного участка 26:02:102002:18) </t>
  </si>
  <si>
    <t xml:space="preserve">Строительство ЛЭП-10 кВ от ВЛ-10 кВ Ф-224 ПС 35/10 кВ «Первомайская» протяженностью 3,15 км для технологического присоединения насосной станции. </t>
  </si>
  <si>
    <t>Реконструкция ВЛ-10 кВ  Ф-192, строительство ВЛ-0,4 кВ и ТП-10/0,4 кВ для осуществления технологического присоединения энергопринимающих устройств строительной площадки строения в Андроповском муниципальном округе, в границах СПК «Курсавский» (кад № 26:17:061303:3)</t>
  </si>
  <si>
    <t>встроенного типа</t>
  </si>
  <si>
    <t>Реконструкция ВЛ-6 кВ Ф-618 23,15 км и строительство ТП-6/0,4 кВ для осуществления технологического присоединения энергопринимающих устройств РУ-0,4 кВ в Минераловодском городском округе, в п. Загорский (кад № 26:23:080603:1)» (Договор ТП от 06.05.2019 № 43-05/88)</t>
  </si>
  <si>
    <t>Трансформаторная мощность от 400 кВА до 630 кВА вкл.</t>
  </si>
  <si>
    <t>Трансформаторная мощность от 630 кВА до 1000 кВА вкл.</t>
  </si>
  <si>
    <t xml:space="preserve">Реконструкция ВЛ-10 кВ  Ф-170 от ПС 110/10 кВ «Провал» и строительство ТП-10/0,4 кВ для осуществления технологического присоединения энергопринимающих устройств заявителя строительной площадки строения в Предгорном районе, в 2476 кв.м. по направлению на юго-восток от ориентира: жилой дом №2 по ул. Лысогорская, МТФ-1 в границах МО Этокский сельсовет колхоз им. Ленина, кад. номер 26:29:130306:2"под ключ" </t>
  </si>
  <si>
    <t xml:space="preserve">Реконструкция ВЛ-10 кВ Ф-061 ПС 35 кВ Д. Балка, строительство ТП-10/0,4кВ, строительство ВЛ-0,4 кВ  для осуществления технологического присоединения энергопринимающих устройств вагончика, расположенного по адресу: Петровский район с. Донская Балка, секция 11, контур 29 (кадастровый номер земельного участка 26:08:060602:111) </t>
  </si>
  <si>
    <t>Реконструкция ВЛ-10 кВ Ф-333 от ПС 110/10 кВ «Белый Уголь», строительство ВЛ-0,4 кВ и ТП-10/0,4 кВ для осуществления технологического присоединения энергопринимающих устройств строительной площадки строения в Предгорном районе, СПК Родник в границах муниципального образования Ессентукского сельсовета (кад № 26:29:110506:494)» (Заявитель - Н.Е. Архипова, договор ТП от 15.06.2020 № 22094/2020/СТВ/ЦЭС/ПРЭС) «под ключ»</t>
  </si>
  <si>
    <t>Реконструкция ТП - 9/114 для осуществления технологического присоединения  энергопринимающих устройств нефтебазы по адресу: с. Ладовская Балка (кадастровый номер земельного участка 26:01:131222:7) в Красногвардейском районе Ставропольского края. (Договор технологического присоединения от 01.07.2019г. № 43-05/84.)</t>
  </si>
  <si>
    <t>Реконструкция ВЛ-10кВ Ф-043 ПС 35/10 кВ «Благодатное», для осущ.тех.присоединения энергоприн.устройств строящегося жилого дома</t>
  </si>
  <si>
    <t>Реконструкция ВЛ-6 кВ Ф-606 3.25 км  и строительство ТП-6/0,4 кВ для осуществления технологического присоединения энергопринимающих устройств заявителя- РУ-0,4 кВ в Минераловодском городском округе, п.Загорский, 1120 м на восток от жилого дома № 24 по ул. Ставропольская (кадастровый номер 26:23:080816:28)</t>
  </si>
  <si>
    <t>Реконструкция ВЛ-10 кВ Ф-397 10,19 км (Инв.№СЦ4861),  ВЛ-10 кВ Ф-167 6.791 км (Инв.№СЦ6058) и строительство ТП-10/0,4 кВ для осуществления технологического присоединения энергопринимающих устройств заявителя - детский сад-ясли на 220 мест в  ст. Константиновская, район пересечения ул.Шоссейной и ул. Почтовой (кад.№ 26:29:090319:451)(дог. №43-05/155 от 28.08.2019 г. - 122 кВт)</t>
  </si>
  <si>
    <t xml:space="preserve"> "Реконструкция ВЛ-10 кВ Ф-161 13,6 км, строительство ТП-10/0,4 кВ и ВЛ-0,4 кВ для осуществления технологического присоединения энергопринимающих устройств строительной площадки жилого дома в Минераловодском районе, п. Новотерский, ул. Железноводская, пер. 2, д.7 (Инв.№СЦ9127) (договор № 4849 от 12.02.2018 г. Изотов Д.В.)</t>
  </si>
  <si>
    <t xml:space="preserve"> «Реконструкция ВЛ-10 кВ Ф-103 19.6 км строительство ВЛ-0,4 кВ и ТП-10/0,4 кВ для осуществления технологического присоединения энергопринимающих устройств объектов незавершенного строительства (жилой дом), в Предгорном районе, х. Новая Пролетарка, ул. Приозерная, коллективная заявка (7 договоров)</t>
  </si>
  <si>
    <t>Реконструкция ТП-8/765 для осуществления технологического присоединения энергопринимающих устройств фермы молочного направления, расположенной по адресу: Туркменский район, п.16.п/уч.1 (кадастровый номер земельного участка 26:09:000000:2310)</t>
  </si>
  <si>
    <t>Реконструкция ТП-9/108 ВЛ-10 кВ Ф-108 ПС Воронежская  для осуществления технологического присоединения энергопринимающих устройств РУ-0,4 кВ автомобильной дороги в с. Воронежское, Кочубеевского района, (договор тех.прис. № 43-05/188 от 22.02.2019г.; )</t>
  </si>
  <si>
    <t>20/0,4</t>
  </si>
  <si>
    <t>6/10 (10/6)</t>
  </si>
  <si>
    <t>10/20 (20/10)</t>
  </si>
  <si>
    <t>6/20 (20/6)</t>
  </si>
  <si>
    <t xml:space="preserve"> (6(10)/ 0,4</t>
  </si>
  <si>
    <t>5.1.1.1</t>
  </si>
  <si>
    <t>открытого типа</t>
  </si>
  <si>
    <t>закрытого типа</t>
  </si>
  <si>
    <t>5.1.1.2</t>
  </si>
  <si>
    <t>5.1.1.3</t>
  </si>
  <si>
    <t>5.1.1.4</t>
  </si>
  <si>
    <t>5.1.2.1</t>
  </si>
  <si>
    <t>5.1.2.2</t>
  </si>
  <si>
    <t>5.1.2.3</t>
  </si>
  <si>
    <t>5.1.2.4</t>
  </si>
  <si>
    <t xml:space="preserve"> 20/0,4</t>
  </si>
  <si>
    <t>5.2.1.1</t>
  </si>
  <si>
    <t>5.2.1.2</t>
  </si>
  <si>
    <t>5.2.1.3</t>
  </si>
  <si>
    <t>5.2.1.4</t>
  </si>
  <si>
    <t>5.2.2.1</t>
  </si>
  <si>
    <t>5.2.2.2</t>
  </si>
  <si>
    <t>5.2.2.3</t>
  </si>
  <si>
    <t>5.2.2.4</t>
  </si>
  <si>
    <t>6.1</t>
  </si>
  <si>
    <t>35/6 (10)</t>
  </si>
  <si>
    <t>6.1.1.1</t>
  </si>
  <si>
    <t>6.1.1.2</t>
  </si>
  <si>
    <t>6.1.2.1</t>
  </si>
  <si>
    <t>6.1.2.2</t>
  </si>
  <si>
    <t>35/0,4</t>
  </si>
  <si>
    <t>6.2.1.1</t>
  </si>
  <si>
    <t>6.2.1.2</t>
  </si>
  <si>
    <t>6.2.2.</t>
  </si>
  <si>
    <t>6.2.2.1</t>
  </si>
  <si>
    <t>6.2.2.2</t>
  </si>
  <si>
    <t>6.3</t>
  </si>
  <si>
    <t>110/35</t>
  </si>
  <si>
    <t>110/35/6 (10)</t>
  </si>
  <si>
    <t>110/6 (10)</t>
  </si>
  <si>
    <t>Техническое перевооружение системы учета электроэнергии с организацией автоматизированного сбора данных Благодарненских РЭС в рамках реализации мероприятий технологического присоединения</t>
  </si>
  <si>
    <t>Система учета электроэнергии с организацией автоматизированного сбора данных Туркменских РЭС в рамках реализации мероприятий технологического присоединения</t>
  </si>
  <si>
    <t>0,22</t>
  </si>
  <si>
    <t>Система учета электроэнергии с организацией автоматизированного сбора данных Петровских РЭС в рамках реализации мероприятий технологического присоединения</t>
  </si>
  <si>
    <t xml:space="preserve">Система учета электроэнергии с организацией автоматизироанного сбора даннных  Курсавских РЭС в рамках реализации мероприятий технологического присоединения </t>
  </si>
  <si>
    <t>Техперевооружение системы учета электроэнергии с организацией автоматизированного сбора данных Минераловодских РЭС в рамках реализации мероприятий технологического присоединения</t>
  </si>
  <si>
    <t>Техперевооружение системы учета электроэнергии с организацией автоматизированного сбора данных Минералоодских РЭС в рамках реализации мероприятий технологического присоединения</t>
  </si>
  <si>
    <t>0,23</t>
  </si>
  <si>
    <t>0,24</t>
  </si>
  <si>
    <t>Техперевооружение системы учета электроэнергии с организацией автоматизированного сбора данных Буденовских РЭС в рамках реализации мероприятий технологического присоединения</t>
  </si>
  <si>
    <t xml:space="preserve">Система учета электроэнергии с организацией автоматизироанного сбора даннных  Красногвардейских РЭС в рамках реализации мероприятий технологического присоединения </t>
  </si>
  <si>
    <t xml:space="preserve">Система учета электроэнергии с организацией автоматизироанного сбора даннных  Нооалександроских РЭС в рамках реализации мероприятий технологического присоединения </t>
  </si>
  <si>
    <t>Техперевооружение системы учета электроэнергии с организацией автоматизированного сбора данных Труновских РЭС в рамках реализации мероприятий технологического присоединения</t>
  </si>
  <si>
    <t>Техперевооружение системы учета электроэнергии с организацией автоматизированного сбора данных Изобильненских РЭС в рамках реализации мероприятий технологического присоединения (ППРСУ) ИРЭС</t>
  </si>
  <si>
    <t>Система учета электроэнергии с организацией автоматизированного сбора данных Георгиевских РЭС в рамках реализации мероприятий технологического присоединения</t>
  </si>
  <si>
    <t>Система учета электроэнергии с организацией автоматизированного сбора данных Зеленокумских РЭС в рамках реализации мероприятий технологического присоединения</t>
  </si>
  <si>
    <t>Система учета электроэнергии с организацией автоматизированного сбора данных Зеленокумских РЭС в рамках реализации мероприятий тех.присоединения</t>
  </si>
  <si>
    <t xml:space="preserve">Система учета электроэнергии с организацией автоматизированного сбора данных Степновских РЭС в рамках реализации мероприятий технологического присоединения </t>
  </si>
  <si>
    <t>Система учета электроэнергии с организацией автоматизированного сбора данных Курских РЭС в рамках реализации мероприятий технологического присоединения</t>
  </si>
  <si>
    <t>Система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</t>
  </si>
  <si>
    <t>Техническое перевооружение комплексной системы учета электроэнергии с  автоматизированным сбором данных Кочубеевских РЭС в рамках реализации мероприятий технологического присоединения</t>
  </si>
  <si>
    <t>Система учета электроэнергии с организацией автоматизированного сбора данных Апанасенковских РЭС в рамках реализации мероприятий технологического присоединения</t>
  </si>
  <si>
    <t>Техническое перевооружение системы учета электроэнергии с организацией автоматизированного сбора данных Ипатовских РЭС в рамках реализации мероприятий технологического присоединения</t>
  </si>
  <si>
    <t>Техперевооружение системы учета электроэнергии с организацией автоматизированного сбора данных Новоселицких РЭС в рамках реализации мероприятий технологического присоединения</t>
  </si>
  <si>
    <t>Техперевооружение системы учета электроэнергии с организацией автоматизированного сбора данных Предгорных РЭС в рамках реализации мероприятий технологического присоединения</t>
  </si>
  <si>
    <t>Строительство пункта коммерческого учета на ВЛ-10 кВ Ф-376 ПС «Солдато-Александровская», тех. прис. тепличного комплекса (кадастровый номер 26:27:110103:48) с.Солдато-Александровское Советского района.</t>
  </si>
  <si>
    <t>0,5</t>
  </si>
  <si>
    <t>Строительство ПКУ для тех. присоединения ЭПУ объекта (запасы материальных ценностей) в с. Кугуты Петровского района</t>
  </si>
  <si>
    <t xml:space="preserve"> Реконструкция ВЛ 10 кВ Ф-141 от ПС 110 кВ ПТФ и ВЛ 10 кВ Ф-404 от ПС 110 кВ Провал для технологического присоединения энергопринимающих устройств овощехранилища расположенного в с. Этока» «под ключ». (Договор ТП от 24.06.2021 №31122/2021/СТВ/ЦЭС/ПРЭС. Заявитель ИП З.П. Нахимов)</t>
  </si>
  <si>
    <t>Приложение № 1
к Методическим указаниям по определению 
размера платы за технологическое
присоединение к электрическим сетям</t>
  </si>
  <si>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"Ставропольэнерго" за  2020 - 2022 гг.</t>
  </si>
  <si>
    <t>№ п/п
код ставки</t>
  </si>
  <si>
    <t>Протяженность (для линий электропередачи), метров/Количество пунктов секционирования, штук/количество точек учета, штук</t>
  </si>
  <si>
    <t>2</t>
  </si>
  <si>
    <t>2.1.1.</t>
  </si>
  <si>
    <t>2.1.1.1.</t>
  </si>
  <si>
    <t>2.1.1.3</t>
  </si>
  <si>
    <t>2.1.1.3.1</t>
  </si>
  <si>
    <t>2.1.1.3.1.1</t>
  </si>
  <si>
    <t>2.1.1.3.1.2</t>
  </si>
  <si>
    <t>2.1.1.3.2</t>
  </si>
  <si>
    <t>2.1.1.3.2.1</t>
  </si>
  <si>
    <t>2.1.1.3.2.2</t>
  </si>
  <si>
    <t>2.1.1.3.3</t>
  </si>
  <si>
    <t>2.1.1.3.3.1</t>
  </si>
  <si>
    <t>2.1.1.3.3.2</t>
  </si>
  <si>
    <t>2.1.1.3.4</t>
  </si>
  <si>
    <t>2.1.1.3.4.1</t>
  </si>
  <si>
    <t>2.1.1.3.4.2</t>
  </si>
  <si>
    <t>2.1.1.3.5</t>
  </si>
  <si>
    <t>2.1.1.3.5.1</t>
  </si>
  <si>
    <t>2.1.1.3.5.2</t>
  </si>
  <si>
    <t>2.1.1.3.6</t>
  </si>
  <si>
    <t>2.1.1.3.6.1</t>
  </si>
  <si>
    <t>2.1.1.3.6.2</t>
  </si>
  <si>
    <t>2.1.1.4</t>
  </si>
  <si>
    <t>2.1.1.4.1</t>
  </si>
  <si>
    <t>2.1.1.4.1.1</t>
  </si>
  <si>
    <t>2.1.1.4.1.2</t>
  </si>
  <si>
    <t>2.1.1.4.2</t>
  </si>
  <si>
    <t>2.1.1.4.2.1</t>
  </si>
  <si>
    <t>2.1.1.4.2.2</t>
  </si>
  <si>
    <t>2.1.1.4.3</t>
  </si>
  <si>
    <t>2.1.1.4.3.1</t>
  </si>
  <si>
    <t>2.1.1.4.3.2</t>
  </si>
  <si>
    <t>2.1.1.4.4</t>
  </si>
  <si>
    <t>2.1.1.4.4.1</t>
  </si>
  <si>
    <t>2.1.1.4.4.2</t>
  </si>
  <si>
    <t>2.1.1.4.5</t>
  </si>
  <si>
    <t>2.1.1.4.5.1</t>
  </si>
  <si>
    <t>2.1.1.4.5.2</t>
  </si>
  <si>
    <t>2.1.1.4.6</t>
  </si>
  <si>
    <t>2.1.1.4.6.1</t>
  </si>
  <si>
    <t>2.1.1.4.6.2</t>
  </si>
  <si>
    <t>2.1.2.1.1.1</t>
  </si>
  <si>
    <t>2.1.2.1.1.2</t>
  </si>
  <si>
    <t>2.1.2.1.2.1</t>
  </si>
  <si>
    <t>2.1.2.1.2.2</t>
  </si>
  <si>
    <t>2.1.2.3</t>
  </si>
  <si>
    <t>2.1.2.3.1</t>
  </si>
  <si>
    <t>2.1.2.3.1.1</t>
  </si>
  <si>
    <t>2.1.2.3.1.2</t>
  </si>
  <si>
    <t>2.1.2.3.2</t>
  </si>
  <si>
    <t>2.1.2.3.2.1</t>
  </si>
  <si>
    <t>2.1.2.3.2.2</t>
  </si>
  <si>
    <t>2.1.2.3.3</t>
  </si>
  <si>
    <t>2.1.2.3.3.1</t>
  </si>
  <si>
    <t>2.1.2.3.3.2</t>
  </si>
  <si>
    <t>2.1.2.3.4</t>
  </si>
  <si>
    <t>2.1.2.3.4.1</t>
  </si>
  <si>
    <t>2.1.2.3.4.2</t>
  </si>
  <si>
    <t>2.1.2.3.5</t>
  </si>
  <si>
    <t>2.1.2.3.5.1</t>
  </si>
  <si>
    <t>2.1.2.3.5.2</t>
  </si>
  <si>
    <t>2.1.2.3.6</t>
  </si>
  <si>
    <t>2.1.2.3.6.1</t>
  </si>
  <si>
    <t>2.1.2.3.6.2</t>
  </si>
  <si>
    <t>2.1.2.4.</t>
  </si>
  <si>
    <t>2.1.2.4.1</t>
  </si>
  <si>
    <t>2.1.2.4.1.1</t>
  </si>
  <si>
    <t>2.1.2.4.1.2</t>
  </si>
  <si>
    <t>2.1.2.4.2</t>
  </si>
  <si>
    <t>2.1.2.4.2.1</t>
  </si>
  <si>
    <t>2.1.2.4.2.2</t>
  </si>
  <si>
    <t>2.1.2.4.3</t>
  </si>
  <si>
    <t>2.1.2.4.3.1</t>
  </si>
  <si>
    <t>2.1.2.4.3.2</t>
  </si>
  <si>
    <t>2.1.2.4.4</t>
  </si>
  <si>
    <t>2.1.2.4.4.1</t>
  </si>
  <si>
    <t>2.1.2.4.4.2</t>
  </si>
  <si>
    <t>2.1.2.5.1</t>
  </si>
  <si>
    <t>2.1.2.5.1.1</t>
  </si>
  <si>
    <t>2.1.2.5.1.2</t>
  </si>
  <si>
    <t>2.1.2.4.6</t>
  </si>
  <si>
    <t>2.1.2.4.6.1</t>
  </si>
  <si>
    <t>2.1.2.4.6.2</t>
  </si>
  <si>
    <t>2.2.1.1.1.1.1</t>
  </si>
  <si>
    <t>2.2.1.1.1.1.2</t>
  </si>
  <si>
    <t>2.2.1.1.1.2.1</t>
  </si>
  <si>
    <t>2.2.1.1.2.1.1</t>
  </si>
  <si>
    <t>2.2.1.1.2.1.2</t>
  </si>
  <si>
    <t>2.2.1.1.2.2.1</t>
  </si>
  <si>
    <t>2.2.1.1.2.2.2</t>
  </si>
  <si>
    <t>2.2.1.1.3.1.1</t>
  </si>
  <si>
    <t>2.2.1.1.3.1.2</t>
  </si>
  <si>
    <t>2.2.1.1.3.2.1</t>
  </si>
  <si>
    <t>2.2.1.1.3.2.2</t>
  </si>
  <si>
    <t>2.2.1.1.4.1.1</t>
  </si>
  <si>
    <t>2.2.1.1.4.1.2</t>
  </si>
  <si>
    <t>2.2.1.1.4.2.1</t>
  </si>
  <si>
    <t>2.2.1.1.4.2.2</t>
  </si>
  <si>
    <t>2.2.1.1.5.1.1</t>
  </si>
  <si>
    <t>2.2.1.1.5.1.2</t>
  </si>
  <si>
    <t>2.2.1.1.5.2.1</t>
  </si>
  <si>
    <t>2.2.1.1.5.2.2</t>
  </si>
  <si>
    <t>2.2.1.1.6.1.1</t>
  </si>
  <si>
    <t>2.2.1.1.6.1.2</t>
  </si>
  <si>
    <t>2.2.1.1.6.2.1</t>
  </si>
  <si>
    <t>2.2.1.1.6.2.2</t>
  </si>
  <si>
    <t>2.2.1.2.1.1.1</t>
  </si>
  <si>
    <t>2.2.1.2.1.1.2</t>
  </si>
  <si>
    <t>2.2.1.2.1.2.1</t>
  </si>
  <si>
    <t>2.2.1.2.1.2.2</t>
  </si>
  <si>
    <t>2.2.1.2.2.1.1</t>
  </si>
  <si>
    <t>2.2.1.2.2.1.2</t>
  </si>
  <si>
    <t>2.2.1.2.2.2.1</t>
  </si>
  <si>
    <t>2.2.1.2.2.2.2</t>
  </si>
  <si>
    <t>2.2.1.2.3.1.1</t>
  </si>
  <si>
    <t>2.2.1.2.3.1.2</t>
  </si>
  <si>
    <t>2.2.1.2.3.2.1</t>
  </si>
  <si>
    <t>2.2.1.2.3.2.2</t>
  </si>
  <si>
    <t>2.2.1.2.4.1.1</t>
  </si>
  <si>
    <t>2.2.1.2.4.1.2</t>
  </si>
  <si>
    <t>2.2.1.2.4.2.1</t>
  </si>
  <si>
    <t>2.2.1.2.4.2.2</t>
  </si>
  <si>
    <t>2.2.1.2.5.1.1</t>
  </si>
  <si>
    <t>2.2.1.2.5.1.2</t>
  </si>
  <si>
    <t>2.2.1.2.5.2.1</t>
  </si>
  <si>
    <t>2.2.1.2.5.2.2</t>
  </si>
  <si>
    <t>2.2.1.2.6.1.1</t>
  </si>
  <si>
    <t>2.2.1.2.6.1.2</t>
  </si>
  <si>
    <t>2.2.1.2.6.2.1</t>
  </si>
  <si>
    <t>2.2.1.2.6.2.2</t>
  </si>
  <si>
    <t>2.2.1.3</t>
  </si>
  <si>
    <t>2.2.1.3.1</t>
  </si>
  <si>
    <t>2.2.1.3.1.1</t>
  </si>
  <si>
    <t>2.2.1.3.1.1.1</t>
  </si>
  <si>
    <t>2.2.1.3.1.1.2</t>
  </si>
  <si>
    <t>2.2.1.3.1.2</t>
  </si>
  <si>
    <t>2.2.1.3.1.2.1</t>
  </si>
  <si>
    <t>2.2.1.3.1.2.2</t>
  </si>
  <si>
    <t>2.2.1.3.2</t>
  </si>
  <si>
    <t>2.2.1.3.2.1</t>
  </si>
  <si>
    <t>2.2.1.3.2.1.1</t>
  </si>
  <si>
    <t>2.2.1.3.2.1.2</t>
  </si>
  <si>
    <t>2.2.1.3.2.2</t>
  </si>
  <si>
    <t>2.2.1.3.2.2.1</t>
  </si>
  <si>
    <t>2.2.1.3.2.2.2</t>
  </si>
  <si>
    <t>2.2.1.3.3</t>
  </si>
  <si>
    <t>2.2.1.3.3.1</t>
  </si>
  <si>
    <t>2.2.1.3.3.1.1</t>
  </si>
  <si>
    <t>Реконструкция ВЛ-110кВ ПС"НС-11П"-ПС"НС-9П"-"НС-14" для тех. присоединения ЭПУ системы орошения, расположенных по адресу: Ставропольский край, Петровский район, с. Гофицкое</t>
  </si>
  <si>
    <t>2.2.1.3.3.1.2</t>
  </si>
  <si>
    <t>2.2.1.3.3.2</t>
  </si>
  <si>
    <t>2.2.1.3.3.2.1</t>
  </si>
  <si>
    <t>2.2.1.3.3.2.2</t>
  </si>
  <si>
    <t>2.2.1.3.4</t>
  </si>
  <si>
    <t>2.2.1.3.4.1</t>
  </si>
  <si>
    <t>2.2.1.3.4.1.1</t>
  </si>
  <si>
    <t>2.2.1.3.4.1.2</t>
  </si>
  <si>
    <t>2.2.1.3.4.2</t>
  </si>
  <si>
    <t>2.2.1.3.4.2.1</t>
  </si>
  <si>
    <t>2.2.1.3.4.2.2</t>
  </si>
  <si>
    <t>2.2.1.3.5</t>
  </si>
  <si>
    <t>2.2.1.3.5.1</t>
  </si>
  <si>
    <t>2.2.1.3.5.1.1</t>
  </si>
  <si>
    <t>2.2.1.3.5.1.2</t>
  </si>
  <si>
    <t>2.2.1.3.5.2</t>
  </si>
  <si>
    <t>2.2.1.3.5.2.1</t>
  </si>
  <si>
    <t>2.2.1.3.5.2.2</t>
  </si>
  <si>
    <t>2.2.1.3.6</t>
  </si>
  <si>
    <t>2.2.1.3.6.1</t>
  </si>
  <si>
    <t>2.2.1.3.6.1.1</t>
  </si>
  <si>
    <t>2.2.1.3.6.1.2</t>
  </si>
  <si>
    <t>2.2.1.3.6.2</t>
  </si>
  <si>
    <t>2.2.1.3.6.2.1</t>
  </si>
  <si>
    <t>2.2.1.3.6.2.2</t>
  </si>
  <si>
    <t>2.2.1.4.</t>
  </si>
  <si>
    <t>2.2.1.4.1</t>
  </si>
  <si>
    <t>2.2.1.4.1.1</t>
  </si>
  <si>
    <t>2.2.1.4.1.1.1</t>
  </si>
  <si>
    <t>2.2.1.4.1.1.2</t>
  </si>
  <si>
    <t>2.2.1.4.1.2</t>
  </si>
  <si>
    <t>2.2.1.4.1.2.1</t>
  </si>
  <si>
    <t>2.2.1.4.1.2.2</t>
  </si>
  <si>
    <t>2.2.1.4.2</t>
  </si>
  <si>
    <t>2.2.1.4.2.1</t>
  </si>
  <si>
    <t>2.2.1.4.2.1.1</t>
  </si>
  <si>
    <t>2.2.1.4.2.1.2</t>
  </si>
  <si>
    <t>2.2.1.4.2.2</t>
  </si>
  <si>
    <t>2.2.1.4.2.2.1</t>
  </si>
  <si>
    <t>2.2.1.4.2.2.2</t>
  </si>
  <si>
    <t>2.2.1.4.3</t>
  </si>
  <si>
    <t>2.2.1.4.3.1</t>
  </si>
  <si>
    <t>2.2.1.4.3.1.1</t>
  </si>
  <si>
    <t>2.2.1.4.3.1.2</t>
  </si>
  <si>
    <t>2.2.1.4.3.2</t>
  </si>
  <si>
    <t>2.2.1.4.3.2.1</t>
  </si>
  <si>
    <t>2.2.1.4.3.2.2</t>
  </si>
  <si>
    <t>2.2.1.4.4</t>
  </si>
  <si>
    <t>2.2.1.4.4.1</t>
  </si>
  <si>
    <t>2.2.1.4.4.1.1</t>
  </si>
  <si>
    <t>2.2.1.4.4.1.2</t>
  </si>
  <si>
    <t>2.2.1.4.4.2</t>
  </si>
  <si>
    <t>2.2.1.4.4.2.1</t>
  </si>
  <si>
    <t>2.2.1.4.4.2.2</t>
  </si>
  <si>
    <t>2.2.1.4.5</t>
  </si>
  <si>
    <t>2.2.1.4.5.1</t>
  </si>
  <si>
    <t>2.2.1.4.5.1.1</t>
  </si>
  <si>
    <t>2.2.1.4.5.1.2</t>
  </si>
  <si>
    <t>2.2.1.4.5.2</t>
  </si>
  <si>
    <t>2.2.1.4.5.2.1</t>
  </si>
  <si>
    <t>2.2.1.4.5.2.2</t>
  </si>
  <si>
    <t>2.2.1.4.6</t>
  </si>
  <si>
    <t>2.2.1.4.6.1</t>
  </si>
  <si>
    <t>2.2.1.4.6.1.1</t>
  </si>
  <si>
    <t>2.2.1.4.6.1.2</t>
  </si>
  <si>
    <t>2.2.1.4.6.2</t>
  </si>
  <si>
    <t>2.2.1.4.6.2.1</t>
  </si>
  <si>
    <t>2.2.1.4.6.2.2</t>
  </si>
  <si>
    <t>2.2.2.1.1.1.1</t>
  </si>
  <si>
    <t>2.2.2.1.1.1.2</t>
  </si>
  <si>
    <t>2.2.2.1.1.2.1</t>
  </si>
  <si>
    <t>2.2.2.1.1.2.2</t>
  </si>
  <si>
    <t>2.2.2.1.2.1.1</t>
  </si>
  <si>
    <t>2.2.2.1.2.1.2</t>
  </si>
  <si>
    <t>2.2.2.1.3.1.1</t>
  </si>
  <si>
    <t>2.2.2.1.3.1.2</t>
  </si>
  <si>
    <t>2.2.2.1.3.2.1</t>
  </si>
  <si>
    <t>2.2.2.1.3.2.2</t>
  </si>
  <si>
    <t>2.2.2.1.4.1.1</t>
  </si>
  <si>
    <t>2.2.2.1.4.1.2</t>
  </si>
  <si>
    <t>2.2.2.1.4.2.1</t>
  </si>
  <si>
    <t>2.2.2.1.4.2.2</t>
  </si>
  <si>
    <t>2.2.2.1.5.1.1</t>
  </si>
  <si>
    <t>2.2.2.1.5.1.2</t>
  </si>
  <si>
    <t>2.2.2.1.5.2.1</t>
  </si>
  <si>
    <t>2.2.2.1.5.2.2</t>
  </si>
  <si>
    <t>2.2.2.1.6.1.1</t>
  </si>
  <si>
    <t>2.2.2.1.6.1.2</t>
  </si>
  <si>
    <t>2.2.2.1.6.2.1</t>
  </si>
  <si>
    <t>2.2.2.1.6.2.2</t>
  </si>
  <si>
    <t>2.2.2.2.1.1.1</t>
  </si>
  <si>
    <t>2.2.2.2.1.1.2</t>
  </si>
  <si>
    <t>2.2.2.2.1.2.1</t>
  </si>
  <si>
    <t>2.2.2.2.1.2.2</t>
  </si>
  <si>
    <t>2.2.2.2.2.1.1</t>
  </si>
  <si>
    <t>2.2.2.2.2.1.2</t>
  </si>
  <si>
    <t>2.2.2.2.2.2.1</t>
  </si>
  <si>
    <t>2.2.2.2.2.2.2</t>
  </si>
  <si>
    <t>2.2.2.2.3.1.1</t>
  </si>
  <si>
    <t>2.2.2.2.3.1.2</t>
  </si>
  <si>
    <t>2.2.2.2.3.2.1</t>
  </si>
  <si>
    <t>2.2.2.2.3.2.2</t>
  </si>
  <si>
    <t>2.2.2.2.4.1.1</t>
  </si>
  <si>
    <t>2.2.2.2.4.1.2</t>
  </si>
  <si>
    <t>2.2.2.2.4.2.1</t>
  </si>
  <si>
    <t>2.2.2.2.4.2.2</t>
  </si>
  <si>
    <t>2.2.2.2.5.1.1</t>
  </si>
  <si>
    <t>2.2.2.2.5.1.2</t>
  </si>
  <si>
    <t>2.2.2.2.5.2.1</t>
  </si>
  <si>
    <t>2.2.2.2.5.2.2</t>
  </si>
  <si>
    <t>2.2.2.2.6.1.1</t>
  </si>
  <si>
    <t>2.2.2.2.6.1.2</t>
  </si>
  <si>
    <t>2.2.2.2.6.2.1</t>
  </si>
  <si>
    <t>2.2.2.2.6.2.2</t>
  </si>
  <si>
    <t>2.2.2.3</t>
  </si>
  <si>
    <t>2.2.2.3.1</t>
  </si>
  <si>
    <t>2.2.2.3.1.1</t>
  </si>
  <si>
    <t>2.2.2.3.1.1.1</t>
  </si>
  <si>
    <t>2.2.2.3.1.1.2</t>
  </si>
  <si>
    <t>2.2.2.3.1.2</t>
  </si>
  <si>
    <t>2.2.2.3.1.2.1</t>
  </si>
  <si>
    <t>2.2.2.3.1.2.2</t>
  </si>
  <si>
    <t>2.2.2.3.2</t>
  </si>
  <si>
    <t>2.2.2.3.2.1</t>
  </si>
  <si>
    <t>2.2.2.3.2.1.1</t>
  </si>
  <si>
    <t>2.2.2.3.2.1.2</t>
  </si>
  <si>
    <t>2.2.2.3.2.2</t>
  </si>
  <si>
    <t>2.2.2.3.2.2.1</t>
  </si>
  <si>
    <t>2.2.2.3.2.2.2</t>
  </si>
  <si>
    <t>2.2.2.3.3</t>
  </si>
  <si>
    <t>2.2.2.3.3.1</t>
  </si>
  <si>
    <t>2.2.2.3.3.1.1</t>
  </si>
  <si>
    <t>2.2.2.3.3.1.2</t>
  </si>
  <si>
    <t>2.2.2.3.3.2</t>
  </si>
  <si>
    <t>2.2.2.3.3.2.1</t>
  </si>
  <si>
    <t>2.2.2.3.3.2.2</t>
  </si>
  <si>
    <t>2.2.2.3.4</t>
  </si>
  <si>
    <t>2.2.2.3.4.1</t>
  </si>
  <si>
    <t>2.2.2.3.4.1.1</t>
  </si>
  <si>
    <t>2.2.2.3.4.1.2</t>
  </si>
  <si>
    <t>2.2.2.3.4.2</t>
  </si>
  <si>
    <t>2.2.2.3.4.2.1</t>
  </si>
  <si>
    <t>2.2.2.3.4.2.2</t>
  </si>
  <si>
    <t>2.2.2.3.5</t>
  </si>
  <si>
    <t>2.2.2.3.5.1</t>
  </si>
  <si>
    <t>2.2.2.3.5.1.1</t>
  </si>
  <si>
    <t>2.2.2.3.5.1.2</t>
  </si>
  <si>
    <t>2.2.2.3.5.2</t>
  </si>
  <si>
    <t>2.2.2.3.5.2.1</t>
  </si>
  <si>
    <t>2.2.2.3.5.2.2</t>
  </si>
  <si>
    <t>2.2.2.3.6</t>
  </si>
  <si>
    <t>2.2.2.3.6.1</t>
  </si>
  <si>
    <t>2.2.2.3.6.1.1</t>
  </si>
  <si>
    <t>2.2.2.3.6.1.2</t>
  </si>
  <si>
    <t>2.2.2.3.6.2</t>
  </si>
  <si>
    <t>2.2.2.3.6.2.1</t>
  </si>
  <si>
    <t>2.2.2.3.6.2.2</t>
  </si>
  <si>
    <t>2.2.2.4.</t>
  </si>
  <si>
    <t>2.2.2.4.1</t>
  </si>
  <si>
    <t>2.2.2.4.1.1</t>
  </si>
  <si>
    <t>2.2.2.4.1.1.1</t>
  </si>
  <si>
    <t>2.2.2.4.1.1.2</t>
  </si>
  <si>
    <t>2.2.2.4.1.2</t>
  </si>
  <si>
    <t>2.2.2.4.1.2.1</t>
  </si>
  <si>
    <t>2.2.2.4.1.2.2</t>
  </si>
  <si>
    <t>2.2.2.4.2</t>
  </si>
  <si>
    <t>2.2.2.4.2.1</t>
  </si>
  <si>
    <t>2.2.2.4.2.1.1</t>
  </si>
  <si>
    <t>2.2.2.4.2.1.2</t>
  </si>
  <si>
    <t>2.2.2.4.2.2</t>
  </si>
  <si>
    <t>2.2.2.4.2.2.1</t>
  </si>
  <si>
    <t>2.2.2.4.2.2.2</t>
  </si>
  <si>
    <t>2.2.2.4.3</t>
  </si>
  <si>
    <t>2.2.2.4.3.1</t>
  </si>
  <si>
    <t>2.2.2.4.3.1.1</t>
  </si>
  <si>
    <t>2.2.2.4.3.1.2</t>
  </si>
  <si>
    <t>2.2.2.4.3.2</t>
  </si>
  <si>
    <t>2.2.2.4.3.2.1</t>
  </si>
  <si>
    <t>2.2.2.4.3.2.2</t>
  </si>
  <si>
    <t>2.2.2.4.4</t>
  </si>
  <si>
    <t>2.2.2.4.4.1</t>
  </si>
  <si>
    <t>2.2.2.4.4.1.1</t>
  </si>
  <si>
    <t>2.2.2.4.4.1.2</t>
  </si>
  <si>
    <t>2.2.2.4.4.2</t>
  </si>
  <si>
    <t>2.2.2.4.4.2.1</t>
  </si>
  <si>
    <t>2.2.2.4.4.2.2</t>
  </si>
  <si>
    <t>2.2.2.4.5</t>
  </si>
  <si>
    <t>2.2.2.4.5.1</t>
  </si>
  <si>
    <t>2.2.2.4.5.1.1</t>
  </si>
  <si>
    <t>2.2.2.4.5.1.2</t>
  </si>
  <si>
    <t>2.2.2.4.5.2</t>
  </si>
  <si>
    <t>2.2.2.4.5.2.1</t>
  </si>
  <si>
    <t>2.2.2.4.5.2.2</t>
  </si>
  <si>
    <t>2.2.2.4.6</t>
  </si>
  <si>
    <t>2.2.2.4.6.1</t>
  </si>
  <si>
    <t>2.2.2.4.6.1.1</t>
  </si>
  <si>
    <t>2.2.2.4.6.1.2</t>
  </si>
  <si>
    <t>2.2.2.4.6.2</t>
  </si>
  <si>
    <t>2.2.2.4.6.2.1</t>
  </si>
  <si>
    <t>2.2.2.4.6.2.2</t>
  </si>
  <si>
    <t>2.3.1.3</t>
  </si>
  <si>
    <t>2.3.1.3.1</t>
  </si>
  <si>
    <t>2.3.1.3.1.1</t>
  </si>
  <si>
    <t>2.3.1.3.1.2</t>
  </si>
  <si>
    <t>2.3.1.3.2</t>
  </si>
  <si>
    <t>2.3.1.3.2.1</t>
  </si>
  <si>
    <t>2.3.1.3.2.2</t>
  </si>
  <si>
    <t>2.3.1.3.3</t>
  </si>
  <si>
    <t>2.3.1.3.3.1</t>
  </si>
  <si>
    <t>2.3.1.3.3.2</t>
  </si>
  <si>
    <t>2.3.1.3.4</t>
  </si>
  <si>
    <t>2.3.1.3.4.1</t>
  </si>
  <si>
    <t>2.3.1.3.4.2</t>
  </si>
  <si>
    <t>2.3.1.3.5</t>
  </si>
  <si>
    <t>2.3.1.3.5.1</t>
  </si>
  <si>
    <t>2.3.1.3.5.2</t>
  </si>
  <si>
    <t>2.3.1.3.6</t>
  </si>
  <si>
    <t>2.3.1.3.6.1</t>
  </si>
  <si>
    <t>2.3.1.3.6.2</t>
  </si>
  <si>
    <t>2.3.1.4.</t>
  </si>
  <si>
    <t>2.3.1.4.1</t>
  </si>
  <si>
    <t>2.3.1.4.1.1</t>
  </si>
  <si>
    <t>Реконструкция ВЛ-0,4 кВ от ТП-1/282 для  технологического присоединения строящегося магазина по ул. Гоголя 2Г в с. Московское  Изобильненского района Ставропольского края</t>
  </si>
  <si>
    <t>Реконструкция ВЛ 10 кВ Ф-161 ПС 110 кВ Железноводская, строительство ТП-10/0,4 кВ и ВЛ 0,4 кВ для тех. присоединения ЭПУ автозаправочной станции в г. Минеральные Воды, Восточная промзона, 5 км, (кад. № 26:24:000000:6314)». (Договор ТП от 07.06.2021 № №32226/2021/СТВ/ЦЭС/МРЭС. Заявитель - Шалбаров А. Ф.)</t>
  </si>
  <si>
    <t xml:space="preserve">Реконструкция ВЛ-0,4 кВ Ф-4 от ТП-7/272 для тех.присоединения ЭПУ садового дома в с. Кевсала Ипатовского района </t>
  </si>
  <si>
    <t>Реконструкция ВЛ-0,4 кВ Ф-2 от ТП-8/166 ВЛ-10 кВ Ф-166 ПС 330 кВ Ставрополь для технологического присоединения энергопринимающих устройств жилого дома по ул. Мутнянская, 43/4, с. Надежда</t>
  </si>
  <si>
    <t>Реконструкция ВЛ-0,4 кВ Ф-2 от ТП-29/166 ВЛ-10 кВ Ф-166 ПС 330 кВ Ставрополь для технологического присоединения энергопринимающих устройств жилых домов по ул. Октябрьская, с. Надежда, Шпаковского района</t>
  </si>
  <si>
    <t xml:space="preserve">Строительство ВЛ-0,4 кВ Ф-3 от КТП-35/157 ВЛ-10 кВ Ф-157 ПС Пригородная для технологического присоединения энергопринимающих устройств жилого дома по ул. Руставели, 1/28, с. Татарка </t>
  </si>
  <si>
    <t xml:space="preserve">Реконструкция ВЛ-0,4 кВ Ф-2 от ТП-13/177 ВЛ-10 кВ Ф-177 от ПС Южная для технологического присоединения энергопринимающих устройств жилого дома по ул. Пригородная, 59, с. Татарка </t>
  </si>
  <si>
    <t xml:space="preserve">Реконструкция ВЛ-0,4 кВ от ТП-54/231 ВЛ-10 кВ Ф-231 ПС Балахоновская для технологического присоединения энергопринимающих устройств нежилого здания в ст. Барсуковская, Кочубеевского района </t>
  </si>
  <si>
    <t xml:space="preserve">Строительство ВЛ-0,4 кВ Ф-4 от ТП-7/106 ВЛ-10 кВ Ф-106 ПС Воронежская для технологического присоединения энергопринимающих устройств нежилого здания по                          ул. Вольная, 20В, с. Ивановское, Кочубеевского района </t>
  </si>
  <si>
    <t xml:space="preserve">Реконструкция ВЛ-0,4 кВ Ф-2 ТП-1355/387 ПС «Подкумок» тех. прис. садового домика по ул. 5-я Линия, здание 116, ст.Георгиевская Георгиевского городского округа </t>
  </si>
  <si>
    <t>Реконструкция ВЛ-0,4 кВ ф-1 ТП-1398/138 ПС «Урух» для тех. прис. РУ-0,4 кВ на земельном участке (26:25:000000:8210) п.Шаумянский Георгиевского городского округа</t>
  </si>
  <si>
    <t xml:space="preserve">Реконструкция ВЛ-0,4 кВ Ф-3 от ТП-1142/436 ПС «Полимер» тех. прис. РУ-0,4 кВ на земельном участке по ул.Апрельская 1/16, п.Новый, Георгиевского городского округа  </t>
  </si>
  <si>
    <t>Реконструкция ВЛ-0,4 кВ Ф-3 ТП-1027/436, для тех. прис. РУ-0,22 кВ на земельном участке по ул.Юбилейная 87, п.Новый Георгиевского городского округа</t>
  </si>
  <si>
    <t>Строительство ВЛ-0,4 кВ ф-6 от ТП-1142/436, для технологического присоединения РУ-0,22 кВ на земельном участке по ул.Школьная, п.Новый Георгиевского городского округа</t>
  </si>
  <si>
    <t xml:space="preserve">Реконструкция ВЛ-10 кВ Ф-217 ПС 35/10 «Левопадинская», строительство ТП-10/0,4 кВ и ЛЭП-0,4кВ, для осуществления технологического присоединения энергопринимающих устройств нежилого здания (кадастровый номер: 26:36:000000:168) территория ОТФ, здание 61, п.Мирный Курского района </t>
  </si>
  <si>
    <t xml:space="preserve">Реконструкция ВЛ-10 кВ Ф-304 ПС «Зональная», для тех. прис. здания по адресу: (кадастровый номер 26:25:051903:13) с.Новозаведенное Георгиевского района </t>
  </si>
  <si>
    <t>Реконструкция ВЛ-0,4 кВ от ТП-11/280  для технологического присоединения жилого дома по ул. Интернациональная, 3 в с. Подлужное Изобильненского района. (Договор ТП от 20.05.2021 № 31956/2021/СТВ/НЭС/ИРЭС. Заявитель Володьков Н.А.)</t>
  </si>
  <si>
    <t>Реконструкция ВЛ-0,4 кВ от ТП-1/284  для технологического присоединения жилого дома по адресу: ул. Достоевского, д.9 в с. Московское Изобильненского района. (Договор ТП от 07.06.2021 №32077/2021/СТВ/НЭС/ИРЭС. Заявитель Солощенко А.П.)</t>
  </si>
  <si>
    <t>Реконструкция ВЛ 0,4 кВ от ТП-6/176 для техприсоед.объекта торговли кадастровый №26:06:000000:5326 по адресу:п.Новоизобильный Изобильненского р-на (заявитель Киселева Д.В.)</t>
  </si>
  <si>
    <t>Реконструкция ВЛ-0,4 кВ от ТП-10/280 для техприсоед.земельного участка для ЛПХ по ул.Подлесная,55 ,с.Подлужное Изобильненского р-на (заявитель Оганян А.М.)</t>
  </si>
  <si>
    <t>Реконструкция ВЛ-0,4 кВ от ТП-4/194 для техприсоединения ЛЭП-0,4 кВ от ТП-4/194 для электроснабжения овчарни с.Подлесное Труновского р-на (заявитель Котляров С.В.)</t>
  </si>
  <si>
    <t>Реконструкция ВЛ-0,4 кВ от ТП-8/235 для технологического присоединения ГРПЩ по адресу: б/а ст. Каменнобродская Изобильненского района (Заявитель ООО "Агро-плюс"_)</t>
  </si>
  <si>
    <t>Реконструкция ВЛ-0,4 кВ от ТП-4/301, реконструкция МТП-4/301 для тех/прис. ЭПУ нежилого помещения в с.Арзгир (договор № 34327/2021/СТВ/ПЭС/АРЭС от 04.10.2021, заявитель Казминов А.А.)</t>
  </si>
  <si>
    <t>«Реконструкция ВЛ 10 кВ Ф-104 ПС 110 кВ Провал, строительство ТП-10/0,4 кВ и ВЛ 0,4 кВ для тех. присоединения ЭПУ стройплощадки в ст. Константиновская, ул. Шоссейная, д. 2-б» (Договор ТП от 16.06.2021 №32456/2021/СТВ/ЦЭС/ПРЭС. Заявитель - Ахмадов А.А.)</t>
  </si>
  <si>
    <t>«Реконструкция ВЛ 0,4 кВ Ф-1 ТП-729/167 ПС 110 кВ Провал для тех. присоединения ЭПУ жилого дома в ст. Константиновская, ул. Виноградная, д. 67». (Договор ТП от 20.05.2021 № 31928/2021/СТВ/ЦЭС/ПРЭС. Заявитель - Валуйская А. И.)</t>
  </si>
  <si>
    <t>«Реконструкция ВЛ 10 кВ Ф-385 ПС 35 кВ Иноземцево, строительство ВЛ 0,4 кВ и ТП 10/0,4 для тех. присоединения ЭПУ стройплощадки в п. Змейка». (Договор ТП от 15.11.2017 № 1106, заявитель - ИП Зимин Ю.Г.)</t>
  </si>
  <si>
    <t>«Строительство ВЛ 0,4 кВ Ф-2 ТП-3/252 ПС 35 кВ Новокавказская для тех. присоединения ЭПУ стройплощадки в п. Новокавказский, ул. Казачья д. 6». (Договор ТП от 14.04.2021 № 31503/2021/СТВ/ЦЭС/АРЭС. Заявитель - Коробкин Е. Е.)</t>
  </si>
  <si>
    <t>«Реконструкция ВЛ 0,4 кВ Ф-1 ТП-1311/413 ПС 330 кВ Ильенко для тех. присоединения ЭПУ жилого дома в п. Подкумок, ул. Кисловодская, д. 43, 18». (Договоры ТП от 20.07.2021 № 32858/2021/СТВ/ЦЭС/ПРЭС. Заявитель - Енина Н. В., от 07.07.2021 № 32866/2021/СТВ/ЦЭС/ПРЭС. Заявитель - Гогова Ш.Х.)</t>
  </si>
  <si>
    <t>«Реконструкция ВЛ 0,4 кВ Ф-4 ТП-2/613 ПС 110 кВ Т-303 для тех. присоединения ЭПУ жилого дома в п. Первомайский, ул. Молодежная, д. 17». (Договор ТП от 13.05.2021 № 31695/2021/СТВ/ЦЭС/МРЭС. Заявитель - Баранова В. А.)</t>
  </si>
  <si>
    <t>«Строительство ВЛ 0,4 кВ Ф-1 ТП-2/226 ПС 35 кВ Орбельяновская. для тех. присоединения ЭПУ стройплощадки в с. Дунаевка, тер. МТМ, д. 7а». (Договор ТП от 24.06.2021 № №32206/2021/СТВ/ЦЭС/МРЭС. Заявитель - ИП Гаспаров А. Н.)</t>
  </si>
  <si>
    <t>«Реконструкция ВЛ 0,4 кВ Ф-2 ТП-17/223 ПС 35 кВ Гражданская для тех. присоединения ЭПУ стройплощадки в с. Сунжа, пер. Яблочный, д. 8». (Договор ТП от 23.06.2021 № 32204/2021/СТВ/ЦЭС/МРЭС. Заявитель - Демяненко А. В.)</t>
  </si>
  <si>
    <t>«Реконструкция ВЛ 0,4 кВ Ф-2 ТП-2/161 ПС 110 кВ Железноводская для тех. присоединения ЭПУ жилого дома в п. Привольный, ул. Луговая, д. 41». (Договоры ТП от 20.07.2021 № 32991/2021/СТВ/ЦЭС/МРЭС. Заявитель - Емельченко А. В.)</t>
  </si>
  <si>
    <t>«Реконструкция ВЛ 0,4 кВ Ф-1 ТП-16/395 ПС 110 кВ Кинжал для тех. присоединения ЭПУ стройплощадки в с. Канглы, ул. Школьная, д. 5, 5а». (Договоры ТП от 12.03.2021 №30531/2021/СТВ/ЦЭС/МРЭС. Заявитель - Астанкова Н.-Х. Ш.-Г.; от 20.08.2021 №33463/2021/СТВ/ЦЭС/МРЭС. Заявитель - Курмаева Р. Ф.)</t>
  </si>
  <si>
    <t>«Реконструкция ВЛ 0,4 кВ Ф-3 ТП-3/606 ПС 35 кВ Овощевод для тех. присоединения ЭПУ стройплощадки в с. Левокумка, ул. Мостовая, (Кад. №26:23:090204:26)». (Договор ТП от 30.11.2020 №29406/2020/СТВ/ЦЭС/МРЭС. Заявитель - Шушанян С. Б.)</t>
  </si>
  <si>
    <t>Реконструкция ВЛ 10 кВ Ф-327 ПС 35 кВ Ясная Поляна-1 для тех. присоединения ЭПУ стройплощадки в границах земель Подкумского с/с (Кад. №26:29:000000:12729). (Договор ТП от 26.02.2021 №30820/2021/СТВ/ЦЭС/ПРЭС, заявитель - ООО «АУРА»)</t>
  </si>
  <si>
    <t>Реконструкция ВЛ 0,4 кВ Ф-2 ТП-31/161 ПС 110 кВ Железноводская для тех. присоединения ЭПУ жилого дома в п. Змейка, ул. Новая, д. 11Б. (Договоры ТП от 29.07.2021 № 32640/2021/СТВ/ЦЭС/МРЭС. Заявитель - Борщенко К. В.)</t>
  </si>
  <si>
    <t>Строительство ВЛ 0,4 кВ ТП-66/161 ПС 110 кВ Железноводская для тех. присоединения ЭПУ жилого дома в п. Змейка, ул. Виноградная, д. 17. (Договор ТП от 15.06.2021 № 32294/2021/СТВ/ЦЭС/МРЭС. Заявитель - Пузанова Е. В)</t>
  </si>
  <si>
    <t>Реконструкция ВЛ 0,4 кВ Ф-2 ТП-26/161 ПС 110 кВ Железноводская для тех. присоединения ЭПУ кухни в п. Бородыновка, ул. Новая, д. 26. (Договоры ТП от 21.04.2021 № 31592/2021/СТВ/ЦЭС/МРЭС. Заявитель - Серебрякова Л. А.)</t>
  </si>
  <si>
    <t>Реконструкция ВЛ 0,4 кВ Ф-6 ТП-11/618 ПС 35 кВ Бутылочная для тех. присоединения ЭПУ летней кухни в п. Загорский, ул. Лесная, д. 17". (Договоры ТП от 23.12.2020 № 29198/2020/СТВ/ЦЭС/МРЭС. Заявитель - Степура И. Г.)</t>
  </si>
  <si>
    <t>Реконструкция ВЛ 0,4 кВ Ф-2 ТП-8/159 ПС 6/10 кВ Кавказ для тех. присоединения ЭПУ жилого дома в с. Канглы, ул. Луговая, д. 13. (Договоры ТП от 30.08.2021 №33727/2021/СТВ/ЦЭС/МРЭС. Заявитель - Шогов Р.К.)</t>
  </si>
  <si>
    <t>Строительство ВЛ 0,4 кВ ТП-13/178 ПС 35 кВ Крымгиреевская для тех. присоединения ЭПУ здания овчарни №7 в с. Крымгиреевское, (Кад. № 26:17:080601:62). (Договор ТП от 12.04.2021 № 31609/2021/СТВ/ЦЭС/КРЭС. Заявитель - Коркмазов З. М.)</t>
  </si>
  <si>
    <t xml:space="preserve">Реконструкция ВЛ 6 кВ Ф-388 ПС 35 кВ Овощевод, строительство ТП-6/0,4 кВ и ВЛ 0,4 кВ для технологического присоединения энергопринимающих устройств жилых домов в п. Загорский, ул. Южная (Заявители - 9 договоров ТП) </t>
  </si>
  <si>
    <t>Реконструкция ВЛ-10 кВ Ф-217 от ПС 110/10 кВ «Бештаугорец», строительство ВЛ-0,4 кВ и ТП-10/0,4 кВ для осуществления технологического присоединения энергопринимающих устройств заявителей торговые павильоны в Предгорном районе, с.Винсады, шоссе Кисловодское</t>
  </si>
  <si>
    <t>Строительство ВЛ-0,4 кВ от ТП-1334/103 для технического присоединения энергопринимающих устройств жилых домов в с. Садовое, ул. Московская (Договор ТП (Договор ТП №30622/2021/СТВ/ЦЭС/ПРЭС от 04.02.2021г. Заявитель-Самородский А.Н., Договор ТП №30658/2021/СТВ/ЦЭС/ПРЭС от 08.02.2021г. Заявитель Самородский М.Н., Договор ТП №31863/2021/СТВ/ЦЭС/ПРЭС от 19.04.2021 Заявитель Скорик И.Ф)</t>
  </si>
  <si>
    <t>Реконструкция ВЛ 10 кВ Ф-103  ПС 35 кВ Юцкая, Строительство ТП - 10/0,4 кВ и ВЛ 0,4 для тех. присоединения ЭПУ жилого дома в с. Юца, ул. Высоковольтная, д. 1-а</t>
  </si>
  <si>
    <t>Реконструкция ВЛ-0,4 кВ Ф-2 ТП-3012/201 для тех. прис. РУ-0,4 кВ на земельном участке по ул.Красный Восток 17, х.Зайцев Курского района</t>
  </si>
  <si>
    <t xml:space="preserve">Реконструкция ВЛ-10 кВ Ф-147 ПС «Урух», строительство ТП-10/0,4 кВ и ЛЭП-0,4кВ, для технологического присоединения Птичника-акклиматизатора в п.Нижнезольский (26:25:000000:8180) Георгиевского городского округа </t>
  </si>
  <si>
    <t>Реконструкция ВЛ-10 кВ Ф-219 ПС «Богдановская», строительство ТП-10/0,4 кВ и ЛЭП-0,4кВ, для тех. присоединения РУ-0,4 кВ на земельном участке (26:28:020413:71) в границах МО Богдановского сельсовета Степновского района</t>
  </si>
  <si>
    <t xml:space="preserve">Реконструкция ВЛ-10кВ Ф-056, с установкой ПКУ-10 кВ для тех. присоединения ЭПУ объектов сельскохозяйственного назначения, в с. Николина Балка Петровского района </t>
  </si>
  <si>
    <t>Реконструкция ВЛ-0,4 кВ Ф-2 от ТП-29/166 ВЛ-10 кВ Ф-166 ПС 330 кВ Ставрополь для техноло-гического присоединения энергопринимающих устройств жилого дома по ул. 60 лет СССР, кадаст-ровый номер ЗУ 26:11: 080503:4495, с. Надежда (Договор ТП от 25.08.2021 №33468/2021/СТВ/ЗЭС/ ШРЭС, Заявитель М.Р. Абубукаров)</t>
  </si>
  <si>
    <t>Реконструкция ВЛ-0,4 кВ Ф-2 от ТП-24/166 ВЛ-10 кВ Ф-166 ПС 330 кВ Ставрополь для технологического присоединения энергопринимающих устройств жилого дома по ул. Мира,  д. 2/1,                     с. Надежда (Договор ТП от 23.04.2021 №31781/ 2021/СТВ/ЗЭС/ШРЭС, Заявитель А.Н. Бессарабов)</t>
  </si>
  <si>
    <t>Реконструкция ВЛ-0,4 кВ Ф-2 от ТП-13/135  ВЛ-10 кВ Ф-135 ПС Промкомплекс для технологического присоединения энергопринимающих устройств жилого дома по ул. Покровская, 1, х. Нижнерусский (Договор ТП от 12.04.2021 №31244/2021/СТВ/ЗЭС/ ШРЭС, Заявитель С.А. Гюлечева)</t>
  </si>
  <si>
    <t>Реконструкция ВЛ-0,4 кВ Ф-3 от  ТП-2/123  ВЛ-10 кВ Ф-123 ПС Шахтёр для технологического присоединения энергопринимающих устройств жилого дома по ул. Подлесная, д.4в,                          с. Пелагиада (Договор ТП от 04.03.2021 №30770/ 2021/СТВ/ЗЭС/ ШРЭС, Заявитель Е.С. Левитин)</t>
  </si>
  <si>
    <t>Реконструкция ВЛ-0,4 кВ Ф-1 от ТП-30/168  ВЛ-10 кВ Ф-168            ПС 330 кВ Ставрополь для технологического присоединения энергопринимающих устройств жилого дома по ул. Ставропольская, д. 20/2, с. Надежда (Договор ТП от 26.03.2021 №31319/2021/ СТВ/ЗЭС/ШРЭС, Заявитель В.Р. Мирзоян)</t>
  </si>
  <si>
    <t>Строительство ВЛ-0,4 кВ Ф-4 от ТП-13/177 ВЛ-10 кВ Ф-177 ПС Южная для технологического присоединения энергопринимающих устройств жилого дома по ул. Пригородная, 55,                      с. Татарка (Договор ТП от 11.02.2021 №30329/ 2020/СТВ/ЗЭС/ШРЭС, Заявитель Д.Ю. Саенко)</t>
  </si>
  <si>
    <t>Реконструкция ВЛ-0,4 кВ Ф-1 от ТП-20/104 ВЛ-10 кВ Ф-104 ПС Грачёвская для технологического присоединения энергопри-нимающих устройств жилого дома по ул. Солнечная, д.35, с. Старомарьевка (Договор ТП от 27.05.2021 №31920/2021/СТВ/ЗЭС/  ГРЭС, Заявитель А.А. Туаев)</t>
  </si>
  <si>
    <t>Реконструкция ВЛ-0,4 кВ Ф-1 от  ТП-6/102 ВЛ-10 кВ Ф-102 ПС Грачёвская для технологического присоединения энерго-принимающих устройств жилого дома по ул. Подгорная, с. Грачевка, кадастровый номер ЗУ 26:07:130104:16 (Договор ТП от 23.03.2021 №31275/ 2021/СТВ/ЗЭС/ГРЭС, Заявитель Арсен Херемян )</t>
  </si>
  <si>
    <t>Реконструкция ВЛ-0,4 кВ от ТП-15/413 для технологического присоединения жилого дома по адресу: ул. Гаркуши 5, в х. Родионов Новоалександровского района (Договор ТП от 07.10.21 № 34206/2021/СТВ/НЭС/НРЭС заявитель Никитин В.М.)</t>
  </si>
  <si>
    <t>Реконструкция ВЛ 0,4 кВ от ТП-7/132 для технологического присоединения квартиры по адресу:                                     ул. Гагарина, д. 12, кв.2, в с. Донское Труновского  района» (Договор ТП от 30.09.21                                              № 34063/2021/СТВ/НЭС/ТРЭС. Заявитель  Шепелева Т. П.)</t>
  </si>
  <si>
    <t>Реконструкция ВЛ 0,4 кВ от ТП-10/176 для технологического присоединения жилого дома по адресу: ул. Вишневая, 4,              п. Новоизобильный Изобильненского района» (Договор ТП от 03.09.2021 № 33359/2021/СТВ/НЭС/ИРЭС. Заявитель          Ёлкина Ж.В.)</t>
  </si>
  <si>
    <t>Реконструкция ВЛ 0,4 кВ от ТП-8/280 для технологического присоединения жилого дома по адресу: ул. Восточная, 2, с. Подлужное Изобильненского района (Договор ТП от 13.10.2021 № 33983/2021/СТВ/НЭС/ИРЭС заявитель Конюхов С.С.)</t>
  </si>
  <si>
    <t>Реконструкция ВЛ-0,4 кВ от ТП-9/257 для технологического присоединения жилого дома по адресу:  ул. Терновская, 92/5,         с. Труновское Труновского района» (Договор ТП от 30.07.2021 №33152/2021/СТВ/НЭС/ТРЭС. Заявитель Марышев Ю.И.)</t>
  </si>
  <si>
    <t>«Реконструкция ВЛ 0,4 кВ от ТП-3/343  для технологического присоединения базовой станции/ оборудования сотовой связи  в кадастровом квартале 26№05№031403, п. Кирова Труновского района» Заявитель АО «Первая башенная компания»</t>
  </si>
  <si>
    <t>Реконструкция ВЛ 0,4 кВ Ф-3 ТП-65/104/167 ПС 110 кВ Провал для тех. присоединения ЭПУ стройплощадки в ст. Константиновская, ул. Набережная (Кад. № 26:29:090316:118)». (Договор ТП от 23.09.2021 № 33980/2021/СТВ/ЦЭС/ПРЭС. Заявитель - Низомов А.Н.)</t>
  </si>
  <si>
    <t>Реконструкция ВЛ 10 кВ Ф-167 ПС 110 кВ Провал и ВЛ 0,4 кВ Ф-1 ТП-81/104 ПС 110 кВ Провал для тех. присоединения ЭПУ жилых домов в ст. Константиновская, ул. Шоссейная, д. 2а» (Договоры ТП от 13.08.2021 № 33399/2021/СТВ/ЦЭС/ПРЭС. Заявитель - Абаджян Н. Т., от 02.08.2021 № 32962/2021/СТВ/ЦЭС/ПРЭС. Заявитель - Хачатурян Д.С.)</t>
  </si>
  <si>
    <t>Реконструкция ВЛ 10 кВ Ф-217 ПС 110 кВ Бештаугорец, строительство ТП-10/0,4 кВ и ВЛ 0,4 кВ для тех. присоединения ЭПУ жилого дома в с. Винсады, ул. Железнодорожная, д. 1б, 1в». (Договоры ТП от 26.01.2021 № 30510/2021/СТВ/ЦЭС/ПРЭС, № 30512/2021/СТВ/ЦЭС/ПРЭС Заявители - Колмаков Ю. М., Гиренко Т.В.)</t>
  </si>
  <si>
    <t>Реконструкция ВЛ 0,4 кВ Ф-2 ТП-92/170 ПС 110 кВ Провал для тех. присоединения ЭПУ жилого дома в границах МО Этокский сельсовет, МТФ-1, ул. Лысогорская, д. 16/1. (Договор ТП от 22.03.2021 № 31157/2021/СТВ/ЦЭС/ПРЭС. Заявитель - Цителаури М. А.)</t>
  </si>
  <si>
    <t>Реконструкция ВЛ 10 кВ Ф-153 ПС 110 кВ Ессентуки-2, строительство ТП-10/0,4 кВ и ВЛ 0,4 кВ для тех. присоединения ЭПУ стройплощадки в границах земель МО Новоблагодарненский сельсовет (Кад. № 26:29:000000:12148)». (Договор ТП от 29.11.2021 № 35206/2021/СТВ/ЦЭС/ПРЭС. Заявитель - Давыденко Е.В.)</t>
  </si>
  <si>
    <t>Реконструкция ВЛ 10 кВ Ф-104 ПС 110 кВ Провал, строительство ТП-10/0,4 кВ и ВЛ 0,4 кВ для тех. присоединения ЭПУ стройплощадки в границах земель СПК Горячеводский (Кад. № 26:29:090214:17)». (Договор ТП от 15.03.2021 № 29899/2020/СТВ/ЦЭС/ПРЭС. Заявитель - Карикова Л.В.)</t>
  </si>
  <si>
    <t>Реконструкция ВЛ 0,4 кВ Ф-2 ТП-1186/103 ПС 35 кВ Юцкая для тех. присоединения ЭПУ жилого дома в х. Новая Пролетарка, ул. Пятигорская (Кад. № 26:29:120204:1674)». (Договор ТП от 09.06.2021 № 32307/2021/СТВ/ЦЭС/ПРЭС. Заявитель - Яцук М. Н.)</t>
  </si>
  <si>
    <t>Реконструкция ВЛ-10 кВ Ф-137 от ПС 35 кВ «Юцкая», строительство ТП 10/0,4 кВ и ВЛ-0,4 кВ для технологического присоединения энергопринимающих устройств стройплощадок в с. Юца, ул. Строителей (Заявители - 8 договоров ТП)</t>
  </si>
  <si>
    <t>Реконструкция ВЛ 10 кВ Ф-228 от ПС 35 кВ Гражданская для технологического присоединения энергопринимающих устройств здания детского сада в с. Гражданское, ул. Школьная (кад № 26:23:100501:235) (Договор ТП от 28.08.2019 № 43-05/150, Заявитель - МКУ «УКС МГО СК»)</t>
  </si>
  <si>
    <t>Реконструкция ВЛ-10 кВ Ф-432 ПС «Полимер», строительство ТП-10/0,4 кВ и ЛЭП-0,4кВ, для тех. прис. РУ-0,4 кВ на земельном участке по ул.Школьная 66а/3, пос.Новый Георгиевского городского округа (Договор №34651/2021/СТВ/ВЭС/ГРЭС от 28.10.2021 заявитель: Акрум С.М.)</t>
  </si>
  <si>
    <t>Реконструкция ВЛ-0,4 кВ Ф-4 ТП-1604/387 ПС «Подкумок», для тех. прис. РУ-0,4 кВ на земельном участке в ст.Георгиевская Георгиевского городского округа (Договор тех. прис. №33101/2021/СТВ/ВЭС/ГРЭС от 27.01.2022 заявитель Глава КФХ Аполохов М.Х.)</t>
  </si>
  <si>
    <t>Строительство ВЛ-0,4кВ Ф-2 от ТП-1677/432 ПС «Полимер», для тех. присоединения РУ-0,4 кВ на земельном участке по ул. Школьная 66/1 пос.Новый Георгиевского городского округа (Договор №34653/2021/СТВ/ВЭС/ГРЭС от 29.12.2021 заявитель: Аракелян А.В.)</t>
  </si>
  <si>
    <t>Строительство ВЛ-0,4 кВ Ф-5 от ТП-1239/387 для тех. присоединения базовой станции сотовой связи по ул. Калинина, дом 1, 40 м восточнее, ст.Георгиевская Георгиевского городского округа (Договор тех. прис. №36207/2022/СТВ/ВЭС/ГРЭС от 04.02.2022 заявитель ПАО «Вымпел-Коммуникации»)</t>
  </si>
  <si>
    <t>Реконструкция ВЛ-0,4 кВ Ф-1 от ТП-1677/432 ПС «Полимер» для тех. присоединения РУ-0,4 кВ на земельном участке по ул.Школьная 60А, п.Новый Георгиевского городского округа  (Договор ТП  35550/2021/СТВ/ВЭС/ГРЭС от 21.12.2021 заявитель Кочакова Г.М.)</t>
  </si>
  <si>
    <t>Строительство ВЛ-0,4 кВ Ф-2 от ТП-4171/425 ПС «Варениковская», для тех. присоединения РУ-0,4 кВ на земельном участке (26:28:010102:7) с.Варениковское Степновского района (Договор ТП 35630/2021/СТВ/ВЭС/СРЭС от 18.01.2022 заявитель - Глава КФХ Крюков П.П.)</t>
  </si>
  <si>
    <t>Реконструкция ВЛ-0,4 кВ Ф-5 от ТП-3348/220, для тех. присоединения жилого дома по ул.Кольцевая 53 з, х.Медведев Курского района (Договор ТП №36005/2022/СТВ/ВЭС/КРЭС от 26.01.2022 заявитель - Куршумова Ф.С.)</t>
  </si>
  <si>
    <t>Строительство ВЛ-0,4кВ Ф-2 от ТП-22/074 для тех. присоединения ЭПУ объектов РТПС, расположенных в Петровском районе, с. Сухая Буйвола, ул. Красная</t>
  </si>
  <si>
    <t xml:space="preserve">Реконструкция ВЛ-10 кВ Ф-841 ПС 110/35/10 кВ «Рагули», реконструкция ТП-2/841, реконструкция ВЛ-0,4 кВ Ф-1 от ТП-2/841 для технологического присоединения ЭПУ дома животновода, расположенного по адресу: Туркменский район, п. Новокучерлинский </t>
  </si>
  <si>
    <t>Реконструкция ВЛ-0,4кВ Ф-1 от ТП-15/239 для тех. присоединения ЭПУ объектов ЛПХ, расположенных в  Ипатовском районе, а. М. Барханчак, ул. Степная, 2</t>
  </si>
  <si>
    <t>Реконструкция ВЛ-0,4 кВ Ф-1 от ТП-3372/356, для тех. присоединения РУ-0,22 кВ на земельном участке по ул.Степная 49, с.Русское Курского района (Договор ТП №36039/2022/СТВ/ВЭС/КРЭС от 28.01.2022 заявитель - Сайфиддинова Г.Д.)</t>
  </si>
  <si>
    <t>Реконструкция ВЛ-0,4 кВ Ф-2 ТП-4306/480 ПС «Восток» для тех. прис. РУ-0,4 кВ на земельном участке по ул.Юбилейная 6, п.Верхнестепной Степновского района (Договор ТП №32856/2021/СТВ/ВЭС/СРЭС от 20.07.2021 заявитель Солтанов С.Н.)</t>
  </si>
  <si>
    <t>Реконструкция ВЛ-0,4 кВ ф-2 от ТП-4230/233, для тех. присоединения жилого дома по ул.Заводская 3, с.Зеленая Роща, Степновского района (Договор ТП №34825/2021/СТВ/ВЭС/СРЭС от 06.12.2021 заявитель - Таланова О.Ф.)</t>
  </si>
  <si>
    <t>Реконструкция ВЛ-0,4 кВ Ф-1 от ТП-2518/236, для тех. присоединения РУ-0,22 кВ на земельном участке по ул.Чухно 123, п.Коммаяк Кировского района (Договор ТП №36056/2022/СТВ/ВЭС/НРЭС от 28.01.2022 заявитель - Тихонов Г.П.)</t>
  </si>
  <si>
    <t>Реконструкция ВЛ-0,4 кВ Ф-3 от ТП-22/235 ВЛ-10 кВ Ф-235 ПС Верхнерусская для технологического присоединения энергопринимающих устройств жилого дома по ул. Комсомольская, 160 «З», с. Верхнерусское (Договор ТП от 10.08.2021 №33512/2021/СТВ/ЗЭС/ШРЭС, Заявитель Глинский В.М.)</t>
  </si>
  <si>
    <t xml:space="preserve">Строительство ВЛ-0,4 кВ от  ТП-27/133 для технологического присоединения магазина по адресу:з/у с кадастровым                                             № 26:05:043446:15, в с. Донское Труновского района </t>
  </si>
  <si>
    <t>Реконструкция ВЛ-0,4 кВ от ТП-3/280 для технологического присоединения жилого дома по адресу: ул. Калинина 207, в                                      с. Подлужное Изобильненского района</t>
  </si>
  <si>
    <t>Реконструкция ВЛ 0,4 кВ от ТП-17/264 для технологического присоединения жилого дома по адресу: ул. Ленина, 70 в                             с. Ключевское Труновского района</t>
  </si>
  <si>
    <t>Реконструкция ВЛ 0,4 кВ от ТП - 16/280 для технологического присоединения жилого дома по адресу: ул. Полевая, 31,                          с. Подлужное Изобильненского района</t>
  </si>
  <si>
    <t>Реконструкция ВЛ-0,4 кВ от ТП-8/103 для технологического присоединения жилого дома по адресу: ул. Колхозная 51, в                                  ст. Новотроицкая Изобильненского района</t>
  </si>
  <si>
    <t>Реконструкция ВЛ 0,4 кВ от ТП-6/180 для технологического присоединения жилого дома по ул. Пушкина 11 в ст. Расшеватская Новоалександровского района</t>
  </si>
  <si>
    <t>Реконструкция ВЛ 0,4 кВ от ТП-7/103 для технологического присоединения жилого дома по адресу: ул. Колхозная, 38,                           ст. Новотроицкая Изобильненского района</t>
  </si>
  <si>
    <t>Реконструкция ВЛ-0,4 кВ от ТП-10/204 для технологического присоединения объекта торговли по адресу: ул. Ленина 19, в                                 п. Краснозоринский Новоалександровского  района</t>
  </si>
  <si>
    <t>Реконструкция ВЛ 0,4 кВ от ТП-3/431 для технологического присоединения объектов наружного освещения по адресу: в 4 км. юго-восточнее г. Новоалександровск, Новоалександровского района</t>
  </si>
  <si>
    <t>Реконструкция ВЛ 0,4 кВ от ТП-4/355 для технологического присоединения дачного дома, садового общества Надежда, по адресу:  массив 1,улица 9, участок 35, г. Изобильный Изобильненского района</t>
  </si>
  <si>
    <t>Реконструкция ТП-8/184 и ВЛ-0,4 кВ от ТП-8/184 для технологического присоединения объекта сельскохозяйственного производства по ул. Расшеватская, 2 в ст. Расшеватская Новоалександровского района</t>
  </si>
  <si>
    <t>Реконструкция ВЛ-0,4 кВ Ф-1 от ТП-18/106 ВЛ-10 кВ Ф-106 ПС Воронежская для технологического присоединения энергопринимающих устройств жилого дома по ул. Вольная, 22Б, с. Ивановское (Договор ТП от 11.08.2021 №33597/2021/СТВ/ЗЭС/КРЭС, Заявитель Косенко Н.В.) (Инв. номер 894)</t>
  </si>
  <si>
    <t>Реконструкция ТП-11/168 ВЛ-10 кВ Ф-168 ПС 330 кВ Ставрополь и реконструкция ВЛ-0,4 кВ Ф-2 от ТП-11/168 ВЛ-10 кВ Ф-168 ПС 330 кВ Ставрополь для технологического присоединения энергопринимающих устройств строительного комплекса по ул. Комсомольская, 11, с. Надежда (Договор ТП от 05.03.2021 №30676/2021/СТВ/ЗЭС/ШРЭС, Заявитель Лубенченко Р.Д.)</t>
  </si>
  <si>
    <t>Строительство ВЛ-0,4 кВ от ВЛ-0,4 кВ Ф-1 ТП-53/177 ВЛ-10 кВ Ф-177 ПС Южная для технологического присоединения энергопринимающих устройств жилого дома по проезду Янтарный, 25А, г. Ставрополь (Договор ТП от 22.10.2021 №34341/2021/СТВ/ЗЭС/ШРЭС, Заявитель Мельникова И.Н.)</t>
  </si>
  <si>
    <t>Реконструкция ВЛ-0,4 кВ от КТП-16/35 для тех/прис. ЭПУ жилого дома в с.Покойное</t>
  </si>
  <si>
    <t>Реконструкция ВЛ-0,4 кВ от ТП-39/301 для тех/прис. ЭПУ магазина в с.Арзгир</t>
  </si>
  <si>
    <t xml:space="preserve">Реконструкция ВЛ-10 кВ Ф-531 от ПС 35 кВ Андрей-Курган, строительство ТП-10/0,4 кВ  для тех/прис. ЭПУ объекта с/х производства в границах МО Закумского с/с </t>
  </si>
  <si>
    <t>Реконструкция ВЛ-10 кВ Ф-217 ПС «Левопадинская», строительство ТП-10/0,4 кВ и ВЛ-0,4кВ, для тех. прис. РУ-0,4 кВ на земельном участке, расположенном 5327м на юг от ориентира: ул.Колхозная д.9, с.Иргаклы. Степновского района (Договор №31870/2021/СТВ/ВЭС/СРЭС от 12.05.2021 заявитель: Глава КФХ Поданов И.Н.)</t>
  </si>
  <si>
    <t>Строительство ВЛ-0,4 кВ Ф-5 от КТП-1042/261 ПС «Электропривод», реконструкция КТП-1042/261 ПС «Электропривод», замена силового трансформатора 250 кВА на 400 кВА для осуществления технологического присоединения энергопринимающих устройств Клуба по ул.Ленина 324, ст.Незлобная Георгиевского городского округа (Договор тех. прис. №31139/2021/СТВ/ВЭС/ГРЭС от 25.03.2021 заявитель Ошкин В.Е.)</t>
  </si>
  <si>
    <t>Реконструкция ВЛ-0,4 кВ ф-2 от ТП-2295/110, для тех. присоединения фельдшерско-акушерского пункта по ул.Заречная 3А, п.Золка Кировского района (Договор ТП №34122/2021/СТВ/ВЭС/НРЭС от 03.12.2021 заявитель Министерство строительства и архитектуры СК)</t>
  </si>
  <si>
    <t>Строительство ВЛ-0,4 кВ Ф-7 ТП-3048/201 для тех. прис. РУ-0,4 кВ на земельном участке (26:36:010603:1049) с.Ростовановское Курского района (Договор тех. прис. №33833/2021/СТВ/ВЭС/КРЭС от 16.09.2021 заявитель Дьяченко Н.А.)</t>
  </si>
  <si>
    <t>Реконструкция ВЛ-10 кВ Ф-287 ПС «Новопавловская-2», строительство ТП-10/0,4 кВ и ВЛ-0,4 кВ              Ф-1 для тех. прис. РУ-0,4 кВ на земельном участке в границах колхоза «Нива» г.Новопавловск Кировского района (Договор ТП №32449/2021/СТВ/ВЭС/НРЭС от 15.06.2021 заявитель Верозуб В.Д.)</t>
  </si>
  <si>
    <t>Реконструкция ВЛ-10 кВ Ф-201 ПС «Ростовановская» и строительство ПКУ для тех. прис. ДОУ на 160 мест по адресу: (26:36:010601:585) с. Ростовановское, Курский район. (Договор ТП №32081/2021/СТВ/ВЭС/КРЭС от 16.06.2021 заявитель: Администрация КМО СК)</t>
  </si>
  <si>
    <t>Реконструкция ВЛ 10 кВ Ф-137 ПС 35 кВ Юцкая, строительство ТП-10/0,4 кВ и ВЛ 0,4 кВ для тех. присоединения ЭПУ стройплощадки в ст. Ессентукская, (Кад № 26:29:110510:79). (Договор ТП от 02.08.2021 №32636/2021/СТВ/ЦЭС/ПРЭС. Заявитель - Кюльбякова С.П.)</t>
  </si>
  <si>
    <t>Реконструкция (вынос участка) ВЛ 0,4 кВ Ф-1 ТП-382/131 ПС 110 кВ Ессентуки-2 в п. Санамер, ул. Тельмана, д. 1 (Соглашение о компенсации от 08.06.2022 № СТ000009115. Заявитель - Кюльбяков Г.М.)</t>
  </si>
  <si>
    <t>Реконструкция ВЛ 0,4 кВ Ф-4 ТП-158/162 ПС 110 кВ Железноводская для тех. присоединения ЭПУ жилого дома в п. Железноводский, ул. Сульфатная, д. 21А». (Договор ТП от 22.11.2021 №34768/2021/СТВ/ЦЭС/ПРЭС. Заявитель - Петровская С.З.К.)</t>
  </si>
  <si>
    <t xml:space="preserve">Реконструкция ВЛ 0,4 кВ ТП-1186/103 ПС 35 кВ Юцкая для тех. присоединения ЭПУ жилого дома в х. Новая Пролетарка, ул. Пятигорская, д. 68» (Договор ТП от 13.09.2021 №33815/2021/СТВ/ЦЭС/ПРЭС. Заявитель - Аванесян А.В.) </t>
  </si>
  <si>
    <t>Реконструкция ВЛ 0,4 Ф-3 кВ ТП-66/335 ПС 110 кВ Белый Уголь для осуществления технологического присоединения энергопринимающих устройств жилого дома в ст. Ессентукская, ул. Баррикадная, д. 110» (Договор ТП от 15.10.2021 № 34508/2021/СТВ/ЦЭС/ПРЭС, Заявитель - Мамонтов С. В.)</t>
  </si>
  <si>
    <t>Строительство ВЛ 0,4 кВ ТП-5/162 ПС 110 кВ Железноводская для тех. присоединения ЭПУ нежилого здания в х. Быкогорка, СПК Железноводский, (кад. № 26:29:000000:0000:1472/132:1000/Б)». (Договор ТП от 27.07.2021 № 33017/2021/СТВ/ЦЭС/ПРЭС. Заявитель - Джамелашвили А.Н.)</t>
  </si>
  <si>
    <t>Реконструкция ВЛ 0,4 кВ ТП-348/162 ПС 110 кВ Железноводская для тех. присоединения ЭПУ строй площадки в п. Железноводский, ул. Тихая, д. 1Б». (Договор ТП от 14.01.2021 № 30236/2020/СТВ/ЦЭС/ПРЭС. Заявитель - Зеленский Д. В.)</t>
  </si>
  <si>
    <t>Реконструкция ВЛ 10 кВ Ф-161 ПС 110 кВ Железноводская и строительство ТП-10/0,4 кВ для тех. присоединения ЭПУ стройплощадки в п. Змейка, ул. Пушкина, д. 6А. (Договор ТП от 18.10.2021 № 34574/2021/СТВ/ЦЭС/МРЭС. Заявитель - Долесов А. М.)</t>
  </si>
  <si>
    <t>Реконструкция ВЛ 0,4 кВ ТП-18/388 ПС 35 кВ Овощевод для тех. присоединения ЭПУ садового домика в п. Первомайский, С/Т Колос, уч. 263 а». (Договор ТП от 07.04.2021 № 28257/2020/СТВ/ЦЭС/МРЭС. Заявитель - Дементьев Е. М.)</t>
  </si>
  <si>
    <t>Строительство ВЛ 0,4 кВ ТП-68/161 ПС 110 кВ Железноводская для тех. присоединения ЭПУ стройплощадки в Минераловодском ГО (Кад. № 26:23:000000:5/1)». (Договор ТП от 02.08.2021 № 32861/2021/СТВ/ЦЭС/МРЭС. Заявитель - Которов А. В.)</t>
  </si>
  <si>
    <t>Реконструкция ВЛ 0,4 кВ ТП-19/388 ПС 35 кВ Овощевод для тех. присоединения ЭПУ жилого дома в п. Загорский, ул. Южная, (Кад. № 26:23:080814:135)». (Договор ТП от 17.06.2021 № №32427/2021/СТВ/ЦЭС/МРЭС. Заявитель - Натальченко В. В.)</t>
  </si>
  <si>
    <t>Реконструкция ВЛ 0,4 кВ ТП-1/612 ПС 110 кВ Мин-Воды-2 для тех. присоединения ЭПУ жилого дома в п. Ленинский, ул. Центральная, д. 145». (Договор ТП от 12.04.2021 № 31529/2021/СТВ/ЦЭС/МРЭС. Заявитель - Чернецкий И.Б.)</t>
  </si>
  <si>
    <t>Реконструкция ВЛ 0,4 кВ ТП-66/161 ПС 110 кВ Железноводская для тех. присоединения ЭПУ жилого дома в п. Змейка, ул. Виноградная, д. 21. (Договор ТП от 07.12.2021 №35147/2021/СТВ/ЦЭС/МРЭС. Заявитель - Гаджиян Н. А.)</t>
  </si>
  <si>
    <t>Реконструкция ВЛ 0,4 кВ Ф-1 ТП-61/161 от ПС 110 Железноводская для осуществления технологического присоединения энергопринимающих устройств жилого дома в п. Змейка, ул. Березовая, д. 31» (Договор ТП от 29.10.2021 № 33993/2021/СТВ/ЦЭС/МРЭС. Заявитель - Зацепина К. Н.)</t>
  </si>
  <si>
    <t>Реконструкция ВЛ 0,4 кВ Ф-2 ТП 2/161 ПС 110 Железноводская для осуществления технологического присоединения энергопринимающих устройств стройплощадки на тер. ГУП «ТПКЗ-№169» (Кад. № 26:23:000000:4894)» (Договор ТП от 10.09.2021 №33769/2021/СТВ/ЦЭС/МРЭС. Заявитель - Кириллов К.Г.)</t>
  </si>
  <si>
    <t>Реконструкция ВЛ 0,4 кВ ТП-837/144 ПС 110 кВ ПТФ для тех. присоединения ЭПУ жилого дома в п. Пятигорский, проезд 7, д. 18». (Договор ТП от 22.04.2021 №31231/2021/СТВ/ЦЭС/ПРЭС. Заявитель - Барковская В. А.)</t>
  </si>
  <si>
    <t>Реконструкция ВЛ 0,4 кВ ТП-167/138 ПС 110 кВ Бештаугорская для осуществления технологического присоединения энергопринимающих устройств жилого дома в г. Ессентуки п. Калинина (кад. № 26:30:040402:1041)». (Договор ТП от 16.03.2022 № 36666/2022/СТВ/ЦЭС/ПРЭС. Заявитель - Кухарский А. Г.)</t>
  </si>
  <si>
    <t>Реконструкция ВЛ 0,4 кВ Ф-3 ТП-1251/305 ПС 110 кВ Ясная Поляна-2 для осуществления технологического присоединения энергопринимающих устройств жилого здания в п. Ясная Поляна, земли спецсемхоза им. Кирова (Кад. № 26:29:100807:242)». (Договор ТП от 16.03.2022 № 36945/2022/СТВ/ЦЭС/ПРЭС. Заявитель - Мищенко О.В.)</t>
  </si>
  <si>
    <t>Строительство ВЛ 0,4 кВ ТП-1248/121 ПС 110 кВ Ново-Бештаугорец для осуществления технологического присоединения энергопринимающих устройств садовых домов в СОТ «Ветеран» (Заявители - 4 договора ТП)»</t>
  </si>
  <si>
    <t xml:space="preserve">Реконструкция ВЛ 0,4 кВ Ф-3 ТП-20/161 ПС 110 кВ Железноводская для осуществления технологического присоединения энергопринимающих устройств нежилого здания в п. Бородыновка, ул. Ленина, д. 227» (Договор ТП от 24.11.2021 № 33018/2021/СТВ/ЦЭС/МРЭС. Заявитель - Бороздина Н. М.) </t>
  </si>
  <si>
    <t>Реконструкция ВЛ 0,4 кВ Ф-2 ТП-38/618 ПС 35 кВ Бутылочная для осуществления технологического присоединения энергопринимающих устройств жилого дома в х. Славянский, ул. Ореховая, д. 29». (Договор ТП от 22.12.2021 № 33817/2021/СТВ/ЦЭС/МРЭС. Заявитель - Волкова Г. Л.)</t>
  </si>
  <si>
    <t>Реконструкция ВЛ 0,4 кВ ТП-11/618 ПС 110 кВ Бутылочная для тех. присоединения ЭПУ жилого дома в п. Загорский, ул. Цветочная, д. 12». (Договор ТП от 21.07.2021 № 32763/2021/СТВ/ЦЭС/МРЭС. Заявитель - Глубокова Е. В.)</t>
  </si>
  <si>
    <t>Реконструкция ВЛ 0,4 кВ ТП-1/615 ПС 110 кВ Мин-Воды-2 для тех. присоединения ЭПУ стройплощадки в п. Ленинский, ул. Кирова, д. 2». (Договор ТП от 10.09.2021 № 33893/2021/СТВ/ЦЭС/МРЭС. Заявитель - Ефремова Д. М.)</t>
  </si>
  <si>
    <t>Реконструкция ВЛ 0,4 кВ Ф-1 ТП-35/161 ПС 110 кВ Железноводская для осуществления технологического присоединения энергопринимающих устройств жилого дома в п. Змейка, ул. Вольная, д. 21» . (Договор ТП от 11.02.2022 № 36298/2022/СТВ/ЦЭС/МРЭС. Заявитель - Индюшкин Д. Ю.</t>
  </si>
  <si>
    <t>Реконструкция ВЛ-0,4 кВ Ф-1 ТП 2/614 от ПС 35 кВ Бутылочный завод для осуществления технологического присоединения энергопринимающих устройств жилого дома в п. Кумской, ул. 70 лет Октября, (Кад. № 26:23:140111:269)» (Договор ТП от 10.11.2021 № 34686/2021/СТВ/ЦЭС/МРЭС. Заявитель - Прокофьева О. А.)</t>
  </si>
  <si>
    <t>Строительство ВЛ 0,4 кВ ТП 1317/128 ПС 110 кВ Ессентуки-2 для технологического присоединения энергопринимающих устройств стройплощадок в северной части г. Ессентуки между автодорогой Пятигорск-Кисловодск» (Заявители - 12 договоров ТП) «под ключ»</t>
  </si>
  <si>
    <t xml:space="preserve">Строительство ВЛ-0,4кВ от ТП-8/252 для тех. присоединения ЭПУ зерносклада, расположенного в  Ипатовском районе, с. Тахта </t>
  </si>
  <si>
    <t>Реконструкция ВЛ-0,4 кВ от ТП-7/204 для технологического присоединения жилого дома по адресу: ул. Заречная № 46 ст. Кармалиновская Новоалександровского  района</t>
  </si>
  <si>
    <t xml:space="preserve">Реконструкция ВЛ 0,4 кВ от ТП-3/200 для технологического присоединения зернохранилища (строительство) по адресу: б/а (кад             № 26:05:010601:13 ) с. Подлесное Труновского района» </t>
  </si>
  <si>
    <t>Реконструкция ВЛ-0,4 кВ от ТП-1/167 для технологического присоединения гаража по адресу: район Пожарка, гараж 112, п. Рыздвянный Изобильненского района</t>
  </si>
  <si>
    <t>Реконструкция ВЛ 0,4 кВ от ТП-4/390 для технологического присоединения жилого дома по адресу: ул. Трунова, 54 с. Донское Труновского района</t>
  </si>
  <si>
    <t xml:space="preserve">Реконструкция ВЛ-0,4 кВ от ТП-20/238 кВ для технологического присоединения объекта КФХ по адресу: относительно ориентира расположенного за пределами участка (кадастровый №26:06:230306:10) Изобильненского  района Ставропольского края». </t>
  </si>
  <si>
    <t xml:space="preserve">Реконструкция ВЛ-10 кВ Ф-461 от ПС  35 кВ Темижбекская, ВЛ-10 кВ Ф-456 от  ПС 35 кВ Темижбекская, ВЛ-0,4 кВ Ф-1 от ТП 3/456, строительство  ТП-10/0,4 кВ и ВЛ 0,4 кВ  для  технологического  присоединения объекта цифрового телерадиовещания в п. Темижбекский Новоалександровского района </t>
  </si>
  <si>
    <t>Реконструкция ВЛ-0,4 кВ Ф-1 ТП-1598/132 для тех. прис. РУ-0,4 кВ на земельном участке по ул.Выгонная 1б, ст.Подгорная Георгиевского городского округа (Договор ТП №33969/2021/СТВ/ВЭС/ГРЭС от 23.11.2021 заявитель Елисеева Т.С.)</t>
  </si>
  <si>
    <t>Реконструкция ВЛ-0,4 кВ Ф-3 от МТП-2035/122, для тех. присоединения жилого дома по ул.Крайняя 58/13, ст.Марьинская Кировского района (Договор ТП №35547/2021/СТВ/ВЭС/НРЭС от 31.01.2022 заявитель Корбанков О.И.)</t>
  </si>
  <si>
    <t>Реконструкция ВЛ-0,4 кВ Ф-2 от ТП-1581/191 для технологического присоединения жилого дома по пер. Карьерный дом № 20 и РУ-0,4 кВ на земельном участке по пер. Карьерный дом № 14а, Лысогорская ст-ца Георгиевский городской округ Ставропольский край (Договор ТП от 27.06.2022 №39052/2022/СТВ/ВЭС/ГРЭС Заявитель – Смирнов А.Н.) (Договор ТП от 27.06.2022 №39128/2022/СТВ/ВЭС/ГРЭС Заявитель – Вдовина И.В.)</t>
  </si>
  <si>
    <t>Реконструкция ВЛ-0,4 кВ ф-1 от ТП-3681/284, для тех. присоединения РУ-0,4 кВ на земельном участке (26:36:051206:1070) п.Ага-Батыр Курского района (Договор ТП № 35313/2021/СТВ/ВЭС/КРЭС от 13.12.2021 заявитель - Бурлакин В.П.)</t>
  </si>
  <si>
    <t>Реконструкция ВЛ-0,4 кВ Ф-2 от ТП-1484/292 для технологического присоединения РУ-0,22 кВ на земельном участке по ул.Георгиевская 140, в с.Краснокумское Георгиевского городского округа (Договор ТП от 11.03.2022 №36873/2022/СТВ/ВЭС/ГРЭС Заявитель Трошков И.Л.)</t>
  </si>
  <si>
    <t>Реконструкция ВЛ-0,4 кВ Ф-1 от КТП-2150/474, для технологического присоединения РУ-0,4 кВ на земельном участке по ул.Первомайская 32, ст.Зольская, Кировского района (Договор ТП от 28.03.2022 №36644/2022/СТВ/ВЭС/НРЭС Заявитель Маилова Л.В.)</t>
  </si>
  <si>
    <t>Реконструкция ВЛ-0,4 кВ ф-3 ТП-3302/332, для тех. присоединения амбулатории по адресу: (26:36:110701:888) МО ст.Стодеревская Курского района (Договор ТП №33730/2021/СТВ/ВЭС/КРЭС от 12.11.2021 заявитель: Министерство строительства и архитектуры СК)</t>
  </si>
  <si>
    <t>Реконструкция ВЛ-10 кВ Ф-111 ПС «Комсомолец», строительство ТП-10/0,4 кВ и ВЛ-0,4 кВ для технологического присоединения РУ-0,4 кВ расположенное на земельном участке в п. Фазанный Кировского района. (Договор ТП от 02.06.2021 № 32171/2021/СТВ/ВЭС/НРЭС, Заявитель А.А. Абрамян)</t>
  </si>
  <si>
    <t>Реконструкция ВЛ-0,4 кВ Ф-1 от ТП-2264/449 для технологического присоединения жилого дома по ул.Светлая 1, и РУ-0,4 кВ на земельном участке по ул.Светлая 29, ст.Старопавловская Кировского района (Договор ТП от 21.04.2022 №37581/2022/СТВ/ВЭС/НРЭС Заявитель Матченко М.Э.), (Договор ТП от 21.04.2022 №37585/2022/СТВ/ВЭС/НРЭС Заявитель Ятлова Н.М.)</t>
  </si>
  <si>
    <t>Реконструкция ВЛ-0,4 кВ Ф-1 от ТП-2754/157 для тех. прис. РУ-0,4 кВ на земельном участке по ул.Орджоникидзе 122, ст.Советская Кировского района (Договор тех. прис. №32745/2021/СТВ/ВЭС/НРЭС от 02.07.2021 заявитель Козменко В.В.)</t>
  </si>
  <si>
    <t>Реконструкция ВЛ-0,4 кВ Ф-2 ТП-3354/356, для технологического присоединения РУ-0,22 кВ на земельном участке по ул. Строительная, дом 1а, в с.Русское Курского района (Договор ТП от 14.02.2022 №36328/2022/СТВ/ВЭС/КРЭС заявитель Радышев А.Ю.)</t>
  </si>
  <si>
    <t>Реконструкция ВЛ-0,4 кВ Ф-2 от ТП-3176/451 для технологического присоединения РУ-0,22 кВ по ул.Степная, х.Привольный Курского района (Договор ТП от 13.07.2022 №39014/2022/СТВ/ВЭС/КРЭС Заявитель Арутюнов С.Х.)</t>
  </si>
  <si>
    <t>Реконструкция ВЛ-0,4 кВ Ф-2 от ТП-3166/227 для технологического присоединения РУ-0,4 кВ на земельном участке (26:36:051611:233) по ул.Южная, с.Полтавское Курского района (Договор ТП от 05.05.2022 №37328/2022/СТВ/ВЭС/КРЭС заявитель Башаева А.И.)</t>
  </si>
  <si>
    <t>Реконструкция ВЛ-0,4 кВ Ф-3 от ТП-4132/281 для технологического присоединения РУ-0,4 кВ на земельном участке по ул. Школьная 1 г, с. Богдановка, Степновский муниципальный район (Договор ТП от 28.06.2022 №39039/2022/СТВ/ВЭС/СРЭС Заявитель – Гаджирамазанов А.Б.)</t>
  </si>
  <si>
    <t xml:space="preserve">Строительство ВЛ-0,4 кВ Ф-4 ТП-2226/110 для технологического присоединения РУ-0,4 кВ на земельном участке по ул.Мира 66, п.Комсомолец, Кировского района (Договор ТП от 01.10.2021 №34210/2021/СТВ/ВЭС/НРЭС, Заявитель - Надиенко В.П.) </t>
  </si>
  <si>
    <t>Реконструкция ВЛ-0,4 кВ Ф-1 от ТП-3228/356 для технологического присоединения РУ-0,22 кВ на земельном участке по ул.Солнечная 1д, с.Русское Курского района (Договор ТП от 05.07.2022 №37753/2022/СТВ/ВЭС/КРЭС Заявитель Сайфудинова Г.Т.)</t>
  </si>
  <si>
    <t>Реконструкция ВЛ-0,4 кВ Ф-2 от ТП-4217/233 для технологического присоединения жилого дома по ул.Почтовая 138, с.Соломенское Степновского района (Договор ТП от 18.04.2022 №36969/2022/СТВ/ВЭС/СРЭС Заявитель Шляхто А.В.)</t>
  </si>
  <si>
    <t>Реконструкция ТП-2333/441 ПС «Старопавловская» и строительство ВЛ-0,4 кВ ф-4 для тех. присоединения фельдшерско-акушерского пункта по ул.Солнечная, х.Крупско-Ульяновский Кировского района (Договор ТП от 08.08.2022 №38044/2022/СТВ/ВЭС/НРЭС заявитель - Министерство строительства и архитектуры СК)</t>
  </si>
  <si>
    <t>Реконструкция ВЛ 0,4 кВ от ТП-4/279 для технологического присоединения жилого дома по адресу: ул. Новая 1 с. Московское Изобильненского района» (Договор ТП от 25.03.2022 № 36905/2022/СТВ/НЭС/ИРЭС заявитель Муртазалиева Р.М.)</t>
  </si>
  <si>
    <t>Реконструкция ВЛ-10кВ Ф-101, строительство ТП-10/0,4 кВ, строительство ВЛ-0,4 кВ для технологического присоединения земельных участков для садоводства в мкр. Пионерный, садовое общество «Строитель-1» Изобильненского района</t>
  </si>
  <si>
    <t>Реконструкция ВЛ-10 кВ Ф-130 ПС Сенгилеевская ГЭС, строительство ТП-10/0,4 кВ, ВЛ-0,4 кВ для осуществления технологического присоединения энергопринимающих устройств на земельном участке с кадастровым номером 26:11:070201:25 в х. Садовый, Шпаковского района (договор тех.прис. №29141/2020/СТВ/ЗЭС/ШРЭС от 14.10.2020, заявитель – Абакумов А.Н.)</t>
  </si>
  <si>
    <t>Реконструкция Ф-148 ПС Георгиевская, строительство ТП-10/0,4 кВ, ВЛ-0,4 кВ для осуществления технологического присоединения энергопринимающих устройств фермы, 357025, Ставропольский край, Кочубеевский район, ориентир юго-восточная окраина хутора Рощинский, примерно 700 м по направлению юго-восток (договор тех.прис. №29388/2020/СТВ/ЗЭС/КРЭС от 20.11.2020, заявитель – Джатдоев Р.И.)</t>
  </si>
  <si>
    <t>Реконструкция ВЛ-10 кВ Ф-166 ПС Ставрополь-330, строительство ТП-10/0,4 кВ, ВЛ-0,4 кВ для осуществления технологического присоединения энергопринимающих устройств жилого дома по ул. Весенняя и ул. Добрая, с. Надежда, Шпаковского района (договор тех.прис. №29108/2020/СТВ/ЗЭС/ШРЭС от 19.11.2020, заявитель – Федорюк С.Д., №30348/2021/СТВ/ЗЭС/ШРЭС, №30671/2021/СТВ/ЗЭС/ШРЭС, №30672/ 2021/СТВ/ЗЭС/ШРЭС, №30674/2021/СТВ/ЗЭС/ШРЭС от 01.03.2021, заявитель – Лубенченко Р.Д.) "под ключ"</t>
  </si>
  <si>
    <t>Реконструкция ВЛ-0,4 кВ Ф-1 от ТП-40/231 ВЛ-10 кВ Ф-231 ПС Балахоновская для технологического присоединения энергопринимающих устройств жилого дома по ул. Восточная, 4, ст. Барсуковская (Договор ТП от 24.01.2022 №35954/2022/СТВ/ЗЭС/КРЭС, Заявитель Гридина Т.А.)</t>
  </si>
  <si>
    <t xml:space="preserve">Реконструкция ВЛ-0,4 кВ Ф-1 от ТП-1/119 ВЛ-10 кВ Ф-119 ПС Темнолесская для технологического присоединения энергопринимающих устройств жилого дома по ул. Светлая, 14, станица Темнолесская (Договор ТП от 26.10.2021 №34377/2021/СТВ/ЗЭС/ШРЭС, Заявитель Ногина Н.В.) </t>
  </si>
  <si>
    <t xml:space="preserve">Реконструкция ВЛ-0,4 кВ Ф-1 от ТП-43/157 ВЛ-10 кВ Ф-157 ПС Пригородная для технологического присоединения энергопринимающих устройств жилых домов по ул. Красноармейская, с. Татарка (Договора ТП: №№29822, 29823/2020/СТВ/ЗЭС/ШРЭС; №№31565, 32099, 32350, 35256/2021/СТВ/ЗЭС/ШРЭС; Заявители: Рубанова Л.А., Рубанов С.П., Михайличенко М.И., Задорожный А.В., Катюшин С.С., Зайцева Ю.В.) </t>
  </si>
  <si>
    <t xml:space="preserve">Реконструкция ВЛ-0,4 кВ Ф-1 от ТП-9/131 ВЛ-10 кВ Ф-131 ПС Сенгилеевская ГЭС для технологического присоединения энергопринимающих устройств жилого дома по   ул. Пионерская, 3, с. Сенгилеевское (Договор ТП от 28.01.2022 №36083/2022/СТВ/ЗЭС/ШРЭС, Заявитель Седошев В.С.) </t>
  </si>
  <si>
    <t>Реконструкция ВЛ-0,4 кВ Ф-2 от ТП-19/101 ВЛ-10 кВ Ф-101 ПС Рыбхоз для технологического присоединения энергопринимающих устройств жилых домов по ул. Южная, ст. Новомарьевская (Договора ТП: №29931/2020/СТВ/ЗЭС/ШРЭС, №31658/2021/СТВ/ЗЭС/ШРЭС; Заявители: Тананаев Д.И., Тананаев М.И.)</t>
  </si>
  <si>
    <t>Реконструкция ВЛ-0,4 кВ Ф-1 от ТП-16/157 ВЛ-10 кВ Ф-157 ПС Пригородная для технологического присоединения энергопринимающих устройств жилых домов по ул. Островского, с. Татарка (Договора ТП: №№ 31318, 32323/2021/СТВ/ЗЭС/ШРЭС, Заявители: Пашаева Э. А-К., Мирзаханов М.М.)</t>
  </si>
  <si>
    <t>Строительство ВЛ-0,4 кВ от ТП-6/165 ВЛ-10 кВ Ф-165 ПС 330 кВ Ставрополь для технологического присоединения энергопринимающих устройств объекта сельскохозяйственного производства по ул. Подгорная, 2, с. Надежда (Договор ТП от 12.04.2021 №31504/2021/СТВ/ЗЭС/ШРЭС, Заявитель Гаджиев М.М.)</t>
  </si>
  <si>
    <t xml:space="preserve">Реконструкция ВЛ-0,4 кВ Ф-1 от ТП-31/122 ВЛ-10 кВ Ф-122 ПС Темнолесская для технологического присоединения энергопринимающих устройств жилого дома по ул. Кунакова, 1, п. Цимлянский (Договор ТП от 11.02.2022 №36193/2022/СТВ/ЗЭС/ШРЭС, Заявитель Пшеничный Н.С.) </t>
  </si>
  <si>
    <t xml:space="preserve">Реконструкция ВЛ-0,4 кВ Ф-3 от ТП-29/157 ВЛ-10 кВ Ф-157 ПС Пригородная для технологического присоединения энергопринимающих устройств жилого дома по ул. Чехова, 9/1, с. Татарка (Договор ТП от 03.03.2022 №36379/2022/СТВ/ЗЭС/ШРЭС, Заявитель Арушунян В.Э.) </t>
  </si>
  <si>
    <t xml:space="preserve">Реконструкция ВЛ-0,4 кВ Ф-1 от ТП-7/104 ВЛ-10 кВ Ф-104 ПС Воронежская для технологического присоединения энергопринимающих устройств жилого дома по ул. Солнечная, 2А, с. Ивановское (Договор ТП от 08.12.2021 №34784/2021/СТВ/ЗЭС/КРЭС, Заявитель Варга Д.М.) </t>
  </si>
  <si>
    <t xml:space="preserve">Реконструкция ВЛ-0,4 кВ Ф-1 от ТП-1/170 ВЛ-10 кВ Ф-170 ПС 330 кВ Ставрополь для технологического присоединения энергопринимающих устройств жилого дома по ул. Северная, 27, с. Старомарьевка (Договор ТП от 20.12.2021 №35663/2021/СТВ/ЗЭС/ГРЭС, Заявитель Волосникова А.И.) </t>
  </si>
  <si>
    <t>Реконструкция Ф-117 ПС Родники, строительство ТП-10/0,4 кВ, ВЛ-0,4 кВ для осуществления технологического присоединения энергопринимающих устройств нежилого здания,овчарня, 357027, Ставропольский край, р-н Кочубеевский, х. Сотникова" (договор тех.прис. №29116/2020/СТВ/ЗЭС/КРЭС от 29.10.2020, заявитель – Попова Е.В.) для нужд филиала ПАО "Россети Северный Кавказ" "Ставропольэнерго"</t>
  </si>
  <si>
    <t>Реконструкция ВЛ-0,4 кВ Ф-2 от ТП-20/177 ВЛ-10 кВ Ф-177 ПС Южная для технологического присоединения энергопринимающих устройств жилого дома по бульвару Архитекторов, 81,  г. Ставрополь (Договор ТП от 29.06.2020 №22197/2020/СТВ/ЗЭС/ШРЭС, Заявитель Щукина О.Е.)</t>
  </si>
  <si>
    <t>Реконструкция ВЛ-0,4 кВ Ф-1 от ТП-20/177 ВЛ-10 кВ Ф-177 ПС Южная для технологического присоединения энергопринимающих устройств жилого дома по пер. Базальтовый, 8, г. Ставрополь (Договор ТП от 14.01.2022 №35772/2021/СТВ/ЗЭС/ШРЭС, Заявитель Емельяненко Е.А.)</t>
  </si>
  <si>
    <t>Реконструкция ВЛ-0,4 кВ Ф-2 от ТП-20/177 ВЛ-10 кВ Ф-177 ПС Южная для технологического присоединения энергопринимающих устройств жилого дома по бульвару Архитекторов, 89,     г. Ставрополь (Договор ТП от 04.03.2022 №36445/2022/СТВ/ЗЭС/ШРЭС, Заявитель Серебряков С.А.)</t>
  </si>
  <si>
    <t>Реконструкция ВЛ-0,4 кВ Ф-2 от ТП-63/171 ВЛ-10 кВ Ф-171 ПС Южная для технологического присоединения энергопринимающих устройств жилого дома по ул. Молодежная, 40/1, х. Демино (Договор ТП от 10.03.2022 №36414/2022/СТВ/ЗЭС/ШРЭС, Заявитель Старостенко А.Г.)</t>
  </si>
  <si>
    <t>Реконструкция ВЛ-0,4 кВ Ф-1 от ТП-22/135 ВЛ-10 кВ Ф-135 ПС Промкомплекс для технологического присоединения энергопринимающих устройств жилого дома по ул. Полевая, 159А, с. Верхнерусское (Договор ТП от 31.03.2021 №30753/2021/СТВ/ ЗЭС/ШРЭС, Заявитель Агаджанян О.А.)</t>
  </si>
  <si>
    <t>Реконструкция ВЛ-0,4 кВ Ф-1 от  ТП-22/235 ВЛ-10 кВ Ф-235 ПС Верхнерусская для технологического присоединения энергопринимающих устройств жилого дома по ул. 50 лет Победы, 164, с. Верхнерусское (Договор ТП от 11.06.2021 №32508/2021/СТВ/ ЗЭС/ШРЭС, Заявитель Юрин Ю.К.)</t>
  </si>
  <si>
    <t>Реконструкция ВЛ-0,4 кВ Ф-1 от  ТП-31/119 ВЛ-10 кВ Ф-119 ПС Темнолесская для технологического присоединения энергопринимающих устройств жилого дома по ул. Казачья, заезд 4, д.2, ст. Темнолесская (Договор ТП от 22.07.2021 №32996/2021/СТВ/ ЗЭС/ШРЭС, Заявитель Кравченко С.А.)</t>
  </si>
  <si>
    <t>Реконструкция ВЛ-0,4 кВ Ф-2 от   ТП-6/151 ВЛ-10 кВ Ф-151 ПС Пригородная для технологического присоединения энергопринимающих устройств жилого дома по ул. Героя Советского Союза Ткачева В.Я., 3, с. Татарка (Договор ТП от 15.02.2022 №36350/2022/СТВ/ЗЭС/ШРЭС, Заявитель Демченко А.В.)</t>
  </si>
  <si>
    <t>Реконструкция ВЛ-10 кВ Ф-135 ПС Свистухинская, строительство ТП-10/0,4 кВ и ВЛ-0,4 кВ для технологического присоединения энергопринимающих устройств нежилого помещения на земельном участке с кадастровым номером 26:15:000000:76, СПК-к Восход  (Договор ТП от 13.09.2021 №33261/2021/СТВ/ЗЭС/КРЭС; Заявитель Комяков В.А.)</t>
  </si>
  <si>
    <t>Реконструкция ВЛ-10 кВ Ф-109 ПС Центральная, строительство ТП-10/0,4 кВ и ВЛ-0,4 кВ для технологического присоединения энергопринимающих устройств объекта лесопарка, квартал 62, часть выдела 8 Ставропольского лесничества (Договор ТП от 28.09.2021 №34123/2021/СТВ/ЗЭС/ШРЭС; Заявитель Аврамова М.К.)</t>
  </si>
  <si>
    <t>Реконструкция ВЛ-10 кВ Ф-157 ПС Пригородная, строительство ТП-10/0,4 кВ и ВЛ-0,4 кВ для технологического присоединения энергопринимающих устройств объекта КФХ, кадастровый номер земельного участка 26:11:071501:3748, с. Татарка (Договор ТП №31798/2021/СТВ/ЗЭС/ШРЭС; Заявитель Сердюков А.Н.)</t>
  </si>
  <si>
    <t xml:space="preserve">Реконструкция ВЛ 0,4 кВ от ТП-16/390 для технологического присоединения жилого дома по адресу: ул. Октябрьская, 15а, с. Донское Труновского района» </t>
  </si>
  <si>
    <t>Реконструкция ВЛ 0,4 кВ от ТП-4/386 для технологического присоединения жилого дома по адресу: ул. Садовая 2 с. Донское Труновского района</t>
  </si>
  <si>
    <t>Реконструкция ВЛ-0,4 кВ от ТП-4/241 для тех/прис. электроустановки для хоз.нужд в с.Прасковея (договор № 39105/2022/СТВ/ ПЭС/БРЭС от 07.07.2022, заявитель Назаренко В.В.)</t>
  </si>
  <si>
    <t>Реконструкция ВЛ 0,4 кВ Ф-1 от ТП-30/334 ПС 110 кВ Белый Уголь для осуществления технологического присоединения энергопринимающих устройств жилого дома в п. Горный, ул. Горная, д. 1/5. (Договор ТП от 31.01.2022 № 36249/2022/СТВ/ЦЭС/ПРЭС. Заявитель - Беров О. Б.)</t>
  </si>
  <si>
    <t>Реконструкция ВЛ 0,4 кВ Ф-1 ТП-1005/167 ПС 110 кВ Провал для тех. присоединения ЭПУ жилого дома в ст. Константиновская, ул. Загородная, д. 5. (Договор ТП от 28.10.2021 № 34596/2021/СТВ/ЦЭС/ПРЭС. Заявитель - Хачатрян Н. Г.)</t>
  </si>
  <si>
    <t>Реконструкция ВЛ 0,4 кВ Ф-1 ТП-35/397 ПС 110 кВ Провал для тех. присоединения ЭПУ для освещения земельного участка в п. Капельница, СТ Капельница, уч. 428. (Договор ТП от 07.08.2019 №10638/2019/СТВ/ЦЭС/МРЭС. Заявитель - Печенев В. Н.)</t>
  </si>
  <si>
    <t>«Реконструкция ВЛ 0,4 кВ Ф-2 ТП-35/397 ПС 110 кВ Провал для тех. присоединения ЭПУ для освещения земельного участка в п. Капельница, СТ Капельница, уч. 613». (Договор ТП от 07.08.2019 №10673/2019/СТВ/ЦЭС/МРЭС. Заявитель - Причислов О. Н.)</t>
  </si>
  <si>
    <t xml:space="preserve">Реконструкция ВЛ 10 кВ Ф-413 ПС 330 кВ Ильенко, строительство ТП-10/0,4 кВ и ВЛ 0,4 кВ для технологического присоединения энергопринимающих устройств стройплощадок в п. Подкумок, ул. Набережная. (Заявители - 5 договоров ТП) </t>
  </si>
  <si>
    <t>Реконструкция ВЛ 0,4 кВ Ф-1 ТП-83/404 ПС 110 кВ Провал для тех. присоединения ЭПУ жилого дома в х. Хорошевский, ул. Родниковая, ул. Пятигорская. (Заявители - Баратов М. В., Корнеев А.С.)</t>
  </si>
  <si>
    <t>Реконструкция ВЛ 0,4 кВ Ф-4 ТП-158/162 ПС 110 кВ Железноводская для тех. присоединения ЭПУ жилого дома в п. Железноводский, ул. Минводская, д. 15. (Договор ТП от 12.04.2022 №31683/2021/СТВ/ЦЭС/ПРЭС. Заявитель - Гофонов С. Е.)</t>
  </si>
  <si>
    <t>Реконструкция ВЛ 0,4 кВ Ф-1 ТП-1312/104 ПС 110 кВ Провал и строительство ВЛ 0,4 ТП-1312/104 ПС 110 кВ Провал для тех. присоединения ЭПУ стройплощадки в ст. Константиновская, ул. Архитектора Уптона, д. 8. (Договор ТП от 14.09.2021 № 33616/2021/СТВ/ЦЭС/ПРЭС. Заявитель - Ендовицкая Н. Н.)</t>
  </si>
  <si>
    <t>Реконструкция ВЛ 0,4 кВ Ф-2 ТП-1268/346 ПС 110 кВ Боргустанская для тех. присоединения ЭПУ жилого дома в СНТ «Дружба», проезд 32, уч. 6, 14». (Заявители - Ковалев Б. В., Хлебникова Р.С.)</t>
  </si>
  <si>
    <t>Реконструкция ВЛ 0,4 кВ Ф-1 ТП-1215/152 ПС 110 кВ Ессентуки-2 для тех. присоединения ЭПУ жилого дома в п. Санамер, ул. А.Гюльбякова, д. 3. (Договор ТП от 28.10.2021 № 32458/2021/СТВ/ЦЭС/ПРЭС. Заявитель - Леонов А. С.)</t>
  </si>
  <si>
    <t>Реконструкция ВЛ 0,4 кВ Ф-1 ТП-423/334 ПС 110 кВ Белый Уголь для тех. присоединения ЭПУ жилого дома в п. Горный, ул. Парковая, д. 11. (Договор ТП от 14.04.2022 № 35751/2021/СТВ/ЦЭС/ПРЭС. Заявитель - Тараненко В. П.)</t>
  </si>
  <si>
    <t>Реконструкция ВЛ 0,4 кВ ТП-1194/123 ПС 110 кВ Ново-Бештаугорская для тех. присоединения ЭПУ садового дома в СОТ «Ветеран», проезд 2, уч. 3, дача 28. (Договор ТП от 08.06.2021 № 32363/2021/СТВ/ЦЭС/ПРЭС. Заявитель - Федюшкин В.Г.)</t>
  </si>
  <si>
    <t>Реконструкция ВЛ 10 кВ Ф-162 ПС 110 кВ Железноводская, строительство ТП-10/0,4 кВ и ВЛ 0,4 кВ для осуществления технологического присоединения энергопринимающих устройств жилого дома в п. Железноводский, ул. Тихая, уч. 14 (Договор ТП от 23.11.2021 № 35099/2021/СТВ/ЦЭС/ПРЭС. Заявитель - Васильева В. А.)</t>
  </si>
  <si>
    <t>Реконструкция ВЛ 10 кВ Ф-297 ПС 110 кВ Суворовская, строительство ТП-10/0,4 кВ и ВЛ 0,4 кВ для осуществления технологического присоединения энергопринимающих устройств стройплощадки в ТОО «Садовое» (Кад. № 26:29:030130:89). (Договор ТП от 17.11.2021 № 35065/2021/СТВ/ЦЭС/ПРЭС Заявитель Кяряклиев В.В.)</t>
  </si>
  <si>
    <t>«Реконструкция ВЛ 0,4 кВ ТП-66/335 ПС 110 кВ Белый Уголь для тех. присоединения ЭПУ нежилого здания в ст. Ессентукская, ул. Юцкая, д. 86 а». (Договор ТП от 30.08.2021 № 33681/2021/СТВ/ЦЭС/ПРЭС. Заявитель - Зангелов В.Н.)</t>
  </si>
  <si>
    <t>«Реконструкция ВЛ 0,4 кВ Ф-8 ТП-46/101 ПС 35 кВ Ясная Поляна-1 для осуществления технологического присоединения энергопринимающих устройств стройплощадки в п. Томатный (Кад. № 26:29:000000:6662). (Договор ТП от 27.12.2021 № 35602/2021/СТВ/ЦЭС/ПРЭС. Заявитель - Ионин И. В.)»</t>
  </si>
  <si>
    <t>«Реконструкция ВЛ 0,4 кВ ТП-699/108 ПС 110 кВ Суворовская для тех. присоединения ЭПУ стройплощадки в ст. Суворовская, ул. Центральная, д. 16». (Договор ТП от 29.07.2021 № 33245/2021/СТВ/ЦЭС/ПРЭС. Заявитель - Кайшева О.П.)</t>
  </si>
  <si>
    <t>«Реконструкция ВЛ 0,4 кВ ТП-1384/153 ПС 110 кВ Ессентуки-2 для тех. присоединения ЭПУ строй площадки в МО Новоблагодарненский сельсовет, (кад. № 26:29:040516:58)». (Договор ТП от 07.07.2021 № 32835/2021/СТВ/ЦЭС/ПРЭС. Заявитель - Крисько А. А.)</t>
  </si>
  <si>
    <t>Строительство ВЛ 0,4 кВ ТП-41/618 ПС 35 кВ Бутылочная для тех. присоединения ЭПУ жилого дома в х. Славянский, ул. Интернациональная, д. 25, кв.1. (Договор ТП от 15.03.2021 № 30950/2021/СТВ/ЦЭС/МРЭС. Заявитель - Волкодав Р. В.)</t>
  </si>
  <si>
    <t>Реконструкция ВЛ 0,4 кВ Ф-1 ТП-38/618 ПС 35 кВ Бутылочная для тех. присоединения ЭПУ фельдшерско-акушерского пункта в х. Славянский, ул. Клубная. (Договор ТП от 15.07.2022 № 38059/2022/СТВ/ЦЭС/МРЭС. Заявитель - Министерство. строительства и архитектуры СК)</t>
  </si>
  <si>
    <t>«Реконструкция ВЛ 0,4 кВ Ф-2 ТП-913/101 ПС 35 кВ Ясная Поляна-1 для тех. присоединения ЭПУ жилого дома в п. Урожайный, ул.Виноградная, д. 14». (Договор ТП от 07.06.2022 №37836/2022/СТВ/ЦЭС/ПРЭС. Заявитель -   Духанин Е. А.)</t>
  </si>
  <si>
    <t>«Реконструкция ВЛ 10 кВ Ф-101 ПС 35 кВ Ясная Поляна-1, строительство ТП-10/0,4 кВ и ВЛ 0,4 кВ для тех. присоединения ЭПУ стройплощадки в МО Подкумского сельсовета, пойма р. Бугунта (кад. № 26:29:100408:4). (Договор ТП от 26.07.2021 № 33161/2021/СТВ/ЦЭС/ПРЭС. Заявитель - Киянцева И.А.)»</t>
  </si>
  <si>
    <t>«Реконструкция ВЛ 0,4 кВ Ф-1 ТП-81/104 ПС 110 кВ Провал для тех. присоединения ЭПУ жилого дома в ст. Константиновская, ул. Шоссейная д. 2а». (Договор ТП от 15.02.2022 № 33757/2021/СТВ/ЦЭС/ПРЭС. Заявитель - Литвиненко О. В.)</t>
  </si>
  <si>
    <t>«Реконструкция ВЛ 0,4 кВ Ф-1 ТП-2/161 ПС 110 кВ Железноводская для тех. присоединения ЭПУ жилого дома в п. Привольный, ул. Зеленая, д. 8». (Договор ТП от 14.06.2022 №38672/2022/СТВ/ЦЭС/МРЭС. Заявитель - Григорьева Н. Н.)</t>
  </si>
  <si>
    <t>«Реконструкция ВЛ 0,4 кВ Ф-1 ТП-2/161 ПС 110 кВ Железноводская для тех. присоединения ЭПУ жилого дома в п. Железноводский, ул. Солнечная, (кад. № 26:29:050403:1218)». (Договор ТП от 07.06.2022 №38549/2022/СТВ/ЦЭС/МРЭС. Заявитель - Дубейко Е. Н.)</t>
  </si>
  <si>
    <t>«Реконструкция ВЛ 6 кВ Ф-601 ПС 35 кВ Овощевод, строительство ТП-6/0,4 кВ и ВЛ 0,4 кВ для осуществления технологического присоединения энергопринимающих устройств магазина в с. Левокумка, ул. Степная, д. 67». (Договор ТП от 14.01.2022 № 35193/2021/СТВ/ЦЭС/МРЭС. Заявитель - ИП Саркисян А. Ю.)</t>
  </si>
  <si>
    <t>Реконструкция ВЛ-10 кВ Ф-331 1.4 км, строительство ВЛ-0,4 кВ и ТП-10/0,4 кВ для осуществления технологического присоединения энергопринимающих устройств заявителей - строительных площадок строений, в г. Железноводске, п. Иноземцево», (5 договоров)</t>
  </si>
  <si>
    <t xml:space="preserve">Реконструкция ВЛ 10 кВ Ф-404 ПС 110 кВ Провал, строительство ТП-10/0,4 кВ и ВЛ 0,4 кВ для осуществления технологического присоединения энергопринимающих устройств стройплощадок в г. Пятигорск, мкр С/Т «Авиатор». (Заявители - 9 договоров ТП) </t>
  </si>
  <si>
    <t>«Реконструкция ВЛ 10 кВ Ф-166 ПС 110 кВ ГНС, строительство ТП-10/0,4 кВ и ВЛ 0,4 кВ для технологического присоединения энергопринимающих устройств стройплощадок в СТ «Предгорье» (Заявители - 9 договоров ТП)</t>
  </si>
  <si>
    <t>«Реконструкция ВЛ-10 кВ Ф-397 ПС 110 кВ «Провал», строительство ТП 10/0,4 кВ и ВЛ-0,4 кВ для технологического присоединения  энергопринимающих устройств строений расположенных в п. Капельница СТ «Капельница» (Заявители-5 договоров ТП) «под ключ»</t>
  </si>
  <si>
    <t>«Реконструкция ВЛ-10 кВ Ф-148 от ПС 110 кВ «ПТФ», реконструкция ВЛ-0,4 кВ от ТП-1091/144, строительство ТП-10/0,4 кВ и ВЛ-0,4 кВ для осуществления технологического присоединения энергопринимающих устройств жилых домов (стройплощадок) в п. Пятигорский, ул.Северная, ул.Нефтяников (Заявители-8 договоров ТП)</t>
  </si>
  <si>
    <t>Реконструкция ВЛ-10 кВ Ф-153 от ПС 110 кВ «Ессентуки-2», строительство ТП-10/0,4 кВ и ВЛ-0,4 кВ для технологического присоединения энергопринимающих устройств строительных площадок в г. Ессентуки, п. Опытник (Заявители - 40 договоров ТП)</t>
  </si>
  <si>
    <t>2.3.1.4.1.2</t>
  </si>
  <si>
    <t>2.3.1.4.2</t>
  </si>
  <si>
    <t>2.3.1.4.2.1</t>
  </si>
  <si>
    <t>Реконструкция ВЛ 0,4 кВ Ф-1 ТП-11/388 ПС 35 кВ Овощевод для тех. присоединения ЭПУ жилых домов в п. Загорский, ул. Солнечная". (Заявители - 3 договора ТП)</t>
  </si>
  <si>
    <t>Реконструкция ВЛ-10 кВ Ф-404 от ПС 110/10 кВ «Провал», реконструкция МТП-1280/404, реконструкция ВЛ-0,4 кВ от МТП-1280/404 для осуществления технологического присоединения энергопринимающих устройств заявителя нежилого здания в Ставропольском крае, Предгорного района, МО Этокского сельсовета, в границах земель колхоза им. Ленина, кад. номер 26:29:130315:23» (Заявитель - Ю.С. Суховеев, договор ТП от 10.09.2019 №11161/2019/СТВ/ЦЭС/ПРЭС</t>
  </si>
  <si>
    <t>Реконструкция ВЛ 10 кВ Ф-170 ПС 110 кВ Провал, строительство ТП-10/0,4 кВ и ВЛ 0,4 кВ для тех. присоединения ЭПУ стройплощадки в границах колхоза им. Ленина, МТФ 1 (Кад. № 26:29:130304:31)». (Договор ТП от 03.08.2021 № 33439/2021/СТВ/ЦЭС/ПРЭС. Заявитель - Скрипниченко А.Ю.)</t>
  </si>
  <si>
    <t>Реконструкция (переустройство участка) ВЛ 10 кВ Ф-134 ПС 35 кВ Юцкая в п. Джуца, (Кад. № 26:29:130104:408)». (Договор оказания услуг от 22.03.2022 № СТ000007908/ПРЭС. Заявитель - ООО «Монолит-СК»)</t>
  </si>
  <si>
    <t>Строительство ВЛ 0,4 кВ от ТП-10/0,4 кВ для технологического присоединения жилого дома по адресу: ул. Чапаева 30 п. Рыздвяный Изобильненского района</t>
  </si>
  <si>
    <t>Строительство ВЛ 0,4 кВ от ТП-10/0,4 кВ для технологического присоединения жилого дома по адресу: ул. Тургенева 41 п. Рыздвяный Изобильненского района</t>
  </si>
  <si>
    <t>Реконструкция ТП–5/136,  строительство ВЛ-0,4 кВ для технологического присоединения мебельного цеха по ул. Придорожная 1а в с. Донское Труновского района</t>
  </si>
  <si>
    <t>Реконструкция ВЛ 10 кВ Ф-334 ПС 110 кВ Белый Уголь, строительство ТП-10/0,4 кВ и ВЛ 0,4 кВ для осуществления технологического присоединения энергопринимающих устройств жилого дома в СПК «Родник» (кад. № 26:29:110502:809)». (Договор ТП от 16.03.2022 № 37132/2022/СТВ/ЦЭС/ПРЭС. Заявитель - Айтова Л.А.)</t>
  </si>
  <si>
    <t>Строительство ВЛ-0,4 кВ от ТП-10/0,4 кВ для технологического присоединения жилого дома по адресу: ул. Суворова 25, п. Рыздвяный Изобильненского  района</t>
  </si>
  <si>
    <t>Строительство ВЛ 0,4 кВ от ТП-10/0,4 кВ для технологического присоединения жилого дома по адресу: ул. Высоцкого 28 п. Рыздвяный Изобильненского района</t>
  </si>
  <si>
    <t>Строительство ВЛ 0,4 кВ от ТП-10/0,4 кВ для технологического присоединения жилого дома по адресу: ул. Ставропольская 28 п. Рыздвяный Изобильненского района</t>
  </si>
  <si>
    <t>Строительство ВЛ 0,4 кВ от ТП-10/0,4 кВ для технологического присоединения жилого дома по адресу: ул. Л. Толстого 33 п. Рыздвяный Изобильненского района</t>
  </si>
  <si>
    <t>Реконструкция ВЛ-10кВ Ф-300, ВЛ-10кВ Ф-301 ПС 110кВ Арзгир, строительство КТП-10/0,4кВ для осуществления технологического присоединения энергопринимающих устройств здания школы в Арзгирском районе, с.Арзгир, ул. Калинина 2 (договор №30090/2020/СТВ/ПЭС/АРЭС от 25.03.2020г., заявитель МБОУ СОШ №1 с.Арзгир)</t>
  </si>
  <si>
    <t>Реконструкция ВЛ 0,4 кВ Ф-1 ТП-472/107 ПС 110 Бекешевская для осуществления технологического присоединения энергопринимающих устройств объекта незавершенного строительства (нежилое строение), в Предгорном районе, в границах МО Бекешевской администрации (кад № 26:29:020522:6) (Заявитель - З.С. Акамеева, договор ТП от 27.05.2020 № 21676/2020/СТВ/ЦЭС/ПРЭС)» «под ключ»</t>
  </si>
  <si>
    <t>Реконструкция ВЛ 10 кВ Ф-101 ПС 35 кВ Ясная Поляна-1, строительство ТП-10/0,4 кВ и ВЛ 0,4 кВ для тех. присоединения ЭПУ стройплощадки в МО Подкумского сельсовета, пойма р. Бугунта (кад. № 26:29:100408:4). (Договор ТП от 26.07.2021 № 33161/2021/СТВ/ЦЭС/ПРЭС. Заявитель - Киянцева И.А.)»</t>
  </si>
  <si>
    <t>Реконструкция ВЛ 10 кВ Ф-166 ПС 110 кВ ГНС, строительство ТП-10/0,4 кВ и ВЛ 0,4 кВ для технологического присоединения энергопринимающих устройств стройплощадок в СТ «Предгорье» (Заявители - 9 договоров ТП)</t>
  </si>
  <si>
    <t>2.3.1.4.2.2</t>
  </si>
  <si>
    <t>2.3.1.4.3</t>
  </si>
  <si>
    <t>2.3.1.4.3.1</t>
  </si>
  <si>
    <t>Реконструкция (переустройство участка) ВЛ 10 кВ Ф-403 и ВЛ 10 Ф-102 кВ ПС 110 кВ Провал в Предгорном МО, (Кад. № 26:29:091002:200). (Соглашение компенсации от 20.07.2021 № 80/2021. Заявитель - ООО «ЛИРА-прод»)»</t>
  </si>
  <si>
    <t>2.3.1.4.3.2</t>
  </si>
  <si>
    <t>2.3.1.4.4</t>
  </si>
  <si>
    <t>2.3.1.4.4.1</t>
  </si>
  <si>
    <t>2.3.1.4.4.2</t>
  </si>
  <si>
    <t>2.3.1.4.5</t>
  </si>
  <si>
    <t>2.3.1.4.5.1</t>
  </si>
  <si>
    <t>2.3.1.4.5.2</t>
  </si>
  <si>
    <t>2.3.1.4.6</t>
  </si>
  <si>
    <t>2.3.1.4.6.1</t>
  </si>
  <si>
    <t>2.3.1.4.6.2</t>
  </si>
  <si>
    <t>2.3.2.3</t>
  </si>
  <si>
    <t>2.3.2.3.1</t>
  </si>
  <si>
    <t>2.3.2.3.1.1</t>
  </si>
  <si>
    <t>Реконструкция ВЛ-10 кВ от Ф-328 от ПС 110 кВ Садовая, строительство ТП-10/0,4 для тех/прис. ЭПУ  малоэтажной жилой застройки в с.Приозерское (договор № 33524/2021/СТВ/ПЭС/АРЭС от 13.08.2021, заявитель Алиев М-Р.И.)</t>
  </si>
  <si>
    <t>Реконструкция ВЛ-10кВ Ф-281, Ф-283 с установкой ПКУ-10кВ и реклоузера 10кВ для технологического присоединения ЭПУ комплекса по производству и откорму КРС, в Ипатовском районе</t>
  </si>
  <si>
    <t>Реконструкция ВЛ-10 кВ  Ф-134 от ПС 110/35/10 «Донская» для технологического присоединения объекта сельскохозяйственного производства по адресу: относительно ориентира КСП «Труновское», расположенного в границах участка Труновского район</t>
  </si>
  <si>
    <t>2.3.2.3.1.2</t>
  </si>
  <si>
    <t>Реконструкция ВЛ-10 кВ Ф-153 от ПС Чкаловская для тех/прис. ЭПУ элекустановки для ЛПХ в границах землепользования ЗАО «Калининское» (договор № 38126/2022/СТВ/ ПЭС/БРЭС от 11.05.2022, заявитель Латынин В.Н.)</t>
  </si>
  <si>
    <t>2.3.2.3.2</t>
  </si>
  <si>
    <t>2.3.2.3.2.1</t>
  </si>
  <si>
    <t>2.3.2.3.2.2</t>
  </si>
  <si>
    <t>2.3.2.3.3</t>
  </si>
  <si>
    <t>2.3.2.3.3.1</t>
  </si>
  <si>
    <t>Строительство отпайки ВЛ 110 кВ от ВЛ 110 кВ Ставрополь - Константиновская (Л-134) до РУ 110 кВ Берестовской ВЭС, реконструкция ПС 110 кВ Светлоград и ПС 110 кВ Константиновская для технологического присоединения Берестовской ВЭС</t>
  </si>
  <si>
    <t>2.3.2.3.3.2</t>
  </si>
  <si>
    <t>2.3.2.3.4</t>
  </si>
  <si>
    <t>2.3.2.3.4.1</t>
  </si>
  <si>
    <t>2.3.2.3.4.2</t>
  </si>
  <si>
    <t>2.3.2.3.5</t>
  </si>
  <si>
    <t>2.3.2.3.5.1</t>
  </si>
  <si>
    <t>2.3.2.3.5.2</t>
  </si>
  <si>
    <t>2.3.2.3.6</t>
  </si>
  <si>
    <t>2.3.2.3.6.1</t>
  </si>
  <si>
    <t>2.3.2.3.6.2</t>
  </si>
  <si>
    <t>2.3.2.4.</t>
  </si>
  <si>
    <t>2.3.2.4.1</t>
  </si>
  <si>
    <t>2.3.2.4.1.1</t>
  </si>
  <si>
    <t>2.3.2.4.1.2</t>
  </si>
  <si>
    <t>2.3.2.4.2</t>
  </si>
  <si>
    <t>2.3.2.4.2.1</t>
  </si>
  <si>
    <t>Реконструкция (переустройство участков) ВЛ 6 кВ Ф-612 ПС 110 кВ Мин-Воды-2 в пос. Ленинский, 1-й Промышленный проезд, 14» (Соглашение о компенсации от 02.02.2022 № СТ000005646. Заявитель - ООО «АЛВИСА»)</t>
  </si>
  <si>
    <t>2.3.2.4.2.2</t>
  </si>
  <si>
    <t>2.3.2.4.3</t>
  </si>
  <si>
    <t>2.3.2.4.3.1</t>
  </si>
  <si>
    <t>2.3.2.4.3.2</t>
  </si>
  <si>
    <t>2.3.2.4.4</t>
  </si>
  <si>
    <t>2.3.2.4.4.1</t>
  </si>
  <si>
    <t>2.3.2.4.4.2</t>
  </si>
  <si>
    <t>2.3.2.4.5</t>
  </si>
  <si>
    <t>2.3.2.4.5.1</t>
  </si>
  <si>
    <t>2.3.2.4.5.2</t>
  </si>
  <si>
    <t>2.3.2.4.6</t>
  </si>
  <si>
    <t>2.3.2.4.6.1</t>
  </si>
  <si>
    <t>2.3.2.4.6.2</t>
  </si>
  <si>
    <t>3.1.1.1</t>
  </si>
  <si>
    <t>3.1.1.1.1</t>
  </si>
  <si>
    <t>3.1.1.1.1.1</t>
  </si>
  <si>
    <t>3.1.1.1.1.2</t>
  </si>
  <si>
    <t>3.1.1.1.1.3</t>
  </si>
  <si>
    <t>3.1.1.1.1.4</t>
  </si>
  <si>
    <t>3.1.1.1.1.5</t>
  </si>
  <si>
    <t>3.1.1.1.2</t>
  </si>
  <si>
    <t>3.1.1.1.2.1</t>
  </si>
  <si>
    <t>3.1.1.1.2.2</t>
  </si>
  <si>
    <t>3.1.1.1.2.3</t>
  </si>
  <si>
    <t>3.1.1.1.2.4</t>
  </si>
  <si>
    <t>3.1.1.1.2.5</t>
  </si>
  <si>
    <t>3.1.1.1.3</t>
  </si>
  <si>
    <t>3.1.1.1.3.1</t>
  </si>
  <si>
    <t>3.1.1.1.3.2</t>
  </si>
  <si>
    <t>3.1.1.1.3.3</t>
  </si>
  <si>
    <t>3.1.1.1.3.4</t>
  </si>
  <si>
    <t>3.1.1.1.3.5</t>
  </si>
  <si>
    <t>3.1.1.1.4</t>
  </si>
  <si>
    <t>3.1.1.1.4.1</t>
  </si>
  <si>
    <t>3.1.1.1.4.2</t>
  </si>
  <si>
    <t>3.1.1.1.4.3</t>
  </si>
  <si>
    <t>3.1.1.1.4.4</t>
  </si>
  <si>
    <t>3.1.1.1.4.5</t>
  </si>
  <si>
    <t>3.1.1.1.5</t>
  </si>
  <si>
    <t>3.1.1.1.5.1</t>
  </si>
  <si>
    <t>3.1.1.1.5.2</t>
  </si>
  <si>
    <t>3.1.1.1.5.3</t>
  </si>
  <si>
    <t>3.1.1.1.5.4</t>
  </si>
  <si>
    <t>3.1.1.1.5.5</t>
  </si>
  <si>
    <t>3.1.1.1.6</t>
  </si>
  <si>
    <t>3.1.1.1.6.1</t>
  </si>
  <si>
    <t>3.1.1.1.6.2</t>
  </si>
  <si>
    <t>3.1.1.1.6.3</t>
  </si>
  <si>
    <t>3.1.1.1.6.4</t>
  </si>
  <si>
    <t>3.1.1.1.6.5</t>
  </si>
  <si>
    <t>3.1.1.1.7</t>
  </si>
  <si>
    <t>3.1.1.1.7.1</t>
  </si>
  <si>
    <t>3.1.1.1.7.2</t>
  </si>
  <si>
    <t>3.1.1.1.7.3</t>
  </si>
  <si>
    <t>3.1.1.1.7.4</t>
  </si>
  <si>
    <t>3.1.1.1.7.5</t>
  </si>
  <si>
    <t>3.1.1.1.8</t>
  </si>
  <si>
    <t>3.1.1.1.8.1</t>
  </si>
  <si>
    <t>3.1.1.1.8.2</t>
  </si>
  <si>
    <t>3.1.1.1.8.3</t>
  </si>
  <si>
    <t>3.1.1.1.8.4</t>
  </si>
  <si>
    <t>3.1.1.1.8.5</t>
  </si>
  <si>
    <t>3.1.1.1.9</t>
  </si>
  <si>
    <t>3.1.1.1.9.1</t>
  </si>
  <si>
    <t>3.1.1.1.9.2</t>
  </si>
  <si>
    <t>3.1.1.1.9.3</t>
  </si>
  <si>
    <t>3.1.1.1.9.4</t>
  </si>
  <si>
    <t>3.1.1.1.9.5</t>
  </si>
  <si>
    <t>3.1.1.2</t>
  </si>
  <si>
    <t>3.1.1.2.1</t>
  </si>
  <si>
    <t>3.1.1.2.1.1</t>
  </si>
  <si>
    <t>3.1.1.2.1.2</t>
  </si>
  <si>
    <t>3.1.1.2.1.3</t>
  </si>
  <si>
    <t>3.1.1.2.1.4</t>
  </si>
  <si>
    <t>3.1.1.2.1.5</t>
  </si>
  <si>
    <t>3.1.1.2.2</t>
  </si>
  <si>
    <t>3.1.1.2.2.1</t>
  </si>
  <si>
    <t>3.1.1.2.2.2</t>
  </si>
  <si>
    <t>3.1.1.2.2.3</t>
  </si>
  <si>
    <t>3.1.1.2.2.4</t>
  </si>
  <si>
    <t>3.1.1.2.2.5</t>
  </si>
  <si>
    <t>3.1.1.2.3</t>
  </si>
  <si>
    <t>3.1.1.2.3.1</t>
  </si>
  <si>
    <t>3.1.1.2.3.2</t>
  </si>
  <si>
    <t>3.1.1.2.3.3</t>
  </si>
  <si>
    <t>3.1.1.2.3.4</t>
  </si>
  <si>
    <t>3.1.1.2.3.5</t>
  </si>
  <si>
    <t>3.1.1.2.4</t>
  </si>
  <si>
    <t>3.1.1.2.4.1</t>
  </si>
  <si>
    <t>3.1.1.2.4.2</t>
  </si>
  <si>
    <t>3.1.1.2.4.3</t>
  </si>
  <si>
    <t>3.1.1.2.4.4</t>
  </si>
  <si>
    <t>3.1.1.2.4.5</t>
  </si>
  <si>
    <t>3.1.1.2.5</t>
  </si>
  <si>
    <t>3.1.1.2.5.1</t>
  </si>
  <si>
    <t>3.1.1.2.5.2</t>
  </si>
  <si>
    <t>3.1.1.2.5.3</t>
  </si>
  <si>
    <t>3.1.1.2.5.4</t>
  </si>
  <si>
    <t>3.1.1.2.5.5</t>
  </si>
  <si>
    <t>3.1.1.2.6</t>
  </si>
  <si>
    <t>3.1.1.2.6.1</t>
  </si>
  <si>
    <t>3.1.1.2.6.2</t>
  </si>
  <si>
    <t>3.1.1.2.6.3</t>
  </si>
  <si>
    <t>3.1.1.2.6.4</t>
  </si>
  <si>
    <t>3.1.1.2.6.5</t>
  </si>
  <si>
    <t>3.1.1.2.7</t>
  </si>
  <si>
    <t>3.1.1.2.7.1</t>
  </si>
  <si>
    <t>3.1.1.2.7.2</t>
  </si>
  <si>
    <t>3.1.1.2.7.3</t>
  </si>
  <si>
    <t>3.1.1.2.7.4</t>
  </si>
  <si>
    <t>3.1.1.2.7.5</t>
  </si>
  <si>
    <t>3.1.1.2.8</t>
  </si>
  <si>
    <t>3.1.1.2.8.1</t>
  </si>
  <si>
    <t>3.1.1.2.8.2</t>
  </si>
  <si>
    <t>3.1.1.2.8.3</t>
  </si>
  <si>
    <t>3.1.1.2.8.4</t>
  </si>
  <si>
    <t>3.1.1.2.8.5</t>
  </si>
  <si>
    <t>3.1.1.2.9</t>
  </si>
  <si>
    <t>3.1.1.2.9.1</t>
  </si>
  <si>
    <t>3.1.1.2.9.2</t>
  </si>
  <si>
    <t>3.1.1.2.9.3</t>
  </si>
  <si>
    <t>3.1.1.2.9.4</t>
  </si>
  <si>
    <t>3.1.1.2.9.5</t>
  </si>
  <si>
    <t>3.1.2.1</t>
  </si>
  <si>
    <t>3.1.2.1.1</t>
  </si>
  <si>
    <t>3.1.2.1.2</t>
  </si>
  <si>
    <t>3.1.2.1.3</t>
  </si>
  <si>
    <t>3.1.2.1.3.1</t>
  </si>
  <si>
    <t>3.1.2.1.3.2</t>
  </si>
  <si>
    <t>3.1.2.1.3.3</t>
  </si>
  <si>
    <t>3.1.2.1.3.4</t>
  </si>
  <si>
    <t>3.1.2.1.3.5</t>
  </si>
  <si>
    <t>3.1.2.1.4</t>
  </si>
  <si>
    <t>3.1.2.1.4.1</t>
  </si>
  <si>
    <t>3.1.2.1.4.2</t>
  </si>
  <si>
    <t>3.1.2.1.4.3</t>
  </si>
  <si>
    <t>3.1.2.1.4.4</t>
  </si>
  <si>
    <t>3.1.2.1.4.5</t>
  </si>
  <si>
    <t>3.1.2.1.5</t>
  </si>
  <si>
    <t>3.1.2.1.5.1</t>
  </si>
  <si>
    <t>3.1.2.1.5.2</t>
  </si>
  <si>
    <t>3.1.2.1.5.3</t>
  </si>
  <si>
    <t>3.1.2.1.5.4</t>
  </si>
  <si>
    <t>3.1.2.1.5.5</t>
  </si>
  <si>
    <t>3.1.2.1.6</t>
  </si>
  <si>
    <t>3.1.2.1.6.1</t>
  </si>
  <si>
    <t>3.1.2.1.6.2</t>
  </si>
  <si>
    <t>3.1.2.1.6.3</t>
  </si>
  <si>
    <t>3.1.2.1.6.4</t>
  </si>
  <si>
    <t>3.1.2.1.6.5</t>
  </si>
  <si>
    <t>3.1.2.1.7</t>
  </si>
  <si>
    <t>3.1.2.1.7.1</t>
  </si>
  <si>
    <t>3.1.2.1.7.2</t>
  </si>
  <si>
    <t>3.1.2.1.7.3</t>
  </si>
  <si>
    <t>3.1.2.1.7.4</t>
  </si>
  <si>
    <t>3.1.2.1.7.5</t>
  </si>
  <si>
    <t>3.1.2.1.8</t>
  </si>
  <si>
    <t>3.1.2.1.8.1</t>
  </si>
  <si>
    <t>3.1.2.1.8.2</t>
  </si>
  <si>
    <t>3.1.2.1.8.3</t>
  </si>
  <si>
    <t>3.1.2.1.8.4</t>
  </si>
  <si>
    <t>3.1.2.1.8.5</t>
  </si>
  <si>
    <t>3.1.2.1.9</t>
  </si>
  <si>
    <t>3.1.2.1.9.1</t>
  </si>
  <si>
    <t>3.1.2.1.9.2</t>
  </si>
  <si>
    <t>3.1.2.1.9.3</t>
  </si>
  <si>
    <t>3.1.2.1.9.4</t>
  </si>
  <si>
    <t>3.1.2.1.9.5</t>
  </si>
  <si>
    <t>3.1.2.2</t>
  </si>
  <si>
    <t>3.1.2.2.1</t>
  </si>
  <si>
    <t>3.1.2.2.1.1</t>
  </si>
  <si>
    <t>3.1.2.2.1.2</t>
  </si>
  <si>
    <t>3.1.2.2.1.3</t>
  </si>
  <si>
    <t>3.1.2.2.1.4</t>
  </si>
  <si>
    <t>3.1.2.2.1.5</t>
  </si>
  <si>
    <t>3.1.2.2.2</t>
  </si>
  <si>
    <t>3.1.2.2.2.1</t>
  </si>
  <si>
    <t>3.1.2.2.2.2</t>
  </si>
  <si>
    <t>3.1.2.2.2.3</t>
  </si>
  <si>
    <t>3.1.2.2.2.4</t>
  </si>
  <si>
    <t>3.1.2.2.2.5</t>
  </si>
  <si>
    <t>3.1.2.2.3</t>
  </si>
  <si>
    <t>3.1.2.2.3.1</t>
  </si>
  <si>
    <t>3.1.2.2.3.2</t>
  </si>
  <si>
    <t>3.1.2.2.3.3</t>
  </si>
  <si>
    <t>3.1.2.2.3.4</t>
  </si>
  <si>
    <t>3.1.2.2.3.5</t>
  </si>
  <si>
    <t>3.1.2.2.4</t>
  </si>
  <si>
    <t>3.1.2.2.4.1</t>
  </si>
  <si>
    <t>3.1.2.2.4.2</t>
  </si>
  <si>
    <t>3.1.2.2.4.3</t>
  </si>
  <si>
    <t>3.1.2.2.4.4</t>
  </si>
  <si>
    <t>3.1.2.2.4.5</t>
  </si>
  <si>
    <t>3.1.2.2.5</t>
  </si>
  <si>
    <t>3.1.2.2.5.1</t>
  </si>
  <si>
    <t>3.1.2.2.5.2</t>
  </si>
  <si>
    <t>3.1.2.2.5.3</t>
  </si>
  <si>
    <t>3.1.2.2.5.4</t>
  </si>
  <si>
    <t>3.1.2.2.5.5</t>
  </si>
  <si>
    <t>3.1.2.2.6</t>
  </si>
  <si>
    <t>3.1.2.2.6.1</t>
  </si>
  <si>
    <t>3.1.2.2.6.2</t>
  </si>
  <si>
    <t>3.1.2.2.6.3</t>
  </si>
  <si>
    <t>3.1.2.2.6.4</t>
  </si>
  <si>
    <t>3.1.2.2.6.5</t>
  </si>
  <si>
    <t>3.1.2.2.7</t>
  </si>
  <si>
    <t>3.1.2.2.7.1</t>
  </si>
  <si>
    <t>3.1.2.2.7.2</t>
  </si>
  <si>
    <t>3.1.2.2.7.3</t>
  </si>
  <si>
    <t>3.1.2.2.7.4</t>
  </si>
  <si>
    <t>3.1.2.2.7.5</t>
  </si>
  <si>
    <t>3.1.2.2.8</t>
  </si>
  <si>
    <t>3.1.2.2.8.1</t>
  </si>
  <si>
    <t>3.1.2.2.8.2</t>
  </si>
  <si>
    <t>3.1.2.2.8.3</t>
  </si>
  <si>
    <t>3.1.2.2.8.4</t>
  </si>
  <si>
    <t>3.1.2.2.8.5</t>
  </si>
  <si>
    <t>3.1.2.2.9</t>
  </si>
  <si>
    <t>3.1.2.2.9.1</t>
  </si>
  <si>
    <t>3.1.2.2.9.2</t>
  </si>
  <si>
    <t>3.1.2.2.9.3</t>
  </si>
  <si>
    <t>3.1.2.2.9.4</t>
  </si>
  <si>
    <t>3.1.2.2.9.5</t>
  </si>
  <si>
    <t>3.2.1.1</t>
  </si>
  <si>
    <t>3.2.1.1.1</t>
  </si>
  <si>
    <t>3.2.1.1.1.1</t>
  </si>
  <si>
    <t>3.2.1.1.1.2</t>
  </si>
  <si>
    <t>3.2.1.1.1.3</t>
  </si>
  <si>
    <t>3.2.1.1.1.4</t>
  </si>
  <si>
    <t>3.2.1.1.1.5</t>
  </si>
  <si>
    <t>4.1</t>
  </si>
  <si>
    <t>4.1.4</t>
  </si>
  <si>
    <t>Реконструкция ВЛ-10 кВ Ф-150 от ПС 110/35/10 кВ Дмитриевская для осуществления технологического присоединения энергопринимающих устройств насосной станции НС-1. (Договор ТП от 22.01.2021 № 30057/2020/СТВ/НЭС/КРЭС. Заявитель ООО «Агрохолдинг Красногвардейский»)</t>
  </si>
  <si>
    <t>«Реконструкция ВЛ-10 кВ Ф-152 от ПС 110/35/10 кВ Дмитриевская для технологического присоединения энергопринимающих устройств насосной станции НС-1» (Договор ТП от 17.03.2021 № 30729/2021/СТВ/НЭС/КРЭС. Заявитель СПК колхоз «Родина»)</t>
  </si>
  <si>
    <t>Реконструкция ВЛ-10 кВ Ф-160, реконструкция ПС 35кВ Привольная для технологического присоединения энергопринимающих устройств  насосной станции ООО «Агросервис» в с. Привольное Красногвардейского района</t>
  </si>
  <si>
    <t>4.1.5</t>
  </si>
  <si>
    <t>4.2</t>
  </si>
  <si>
    <t>4.2.1</t>
  </si>
  <si>
    <t>4.2.3</t>
  </si>
  <si>
    <t>«Реконструкция ВЛ 10 кВ Ф-103 ПС 35 кВ Юцкая, строительство ТП-10/0,4 кВ и ВЛ 0,4 кВ для тех. присоединения ЭПУ жилого дома в с. Юца, ул. Высоковольтная, д. 1-а» (Договор ТП от 05.03.2021 №30996/2021/СТВ/ЦЭС/ПРЭС. Заявитель - Арутюнян В.В.)</t>
  </si>
  <si>
    <t>«Реконструкция ВЛ 10 кВ Ф-161 ПС 110 кВ Железноводская, строительство ТП-10/0,4 кВ и ВЛ 0,4 кВ для тех. присоединения ЭПУ автозаправочной станции в г. Минеральные Воды, Восточная промзона, 5 км, (кад. № 26:24:000000:6314)». (Договор ТП от 07.06.2021 № №32226/2021/СТВ/ЦЭС/МРЭС. Заявитель - Шалбаров А. Ф.)</t>
  </si>
  <si>
    <t>Строительство ПКУ-10 кВ для тех. присоединения ЭПУ насосной станции НС-1 в Александровском МО, (Кад. № 26:18:040609:1:ЧЗУ1)». (Договор ТП от 25.02.2021 №30570/2020/СТВ/ЦЭС/АРЭС. Заявитель - ООО «СХП Среднее»)</t>
  </si>
  <si>
    <t>Реконструкция ВЛ 10 кВ Ф-324 ПС 110 кВ Водораздел, строительство ТП-10/0,4 кВ и ВЛ 0,4 кВ для тех. присоединения ЭПУ стройплощадки в Андроповском МО, Пруд № 5 по балке Широкая, (Кад. № 26:17:061001:2). (Договор ТП от 22.09.2021 № 34162/2021/СТВ/ЦЭС/КРЭС. Заявитель - Чехов Г. Л.)</t>
  </si>
  <si>
    <t>Строительство ПКУ-10 кВ для тех. присоединения ЭПУ Буйволиной молочной фермы в плане земель СПК колхоза им. И.Л. Войтика, (Кад. № 26:18:070104:47)». (Договор ТП от 25.03.2021 №31243/2021/СТВ/ЦЭС/АРЭС. Заявитель - ООО «БМК «Александровский»)</t>
  </si>
  <si>
    <t>Реконструкция (переустройство участка) ВЛ 10 кВ Ф-134 от ПС 35 кВ Юцкая в пос. Джуца, район маслозавода. (Соглашение о компенсации от 13.12.2021 № 150/2021. Заявитель - Аванесян В.А.)»</t>
  </si>
  <si>
    <t>4.2.4</t>
  </si>
  <si>
    <t>5.1.</t>
  </si>
  <si>
    <t>5.1.3</t>
  </si>
  <si>
    <t>5.1.3.1</t>
  </si>
  <si>
    <t>5.1.3.2</t>
  </si>
  <si>
    <t>5.1.3.3</t>
  </si>
  <si>
    <t>5.1.3.4</t>
  </si>
  <si>
    <t>5.1.4</t>
  </si>
  <si>
    <t>5.1.4.1</t>
  </si>
  <si>
    <t>5.1.4.2</t>
  </si>
  <si>
    <t>5.1.4.3</t>
  </si>
  <si>
    <t>5.1.4.4</t>
  </si>
  <si>
    <t>5.1.5</t>
  </si>
  <si>
    <t>5.1.5.1</t>
  </si>
  <si>
    <t>5.1.5.2</t>
  </si>
  <si>
    <t>5.1.5.3</t>
  </si>
  <si>
    <t>5.1.5.4</t>
  </si>
  <si>
    <t>5.1.6</t>
  </si>
  <si>
    <t>5.1.6.1</t>
  </si>
  <si>
    <t>5.1.6.2</t>
  </si>
  <si>
    <t>5.1.6.3</t>
  </si>
  <si>
    <t>5.1.6.4</t>
  </si>
  <si>
    <t>5.1.7</t>
  </si>
  <si>
    <t>5.1.7.1</t>
  </si>
  <si>
    <t>5.1.7.2</t>
  </si>
  <si>
    <t>5.1.7.3</t>
  </si>
  <si>
    <t>5.1.7.4</t>
  </si>
  <si>
    <t>5.1.8</t>
  </si>
  <si>
    <t>5.1.8.1</t>
  </si>
  <si>
    <t>5.1.8.2</t>
  </si>
  <si>
    <t>5.1.8.3</t>
  </si>
  <si>
    <t>5.1.8.4</t>
  </si>
  <si>
    <t>5.1.9</t>
  </si>
  <si>
    <t>5.1.9.1</t>
  </si>
  <si>
    <t>5.1.9.2</t>
  </si>
  <si>
    <t>5.1.9.3</t>
  </si>
  <si>
    <t>5.1.9.4</t>
  </si>
  <si>
    <t>5.1.10</t>
  </si>
  <si>
    <t>5.1.10.1</t>
  </si>
  <si>
    <t>5.1.10.2</t>
  </si>
  <si>
    <t>5.1.10.3</t>
  </si>
  <si>
    <t>5.1.10.4</t>
  </si>
  <si>
    <t>5.1.11</t>
  </si>
  <si>
    <t>5.1.11.1</t>
  </si>
  <si>
    <t>5.1.11.2</t>
  </si>
  <si>
    <t>5.1.11.3</t>
  </si>
  <si>
    <t>5.1.11.4</t>
  </si>
  <si>
    <t>5.1.12</t>
  </si>
  <si>
    <t>5.1.12.1</t>
  </si>
  <si>
    <t>5.1.12.2</t>
  </si>
  <si>
    <t>5.1.12.3</t>
  </si>
  <si>
    <t>5.1.12.4</t>
  </si>
  <si>
    <t>5.1.13</t>
  </si>
  <si>
    <t>5.1.13.1</t>
  </si>
  <si>
    <t>5.1.13.2</t>
  </si>
  <si>
    <t>5.1.13.3</t>
  </si>
  <si>
    <t>5.1.13.4</t>
  </si>
  <si>
    <t>5.2.</t>
  </si>
  <si>
    <t>5.2.3</t>
  </si>
  <si>
    <t>5.2.3.1</t>
  </si>
  <si>
    <t>5.2.3.2</t>
  </si>
  <si>
    <t>5.2.3.3</t>
  </si>
  <si>
    <t>5.2.3.4</t>
  </si>
  <si>
    <t>5.2.4</t>
  </si>
  <si>
    <t>5.2.4.1</t>
  </si>
  <si>
    <t>5.2.4.2</t>
  </si>
  <si>
    <t>5.2.4.3</t>
  </si>
  <si>
    <t>5.2.4.4</t>
  </si>
  <si>
    <t>5.2.5</t>
  </si>
  <si>
    <t>5.2.5.1</t>
  </si>
  <si>
    <t>5.2.5.2</t>
  </si>
  <si>
    <t>5.2.5.3</t>
  </si>
  <si>
    <t>5.2.5.4</t>
  </si>
  <si>
    <t>5.2.6</t>
  </si>
  <si>
    <t>5.2.6.1</t>
  </si>
  <si>
    <t>5.2.6.2</t>
  </si>
  <si>
    <t>5.2.6.3</t>
  </si>
  <si>
    <t>5.2.6.4</t>
  </si>
  <si>
    <t>5.2.7</t>
  </si>
  <si>
    <t>5.2.7.1</t>
  </si>
  <si>
    <t>5.2.7.2</t>
  </si>
  <si>
    <t>5.2.7.3</t>
  </si>
  <si>
    <t>5.2.7.4</t>
  </si>
  <si>
    <t>5.2.8</t>
  </si>
  <si>
    <t>5.2.8.1</t>
  </si>
  <si>
    <t>5.2.8.2</t>
  </si>
  <si>
    <t>5.2.8.3</t>
  </si>
  <si>
    <t>5.2.8.4</t>
  </si>
  <si>
    <t>5.2.9</t>
  </si>
  <si>
    <t>5.2.9.1</t>
  </si>
  <si>
    <t>5.2.9.2</t>
  </si>
  <si>
    <t>5.2.9.3</t>
  </si>
  <si>
    <t>5.2.9.4</t>
  </si>
  <si>
    <t>5.2.10</t>
  </si>
  <si>
    <t>5.2.10.1</t>
  </si>
  <si>
    <t>5.2.10.2</t>
  </si>
  <si>
    <t>5.2.10.3</t>
  </si>
  <si>
    <t>5.2.10.4</t>
  </si>
  <si>
    <t>5.2.11</t>
  </si>
  <si>
    <t>5.2.11.1</t>
  </si>
  <si>
    <t>5.2.11.2</t>
  </si>
  <si>
    <t>5.2.11.3</t>
  </si>
  <si>
    <t>5.2.11.4</t>
  </si>
  <si>
    <t>5.2.12</t>
  </si>
  <si>
    <t>5.2.12.1</t>
  </si>
  <si>
    <t>5.2.12.2</t>
  </si>
  <si>
    <t>5.2.12.3</t>
  </si>
  <si>
    <t>5.2.12.4</t>
  </si>
  <si>
    <t>5.2.13</t>
  </si>
  <si>
    <t>5.2.13.1</t>
  </si>
  <si>
    <t>5.2.13.2</t>
  </si>
  <si>
    <t>5.2.13.3</t>
  </si>
  <si>
    <t>5.2.13.4</t>
  </si>
  <si>
    <t>Реконструкция ВЛ-10 кВ Ф-287 ПС «Новопавловская-2», строительство ТП-10/0,4 кВ и ВЛ-0,4 кВ Ф-1 для тех. прис. РУ-0,4 кВ на земельном участке в границах колхоза «Нива» г.Новопавловск Кировского района (Договор ТП №32449/2021/СТВ/ВЭС/НРЭС от 15.06.2021 заявитель Верозуб В.Д.)</t>
  </si>
  <si>
    <t>Реконструкция ТП-386/121 ПС 110 кВ Ново-Бештаугорец для тех. присоединения ЭПУ жилого дома в г. Ессентуки, в р-не ст. Казанской, (Кад. № 26:30:070401:142)». (Договор ТП от 11.10.2021 № 34399/2021/СТВ/ЦЭС/ПРЭС. Заявитель - Калаичев М. В.</t>
  </si>
  <si>
    <t>6.</t>
  </si>
  <si>
    <t>6.1.2</t>
  </si>
  <si>
    <t>6.1.3</t>
  </si>
  <si>
    <t>6.1.3.1</t>
  </si>
  <si>
    <t>6.1.3.2</t>
  </si>
  <si>
    <t>6.1.4</t>
  </si>
  <si>
    <t>6.1.4.1</t>
  </si>
  <si>
    <t>6.1.4.2</t>
  </si>
  <si>
    <t>6.1.5</t>
  </si>
  <si>
    <t>6.1.5.1</t>
  </si>
  <si>
    <t>6.1.5.2</t>
  </si>
  <si>
    <t>6.1.6</t>
  </si>
  <si>
    <t>6.1.6.1</t>
  </si>
  <si>
    <t>6.1.6.2</t>
  </si>
  <si>
    <t>6.1.7</t>
  </si>
  <si>
    <t>6.1.7.1</t>
  </si>
  <si>
    <t>6.1.7.2</t>
  </si>
  <si>
    <t>6.1.8</t>
  </si>
  <si>
    <t>6.1.8.1</t>
  </si>
  <si>
    <t>6.1.8.2</t>
  </si>
  <si>
    <t>6.1.9</t>
  </si>
  <si>
    <t>6.1.9.1</t>
  </si>
  <si>
    <t>6.1.9.2</t>
  </si>
  <si>
    <t>6.1.10.</t>
  </si>
  <si>
    <t>6.1.10.1</t>
  </si>
  <si>
    <t>6.1.10.2</t>
  </si>
  <si>
    <t>6.1.11</t>
  </si>
  <si>
    <t>6.1.11.1</t>
  </si>
  <si>
    <t>6.1.11.2</t>
  </si>
  <si>
    <t>6.1.12</t>
  </si>
  <si>
    <t>6.1.12.1</t>
  </si>
  <si>
    <t>6.1.12.2</t>
  </si>
  <si>
    <t>6.2.</t>
  </si>
  <si>
    <t>6.2.1.</t>
  </si>
  <si>
    <t>6.2.3.</t>
  </si>
  <si>
    <t>6.2.3.1</t>
  </si>
  <si>
    <t>6.2.3.2</t>
  </si>
  <si>
    <t>6.2.4.</t>
  </si>
  <si>
    <t>6.2.4.1</t>
  </si>
  <si>
    <t>6.2.4.2</t>
  </si>
  <si>
    <t>6.2.5.</t>
  </si>
  <si>
    <t>6.2.5.1</t>
  </si>
  <si>
    <t>6.2.5.2</t>
  </si>
  <si>
    <t>6.2.6.</t>
  </si>
  <si>
    <t>6.2.6.1</t>
  </si>
  <si>
    <t>6.2.6.2</t>
  </si>
  <si>
    <t>6.2.7.</t>
  </si>
  <si>
    <t>6.2.7.1</t>
  </si>
  <si>
    <t>6.2.7.2</t>
  </si>
  <si>
    <t>6.2.8.</t>
  </si>
  <si>
    <t>6.2.8.1</t>
  </si>
  <si>
    <t>6.2.8.2</t>
  </si>
  <si>
    <t>6.2.9.</t>
  </si>
  <si>
    <t>6.2.9.1</t>
  </si>
  <si>
    <t>6.2.9.2</t>
  </si>
  <si>
    <t>6.2.10.</t>
  </si>
  <si>
    <t>6.2.10.1</t>
  </si>
  <si>
    <t>6.2.10.2</t>
  </si>
  <si>
    <t>6.2.11.</t>
  </si>
  <si>
    <t>6.2.11.1</t>
  </si>
  <si>
    <t>6.2.11.2</t>
  </si>
  <si>
    <t>6.2.12.</t>
  </si>
  <si>
    <t>6.2.12.1</t>
  </si>
  <si>
    <t>6.2.12.2</t>
  </si>
  <si>
    <t>6.1.</t>
  </si>
  <si>
    <t>7.</t>
  </si>
  <si>
    <r>
      <t xml:space="preserve">Строительство центров питания, подстанций уровнем нпаряжения 35 кВ и выше (ПС) </t>
    </r>
    <r>
      <rPr>
        <sz val="13.5"/>
        <rFont val="Times New Roman"/>
        <family val="1"/>
        <charset val="204"/>
      </rPr>
      <t>35/6 (10),  35/0,4, 110/35, 110/35/6 (10), 110/6 (10)</t>
    </r>
  </si>
  <si>
    <t>7.1.1.1</t>
  </si>
  <si>
    <t>7.1.1.2</t>
  </si>
  <si>
    <t>7.1.2.1</t>
  </si>
  <si>
    <t>7.1.2.2</t>
  </si>
  <si>
    <t>7.1.3.1</t>
  </si>
  <si>
    <t>7.1.3.2</t>
  </si>
  <si>
    <t>7.1.4.</t>
  </si>
  <si>
    <t>7.1.4.1</t>
  </si>
  <si>
    <t>7.1.4.2</t>
  </si>
  <si>
    <t>7.1.5.</t>
  </si>
  <si>
    <t>7.1.5.1</t>
  </si>
  <si>
    <t>7.1.5.2</t>
  </si>
  <si>
    <t>7.1.6.</t>
  </si>
  <si>
    <t>7.1.6.1</t>
  </si>
  <si>
    <t>7.1.6.2</t>
  </si>
  <si>
    <t>7.1.7.</t>
  </si>
  <si>
    <t>7.1.7.1</t>
  </si>
  <si>
    <t>7.1.7.2</t>
  </si>
  <si>
    <t>7.1.8.</t>
  </si>
  <si>
    <t>7.1.8.1</t>
  </si>
  <si>
    <t>7.1.8.2</t>
  </si>
  <si>
    <t>7.1.9.</t>
  </si>
  <si>
    <t>7.1.9.1</t>
  </si>
  <si>
    <t>7.1.9.2</t>
  </si>
  <si>
    <t>7.1.10.</t>
  </si>
  <si>
    <t>7.1.10.1</t>
  </si>
  <si>
    <t>7.1.10.2</t>
  </si>
  <si>
    <t>7.2.1.1</t>
  </si>
  <si>
    <t>7.2.1.2</t>
  </si>
  <si>
    <t>7.2.2.1</t>
  </si>
  <si>
    <t>7.2.2.2</t>
  </si>
  <si>
    <t>7.2.3.1</t>
  </si>
  <si>
    <t>7.2.3.2</t>
  </si>
  <si>
    <t>7.2.4.</t>
  </si>
  <si>
    <t>7.2.4.1</t>
  </si>
  <si>
    <t>7.2.4.2</t>
  </si>
  <si>
    <t>7.2.5.</t>
  </si>
  <si>
    <t>7.2.5.1</t>
  </si>
  <si>
    <t>7.2.5.2</t>
  </si>
  <si>
    <t>7.2.6.</t>
  </si>
  <si>
    <t>7.2.6.1</t>
  </si>
  <si>
    <t>7.2.6.2</t>
  </si>
  <si>
    <t>7.2.7.</t>
  </si>
  <si>
    <t>7.2.7.1</t>
  </si>
  <si>
    <t>7.2.7.2</t>
  </si>
  <si>
    <t>7.2.8.</t>
  </si>
  <si>
    <t>7.2.8.1</t>
  </si>
  <si>
    <t>7.2.8.2</t>
  </si>
  <si>
    <t>7.2.9.</t>
  </si>
  <si>
    <t>7.2.9.1</t>
  </si>
  <si>
    <t>7.2.9.2</t>
  </si>
  <si>
    <t>7.2.10.1</t>
  </si>
  <si>
    <t>7.2.10.2</t>
  </si>
  <si>
    <t>8.</t>
  </si>
  <si>
    <t>8.1</t>
  </si>
  <si>
    <t>8.1.1.</t>
  </si>
  <si>
    <t>0.22</t>
  </si>
  <si>
    <t>8.2.</t>
  </si>
  <si>
    <t>8.2.1.</t>
  </si>
  <si>
    <t>0,6</t>
  </si>
  <si>
    <t>0,7</t>
  </si>
  <si>
    <t>0,8</t>
  </si>
  <si>
    <t>0,9</t>
  </si>
  <si>
    <t>0,10</t>
  </si>
  <si>
    <t>0,11</t>
  </si>
  <si>
    <t>0,12</t>
  </si>
  <si>
    <t>0,13</t>
  </si>
  <si>
    <t>Строительство ПКУ 35 кВ на ВЛ 35 кВ Л-444 Дмитриевская - Подлесная для осуществления технологического присоединения энергопринимающих устройств насосной станции НС-1</t>
  </si>
  <si>
    <t>300</t>
  </si>
  <si>
    <t>8.2.2.</t>
  </si>
  <si>
    <t>8.2.3.</t>
  </si>
  <si>
    <t>Строительство ПКУ для тех.присоединения ЭПУ объекта системы орошения а г.Ипатово</t>
  </si>
  <si>
    <t xml:space="preserve">Реконструкция ВЛ-10 кВ Ф-201 ПС «Ростовановская» и строительство ПКУ для тех. прис. ДОУ на 160 мест по адресу: (26:36:010601:585) с. Ростовановское, Курский район. (Договор ТП №32081/2021/СТВ/ВЭС/КРЭС от 16.06.2021 заявитель: Администрация КМО </t>
  </si>
  <si>
    <t>Строительство ПКУ-10 кВ на ВЛ 10 кВ Ф-514 от ПС 35 кВ Новкус-Артезиан для тех/прис ЭПУ объекта с/х производства в границах СППК «Артезианский» (договор №30655/2021/СТВ/ПЭС/НРЭС от 01.03.2021г, заявитель ИП глава КФХ Шерпеев З.Ш.)</t>
  </si>
  <si>
    <t>6-10</t>
  </si>
  <si>
    <t>Реконструкция  ВЛ-10 кВ Ф-876 и Ф-871 ПС 35/10 кВ «Воздвиженская», строительство ТП-10/0,4 кВ для осуществления технологического присоединения энергопринимающих устройств РТПС Воздвиженское, расположенной по адресу: Апанасенковский район, с. Воздвиженское ул. Пионерская (кадастровый номер земельного участка 26:03:110302:532 (Заявитель - ФГУП «РТРС» с.Воздвиженское )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</si>
  <si>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 (Договор № 8914/2019/СТВ/ЦЭС/ПРЭС от 15.03.2019.) </t>
  </si>
  <si>
    <t>Реконструкция ВЛ-0,4 кВ Ф-4 от ТП-1112/153 для осуществления технологического присоединения энергопринимающих устройств строительной площадки строения в г. Ессентуки, ориентир в северной части города между автодорогой Пятигорск-Кисловодск с полосой отвода железной дороги (кад № 26:30:070250:451) (Инв. №СЦ10775) (Договор № 21570/2020/СТВ/ЦЭС/ПРЭС от 06.05.2020 г. Заявитель – Козьмов В.Ш.)</t>
  </si>
  <si>
    <t xml:space="preserve">Реконструкция ВЛ-10 кВ Ф-141 9.4 км , строительство ТП-10/0,4 кВ для осуществления технологического присоединения энергопринимающих устройств объекта незавершенного строительства  в Предгорном районе, с.Этока (Инв. № СЦ6060) (кад № 26:29:130308:15, № 26:29:130308:22) (Договора №19898/2020/СТВ/ЦЭС/ПРЭС от 23.01.2020,  №11685/2019/СТВ/ЦЭС/ПРЭС
от 03.12.2019, </t>
  </si>
  <si>
    <t>Реконструкция ВЛ-10 кВ Ф-229 Л-3739 ПС 110/35/10 «Троицкая», строительство ТП-10/0,4 кВ и ЛЭП-0,4 кВ, для осуществления технологического присоединения энергопринимающих устройств жилого дома по адресу: животноводческая точка №2  п. Ага-Батыр Полтавский сельсовет, Курского района</t>
  </si>
  <si>
    <t>Реконструкция ВЛ-10 ф-356 Л 3372 ПС Русская , строительство ТП-10/04 кВ рек-я ВЛ-0,4 кВ для осущ-я  технологического присоединения энергопринимающих устройств зесмельных уч-в по ул Степная 1г,ул.Степная 1а с.Русская Курского р-на</t>
  </si>
  <si>
    <t>Реконструкция ВЛ-10 кВ Ф-123 ПС 35/10 кВ «Марьинская», строительство ТП-10/0,4 кВ и ЛЭП-0,4кВ, для осуществления технологического присоединения энергопринимающих устройств коровника находящегося примерно 3 км по направлению на северо-восток от ориентира СХП «Марьинское» Кировского р-на</t>
  </si>
  <si>
    <t>Реконструкция ВЛ-10 кВ Ф-141 9.4 км , строительство ТП-10/0,4 кВ для осуществления технологического присоединения энергопринимающих устройств объекта незавершенного строительства  в Предгорном районе, с.Этока (Инв. № СЦ6060) (кад № 26:29:130308:15, № 26:29:130308:22) (Договора №19898/2020/СТВ/ЦЭС/ПРЭС от 23.01.2020,  №11685/2019/СТВ/ЦЭС/ПРЭС
от 03.12.2019, Заявители-Дашков А.В, Кулинченко А.Н.)</t>
  </si>
  <si>
    <t xml:space="preserve">Реконструкция ВЛ-10 кВ Ф-104 от ПС 110/10 кВ «Провал», строительство ВЛ-0,4 кВ и ТП-10/0,4 кВ для осуществления технологического присоединения энергопринимающих устройств стройплощадки строения  в Предгорном районе, г. Пятигорск в границах участка, ориентир в границах СПК "Горячеводский" (кад. № 26:29:090317:15) "под ключ". (Договор № 8914/2019/СТВ/ЦЭС/ПРЭС от 15.03.2019. </t>
  </si>
  <si>
    <t>Реконструкция ВЛ-10 ф-356 Л 3372 ПС Русская , строительство ТП-10/04 кВ рек-я ВЛ-0,4 кВ для осущ-я  технологического присоединения энергопринимающих устройств зесмельных уч-в, ул Степная 1г ,ул.Степная 1а с.Русская Курского р-на</t>
  </si>
  <si>
    <t>Реконструкция ВЛ-10кВ Ф-300, ВЛ-10кВ Ф-301 ПС 110кВ Арзгир, строительство КТП-10/0,4кВ для осуществления технологического присоединения энергопринимающих устройств здания школы в Арзгирском районе, с.Арзгир, ул. Калинина 2 (договор №30090/2020/СТВ/ПЭС/АРЭС от 25.03.2020г., заявитель МБОУ СОШ №1 с.Арзгир).</t>
  </si>
  <si>
    <t>Техническое перевооружение системы учета электроэнергии с организацией автоматизированного сбора данных  Красногвардейских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</si>
  <si>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 Новоалександровских РЭС в рамках реализации мероприятий технологического присоединения (15-150 кВт)</t>
  </si>
  <si>
    <t xml:space="preserve">Техническое перевооружение системы учета электроэнергии с организацией автоматизированного сбора данных АРЭС(15-150 кВт) </t>
  </si>
  <si>
    <t xml:space="preserve">Техническое перевооружение системы учета электроэнергии с организацией автоматизированного сбора данных ПРЭС( до 15 кВт) </t>
  </si>
  <si>
    <t>Техническое перевооружение системы учета электроэнергии с организацией автоматизированного сбора данных (ППРСУ) Труновских РЭС в рамках реализации мероприятий технологического присоединения (до 15 кВт)</t>
  </si>
  <si>
    <t>Техническое перевооружение комплексной системы учета электроэнергии с автоматизированным сбором данных Шпаковских РЭС в рамках реализации мероприятий технологического присоединения (до 15 кВт)</t>
  </si>
  <si>
    <t>Техническое перевооружение комплексной системы учета электроэнергии с автоматизированным сбором данных Шпаковских РЭС в рамках реализации мероприятий технологического присоединения (15-150 кВт)</t>
  </si>
  <si>
    <t xml:space="preserve">Техническое перевооружение системы учета электроэнергии с организацией автоматизированного сбора данных ПРЭС( 15-150 кВт) </t>
  </si>
  <si>
    <t>Техническое перевооружение системы учета электроэнергии с организацией автоматизированного сбора данных Ипатовских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</si>
  <si>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 Георгиевских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</si>
  <si>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Георгиевских РЭС в рамках реализации мероприятий технологического присоединения (150- 670 кВт) (Договор ТП от 18.08.2022 №39996/2022/СТВ/ВЭС/ГРЭС заявитель ООО «МАК-АКВА»)</t>
  </si>
  <si>
    <t>Техническое перевооружение системы учета электроэнергии с организацией автоматизированного сбора данных  Зеленокумских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</si>
  <si>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(ППРСУ) Труновских РЭС в рамках реализации мероприятий технологического присоединения (от 15-150 кВт)</t>
  </si>
  <si>
    <t xml:space="preserve">Техническое перевооружение комплексной системы учета электроэнергии с автоматизированным сбором данных Шпаковских РЭС в рамках реализации мероприятий технологического присоединения (свыше 150 кВт) </t>
  </si>
  <si>
    <t>Техническое перевооружение комплексной системы учета электроэнергии с автоматизированным сбором данных Грачевских РЭС в рамках реализации мероприятий технологического присоединения (15-150 кВт)</t>
  </si>
  <si>
    <t>Техническое перевооружение комплексной системы учета электроэнергии с автоматизированным сбором данных Кочубеевских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</si>
  <si>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 Зеленокумских РЭС в рамках реализации мероприятий технологического присоединения (до 15 кВт)</t>
  </si>
  <si>
    <t>Техническое перевооружение системы учета электроэнергии с организацией автоматизированного сбора данных Курских РЭС в рамках реализации мероприятий технологического присоединения (15-150 кВт)</t>
  </si>
  <si>
    <t>Техническое перевооружение системы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 НРЭС (15-150 кВт)</t>
  </si>
  <si>
    <t>Техническое перевооружение системы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 НРЭС (15- 150 кВт)</t>
  </si>
  <si>
    <t>Техническое перевооружение системы учета электроэнергии с организацией автоматизированного сбора данных Георгиевских РЭС в рамках реализации мероприятий технологического присоединения (15-150 кВт) (Договор ТП №36224/2022/СТВ/ВЭС/ГРЭС заявитель Айрапетян Е.А.)</t>
  </si>
  <si>
    <t xml:space="preserve">Техническое перевооружение системы учета электроэнергии с организацией автоматизированного сбора данных АРЭС(до 15 кВт) </t>
  </si>
  <si>
    <t xml:space="preserve">Техническое перевооружение системы учета электроэнергии с организацией автоматизированного сбора данных БРЭС(до 15 кВт) </t>
  </si>
  <si>
    <t>Техническое перевооружение системы учета электроэнергии с организацией автоматизированного сбора данных Ипатовских РЭС в рамках реализации мероприятий технологического присоединения (до 15 кВт)</t>
  </si>
  <si>
    <t xml:space="preserve">Техническое перевооружение системы учета электроэнергии с организацией автоматизированного сбора данных ТРЭС(до 15 кВт) </t>
  </si>
  <si>
    <t>Техническое перевооружение системы учета электроэнергии с организацией автоматизированного сбора данных  Красногвардейских РЭС в рамках реализации мероприятий технологического присоединения (до 15 кВт)</t>
  </si>
  <si>
    <t>Техническое перевооружение системы учета электроэнергии с организацией автоматизированного сбора данных  Новоалександровских РЭС в рамках реализации мероприятий технологического присоединения (до 15 кВт)</t>
  </si>
  <si>
    <t>Техническое перевооружение системы учета электроэнергии с организацией автоматизированного сбора данных Изобильненских РЭС в рамках реализации мероприятий технологического присоединения ИРЭС (до 15 кВт)</t>
  </si>
  <si>
    <t>Техническое перевооружение системы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 НРЭС ( до 15 кВт)</t>
  </si>
  <si>
    <t>Техническое перевооружение системы учета электроэнергии с организацией автоматизированного сбора данных Новопавловских РЭС в рамках реализации мероприятий технологического присоединения (ППРСУ) НРЭС (до 15 кВт)</t>
  </si>
  <si>
    <t>Техническое перевооружение системы учета электроэнергии с организацией автоматизированного сбора данных Курских РЭС в рамках реализации мероприятий технологического присоединения КРЭС ( до 15 кВт)</t>
  </si>
  <si>
    <t>Техническое перевооружение системы учета электроэнергии с организацией автоматизированного сбора данных  Курских РЭС в рамках реализации мероприятий технологического присоединения (до 15 кВт)</t>
  </si>
  <si>
    <t>Техническое перевооружение системы учета электроэнергии с организацией автоматизированного сбора данных  Георгиевских РЭС в рамках реализации мероприятий технологического присоединения (до 15 кВт)</t>
  </si>
  <si>
    <t>Техническое перевооружение комплексной системы учета электроэнергии с автоматизированным сбором данных Кочубеевских РЭС в рамках реализации мероприятий технологического присоединения (до 15 кВт)</t>
  </si>
  <si>
    <t>Техническое перевооружение комплексной системы учета электроэнергии с автоматизированным сбором данных Грачевских РЭС в рамках реализации мероприятий технологического присоединения  (до 15 кВт)</t>
  </si>
  <si>
    <t>Техническое перевооружение системы учета электроэнергии с организацией автоматизированного сбора данных Арзгирских РЭС в рамках реализации мероприятий технологического присоединения до 15 кВт</t>
  </si>
  <si>
    <t>Система учета электроэнергии с организацией автоматизированного сбора данных Арзгирских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</si>
  <si>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Буденовских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</si>
  <si>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Буденновских РЭС в рамках реализации мероприятий технологического присоединения до 15 кВт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</si>
  <si>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</si>
  <si>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</si>
  <si>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Предгорных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</si>
  <si>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Минераловодских 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</si>
  <si>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Курсавских РЭС в рамках реализации мероприятий технологического присоединения до 15 кВт</t>
  </si>
  <si>
    <t>Система учета электроэнергии с организацией автоматизированного сбора данных АРЭС в рамках реализации мероприятий технологического присоединения до 15 кВт</t>
  </si>
  <si>
    <t>Техническое перевооружение системы учета электроэнергии с организацией автоматизированного сбора данных НРЭС в рамках реализации мероприятий технологического присоединения до 15 кВт</t>
  </si>
  <si>
    <t>Система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</t>
  </si>
  <si>
    <t>Техническое перевооружение системы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 15 кВтк22</t>
  </si>
  <si>
    <t>Техническое перевооружение системы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 15 кВтк23</t>
  </si>
  <si>
    <t>Техническое перевооружение системы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 15 кВтк24</t>
  </si>
  <si>
    <t>Техническое перевооружение системы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 15 кВтк25</t>
  </si>
  <si>
    <t>Техническое перевооружение системы учета электроэнергии с организацией автоматизированного сбора данных Левокумских РЭС в рамках реализации мероприятий технологического присоединения 15 кВтк26</t>
  </si>
  <si>
    <t>Система учета электроэнергии с организацией автоматизированного сбора данных Арзгирских РЭС в рамках реализации мероприятий технологического присоединения  до 15 кВт</t>
  </si>
  <si>
    <t>Техническое перевооружение системы учета электроэнергии с организацией автоматизированного сбора данных Буденновских РЭС в рамках реализации мероприятий технологического присоединения  до 15 кВт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</si>
  <si>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15-150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</si>
  <si>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15-151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</si>
  <si>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15-152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</si>
  <si>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15-153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</si>
  <si>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15-154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</si>
  <si>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15-155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</si>
  <si>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15-156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</si>
  <si>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15-157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</si>
  <si>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15-158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</si>
  <si>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15-159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</si>
  <si>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15-160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</si>
  <si>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15-161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</si>
  <si>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15-162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</si>
  <si>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15-163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</si>
  <si>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15-164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</si>
  <si>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15-165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</si>
  <si>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15-166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</si>
  <si>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15-167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</si>
  <si>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15-168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</si>
  <si>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15-169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</si>
  <si>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15-170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</si>
  <si>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15-171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</si>
  <si>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15-172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</si>
  <si>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15-173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</si>
  <si>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15-174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</si>
  <si>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15-175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</si>
  <si>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15-176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</si>
  <si>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15-177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</si>
  <si>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15-178</t>
  </si>
  <si>
    <t>Система учета электроэнергии с организацией автоматизированного сбора данных Нефтекумских РЭС в рамках реализации мероприятий технологического присоединения 15-179</t>
  </si>
  <si>
    <t>Техническое перевооружение системы учета электроэнергии с организацией автоматизированного сбора данных Курсавских РЭС в рамках реализации мероприятий технологического присоединения  15-150 кВт</t>
  </si>
  <si>
    <t>Система учета электроэнергии с организацией автоматизированного сбора данных АРЭС в рамках реализации мероприятий технологического присоединения 15 кВт</t>
  </si>
  <si>
    <t>Техническое перевооружение системы учета электроэнергии с организацией автоматизированного сбора данных Минераловодских РЭС в рамках реализации мероприятий технологического присоединения до 150 кВт</t>
  </si>
  <si>
    <t>Техническое перевооружение системы учета электроэнергии с организацией автоматизированного сбора данных Буденновских РЭС в рамках реализации мероприятий технологического присоединения  до 150 кВт</t>
  </si>
  <si>
    <t>Техническое перевооружение  АСКУЭ в рамках реализации мероприятий технологического присоединения Петровский РЭС до 15 кВт</t>
  </si>
  <si>
    <t>Техническое перевооружение  АСКУЭ в рамках реализации мероприятий технологического присоединения Туркменский РЭС  до 15 кВт</t>
  </si>
  <si>
    <t>Техническое перевооружение  АСКУЭ в рамках реализации мероприятий технологического присоединения Ипатовский РЭС  до 15-150 кВт</t>
  </si>
  <si>
    <t>Техническое перевооружение  АСКУЭ в рамках реализации мероприятий технологического присоединения Апанасенковский РЭС  до 15-150 кВт</t>
  </si>
  <si>
    <t>Техническое перевооружение  АСКУЭ в рамках реализации мероприятий технологического присоединения Благодарненский РЭС  до 15-150 кВт</t>
  </si>
  <si>
    <t>Техническое перевооружение  АСКУЭ в рамках реализации мероприятий технологического присоединения Петровский РЭС  до 15-150 кВт</t>
  </si>
  <si>
    <t>Техническое перевооружение  АСКУЭ в рамках реализации мероприятий технологического присоединения Новоалександровский  РЭС  до 15-150 кВт</t>
  </si>
  <si>
    <t xml:space="preserve">Техническое перевооружение системы учета электроэнергии с организацией автоматизированного сбора данных  Степновских РЭС в рамках реализации мероприятий технологического присоединения (до 15 кВт) </t>
  </si>
  <si>
    <t xml:space="preserve">Техническое перевооружение системы учета электроэнергии с организацией автоматизированного сбора данных  Степновских РЭС в рамках реализации мероприятий технологического присоединения (15 -150 кВт) 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</si>
  <si>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2022 год</t>
  </si>
  <si>
    <t xml:space="preserve">№ 84/1 от 25.11.2022 </t>
  </si>
  <si>
    <t xml:space="preserve">Об установлении стандартизированных тарифных ставок 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период с 01 декабря 2022 года  по 31 декабря 2023 год </t>
  </si>
  <si>
    <t>№ 84/2 от 25.11.2022</t>
  </si>
  <si>
    <t>Об установлении стоимости льготной ставки за 1 кВт запрашиваемой максимальной мощности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2023 год "</t>
  </si>
  <si>
    <t>№ 2/1 от 18.01.2023</t>
  </si>
  <si>
    <t>О внесении изменений в таблицу 2 приложения 1 к постановлению региональной тарифной комиссии Ставропольского края от 25 ноября 2022 г. № 84/1 "Об установлении стандартизированных тарифных ставок,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период с 01 декабря 2022 года  по 31 декабря 2023 год "</t>
  </si>
  <si>
    <t>№ 12/1 от 10.03.2023</t>
  </si>
  <si>
    <t>№ 19/1 от 30.03.2023</t>
  </si>
  <si>
    <t>№ 27/1 от 20.04.2023</t>
  </si>
  <si>
    <t>Сечение провода свыше 800 мм5</t>
  </si>
  <si>
    <t>за текущий год</t>
  </si>
  <si>
    <t>по договорам, заключенным за текущий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</si>
</sst>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0.0"/>
    <numFmt numFmtId="167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0" tint="-0.34998626667073579"/>
      <name val="Arial Narrow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Arial Narrow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3.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i/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ED4E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0" borderId="0"/>
  </cellStyleXfs>
  <cellXfs count="3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Fill="1"/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16" applyBorder="1" applyAlignment="1" applyProtection="1"/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/>
    </xf>
    <xf numFmtId="4" fontId="15" fillId="0" borderId="0" xfId="0" applyNumberFormat="1" applyFont="1"/>
    <xf numFmtId="0" fontId="15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2" fontId="10" fillId="0" borderId="0" xfId="0" applyNumberFormat="1" applyFont="1"/>
    <xf numFmtId="4" fontId="10" fillId="0" borderId="0" xfId="0" applyNumberFormat="1" applyFont="1"/>
    <xf numFmtId="4" fontId="22" fillId="0" borderId="0" xfId="0" applyNumberFormat="1" applyFont="1"/>
    <xf numFmtId="3" fontId="10" fillId="0" borderId="1" xfId="0" applyNumberFormat="1" applyFont="1" applyBorder="1" applyAlignment="1">
      <alignment horizontal="center" vertical="center"/>
    </xf>
    <xf numFmtId="0" fontId="20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3" fontId="2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/>
    <xf numFmtId="0" fontId="25" fillId="0" borderId="0" xfId="0" applyFont="1" applyAlignment="1">
      <alignment horizontal="left" vertical="top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/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166" fontId="27" fillId="6" borderId="1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1" xfId="0" applyNumberFormat="1" applyFont="1" applyFill="1" applyBorder="1" applyAlignment="1"/>
    <xf numFmtId="0" fontId="25" fillId="7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center"/>
    </xf>
    <xf numFmtId="166" fontId="25" fillId="7" borderId="1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8" borderId="1" xfId="0" applyFont="1" applyFill="1" applyBorder="1" applyAlignment="1">
      <alignment horizontal="left"/>
    </xf>
    <xf numFmtId="0" fontId="25" fillId="8" borderId="1" xfId="0" applyFont="1" applyFill="1" applyBorder="1" applyAlignment="1">
      <alignment horizontal="center"/>
    </xf>
    <xf numFmtId="166" fontId="25" fillId="8" borderId="1" xfId="0" applyNumberFormat="1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center"/>
    </xf>
    <xf numFmtId="165" fontId="25" fillId="8" borderId="1" xfId="0" applyNumberFormat="1" applyFont="1" applyFill="1" applyBorder="1" applyAlignment="1">
      <alignment horizontal="center"/>
    </xf>
    <xf numFmtId="4" fontId="25" fillId="8" borderId="1" xfId="0" applyNumberFormat="1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center"/>
    </xf>
    <xf numFmtId="166" fontId="25" fillId="4" borderId="1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7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3" fontId="25" fillId="0" borderId="1" xfId="0" applyNumberFormat="1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3" fontId="27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3" fontId="25" fillId="4" borderId="1" xfId="0" applyNumberFormat="1" applyFont="1" applyFill="1" applyBorder="1" applyAlignment="1">
      <alignment horizontal="center"/>
    </xf>
    <xf numFmtId="4" fontId="25" fillId="4" borderId="1" xfId="0" applyNumberFormat="1" applyFont="1" applyFill="1" applyBorder="1" applyAlignment="1">
      <alignment horizontal="center"/>
    </xf>
    <xf numFmtId="3" fontId="25" fillId="7" borderId="1" xfId="0" applyNumberFormat="1" applyFont="1" applyFill="1" applyBorder="1" applyAlignment="1">
      <alignment horizontal="center"/>
    </xf>
    <xf numFmtId="4" fontId="27" fillId="7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5" fillId="0" borderId="1" xfId="0" applyFont="1" applyFill="1" applyBorder="1" applyAlignment="1">
      <alignment horizontal="left"/>
    </xf>
    <xf numFmtId="165" fontId="25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4" fontId="25" fillId="0" borderId="0" xfId="19" applyFont="1" applyAlignment="1">
      <alignment horizontal="center"/>
    </xf>
    <xf numFmtId="0" fontId="25" fillId="5" borderId="0" xfId="0" applyFont="1" applyFill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3" fontId="27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3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3" fontId="27" fillId="6" borderId="1" xfId="0" applyNumberFormat="1" applyFont="1" applyFill="1" applyBorder="1" applyAlignment="1">
      <alignment horizontal="center"/>
    </xf>
    <xf numFmtId="4" fontId="27" fillId="6" borderId="1" xfId="0" applyNumberFormat="1" applyFont="1" applyFill="1" applyBorder="1" applyAlignment="1">
      <alignment horizontal="center"/>
    </xf>
    <xf numFmtId="4" fontId="25" fillId="7" borderId="1" xfId="0" applyNumberFormat="1" applyFont="1" applyFill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25" fillId="8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1" fontId="25" fillId="7" borderId="1" xfId="0" applyNumberFormat="1" applyFont="1" applyFill="1" applyBorder="1" applyAlignment="1">
      <alignment horizontal="center"/>
    </xf>
    <xf numFmtId="1" fontId="27" fillId="6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2" fontId="25" fillId="0" borderId="2" xfId="0" applyNumberFormat="1" applyFont="1" applyBorder="1" applyAlignment="1">
      <alignment horizontal="center" vertical="center"/>
    </xf>
    <xf numFmtId="0" fontId="25" fillId="7" borderId="1" xfId="0" applyFont="1" applyFill="1" applyBorder="1" applyAlignment="1">
      <alignment horizontal="left" wrapText="1"/>
    </xf>
    <xf numFmtId="0" fontId="27" fillId="6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top" wrapText="1"/>
    </xf>
    <xf numFmtId="4" fontId="27" fillId="8" borderId="1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165" fontId="30" fillId="0" borderId="1" xfId="0" applyNumberFormat="1" applyFont="1" applyBorder="1" applyAlignment="1">
      <alignment horizontal="center" vertical="center"/>
    </xf>
    <xf numFmtId="0" fontId="25" fillId="10" borderId="0" xfId="0" applyFont="1" applyFill="1" applyAlignment="1">
      <alignment horizontal="center"/>
    </xf>
    <xf numFmtId="4" fontId="27" fillId="8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center"/>
    </xf>
    <xf numFmtId="4" fontId="25" fillId="8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vertical="center"/>
    </xf>
    <xf numFmtId="0" fontId="27" fillId="8" borderId="1" xfId="0" applyFont="1" applyFill="1" applyBorder="1" applyAlignment="1">
      <alignment horizontal="left"/>
    </xf>
    <xf numFmtId="0" fontId="25" fillId="0" borderId="1" xfId="0" applyFont="1" applyFill="1" applyBorder="1" applyAlignment="1"/>
    <xf numFmtId="0" fontId="28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25" fillId="11" borderId="0" xfId="0" applyFont="1" applyFill="1" applyAlignment="1">
      <alignment horizontal="center"/>
    </xf>
    <xf numFmtId="0" fontId="25" fillId="0" borderId="1" xfId="17" applyFont="1" applyBorder="1" applyAlignment="1">
      <alignment horizontal="center" vertical="center" wrapText="1"/>
    </xf>
    <xf numFmtId="0" fontId="25" fillId="0" borderId="1" xfId="17" applyFont="1" applyFill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5" fillId="0" borderId="2" xfId="17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2" fontId="25" fillId="0" borderId="0" xfId="0" applyNumberFormat="1" applyFont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Fill="1"/>
    <xf numFmtId="49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18" fillId="0" borderId="0" xfId="0" applyFont="1" applyAlignment="1">
      <alignment wrapText="1"/>
    </xf>
    <xf numFmtId="0" fontId="25" fillId="0" borderId="0" xfId="0" applyFont="1" applyAlignment="1">
      <alignment wrapText="1"/>
    </xf>
    <xf numFmtId="3" fontId="25" fillId="0" borderId="0" xfId="0" applyNumberFormat="1" applyFont="1"/>
    <xf numFmtId="4" fontId="25" fillId="0" borderId="0" xfId="0" applyNumberFormat="1" applyFont="1"/>
    <xf numFmtId="166" fontId="25" fillId="0" borderId="1" xfId="0" applyNumberFormat="1" applyFont="1" applyBorder="1"/>
    <xf numFmtId="165" fontId="25" fillId="0" borderId="1" xfId="0" applyNumberFormat="1" applyFont="1" applyBorder="1"/>
    <xf numFmtId="4" fontId="25" fillId="0" borderId="1" xfId="0" applyNumberFormat="1" applyFont="1" applyBorder="1"/>
    <xf numFmtId="0" fontId="28" fillId="0" borderId="0" xfId="0" applyFont="1" applyBorder="1" applyAlignment="1">
      <alignment horizontal="left"/>
    </xf>
    <xf numFmtId="166" fontId="25" fillId="0" borderId="0" xfId="0" applyNumberFormat="1" applyFont="1" applyBorder="1"/>
    <xf numFmtId="165" fontId="25" fillId="0" borderId="0" xfId="0" applyNumberFormat="1" applyFont="1" applyBorder="1"/>
    <xf numFmtId="4" fontId="25" fillId="0" borderId="0" xfId="0" applyNumberFormat="1" applyFont="1" applyBorder="1"/>
    <xf numFmtId="165" fontId="25" fillId="0" borderId="0" xfId="0" applyNumberFormat="1" applyFont="1"/>
    <xf numFmtId="3" fontId="25" fillId="0" borderId="1" xfId="0" applyNumberFormat="1" applyFont="1" applyBorder="1"/>
    <xf numFmtId="0" fontId="28" fillId="0" borderId="5" xfId="0" applyFont="1" applyBorder="1" applyAlignment="1">
      <alignment horizontal="left"/>
    </xf>
    <xf numFmtId="49" fontId="25" fillId="0" borderId="1" xfId="0" applyNumberFormat="1" applyFont="1" applyBorder="1" applyAlignment="1">
      <alignment horizontal="right"/>
    </xf>
    <xf numFmtId="166" fontId="25" fillId="0" borderId="1" xfId="0" applyNumberFormat="1" applyFont="1" applyBorder="1" applyAlignment="1">
      <alignment horizontal="right"/>
    </xf>
    <xf numFmtId="3" fontId="25" fillId="0" borderId="0" xfId="0" applyNumberFormat="1" applyFont="1" applyBorder="1"/>
    <xf numFmtId="49" fontId="25" fillId="0" borderId="0" xfId="0" applyNumberFormat="1" applyFont="1" applyBorder="1" applyAlignment="1">
      <alignment horizontal="right"/>
    </xf>
    <xf numFmtId="1" fontId="25" fillId="0" borderId="1" xfId="0" applyNumberFormat="1" applyFont="1" applyBorder="1"/>
    <xf numFmtId="43" fontId="25" fillId="0" borderId="1" xfId="18" applyFont="1" applyBorder="1"/>
    <xf numFmtId="167" fontId="25" fillId="0" borderId="1" xfId="18" applyNumberFormat="1" applyFont="1" applyBorder="1"/>
    <xf numFmtId="167" fontId="25" fillId="0" borderId="0" xfId="0" applyNumberFormat="1" applyFont="1"/>
    <xf numFmtId="43" fontId="25" fillId="0" borderId="1" xfId="0" applyNumberFormat="1" applyFont="1" applyBorder="1"/>
    <xf numFmtId="43" fontId="25" fillId="0" borderId="0" xfId="0" applyNumberFormat="1" applyFont="1"/>
    <xf numFmtId="166" fontId="25" fillId="0" borderId="0" xfId="0" applyNumberFormat="1" applyFont="1"/>
    <xf numFmtId="0" fontId="25" fillId="0" borderId="1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0" borderId="1" xfId="0" applyNumberFormat="1" applyFont="1" applyBorder="1" applyAlignment="1">
      <alignment horizontal="right"/>
    </xf>
    <xf numFmtId="4" fontId="27" fillId="0" borderId="0" xfId="0" applyNumberFormat="1" applyFont="1"/>
    <xf numFmtId="166" fontId="25" fillId="0" borderId="1" xfId="0" applyNumberFormat="1" applyFont="1" applyBorder="1" applyAlignment="1">
      <alignment horizontal="left" vertical="center"/>
    </xf>
    <xf numFmtId="3" fontId="25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4" fontId="25" fillId="0" borderId="1" xfId="0" applyNumberFormat="1" applyFont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/>
    </xf>
    <xf numFmtId="166" fontId="27" fillId="6" borderId="1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166" fontId="25" fillId="7" borderId="1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166" fontId="25" fillId="8" borderId="1" xfId="0" applyNumberFormat="1" applyFont="1" applyFill="1" applyBorder="1" applyAlignment="1">
      <alignment horizontal="left" vertical="center"/>
    </xf>
    <xf numFmtId="3" fontId="25" fillId="8" borderId="1" xfId="0" applyNumberFormat="1" applyFont="1" applyFill="1" applyBorder="1" applyAlignment="1">
      <alignment horizontal="left" vertical="center"/>
    </xf>
    <xf numFmtId="165" fontId="25" fillId="8" borderId="1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166" fontId="25" fillId="4" borderId="1" xfId="0" applyNumberFormat="1" applyFont="1" applyFill="1" applyBorder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left" vertical="center"/>
    </xf>
    <xf numFmtId="4" fontId="27" fillId="0" borderId="1" xfId="0" applyNumberFormat="1" applyFont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left" vertical="center"/>
    </xf>
    <xf numFmtId="165" fontId="27" fillId="0" borderId="1" xfId="0" applyNumberFormat="1" applyFont="1" applyBorder="1" applyAlignment="1">
      <alignment horizontal="left" vertical="center"/>
    </xf>
    <xf numFmtId="3" fontId="25" fillId="4" borderId="1" xfId="0" applyNumberFormat="1" applyFont="1" applyFill="1" applyBorder="1" applyAlignment="1">
      <alignment horizontal="left" vertical="center"/>
    </xf>
    <xf numFmtId="4" fontId="25" fillId="4" borderId="1" xfId="0" applyNumberFormat="1" applyFont="1" applyFill="1" applyBorder="1" applyAlignment="1">
      <alignment horizontal="left" vertical="center"/>
    </xf>
    <xf numFmtId="3" fontId="25" fillId="7" borderId="1" xfId="0" applyNumberFormat="1" applyFont="1" applyFill="1" applyBorder="1" applyAlignment="1">
      <alignment horizontal="left" vertical="center"/>
    </xf>
    <xf numFmtId="4" fontId="27" fillId="7" borderId="1" xfId="0" applyNumberFormat="1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4" fontId="27" fillId="7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166" fontId="25" fillId="8" borderId="1" xfId="0" applyNumberFormat="1" applyFont="1" applyFill="1" applyBorder="1" applyAlignment="1">
      <alignment horizontal="center" vertical="center"/>
    </xf>
    <xf numFmtId="3" fontId="25" fillId="8" borderId="1" xfId="0" applyNumberFormat="1" applyFont="1" applyFill="1" applyBorder="1" applyAlignment="1">
      <alignment horizontal="center" vertical="center"/>
    </xf>
    <xf numFmtId="4" fontId="25" fillId="8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/>
    </xf>
    <xf numFmtId="49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4" fontId="27" fillId="0" borderId="5" xfId="0" applyNumberFormat="1" applyFont="1" applyBorder="1" applyAlignment="1">
      <alignment horizontal="center"/>
    </xf>
    <xf numFmtId="4" fontId="25" fillId="0" borderId="5" xfId="0" applyNumberFormat="1" applyFont="1" applyBorder="1" applyAlignment="1">
      <alignment horizontal="center"/>
    </xf>
    <xf numFmtId="4" fontId="27" fillId="0" borderId="5" xfId="0" applyNumberFormat="1" applyFont="1" applyFill="1" applyBorder="1" applyAlignment="1">
      <alignment horizontal="center"/>
    </xf>
    <xf numFmtId="4" fontId="25" fillId="4" borderId="5" xfId="0" applyNumberFormat="1" applyFont="1" applyFill="1" applyBorder="1" applyAlignment="1">
      <alignment horizontal="center"/>
    </xf>
    <xf numFmtId="4" fontId="25" fillId="0" borderId="5" xfId="0" applyNumberFormat="1" applyFont="1" applyFill="1" applyBorder="1" applyAlignment="1">
      <alignment horizontal="center" vertical="center"/>
    </xf>
    <xf numFmtId="4" fontId="27" fillId="6" borderId="5" xfId="0" applyNumberFormat="1" applyFont="1" applyFill="1" applyBorder="1" applyAlignment="1">
      <alignment horizontal="center"/>
    </xf>
    <xf numFmtId="4" fontId="25" fillId="7" borderId="5" xfId="0" applyNumberFormat="1" applyFont="1" applyFill="1" applyBorder="1" applyAlignment="1">
      <alignment horizontal="center"/>
    </xf>
    <xf numFmtId="4" fontId="25" fillId="8" borderId="5" xfId="0" applyNumberFormat="1" applyFont="1" applyFill="1" applyBorder="1" applyAlignment="1">
      <alignment horizontal="center"/>
    </xf>
    <xf numFmtId="4" fontId="25" fillId="0" borderId="5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165" fontId="25" fillId="6" borderId="1" xfId="0" applyNumberFormat="1" applyFont="1" applyFill="1" applyBorder="1" applyAlignment="1">
      <alignment horizontal="center" vertical="center"/>
    </xf>
    <xf numFmtId="4" fontId="25" fillId="6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4" fontId="25" fillId="7" borderId="1" xfId="0" applyNumberFormat="1" applyFont="1" applyFill="1" applyBorder="1" applyAlignment="1">
      <alignment horizontal="center" vertical="center"/>
    </xf>
    <xf numFmtId="165" fontId="25" fillId="8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3" fontId="25" fillId="9" borderId="1" xfId="0" applyNumberFormat="1" applyFont="1" applyFill="1" applyBorder="1" applyAlignment="1">
      <alignment horizontal="center" vertical="center"/>
    </xf>
    <xf numFmtId="165" fontId="25" fillId="9" borderId="1" xfId="0" applyNumberFormat="1" applyFont="1" applyFill="1" applyBorder="1" applyAlignment="1">
      <alignment horizontal="center" vertical="center"/>
    </xf>
    <xf numFmtId="4" fontId="25" fillId="9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165" fontId="27" fillId="6" borderId="1" xfId="0" applyNumberFormat="1" applyFont="1" applyFill="1" applyBorder="1" applyAlignment="1">
      <alignment horizontal="center" vertical="center"/>
    </xf>
    <xf numFmtId="4" fontId="27" fillId="6" borderId="1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 vertical="center" wrapText="1"/>
    </xf>
    <xf numFmtId="4" fontId="25" fillId="0" borderId="1" xfId="17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0" fontId="25" fillId="5" borderId="1" xfId="0" applyNumberFormat="1" applyFont="1" applyFill="1" applyBorder="1" applyAlignment="1">
      <alignment horizontal="center" vertical="center"/>
    </xf>
    <xf numFmtId="166" fontId="25" fillId="5" borderId="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/>
    </xf>
    <xf numFmtId="0" fontId="32" fillId="7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 vertical="top"/>
    </xf>
    <xf numFmtId="0" fontId="18" fillId="4" borderId="1" xfId="0" applyFont="1" applyFill="1" applyBorder="1" applyAlignment="1">
      <alignment horizontal="left" vertical="top"/>
    </xf>
    <xf numFmtId="0" fontId="27" fillId="0" borderId="2" xfId="0" applyFont="1" applyBorder="1" applyAlignment="1">
      <alignment horizontal="left"/>
    </xf>
    <xf numFmtId="0" fontId="32" fillId="8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left" vertical="top" wrapText="1"/>
    </xf>
    <xf numFmtId="0" fontId="33" fillId="8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/>
    </xf>
    <xf numFmtId="3" fontId="27" fillId="0" borderId="0" xfId="0" applyNumberFormat="1" applyFont="1"/>
    <xf numFmtId="0" fontId="31" fillId="6" borderId="1" xfId="0" applyFont="1" applyFill="1" applyBorder="1" applyAlignment="1">
      <alignment horizontal="left" wrapText="1"/>
    </xf>
    <xf numFmtId="0" fontId="31" fillId="0" borderId="0" xfId="0" applyFont="1"/>
    <xf numFmtId="3" fontId="31" fillId="0" borderId="0" xfId="0" applyNumberFormat="1" applyFont="1"/>
    <xf numFmtId="3" fontId="31" fillId="0" borderId="1" xfId="0" applyNumberFormat="1" applyFont="1" applyBorder="1"/>
    <xf numFmtId="3" fontId="27" fillId="0" borderId="1" xfId="0" applyNumberFormat="1" applyFont="1" applyBorder="1"/>
    <xf numFmtId="3" fontId="10" fillId="0" borderId="0" xfId="0" applyNumberFormat="1" applyFont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19" fillId="0" borderId="4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21">
    <cellStyle name="Гиперссылка" xfId="16" builtinId="8"/>
    <cellStyle name="Денежный" xfId="19" builtinId="4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2 6" xfId="17"/>
    <cellStyle name="Обычный 3" xfId="20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" xfId="18" builtinId="3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Users\OKS3\Desktop\&#1057;&#1054;&#1060;_&#1055;&#1088;&#1080;&#1083;&#1086;&#1078;&#1077;&#1085;&#1080;&#1077;%2011%20&#1085;&#1072;%2029.08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80;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54;&#1073;&#1084;&#1077;&#1085;2\&#1058;&#1045;&#1061;&#1055;&#1056;&#1048;&#1057;&#1054;&#1045;&#1044;&#1048;&#1053;&#1045;&#1053;&#1048;&#1071;\&#1058;&#1040;&#1056;&#1048;&#1060;%202024\&#1056;&#1040;&#1057;&#1063;&#1045;&#1058;%20&#1055;&#1051;&#1040;&#1058;&#1067;%20&#1087;&#1086;%20&#1058;&#1055;%20&#1085;&#1072;%202024%20&#1043;&#1054;&#1044;\&#1055;&#1045;&#1056;&#1045;&#1055;&#1048;&#1057;&#1050;&#1040;\&#1054;&#1058;&#1055;\STE_raskritie_informacii_p_%20V_p_19_TP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з"/>
      <sheetName val="факт расх"/>
      <sheetName val="прил 3 &quot;а&quot;"/>
      <sheetName val="прил 3 &quot;в&quot;"/>
      <sheetName val="прил 2 (2022)"/>
      <sheetName val="прил 2 (2021)"/>
      <sheetName val="прил 2 (2020)"/>
      <sheetName val="ставка"/>
      <sheetName val=" Расчёт 1"/>
      <sheetName val="Расчёт 2"/>
    </sheetNames>
    <sheetDataSet>
      <sheetData sheetId="0"/>
      <sheetData sheetId="1"/>
      <sheetData sheetId="2"/>
      <sheetData sheetId="3"/>
      <sheetData sheetId="4">
        <row r="7">
          <cell r="C7">
            <v>39064474.57461185</v>
          </cell>
          <cell r="D7">
            <v>4287</v>
          </cell>
          <cell r="E7">
            <v>465160.16000000003</v>
          </cell>
        </row>
        <row r="9">
          <cell r="C9">
            <v>16898173.403738141</v>
          </cell>
          <cell r="D9">
            <v>4040</v>
          </cell>
          <cell r="E9">
            <v>54896.399999999994</v>
          </cell>
        </row>
        <row r="10">
          <cell r="C10">
            <v>1960707.3016500259</v>
          </cell>
          <cell r="D10">
            <v>247</v>
          </cell>
          <cell r="E10">
            <v>410263.76</v>
          </cell>
        </row>
      </sheetData>
      <sheetData sheetId="5">
        <row r="7">
          <cell r="C7">
            <v>29873520.871993724</v>
          </cell>
          <cell r="D7">
            <v>3426</v>
          </cell>
          <cell r="E7">
            <v>325882.41000000003</v>
          </cell>
        </row>
        <row r="9">
          <cell r="C9">
            <v>12975814.460691055</v>
          </cell>
          <cell r="D9">
            <v>3252</v>
          </cell>
          <cell r="E9">
            <v>37236.35</v>
          </cell>
        </row>
        <row r="10">
          <cell r="C10">
            <v>1317769.0673152199</v>
          </cell>
          <cell r="D10">
            <v>174</v>
          </cell>
          <cell r="E10">
            <v>288646.06000000006</v>
          </cell>
        </row>
      </sheetData>
      <sheetData sheetId="6">
        <row r="7">
          <cell r="C7">
            <v>25191067.590068623</v>
          </cell>
          <cell r="D7">
            <v>2344</v>
          </cell>
          <cell r="E7">
            <v>101770.9713</v>
          </cell>
        </row>
        <row r="9">
          <cell r="C9">
            <v>10799354.052935053</v>
          </cell>
          <cell r="D9">
            <v>1980</v>
          </cell>
          <cell r="E9">
            <v>21363.311300000001</v>
          </cell>
        </row>
        <row r="10">
          <cell r="C10">
            <v>1596335.6018182284</v>
          </cell>
          <cell r="D10">
            <v>364</v>
          </cell>
          <cell r="E10">
            <v>80407.66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28а) ПР1"/>
      <sheetName val="28а) РТУ ПР2"/>
      <sheetName val="28 б) reshenie_tarif_2022"/>
      <sheetName val="28 в) srednie_dannie_fact_mosh"/>
      <sheetName val="28 г) srednie_dannie_dline_VL"/>
      <sheetName val="28 д) info_TP_2023"/>
      <sheetName val="28 е) info_zayavki_TP_2023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2435</v>
          </cell>
          <cell r="E10">
            <v>26</v>
          </cell>
          <cell r="F10">
            <v>0</v>
          </cell>
          <cell r="G10">
            <v>22912.649999999998</v>
          </cell>
          <cell r="H10">
            <v>286.95999999999998</v>
          </cell>
          <cell r="I10">
            <v>0</v>
          </cell>
          <cell r="J10">
            <v>54449.250459998941</v>
          </cell>
          <cell r="K10">
            <v>2401.2689599999994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126</v>
          </cell>
          <cell r="E12">
            <v>66</v>
          </cell>
          <cell r="F12">
            <v>0</v>
          </cell>
          <cell r="G12">
            <v>5383.4679999999998</v>
          </cell>
          <cell r="H12">
            <v>6341.5999999999995</v>
          </cell>
          <cell r="I12">
            <v>0</v>
          </cell>
          <cell r="J12">
            <v>7345.8428500000055</v>
          </cell>
          <cell r="K12">
            <v>11628.155270000008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10</v>
          </cell>
          <cell r="E14">
            <v>51</v>
          </cell>
          <cell r="F14">
            <v>0</v>
          </cell>
          <cell r="G14">
            <v>2758.7</v>
          </cell>
          <cell r="H14">
            <v>18106.3001</v>
          </cell>
          <cell r="I14">
            <v>0</v>
          </cell>
          <cell r="J14">
            <v>7313.8463800000009</v>
          </cell>
          <cell r="K14">
            <v>18741.316040000002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18</v>
          </cell>
          <cell r="F16">
            <v>4</v>
          </cell>
          <cell r="G16">
            <v>0</v>
          </cell>
          <cell r="H16">
            <v>35637.699999999997</v>
          </cell>
          <cell r="I16">
            <v>11700</v>
          </cell>
          <cell r="J16">
            <v>0</v>
          </cell>
          <cell r="K16">
            <v>30353.207710000006</v>
          </cell>
          <cell r="L16">
            <v>11488.05386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7">
        <row r="8">
          <cell r="D8">
            <v>3727</v>
          </cell>
          <cell r="E8">
            <v>79</v>
          </cell>
          <cell r="F8">
            <v>0</v>
          </cell>
          <cell r="G8">
            <v>35701.490099999988</v>
          </cell>
          <cell r="H8">
            <v>866.7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289</v>
          </cell>
          <cell r="E10">
            <v>114</v>
          </cell>
          <cell r="F10">
            <v>4</v>
          </cell>
          <cell r="G10">
            <v>13440.812</v>
          </cell>
          <cell r="H10">
            <v>9247.6</v>
          </cell>
          <cell r="I10">
            <v>245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D12">
            <v>25</v>
          </cell>
          <cell r="E12">
            <v>84</v>
          </cell>
          <cell r="F12">
            <v>2</v>
          </cell>
          <cell r="G12">
            <v>6983.7</v>
          </cell>
          <cell r="H12">
            <v>30444.080099999999</v>
          </cell>
          <cell r="I12">
            <v>1325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2</v>
          </cell>
          <cell r="E14">
            <v>61</v>
          </cell>
          <cell r="F14">
            <v>6</v>
          </cell>
          <cell r="G14">
            <v>9200</v>
          </cell>
          <cell r="H14">
            <v>185111.56</v>
          </cell>
          <cell r="I14">
            <v>27960</v>
          </cell>
        </row>
        <row r="15">
          <cell r="D15">
            <v>2</v>
          </cell>
          <cell r="E15">
            <v>4</v>
          </cell>
          <cell r="F15">
            <v>0</v>
          </cell>
          <cell r="G15">
            <v>9200</v>
          </cell>
          <cell r="H15">
            <v>49964</v>
          </cell>
          <cell r="I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C8" sqref="C8"/>
    </sheetView>
  </sheetViews>
  <sheetFormatPr defaultColWidth="9.140625"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352" t="s">
        <v>64</v>
      </c>
      <c r="C2" s="352"/>
    </row>
    <row r="4" spans="2:3" ht="33" x14ac:dyDescent="0.3">
      <c r="B4" s="21" t="s">
        <v>65</v>
      </c>
      <c r="C4" s="22" t="s">
        <v>100</v>
      </c>
    </row>
    <row r="5" spans="2:3" x14ac:dyDescent="0.3">
      <c r="B5" s="3" t="s">
        <v>66</v>
      </c>
      <c r="C5" s="3" t="s">
        <v>99</v>
      </c>
    </row>
    <row r="6" spans="2:3" x14ac:dyDescent="0.3">
      <c r="B6" s="3" t="s">
        <v>67</v>
      </c>
      <c r="C6" s="3" t="s">
        <v>95</v>
      </c>
    </row>
    <row r="7" spans="2:3" x14ac:dyDescent="0.3">
      <c r="B7" s="3" t="s">
        <v>68</v>
      </c>
      <c r="C7" s="3" t="s">
        <v>95</v>
      </c>
    </row>
    <row r="8" spans="2:3" x14ac:dyDescent="0.3">
      <c r="B8" s="3" t="s">
        <v>69</v>
      </c>
      <c r="C8" s="15">
        <v>2632082033</v>
      </c>
    </row>
    <row r="9" spans="2:3" x14ac:dyDescent="0.3">
      <c r="B9" s="3" t="s">
        <v>70</v>
      </c>
      <c r="C9" s="15">
        <v>263243001</v>
      </c>
    </row>
    <row r="10" spans="2:3" x14ac:dyDescent="0.3">
      <c r="B10" s="3" t="s">
        <v>71</v>
      </c>
      <c r="C10" s="3" t="s">
        <v>96</v>
      </c>
    </row>
    <row r="11" spans="2:3" x14ac:dyDescent="0.3">
      <c r="B11" s="3" t="s">
        <v>72</v>
      </c>
      <c r="C11" s="20" t="s">
        <v>101</v>
      </c>
    </row>
    <row r="12" spans="2:3" x14ac:dyDescent="0.3">
      <c r="B12" s="3" t="s">
        <v>73</v>
      </c>
      <c r="C12" s="3" t="s">
        <v>97</v>
      </c>
    </row>
    <row r="13" spans="2:3" x14ac:dyDescent="0.3">
      <c r="B13" s="3" t="s">
        <v>74</v>
      </c>
      <c r="C13" s="3" t="s">
        <v>98</v>
      </c>
    </row>
  </sheetData>
  <customSheetViews>
    <customSheetView guid="{228B2689-E664-4053-B018-3E04F4DDD508}" scale="110" showPageBreaks="1" view="pageBreakPreview">
      <selection activeCell="C8" sqref="C8"/>
      <pageMargins left="0.7" right="0.7" top="0.75" bottom="0.75" header="0.3" footer="0.3"/>
      <pageSetup paperSize="9" scale="57" orientation="portrait" r:id="rId1"/>
    </customSheetView>
    <customSheetView guid="{5DD7EE44-3CFB-455F-8826-8F471D45292B}" scale="110" showPageBreaks="1" view="pageBreakPreview">
      <selection activeCell="C8" sqref="C8"/>
      <pageMargins left="0.7" right="0.7" top="0.75" bottom="0.75" header="0.3" footer="0.3"/>
      <pageSetup paperSize="9" scale="57" orientation="portrait" r:id="rId2"/>
    </customSheetView>
    <customSheetView guid="{3E0BB94A-D280-4DD5-8AB0-29DA98587DFF}" scale="110" showPageBreaks="1" view="pageBreakPreview">
      <selection activeCell="C8" sqref="C8"/>
      <pageMargins left="0.7" right="0.7" top="0.75" bottom="0.75" header="0.3" footer="0.3"/>
      <pageSetup paperSize="9" scale="57" orientation="portrait" r:id="rId3"/>
    </customSheetView>
  </customSheetViews>
  <mergeCells count="1">
    <mergeCell ref="B2:C2"/>
  </mergeCells>
  <hyperlinks>
    <hyperlink ref="C11" r:id="rId4"/>
  </hyperlinks>
  <pageMargins left="0.7" right="0.7" top="0.75" bottom="0.75" header="0.3" footer="0.3"/>
  <pageSetup paperSize="9" scale="57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004"/>
  <sheetViews>
    <sheetView view="pageBreakPreview" zoomScale="70" zoomScaleNormal="70" zoomScaleSheetLayoutView="70" workbookViewId="0">
      <pane xSplit="2" ySplit="160" topLeftCell="C7578" activePane="bottomRight" state="frozen"/>
      <selection activeCell="A3" sqref="A3"/>
      <selection pane="topRight" activeCell="C3" sqref="C3"/>
      <selection pane="bottomLeft" activeCell="A161" sqref="A161"/>
      <selection pane="bottomRight" activeCell="E7606" sqref="E7606"/>
    </sheetView>
  </sheetViews>
  <sheetFormatPr defaultColWidth="9.140625" defaultRowHeight="19.149999999999999" customHeight="1" outlineLevelRow="4" x14ac:dyDescent="0.25"/>
  <cols>
    <col min="1" max="1" width="18.140625" style="45" customWidth="1"/>
    <col min="2" max="2" width="91.140625" style="46" customWidth="1"/>
    <col min="3" max="3" width="13" style="47" customWidth="1"/>
    <col min="4" max="4" width="15" style="47" customWidth="1"/>
    <col min="5" max="5" width="34.7109375" style="47" customWidth="1"/>
    <col min="6" max="6" width="24.5703125" style="215" customWidth="1"/>
    <col min="7" max="7" width="32.7109375" style="47" customWidth="1"/>
    <col min="8" max="8" width="15.28515625" style="47" bestFit="1" customWidth="1"/>
    <col min="9" max="9" width="9.140625" style="47"/>
    <col min="10" max="10" width="9.140625" style="47" customWidth="1"/>
    <col min="11" max="11" width="4.42578125" style="47" customWidth="1"/>
    <col min="12" max="16384" width="9.140625" style="47"/>
  </cols>
  <sheetData>
    <row r="1" spans="1:7" ht="69.599999999999994" customHeight="1" x14ac:dyDescent="0.25">
      <c r="F1" s="353" t="s">
        <v>1970</v>
      </c>
      <c r="G1" s="353"/>
    </row>
    <row r="2" spans="1:7" ht="81.599999999999994" customHeight="1" x14ac:dyDescent="0.25">
      <c r="A2" s="354" t="s">
        <v>1971</v>
      </c>
      <c r="B2" s="354"/>
      <c r="C2" s="354"/>
      <c r="D2" s="354"/>
      <c r="E2" s="354"/>
      <c r="F2" s="354"/>
      <c r="G2" s="354"/>
    </row>
    <row r="3" spans="1:7" s="48" customFormat="1" ht="126" customHeight="1" x14ac:dyDescent="0.25">
      <c r="A3" s="37" t="s">
        <v>1972</v>
      </c>
      <c r="B3" s="38" t="s">
        <v>81</v>
      </c>
      <c r="C3" s="38" t="s">
        <v>9</v>
      </c>
      <c r="D3" s="38" t="s">
        <v>10</v>
      </c>
      <c r="E3" s="39" t="s">
        <v>1973</v>
      </c>
      <c r="F3" s="38" t="s">
        <v>82</v>
      </c>
      <c r="G3" s="38" t="s">
        <v>1493</v>
      </c>
    </row>
    <row r="4" spans="1:7" s="48" customFormat="1" ht="19.149999999999999" customHeight="1" x14ac:dyDescent="0.25">
      <c r="A4" s="49">
        <v>1</v>
      </c>
      <c r="B4" s="50">
        <f>A4+1</f>
        <v>2</v>
      </c>
      <c r="C4" s="50">
        <f>B4+1</f>
        <v>3</v>
      </c>
      <c r="D4" s="50">
        <f t="shared" ref="D4:G4" si="0">C4+1</f>
        <v>4</v>
      </c>
      <c r="E4" s="50">
        <f t="shared" si="0"/>
        <v>5</v>
      </c>
      <c r="F4" s="50">
        <f t="shared" si="0"/>
        <v>6</v>
      </c>
      <c r="G4" s="50">
        <f t="shared" si="0"/>
        <v>7</v>
      </c>
    </row>
    <row r="5" spans="1:7" s="226" customFormat="1" ht="19.149999999999999" customHeight="1" x14ac:dyDescent="0.25">
      <c r="A5" s="148" t="s">
        <v>1974</v>
      </c>
      <c r="B5" s="224" t="s">
        <v>0</v>
      </c>
      <c r="C5" s="224"/>
      <c r="D5" s="224"/>
      <c r="E5" s="225"/>
      <c r="F5" s="224"/>
      <c r="G5" s="224"/>
    </row>
    <row r="6" spans="1:7" s="229" customFormat="1" ht="31.9" hidden="1" customHeight="1" outlineLevel="1" x14ac:dyDescent="0.25">
      <c r="A6" s="143" t="s">
        <v>330</v>
      </c>
      <c r="B6" s="227" t="s">
        <v>1591</v>
      </c>
      <c r="C6" s="227"/>
      <c r="D6" s="227"/>
      <c r="E6" s="228"/>
      <c r="F6" s="227"/>
      <c r="G6" s="227"/>
    </row>
    <row r="7" spans="1:7" s="233" customFormat="1" ht="31.9" hidden="1" customHeight="1" outlineLevel="1" x14ac:dyDescent="0.25">
      <c r="A7" s="143" t="s">
        <v>1975</v>
      </c>
      <c r="B7" s="145" t="s">
        <v>102</v>
      </c>
      <c r="C7" s="145"/>
      <c r="D7" s="230"/>
      <c r="E7" s="231"/>
      <c r="F7" s="232"/>
      <c r="G7" s="146"/>
    </row>
    <row r="8" spans="1:7" s="236" customFormat="1" ht="31.9" hidden="1" customHeight="1" outlineLevel="1" x14ac:dyDescent="0.25">
      <c r="A8" s="143" t="s">
        <v>1976</v>
      </c>
      <c r="B8" s="234" t="s">
        <v>103</v>
      </c>
      <c r="C8" s="234"/>
      <c r="D8" s="234"/>
      <c r="E8" s="235"/>
      <c r="F8" s="234"/>
      <c r="G8" s="234"/>
    </row>
    <row r="9" spans="1:7" s="226" customFormat="1" ht="31.9" hidden="1" customHeight="1" outlineLevel="1" x14ac:dyDescent="0.25">
      <c r="A9" s="143" t="s">
        <v>115</v>
      </c>
      <c r="B9" s="237" t="s">
        <v>4</v>
      </c>
      <c r="C9" s="126"/>
      <c r="D9" s="126"/>
      <c r="E9" s="220"/>
      <c r="F9" s="126"/>
      <c r="G9" s="126"/>
    </row>
    <row r="10" spans="1:7" s="226" customFormat="1" ht="31.9" hidden="1" customHeight="1" outlineLevel="1" x14ac:dyDescent="0.25">
      <c r="A10" s="143" t="s">
        <v>342</v>
      </c>
      <c r="B10" s="126" t="s">
        <v>334</v>
      </c>
      <c r="C10" s="126"/>
      <c r="D10" s="126"/>
      <c r="E10" s="220"/>
      <c r="F10" s="126"/>
      <c r="G10" s="126"/>
    </row>
    <row r="11" spans="1:7" s="226" customFormat="1" ht="31.9" hidden="1" customHeight="1" outlineLevel="1" x14ac:dyDescent="0.25">
      <c r="A11" s="143" t="s">
        <v>344</v>
      </c>
      <c r="B11" s="126" t="s">
        <v>335</v>
      </c>
      <c r="C11" s="126"/>
      <c r="D11" s="126"/>
      <c r="E11" s="220"/>
      <c r="F11" s="126"/>
      <c r="G11" s="126"/>
    </row>
    <row r="12" spans="1:7" s="226" customFormat="1" ht="31.9" hidden="1" customHeight="1" outlineLevel="1" x14ac:dyDescent="0.25">
      <c r="A12" s="143" t="s">
        <v>116</v>
      </c>
      <c r="B12" s="237" t="s">
        <v>3</v>
      </c>
      <c r="C12" s="126"/>
      <c r="D12" s="126"/>
      <c r="E12" s="220"/>
      <c r="F12" s="126"/>
      <c r="G12" s="126"/>
    </row>
    <row r="13" spans="1:7" s="226" customFormat="1" ht="31.9" hidden="1" customHeight="1" outlineLevel="1" x14ac:dyDescent="0.25">
      <c r="A13" s="143" t="s">
        <v>349</v>
      </c>
      <c r="B13" s="126" t="s">
        <v>334</v>
      </c>
      <c r="C13" s="126"/>
      <c r="D13" s="126"/>
      <c r="E13" s="220"/>
      <c r="F13" s="126"/>
      <c r="G13" s="126"/>
    </row>
    <row r="14" spans="1:7" s="226" customFormat="1" ht="31.9" hidden="1" customHeight="1" outlineLevel="1" x14ac:dyDescent="0.25">
      <c r="A14" s="143" t="s">
        <v>350</v>
      </c>
      <c r="B14" s="126" t="s">
        <v>335</v>
      </c>
      <c r="C14" s="126"/>
      <c r="D14" s="126"/>
      <c r="E14" s="220"/>
      <c r="F14" s="126"/>
      <c r="G14" s="126"/>
    </row>
    <row r="15" spans="1:7" s="226" customFormat="1" ht="31.9" hidden="1" customHeight="1" outlineLevel="1" x14ac:dyDescent="0.25">
      <c r="A15" s="143" t="s">
        <v>117</v>
      </c>
      <c r="B15" s="237" t="s">
        <v>5</v>
      </c>
      <c r="C15" s="126"/>
      <c r="D15" s="126"/>
      <c r="E15" s="220"/>
      <c r="F15" s="126"/>
      <c r="G15" s="126"/>
    </row>
    <row r="16" spans="1:7" s="226" customFormat="1" ht="31.9" hidden="1" customHeight="1" outlineLevel="1" x14ac:dyDescent="0.25">
      <c r="A16" s="143" t="s">
        <v>351</v>
      </c>
      <c r="B16" s="126" t="s">
        <v>334</v>
      </c>
      <c r="C16" s="126"/>
      <c r="D16" s="126"/>
      <c r="E16" s="220"/>
      <c r="F16" s="126"/>
      <c r="G16" s="126"/>
    </row>
    <row r="17" spans="1:7" s="226" customFormat="1" ht="31.9" hidden="1" customHeight="1" outlineLevel="1" x14ac:dyDescent="0.25">
      <c r="A17" s="143" t="s">
        <v>352</v>
      </c>
      <c r="B17" s="126" t="s">
        <v>335</v>
      </c>
      <c r="C17" s="126"/>
      <c r="D17" s="126"/>
      <c r="E17" s="220"/>
      <c r="F17" s="126"/>
      <c r="G17" s="126"/>
    </row>
    <row r="18" spans="1:7" s="226" customFormat="1" ht="31.9" hidden="1" customHeight="1" outlineLevel="1" x14ac:dyDescent="0.25">
      <c r="A18" s="143" t="s">
        <v>118</v>
      </c>
      <c r="B18" s="237" t="s">
        <v>6</v>
      </c>
      <c r="C18" s="126"/>
      <c r="D18" s="126"/>
      <c r="E18" s="220"/>
      <c r="F18" s="126"/>
      <c r="G18" s="126"/>
    </row>
    <row r="19" spans="1:7" s="226" customFormat="1" ht="31.9" hidden="1" customHeight="1" outlineLevel="1" x14ac:dyDescent="0.25">
      <c r="A19" s="143" t="s">
        <v>354</v>
      </c>
      <c r="B19" s="126" t="s">
        <v>334</v>
      </c>
      <c r="C19" s="126"/>
      <c r="D19" s="126"/>
      <c r="E19" s="220"/>
      <c r="F19" s="126"/>
      <c r="G19" s="126"/>
    </row>
    <row r="20" spans="1:7" s="226" customFormat="1" ht="31.9" hidden="1" customHeight="1" outlineLevel="1" x14ac:dyDescent="0.25">
      <c r="A20" s="143" t="s">
        <v>355</v>
      </c>
      <c r="B20" s="126" t="s">
        <v>335</v>
      </c>
      <c r="C20" s="126"/>
      <c r="D20" s="126"/>
      <c r="E20" s="220"/>
      <c r="F20" s="126"/>
      <c r="G20" s="126"/>
    </row>
    <row r="21" spans="1:7" s="226" customFormat="1" ht="31.9" hidden="1" customHeight="1" outlineLevel="1" x14ac:dyDescent="0.25">
      <c r="A21" s="143" t="s">
        <v>119</v>
      </c>
      <c r="B21" s="237" t="s">
        <v>7</v>
      </c>
      <c r="C21" s="126"/>
      <c r="D21" s="126"/>
      <c r="E21" s="220"/>
      <c r="F21" s="126"/>
      <c r="G21" s="126"/>
    </row>
    <row r="22" spans="1:7" s="226" customFormat="1" ht="31.9" hidden="1" customHeight="1" outlineLevel="1" x14ac:dyDescent="0.25">
      <c r="A22" s="143" t="s">
        <v>357</v>
      </c>
      <c r="B22" s="126" t="s">
        <v>334</v>
      </c>
      <c r="C22" s="126"/>
      <c r="D22" s="126"/>
      <c r="E22" s="220"/>
      <c r="F22" s="126"/>
      <c r="G22" s="126"/>
    </row>
    <row r="23" spans="1:7" s="226" customFormat="1" ht="31.9" hidden="1" customHeight="1" outlineLevel="1" x14ac:dyDescent="0.25">
      <c r="A23" s="143" t="s">
        <v>358</v>
      </c>
      <c r="B23" s="126" t="s">
        <v>335</v>
      </c>
      <c r="C23" s="126"/>
      <c r="D23" s="126"/>
      <c r="E23" s="220"/>
      <c r="F23" s="126"/>
      <c r="G23" s="126"/>
    </row>
    <row r="24" spans="1:7" s="226" customFormat="1" ht="31.9" hidden="1" customHeight="1" outlineLevel="1" x14ac:dyDescent="0.25">
      <c r="A24" s="143" t="s">
        <v>120</v>
      </c>
      <c r="B24" s="237" t="s">
        <v>327</v>
      </c>
      <c r="C24" s="126"/>
      <c r="D24" s="126"/>
      <c r="E24" s="220"/>
      <c r="F24" s="126"/>
      <c r="G24" s="126"/>
    </row>
    <row r="25" spans="1:7" s="226" customFormat="1" ht="31.9" hidden="1" customHeight="1" outlineLevel="1" x14ac:dyDescent="0.25">
      <c r="A25" s="143" t="s">
        <v>360</v>
      </c>
      <c r="B25" s="126" t="s">
        <v>334</v>
      </c>
      <c r="C25" s="126"/>
      <c r="D25" s="126"/>
      <c r="E25" s="220"/>
      <c r="F25" s="126"/>
      <c r="G25" s="126"/>
    </row>
    <row r="26" spans="1:7" s="226" customFormat="1" ht="31.9" hidden="1" customHeight="1" outlineLevel="1" x14ac:dyDescent="0.25">
      <c r="A26" s="143" t="s">
        <v>361</v>
      </c>
      <c r="B26" s="126" t="s">
        <v>335</v>
      </c>
      <c r="C26" s="126"/>
      <c r="D26" s="126"/>
      <c r="E26" s="220"/>
      <c r="F26" s="126"/>
      <c r="G26" s="126"/>
    </row>
    <row r="27" spans="1:7" s="236" customFormat="1" ht="31.9" hidden="1" customHeight="1" outlineLevel="1" x14ac:dyDescent="0.25">
      <c r="A27" s="143" t="s">
        <v>121</v>
      </c>
      <c r="B27" s="234" t="s">
        <v>104</v>
      </c>
      <c r="C27" s="234"/>
      <c r="D27" s="234"/>
      <c r="E27" s="235"/>
      <c r="F27" s="234"/>
      <c r="G27" s="234"/>
    </row>
    <row r="28" spans="1:7" s="226" customFormat="1" ht="31.9" hidden="1" customHeight="1" outlineLevel="1" x14ac:dyDescent="0.25">
      <c r="A28" s="143" t="s">
        <v>123</v>
      </c>
      <c r="B28" s="237" t="s">
        <v>4</v>
      </c>
      <c r="C28" s="126"/>
      <c r="D28" s="126"/>
      <c r="E28" s="220"/>
      <c r="F28" s="126"/>
      <c r="G28" s="126"/>
    </row>
    <row r="29" spans="1:7" s="226" customFormat="1" ht="31.9" hidden="1" customHeight="1" outlineLevel="1" x14ac:dyDescent="0.25">
      <c r="A29" s="143" t="s">
        <v>363</v>
      </c>
      <c r="B29" s="126" t="s">
        <v>334</v>
      </c>
      <c r="C29" s="126"/>
      <c r="D29" s="126"/>
      <c r="E29" s="220"/>
      <c r="F29" s="126"/>
      <c r="G29" s="126"/>
    </row>
    <row r="30" spans="1:7" s="226" customFormat="1" ht="31.9" hidden="1" customHeight="1" outlineLevel="1" x14ac:dyDescent="0.25">
      <c r="A30" s="143" t="s">
        <v>364</v>
      </c>
      <c r="B30" s="126" t="s">
        <v>335</v>
      </c>
      <c r="C30" s="126"/>
      <c r="D30" s="126"/>
      <c r="E30" s="220"/>
      <c r="F30" s="126"/>
      <c r="G30" s="126"/>
    </row>
    <row r="31" spans="1:7" s="226" customFormat="1" ht="31.9" hidden="1" customHeight="1" outlineLevel="1" x14ac:dyDescent="0.25">
      <c r="A31" s="143" t="s">
        <v>124</v>
      </c>
      <c r="B31" s="237" t="s">
        <v>3</v>
      </c>
      <c r="C31" s="126"/>
      <c r="D31" s="126"/>
      <c r="E31" s="220"/>
      <c r="F31" s="126"/>
      <c r="G31" s="126"/>
    </row>
    <row r="32" spans="1:7" s="226" customFormat="1" ht="31.9" hidden="1" customHeight="1" outlineLevel="1" x14ac:dyDescent="0.25">
      <c r="A32" s="143" t="s">
        <v>365</v>
      </c>
      <c r="B32" s="126" t="s">
        <v>334</v>
      </c>
      <c r="C32" s="126"/>
      <c r="D32" s="126"/>
      <c r="E32" s="220"/>
      <c r="F32" s="126"/>
      <c r="G32" s="126"/>
    </row>
    <row r="33" spans="1:7" s="226" customFormat="1" ht="31.9" hidden="1" customHeight="1" outlineLevel="1" x14ac:dyDescent="0.25">
      <c r="A33" s="143" t="s">
        <v>366</v>
      </c>
      <c r="B33" s="126" t="s">
        <v>335</v>
      </c>
      <c r="C33" s="126"/>
      <c r="D33" s="126"/>
      <c r="E33" s="220"/>
      <c r="F33" s="126"/>
      <c r="G33" s="126"/>
    </row>
    <row r="34" spans="1:7" s="226" customFormat="1" ht="31.9" hidden="1" customHeight="1" outlineLevel="1" x14ac:dyDescent="0.25">
      <c r="A34" s="143" t="s">
        <v>125</v>
      </c>
      <c r="B34" s="237" t="s">
        <v>5</v>
      </c>
      <c r="C34" s="126"/>
      <c r="D34" s="126"/>
      <c r="E34" s="220"/>
      <c r="F34" s="126"/>
      <c r="G34" s="126"/>
    </row>
    <row r="35" spans="1:7" s="226" customFormat="1" ht="31.9" hidden="1" customHeight="1" outlineLevel="1" x14ac:dyDescent="0.25">
      <c r="A35" s="143" t="s">
        <v>367</v>
      </c>
      <c r="B35" s="126" t="s">
        <v>334</v>
      </c>
      <c r="C35" s="126"/>
      <c r="D35" s="126"/>
      <c r="E35" s="220"/>
      <c r="F35" s="126"/>
      <c r="G35" s="126"/>
    </row>
    <row r="36" spans="1:7" s="226" customFormat="1" ht="31.9" hidden="1" customHeight="1" outlineLevel="1" x14ac:dyDescent="0.25">
      <c r="A36" s="143" t="s">
        <v>368</v>
      </c>
      <c r="B36" s="126" t="s">
        <v>335</v>
      </c>
      <c r="C36" s="126"/>
      <c r="D36" s="126"/>
      <c r="E36" s="220"/>
      <c r="F36" s="126"/>
      <c r="G36" s="126"/>
    </row>
    <row r="37" spans="1:7" s="226" customFormat="1" ht="31.9" hidden="1" customHeight="1" outlineLevel="1" x14ac:dyDescent="0.25">
      <c r="A37" s="143" t="s">
        <v>126</v>
      </c>
      <c r="B37" s="237" t="s">
        <v>6</v>
      </c>
      <c r="C37" s="126"/>
      <c r="D37" s="126"/>
      <c r="E37" s="220"/>
      <c r="F37" s="126"/>
      <c r="G37" s="126"/>
    </row>
    <row r="38" spans="1:7" s="226" customFormat="1" ht="31.9" hidden="1" customHeight="1" outlineLevel="1" x14ac:dyDescent="0.25">
      <c r="A38" s="143" t="s">
        <v>369</v>
      </c>
      <c r="B38" s="126" t="s">
        <v>334</v>
      </c>
      <c r="C38" s="126"/>
      <c r="D38" s="126"/>
      <c r="E38" s="220"/>
      <c r="F38" s="126"/>
      <c r="G38" s="126"/>
    </row>
    <row r="39" spans="1:7" s="226" customFormat="1" ht="31.9" hidden="1" customHeight="1" outlineLevel="1" x14ac:dyDescent="0.25">
      <c r="A39" s="143" t="s">
        <v>370</v>
      </c>
      <c r="B39" s="126" t="s">
        <v>335</v>
      </c>
      <c r="C39" s="126"/>
      <c r="D39" s="126"/>
      <c r="E39" s="220"/>
      <c r="F39" s="126"/>
      <c r="G39" s="126"/>
    </row>
    <row r="40" spans="1:7" s="226" customFormat="1" ht="31.9" hidden="1" customHeight="1" outlineLevel="1" x14ac:dyDescent="0.25">
      <c r="A40" s="143" t="s">
        <v>127</v>
      </c>
      <c r="B40" s="237" t="s">
        <v>7</v>
      </c>
      <c r="C40" s="126"/>
      <c r="D40" s="126"/>
      <c r="E40" s="220"/>
      <c r="F40" s="126"/>
      <c r="G40" s="126"/>
    </row>
    <row r="41" spans="1:7" s="226" customFormat="1" ht="31.9" hidden="1" customHeight="1" outlineLevel="1" x14ac:dyDescent="0.25">
      <c r="A41" s="143" t="s">
        <v>371</v>
      </c>
      <c r="B41" s="126" t="s">
        <v>334</v>
      </c>
      <c r="C41" s="126"/>
      <c r="D41" s="126"/>
      <c r="E41" s="220"/>
      <c r="F41" s="126"/>
      <c r="G41" s="126"/>
    </row>
    <row r="42" spans="1:7" s="226" customFormat="1" ht="31.9" hidden="1" customHeight="1" outlineLevel="1" x14ac:dyDescent="0.25">
      <c r="A42" s="143" t="s">
        <v>372</v>
      </c>
      <c r="B42" s="126" t="s">
        <v>335</v>
      </c>
      <c r="C42" s="126"/>
      <c r="D42" s="126"/>
      <c r="E42" s="220"/>
      <c r="F42" s="126"/>
      <c r="G42" s="126"/>
    </row>
    <row r="43" spans="1:7" s="226" customFormat="1" ht="31.9" hidden="1" customHeight="1" outlineLevel="1" x14ac:dyDescent="0.25">
      <c r="A43" s="143" t="s">
        <v>128</v>
      </c>
      <c r="B43" s="237" t="s">
        <v>327</v>
      </c>
      <c r="C43" s="126"/>
      <c r="D43" s="126"/>
      <c r="E43" s="220"/>
      <c r="F43" s="126"/>
      <c r="G43" s="126"/>
    </row>
    <row r="44" spans="1:7" s="226" customFormat="1" ht="31.9" hidden="1" customHeight="1" outlineLevel="1" x14ac:dyDescent="0.25">
      <c r="A44" s="143" t="s">
        <v>373</v>
      </c>
      <c r="B44" s="126" t="s">
        <v>334</v>
      </c>
      <c r="C44" s="126"/>
      <c r="D44" s="126"/>
      <c r="E44" s="220"/>
      <c r="F44" s="126"/>
      <c r="G44" s="126"/>
    </row>
    <row r="45" spans="1:7" s="226" customFormat="1" ht="31.9" hidden="1" customHeight="1" outlineLevel="1" x14ac:dyDescent="0.25">
      <c r="A45" s="143" t="s">
        <v>374</v>
      </c>
      <c r="B45" s="126" t="s">
        <v>335</v>
      </c>
      <c r="C45" s="126"/>
      <c r="D45" s="126"/>
      <c r="E45" s="220"/>
      <c r="F45" s="126"/>
      <c r="G45" s="126"/>
    </row>
    <row r="46" spans="1:7" s="236" customFormat="1" ht="31.9" hidden="1" customHeight="1" outlineLevel="1" x14ac:dyDescent="0.25">
      <c r="A46" s="143" t="s">
        <v>1977</v>
      </c>
      <c r="B46" s="234" t="s">
        <v>105</v>
      </c>
      <c r="C46" s="234"/>
      <c r="D46" s="234"/>
      <c r="E46" s="235"/>
      <c r="F46" s="234"/>
      <c r="G46" s="234"/>
    </row>
    <row r="47" spans="1:7" s="226" customFormat="1" ht="31.9" hidden="1" customHeight="1" outlineLevel="1" x14ac:dyDescent="0.25">
      <c r="A47" s="143" t="s">
        <v>1978</v>
      </c>
      <c r="B47" s="237" t="s">
        <v>4</v>
      </c>
      <c r="C47" s="126"/>
      <c r="D47" s="126"/>
      <c r="E47" s="220"/>
      <c r="F47" s="126"/>
      <c r="G47" s="126"/>
    </row>
    <row r="48" spans="1:7" s="226" customFormat="1" ht="31.9" hidden="1" customHeight="1" outlineLevel="1" x14ac:dyDescent="0.25">
      <c r="A48" s="143" t="s">
        <v>1979</v>
      </c>
      <c r="B48" s="126" t="s">
        <v>334</v>
      </c>
      <c r="C48" s="126"/>
      <c r="D48" s="126"/>
      <c r="E48" s="220"/>
      <c r="F48" s="126"/>
      <c r="G48" s="126"/>
    </row>
    <row r="49" spans="1:7" s="226" customFormat="1" ht="31.9" hidden="1" customHeight="1" outlineLevel="1" x14ac:dyDescent="0.25">
      <c r="A49" s="143" t="s">
        <v>1980</v>
      </c>
      <c r="B49" s="126" t="s">
        <v>335</v>
      </c>
      <c r="C49" s="126"/>
      <c r="D49" s="126"/>
      <c r="E49" s="220"/>
      <c r="F49" s="126"/>
      <c r="G49" s="126"/>
    </row>
    <row r="50" spans="1:7" s="226" customFormat="1" ht="31.9" hidden="1" customHeight="1" outlineLevel="1" x14ac:dyDescent="0.25">
      <c r="A50" s="143" t="s">
        <v>1981</v>
      </c>
      <c r="B50" s="237" t="s">
        <v>3</v>
      </c>
      <c r="C50" s="126"/>
      <c r="D50" s="126"/>
      <c r="E50" s="220"/>
      <c r="F50" s="126"/>
      <c r="G50" s="126"/>
    </row>
    <row r="51" spans="1:7" s="226" customFormat="1" ht="31.9" hidden="1" customHeight="1" outlineLevel="1" x14ac:dyDescent="0.25">
      <c r="A51" s="143" t="s">
        <v>1982</v>
      </c>
      <c r="B51" s="126" t="s">
        <v>334</v>
      </c>
      <c r="C51" s="126"/>
      <c r="D51" s="126"/>
      <c r="E51" s="220"/>
      <c r="F51" s="126"/>
      <c r="G51" s="126"/>
    </row>
    <row r="52" spans="1:7" s="226" customFormat="1" ht="31.9" hidden="1" customHeight="1" outlineLevel="1" x14ac:dyDescent="0.25">
      <c r="A52" s="143" t="s">
        <v>1983</v>
      </c>
      <c r="B52" s="126" t="s">
        <v>335</v>
      </c>
      <c r="C52" s="126"/>
      <c r="D52" s="126"/>
      <c r="E52" s="220"/>
      <c r="F52" s="126"/>
      <c r="G52" s="126"/>
    </row>
    <row r="53" spans="1:7" s="226" customFormat="1" ht="31.9" hidden="1" customHeight="1" outlineLevel="1" x14ac:dyDescent="0.25">
      <c r="A53" s="143" t="s">
        <v>1984</v>
      </c>
      <c r="B53" s="237" t="s">
        <v>5</v>
      </c>
      <c r="C53" s="126"/>
      <c r="D53" s="126"/>
      <c r="E53" s="220"/>
      <c r="F53" s="126"/>
      <c r="G53" s="126"/>
    </row>
    <row r="54" spans="1:7" s="226" customFormat="1" ht="31.9" hidden="1" customHeight="1" outlineLevel="1" x14ac:dyDescent="0.25">
      <c r="A54" s="143" t="s">
        <v>1985</v>
      </c>
      <c r="B54" s="126" t="s">
        <v>334</v>
      </c>
      <c r="C54" s="126"/>
      <c r="D54" s="126"/>
      <c r="E54" s="220"/>
      <c r="F54" s="126"/>
      <c r="G54" s="126"/>
    </row>
    <row r="55" spans="1:7" s="226" customFormat="1" ht="31.9" hidden="1" customHeight="1" outlineLevel="1" x14ac:dyDescent="0.25">
      <c r="A55" s="143" t="s">
        <v>1986</v>
      </c>
      <c r="B55" s="126" t="s">
        <v>335</v>
      </c>
      <c r="C55" s="126"/>
      <c r="D55" s="126"/>
      <c r="E55" s="220"/>
      <c r="F55" s="126"/>
      <c r="G55" s="126"/>
    </row>
    <row r="56" spans="1:7" s="226" customFormat="1" ht="31.9" hidden="1" customHeight="1" outlineLevel="1" x14ac:dyDescent="0.25">
      <c r="A56" s="143" t="s">
        <v>1987</v>
      </c>
      <c r="B56" s="237" t="s">
        <v>6</v>
      </c>
      <c r="C56" s="126"/>
      <c r="D56" s="126"/>
      <c r="E56" s="220"/>
      <c r="F56" s="126"/>
      <c r="G56" s="126"/>
    </row>
    <row r="57" spans="1:7" s="226" customFormat="1" ht="31.9" hidden="1" customHeight="1" outlineLevel="1" x14ac:dyDescent="0.25">
      <c r="A57" s="143" t="s">
        <v>1988</v>
      </c>
      <c r="B57" s="126" t="s">
        <v>334</v>
      </c>
      <c r="C57" s="126"/>
      <c r="D57" s="126"/>
      <c r="E57" s="220"/>
      <c r="F57" s="126"/>
      <c r="G57" s="126"/>
    </row>
    <row r="58" spans="1:7" s="226" customFormat="1" ht="31.9" hidden="1" customHeight="1" outlineLevel="1" x14ac:dyDescent="0.25">
      <c r="A58" s="143" t="s">
        <v>1989</v>
      </c>
      <c r="B58" s="126" t="s">
        <v>335</v>
      </c>
      <c r="C58" s="126"/>
      <c r="D58" s="126"/>
      <c r="E58" s="220"/>
      <c r="F58" s="126"/>
      <c r="G58" s="126"/>
    </row>
    <row r="59" spans="1:7" s="226" customFormat="1" ht="31.9" hidden="1" customHeight="1" outlineLevel="1" x14ac:dyDescent="0.25">
      <c r="A59" s="143" t="s">
        <v>1990</v>
      </c>
      <c r="B59" s="237" t="s">
        <v>7</v>
      </c>
      <c r="C59" s="126"/>
      <c r="D59" s="126"/>
      <c r="E59" s="220"/>
      <c r="F59" s="126"/>
      <c r="G59" s="126"/>
    </row>
    <row r="60" spans="1:7" s="226" customFormat="1" ht="31.9" hidden="1" customHeight="1" outlineLevel="1" x14ac:dyDescent="0.25">
      <c r="A60" s="143" t="s">
        <v>1991</v>
      </c>
      <c r="B60" s="126" t="s">
        <v>334</v>
      </c>
      <c r="C60" s="126"/>
      <c r="D60" s="126"/>
      <c r="E60" s="220"/>
      <c r="F60" s="126"/>
      <c r="G60" s="126"/>
    </row>
    <row r="61" spans="1:7" s="226" customFormat="1" ht="31.9" hidden="1" customHeight="1" outlineLevel="1" x14ac:dyDescent="0.25">
      <c r="A61" s="143" t="s">
        <v>1992</v>
      </c>
      <c r="B61" s="126" t="s">
        <v>335</v>
      </c>
      <c r="C61" s="126"/>
      <c r="D61" s="126"/>
      <c r="E61" s="220"/>
      <c r="F61" s="126"/>
      <c r="G61" s="126"/>
    </row>
    <row r="62" spans="1:7" s="226" customFormat="1" ht="31.9" hidden="1" customHeight="1" outlineLevel="1" x14ac:dyDescent="0.25">
      <c r="A62" s="143" t="s">
        <v>1993</v>
      </c>
      <c r="B62" s="237" t="s">
        <v>327</v>
      </c>
      <c r="C62" s="126"/>
      <c r="D62" s="126"/>
      <c r="E62" s="220"/>
      <c r="F62" s="126"/>
      <c r="G62" s="126"/>
    </row>
    <row r="63" spans="1:7" s="226" customFormat="1" ht="31.9" hidden="1" customHeight="1" outlineLevel="1" x14ac:dyDescent="0.25">
      <c r="A63" s="143" t="s">
        <v>1994</v>
      </c>
      <c r="B63" s="126" t="s">
        <v>334</v>
      </c>
      <c r="C63" s="126"/>
      <c r="D63" s="126"/>
      <c r="E63" s="220"/>
      <c r="F63" s="126"/>
      <c r="G63" s="126"/>
    </row>
    <row r="64" spans="1:7" s="226" customFormat="1" ht="31.9" hidden="1" customHeight="1" outlineLevel="1" x14ac:dyDescent="0.25">
      <c r="A64" s="143" t="s">
        <v>1995</v>
      </c>
      <c r="B64" s="126" t="s">
        <v>335</v>
      </c>
      <c r="C64" s="126"/>
      <c r="D64" s="126"/>
      <c r="E64" s="220"/>
      <c r="F64" s="126"/>
      <c r="G64" s="126"/>
    </row>
    <row r="65" spans="1:7" s="236" customFormat="1" ht="31.9" hidden="1" customHeight="1" outlineLevel="1" x14ac:dyDescent="0.25">
      <c r="A65" s="143" t="s">
        <v>1996</v>
      </c>
      <c r="B65" s="234" t="s">
        <v>106</v>
      </c>
      <c r="C65" s="234"/>
      <c r="D65" s="234"/>
      <c r="E65" s="235"/>
      <c r="F65" s="234"/>
      <c r="G65" s="234"/>
    </row>
    <row r="66" spans="1:7" s="226" customFormat="1" ht="31.9" hidden="1" customHeight="1" outlineLevel="1" x14ac:dyDescent="0.25">
      <c r="A66" s="143" t="s">
        <v>1997</v>
      </c>
      <c r="B66" s="237" t="s">
        <v>4</v>
      </c>
      <c r="C66" s="126"/>
      <c r="D66" s="126"/>
      <c r="E66" s="221"/>
      <c r="F66" s="222"/>
      <c r="G66" s="223"/>
    </row>
    <row r="67" spans="1:7" s="226" customFormat="1" ht="31.9" hidden="1" customHeight="1" outlineLevel="1" x14ac:dyDescent="0.25">
      <c r="A67" s="143" t="s">
        <v>1998</v>
      </c>
      <c r="B67" s="238" t="s">
        <v>336</v>
      </c>
      <c r="C67" s="126"/>
      <c r="D67" s="126"/>
      <c r="E67" s="239"/>
      <c r="F67" s="239"/>
      <c r="G67" s="240"/>
    </row>
    <row r="68" spans="1:7" s="226" customFormat="1" ht="31.9" hidden="1" customHeight="1" outlineLevel="1" x14ac:dyDescent="0.25">
      <c r="A68" s="143" t="s">
        <v>1999</v>
      </c>
      <c r="B68" s="126" t="s">
        <v>335</v>
      </c>
      <c r="C68" s="126"/>
      <c r="D68" s="126"/>
      <c r="E68" s="241"/>
      <c r="F68" s="241"/>
      <c r="G68" s="242"/>
    </row>
    <row r="69" spans="1:7" s="226" customFormat="1" ht="31.9" hidden="1" customHeight="1" outlineLevel="1" collapsed="1" x14ac:dyDescent="0.25">
      <c r="A69" s="143" t="s">
        <v>2000</v>
      </c>
      <c r="B69" s="237" t="s">
        <v>3</v>
      </c>
      <c r="C69" s="126"/>
      <c r="D69" s="220"/>
      <c r="E69" s="221"/>
      <c r="F69" s="221"/>
      <c r="G69" s="221"/>
    </row>
    <row r="70" spans="1:7" s="226" customFormat="1" ht="31.9" hidden="1" customHeight="1" outlineLevel="1" x14ac:dyDescent="0.25">
      <c r="A70" s="143" t="s">
        <v>2001</v>
      </c>
      <c r="B70" s="238" t="s">
        <v>336</v>
      </c>
      <c r="C70" s="126"/>
      <c r="D70" s="220"/>
      <c r="E70" s="239"/>
      <c r="F70" s="239"/>
      <c r="G70" s="243"/>
    </row>
    <row r="71" spans="1:7" s="226" customFormat="1" ht="31.9" hidden="1" customHeight="1" outlineLevel="1" x14ac:dyDescent="0.25">
      <c r="A71" s="143" t="s">
        <v>2002</v>
      </c>
      <c r="B71" s="126" t="s">
        <v>335</v>
      </c>
      <c r="C71" s="126"/>
      <c r="D71" s="220"/>
      <c r="E71" s="221"/>
      <c r="F71" s="221"/>
      <c r="G71" s="221"/>
    </row>
    <row r="72" spans="1:7" s="226" customFormat="1" ht="31.9" hidden="1" customHeight="1" outlineLevel="1" x14ac:dyDescent="0.25">
      <c r="A72" s="143" t="s">
        <v>2003</v>
      </c>
      <c r="B72" s="237" t="s">
        <v>5</v>
      </c>
      <c r="C72" s="126"/>
      <c r="D72" s="220"/>
      <c r="E72" s="221"/>
      <c r="F72" s="221"/>
      <c r="G72" s="223"/>
    </row>
    <row r="73" spans="1:7" s="226" customFormat="1" ht="31.9" hidden="1" customHeight="1" outlineLevel="1" x14ac:dyDescent="0.25">
      <c r="A73" s="143" t="s">
        <v>2004</v>
      </c>
      <c r="B73" s="126" t="s">
        <v>334</v>
      </c>
      <c r="C73" s="126"/>
      <c r="D73" s="220"/>
      <c r="E73" s="221"/>
      <c r="F73" s="221"/>
      <c r="G73" s="223"/>
    </row>
    <row r="74" spans="1:7" s="226" customFormat="1" ht="31.9" hidden="1" customHeight="1" outlineLevel="1" x14ac:dyDescent="0.25">
      <c r="A74" s="143" t="s">
        <v>2005</v>
      </c>
      <c r="B74" s="126" t="s">
        <v>335</v>
      </c>
      <c r="C74" s="126"/>
      <c r="D74" s="220"/>
      <c r="E74" s="221"/>
      <c r="F74" s="221"/>
      <c r="G74" s="223"/>
    </row>
    <row r="75" spans="1:7" s="226" customFormat="1" ht="31.9" hidden="1" customHeight="1" outlineLevel="1" x14ac:dyDescent="0.25">
      <c r="A75" s="143" t="s">
        <v>2006</v>
      </c>
      <c r="B75" s="237" t="s">
        <v>6</v>
      </c>
      <c r="C75" s="126"/>
      <c r="D75" s="220"/>
      <c r="E75" s="221"/>
      <c r="F75" s="221"/>
      <c r="G75" s="223"/>
    </row>
    <row r="76" spans="1:7" s="226" customFormat="1" ht="31.9" hidden="1" customHeight="1" outlineLevel="1" x14ac:dyDescent="0.25">
      <c r="A76" s="143" t="s">
        <v>2007</v>
      </c>
      <c r="B76" s="126" t="s">
        <v>334</v>
      </c>
      <c r="C76" s="126"/>
      <c r="D76" s="220"/>
      <c r="E76" s="221"/>
      <c r="F76" s="221"/>
      <c r="G76" s="223"/>
    </row>
    <row r="77" spans="1:7" s="226" customFormat="1" ht="31.9" hidden="1" customHeight="1" outlineLevel="1" x14ac:dyDescent="0.25">
      <c r="A77" s="143" t="s">
        <v>2008</v>
      </c>
      <c r="B77" s="126" t="s">
        <v>335</v>
      </c>
      <c r="C77" s="126"/>
      <c r="D77" s="220"/>
      <c r="E77" s="221"/>
      <c r="F77" s="221"/>
      <c r="G77" s="223"/>
    </row>
    <row r="78" spans="1:7" s="226" customFormat="1" ht="31.9" hidden="1" customHeight="1" outlineLevel="1" x14ac:dyDescent="0.25">
      <c r="A78" s="143" t="s">
        <v>2009</v>
      </c>
      <c r="B78" s="237" t="s">
        <v>7</v>
      </c>
      <c r="C78" s="126"/>
      <c r="D78" s="220"/>
      <c r="E78" s="221"/>
      <c r="F78" s="221"/>
      <c r="G78" s="223"/>
    </row>
    <row r="79" spans="1:7" s="226" customFormat="1" ht="31.9" hidden="1" customHeight="1" outlineLevel="1" x14ac:dyDescent="0.25">
      <c r="A79" s="143" t="s">
        <v>2010</v>
      </c>
      <c r="B79" s="126" t="s">
        <v>334</v>
      </c>
      <c r="C79" s="126"/>
      <c r="D79" s="220"/>
      <c r="E79" s="221"/>
      <c r="F79" s="221"/>
      <c r="G79" s="223"/>
    </row>
    <row r="80" spans="1:7" s="226" customFormat="1" ht="31.9" hidden="1" customHeight="1" outlineLevel="1" x14ac:dyDescent="0.25">
      <c r="A80" s="143" t="s">
        <v>2011</v>
      </c>
      <c r="B80" s="126" t="s">
        <v>335</v>
      </c>
      <c r="C80" s="126"/>
      <c r="D80" s="220"/>
      <c r="E80" s="221"/>
      <c r="F80" s="221"/>
      <c r="G80" s="223"/>
    </row>
    <row r="81" spans="1:7" s="226" customFormat="1" ht="31.9" hidden="1" customHeight="1" outlineLevel="1" x14ac:dyDescent="0.25">
      <c r="A81" s="143" t="s">
        <v>2012</v>
      </c>
      <c r="B81" s="237" t="s">
        <v>327</v>
      </c>
      <c r="C81" s="126"/>
      <c r="D81" s="220"/>
      <c r="E81" s="221"/>
      <c r="F81" s="221"/>
      <c r="G81" s="223"/>
    </row>
    <row r="82" spans="1:7" s="226" customFormat="1" ht="31.9" hidden="1" customHeight="1" outlineLevel="1" x14ac:dyDescent="0.25">
      <c r="A82" s="143" t="s">
        <v>2013</v>
      </c>
      <c r="B82" s="126" t="s">
        <v>334</v>
      </c>
      <c r="C82" s="126"/>
      <c r="D82" s="220"/>
      <c r="E82" s="221"/>
      <c r="F82" s="221"/>
      <c r="G82" s="223"/>
    </row>
    <row r="83" spans="1:7" s="226" customFormat="1" ht="31.9" hidden="1" customHeight="1" outlineLevel="1" x14ac:dyDescent="0.25">
      <c r="A83" s="143" t="s">
        <v>2014</v>
      </c>
      <c r="B83" s="126" t="s">
        <v>335</v>
      </c>
      <c r="C83" s="126"/>
      <c r="D83" s="220"/>
      <c r="E83" s="221"/>
      <c r="F83" s="221"/>
      <c r="G83" s="223"/>
    </row>
    <row r="84" spans="1:7" s="233" customFormat="1" ht="31.9" hidden="1" customHeight="1" outlineLevel="1" x14ac:dyDescent="0.25">
      <c r="A84" s="143" t="s">
        <v>129</v>
      </c>
      <c r="B84" s="145" t="s">
        <v>107</v>
      </c>
      <c r="C84" s="145"/>
      <c r="D84" s="230"/>
      <c r="E84" s="231"/>
      <c r="F84" s="231"/>
      <c r="G84" s="146"/>
    </row>
    <row r="85" spans="1:7" s="236" customFormat="1" ht="31.9" hidden="1" customHeight="1" outlineLevel="1" x14ac:dyDescent="0.25">
      <c r="A85" s="143" t="s">
        <v>131</v>
      </c>
      <c r="B85" s="234" t="s">
        <v>103</v>
      </c>
      <c r="C85" s="234"/>
      <c r="D85" s="235"/>
      <c r="E85" s="244"/>
      <c r="F85" s="244"/>
      <c r="G85" s="245"/>
    </row>
    <row r="86" spans="1:7" s="226" customFormat="1" ht="31.9" hidden="1" customHeight="1" outlineLevel="1" x14ac:dyDescent="0.25">
      <c r="A86" s="143" t="s">
        <v>132</v>
      </c>
      <c r="B86" s="237" t="s">
        <v>4</v>
      </c>
      <c r="C86" s="126"/>
      <c r="D86" s="220"/>
      <c r="E86" s="221"/>
      <c r="F86" s="221"/>
      <c r="G86" s="223"/>
    </row>
    <row r="87" spans="1:7" s="226" customFormat="1" ht="31.9" hidden="1" customHeight="1" outlineLevel="1" x14ac:dyDescent="0.25">
      <c r="A87" s="143" t="s">
        <v>2015</v>
      </c>
      <c r="B87" s="126" t="s">
        <v>334</v>
      </c>
      <c r="C87" s="126"/>
      <c r="D87" s="220"/>
      <c r="E87" s="221"/>
      <c r="F87" s="221"/>
      <c r="G87" s="223"/>
    </row>
    <row r="88" spans="1:7" s="226" customFormat="1" ht="31.9" hidden="1" customHeight="1" outlineLevel="1" x14ac:dyDescent="0.25">
      <c r="A88" s="143" t="s">
        <v>2016</v>
      </c>
      <c r="B88" s="126" t="s">
        <v>335</v>
      </c>
      <c r="C88" s="126"/>
      <c r="D88" s="220"/>
      <c r="E88" s="221"/>
      <c r="F88" s="221"/>
      <c r="G88" s="223"/>
    </row>
    <row r="89" spans="1:7" s="226" customFormat="1" ht="31.9" hidden="1" customHeight="1" outlineLevel="1" x14ac:dyDescent="0.25">
      <c r="A89" s="143" t="s">
        <v>133</v>
      </c>
      <c r="B89" s="237" t="s">
        <v>3</v>
      </c>
      <c r="C89" s="126"/>
      <c r="D89" s="220"/>
      <c r="E89" s="221"/>
      <c r="F89" s="221"/>
      <c r="G89" s="223"/>
    </row>
    <row r="90" spans="1:7" s="226" customFormat="1" ht="31.9" hidden="1" customHeight="1" outlineLevel="1" x14ac:dyDescent="0.25">
      <c r="A90" s="143" t="s">
        <v>2017</v>
      </c>
      <c r="B90" s="126" t="s">
        <v>334</v>
      </c>
      <c r="C90" s="126"/>
      <c r="D90" s="220"/>
      <c r="E90" s="221"/>
      <c r="F90" s="221"/>
      <c r="G90" s="223"/>
    </row>
    <row r="91" spans="1:7" s="226" customFormat="1" ht="31.9" hidden="1" customHeight="1" outlineLevel="1" x14ac:dyDescent="0.25">
      <c r="A91" s="143" t="s">
        <v>2018</v>
      </c>
      <c r="B91" s="126" t="s">
        <v>335</v>
      </c>
      <c r="C91" s="126"/>
      <c r="D91" s="220"/>
      <c r="E91" s="221"/>
      <c r="F91" s="221"/>
      <c r="G91" s="223"/>
    </row>
    <row r="92" spans="1:7" s="226" customFormat="1" ht="31.9" hidden="1" customHeight="1" outlineLevel="1" x14ac:dyDescent="0.25">
      <c r="A92" s="143" t="s">
        <v>134</v>
      </c>
      <c r="B92" s="237" t="s">
        <v>5</v>
      </c>
      <c r="C92" s="126"/>
      <c r="D92" s="220"/>
      <c r="E92" s="221"/>
      <c r="F92" s="221"/>
      <c r="G92" s="223"/>
    </row>
    <row r="93" spans="1:7" s="226" customFormat="1" ht="31.9" hidden="1" customHeight="1" outlineLevel="1" x14ac:dyDescent="0.25">
      <c r="A93" s="143" t="s">
        <v>1851</v>
      </c>
      <c r="B93" s="126" t="s">
        <v>334</v>
      </c>
      <c r="C93" s="126"/>
      <c r="D93" s="220"/>
      <c r="E93" s="221"/>
      <c r="F93" s="221"/>
      <c r="G93" s="223"/>
    </row>
    <row r="94" spans="1:7" s="226" customFormat="1" ht="31.9" hidden="1" customHeight="1" outlineLevel="1" x14ac:dyDescent="0.25">
      <c r="A94" s="143" t="s">
        <v>1852</v>
      </c>
      <c r="B94" s="126" t="s">
        <v>335</v>
      </c>
      <c r="C94" s="126"/>
      <c r="D94" s="220"/>
      <c r="E94" s="221"/>
      <c r="F94" s="221"/>
      <c r="G94" s="223"/>
    </row>
    <row r="95" spans="1:7" s="226" customFormat="1" ht="31.9" hidden="1" customHeight="1" outlineLevel="1" x14ac:dyDescent="0.25">
      <c r="A95" s="143" t="s">
        <v>135</v>
      </c>
      <c r="B95" s="237" t="s">
        <v>6</v>
      </c>
      <c r="C95" s="126"/>
      <c r="D95" s="220"/>
      <c r="E95" s="221"/>
      <c r="F95" s="221"/>
      <c r="G95" s="223"/>
    </row>
    <row r="96" spans="1:7" s="226" customFormat="1" ht="31.9" hidden="1" customHeight="1" outlineLevel="1" x14ac:dyDescent="0.25">
      <c r="A96" s="143" t="s">
        <v>1853</v>
      </c>
      <c r="B96" s="126" t="s">
        <v>334</v>
      </c>
      <c r="C96" s="126"/>
      <c r="D96" s="220"/>
      <c r="E96" s="221"/>
      <c r="F96" s="221"/>
      <c r="G96" s="223"/>
    </row>
    <row r="97" spans="1:7" s="226" customFormat="1" ht="31.9" hidden="1" customHeight="1" outlineLevel="1" x14ac:dyDescent="0.25">
      <c r="A97" s="143" t="s">
        <v>1854</v>
      </c>
      <c r="B97" s="126" t="s">
        <v>335</v>
      </c>
      <c r="C97" s="126"/>
      <c r="D97" s="220"/>
      <c r="E97" s="221"/>
      <c r="F97" s="221"/>
      <c r="G97" s="223"/>
    </row>
    <row r="98" spans="1:7" s="226" customFormat="1" ht="31.9" hidden="1" customHeight="1" outlineLevel="1" x14ac:dyDescent="0.25">
      <c r="A98" s="143" t="s">
        <v>136</v>
      </c>
      <c r="B98" s="237" t="s">
        <v>7</v>
      </c>
      <c r="C98" s="126"/>
      <c r="D98" s="220"/>
      <c r="E98" s="221"/>
      <c r="F98" s="221"/>
      <c r="G98" s="223"/>
    </row>
    <row r="99" spans="1:7" s="226" customFormat="1" ht="31.9" hidden="1" customHeight="1" outlineLevel="1" x14ac:dyDescent="0.25">
      <c r="A99" s="143" t="s">
        <v>1855</v>
      </c>
      <c r="B99" s="126" t="s">
        <v>334</v>
      </c>
      <c r="C99" s="126"/>
      <c r="D99" s="220"/>
      <c r="E99" s="221"/>
      <c r="F99" s="221"/>
      <c r="G99" s="223"/>
    </row>
    <row r="100" spans="1:7" s="226" customFormat="1" ht="31.9" hidden="1" customHeight="1" outlineLevel="1" x14ac:dyDescent="0.25">
      <c r="A100" s="143" t="s">
        <v>1856</v>
      </c>
      <c r="B100" s="126" t="s">
        <v>335</v>
      </c>
      <c r="C100" s="126"/>
      <c r="D100" s="220"/>
      <c r="E100" s="221"/>
      <c r="F100" s="221"/>
      <c r="G100" s="223"/>
    </row>
    <row r="101" spans="1:7" s="226" customFormat="1" ht="31.9" hidden="1" customHeight="1" outlineLevel="1" x14ac:dyDescent="0.25">
      <c r="A101" s="143" t="s">
        <v>137</v>
      </c>
      <c r="B101" s="237" t="s">
        <v>327</v>
      </c>
      <c r="C101" s="126"/>
      <c r="D101" s="220"/>
      <c r="E101" s="221"/>
      <c r="F101" s="221"/>
      <c r="G101" s="223"/>
    </row>
    <row r="102" spans="1:7" s="226" customFormat="1" ht="31.9" hidden="1" customHeight="1" outlineLevel="1" x14ac:dyDescent="0.25">
      <c r="A102" s="143" t="s">
        <v>1857</v>
      </c>
      <c r="B102" s="126" t="s">
        <v>334</v>
      </c>
      <c r="C102" s="126"/>
      <c r="D102" s="220"/>
      <c r="E102" s="221"/>
      <c r="F102" s="221"/>
      <c r="G102" s="223"/>
    </row>
    <row r="103" spans="1:7" s="226" customFormat="1" ht="31.9" hidden="1" customHeight="1" outlineLevel="1" x14ac:dyDescent="0.25">
      <c r="A103" s="143" t="s">
        <v>1858</v>
      </c>
      <c r="B103" s="126" t="s">
        <v>335</v>
      </c>
      <c r="C103" s="126"/>
      <c r="D103" s="220"/>
      <c r="E103" s="221"/>
      <c r="F103" s="221"/>
      <c r="G103" s="223"/>
    </row>
    <row r="104" spans="1:7" s="236" customFormat="1" ht="31.9" hidden="1" customHeight="1" outlineLevel="1" x14ac:dyDescent="0.25">
      <c r="A104" s="143" t="s">
        <v>138</v>
      </c>
      <c r="B104" s="234" t="s">
        <v>104</v>
      </c>
      <c r="C104" s="234"/>
      <c r="D104" s="235"/>
      <c r="E104" s="244"/>
      <c r="F104" s="244"/>
      <c r="G104" s="245"/>
    </row>
    <row r="105" spans="1:7" s="226" customFormat="1" ht="31.9" hidden="1" customHeight="1" outlineLevel="1" x14ac:dyDescent="0.25">
      <c r="A105" s="143" t="s">
        <v>139</v>
      </c>
      <c r="B105" s="237" t="s">
        <v>4</v>
      </c>
      <c r="C105" s="126"/>
      <c r="D105" s="220"/>
      <c r="E105" s="221"/>
      <c r="F105" s="221"/>
      <c r="G105" s="223"/>
    </row>
    <row r="106" spans="1:7" s="226" customFormat="1" ht="31.9" hidden="1" customHeight="1" outlineLevel="1" x14ac:dyDescent="0.25">
      <c r="A106" s="143" t="s">
        <v>375</v>
      </c>
      <c r="B106" s="126" t="s">
        <v>334</v>
      </c>
      <c r="C106" s="126"/>
      <c r="D106" s="220"/>
      <c r="E106" s="221"/>
      <c r="F106" s="221"/>
      <c r="G106" s="223"/>
    </row>
    <row r="107" spans="1:7" s="226" customFormat="1" ht="31.9" hidden="1" customHeight="1" outlineLevel="1" x14ac:dyDescent="0.25">
      <c r="A107" s="143" t="s">
        <v>376</v>
      </c>
      <c r="B107" s="126" t="s">
        <v>335</v>
      </c>
      <c r="C107" s="126"/>
      <c r="D107" s="220"/>
      <c r="E107" s="221"/>
      <c r="F107" s="221"/>
      <c r="G107" s="223"/>
    </row>
    <row r="108" spans="1:7" s="226" customFormat="1" ht="31.9" hidden="1" customHeight="1" outlineLevel="1" x14ac:dyDescent="0.25">
      <c r="A108" s="143" t="s">
        <v>140</v>
      </c>
      <c r="B108" s="237" t="s">
        <v>3</v>
      </c>
      <c r="C108" s="126"/>
      <c r="D108" s="220"/>
      <c r="E108" s="221"/>
      <c r="F108" s="221"/>
      <c r="G108" s="223"/>
    </row>
    <row r="109" spans="1:7" s="226" customFormat="1" ht="31.9" hidden="1" customHeight="1" outlineLevel="1" x14ac:dyDescent="0.25">
      <c r="A109" s="143" t="s">
        <v>377</v>
      </c>
      <c r="B109" s="126" t="s">
        <v>334</v>
      </c>
      <c r="C109" s="126"/>
      <c r="D109" s="220"/>
      <c r="E109" s="221"/>
      <c r="F109" s="221"/>
      <c r="G109" s="223"/>
    </row>
    <row r="110" spans="1:7" s="226" customFormat="1" ht="31.9" hidden="1" customHeight="1" outlineLevel="1" x14ac:dyDescent="0.25">
      <c r="A110" s="143" t="s">
        <v>378</v>
      </c>
      <c r="B110" s="126" t="s">
        <v>335</v>
      </c>
      <c r="C110" s="126"/>
      <c r="D110" s="220"/>
      <c r="E110" s="221"/>
      <c r="F110" s="221"/>
      <c r="G110" s="223"/>
    </row>
    <row r="111" spans="1:7" s="226" customFormat="1" ht="31.9" hidden="1" customHeight="1" outlineLevel="1" x14ac:dyDescent="0.25">
      <c r="A111" s="143" t="s">
        <v>141</v>
      </c>
      <c r="B111" s="237" t="s">
        <v>5</v>
      </c>
      <c r="C111" s="126"/>
      <c r="D111" s="220"/>
      <c r="E111" s="221"/>
      <c r="F111" s="221"/>
      <c r="G111" s="223"/>
    </row>
    <row r="112" spans="1:7" s="226" customFormat="1" ht="31.9" hidden="1" customHeight="1" outlineLevel="1" x14ac:dyDescent="0.25">
      <c r="A112" s="143" t="s">
        <v>379</v>
      </c>
      <c r="B112" s="126" t="s">
        <v>334</v>
      </c>
      <c r="C112" s="126"/>
      <c r="D112" s="220"/>
      <c r="E112" s="221"/>
      <c r="F112" s="221"/>
      <c r="G112" s="223"/>
    </row>
    <row r="113" spans="1:7" s="226" customFormat="1" ht="31.9" hidden="1" customHeight="1" outlineLevel="1" x14ac:dyDescent="0.25">
      <c r="A113" s="143" t="s">
        <v>380</v>
      </c>
      <c r="B113" s="126" t="s">
        <v>335</v>
      </c>
      <c r="C113" s="126"/>
      <c r="D113" s="220"/>
      <c r="E113" s="221"/>
      <c r="F113" s="221"/>
      <c r="G113" s="223"/>
    </row>
    <row r="114" spans="1:7" s="226" customFormat="1" ht="31.9" hidden="1" customHeight="1" outlineLevel="1" x14ac:dyDescent="0.25">
      <c r="A114" s="143" t="s">
        <v>142</v>
      </c>
      <c r="B114" s="237" t="s">
        <v>6</v>
      </c>
      <c r="C114" s="126"/>
      <c r="D114" s="220"/>
      <c r="E114" s="221"/>
      <c r="F114" s="221"/>
      <c r="G114" s="223"/>
    </row>
    <row r="115" spans="1:7" s="226" customFormat="1" ht="31.9" hidden="1" customHeight="1" outlineLevel="1" x14ac:dyDescent="0.25">
      <c r="A115" s="143" t="s">
        <v>381</v>
      </c>
      <c r="B115" s="126" t="s">
        <v>334</v>
      </c>
      <c r="C115" s="126"/>
      <c r="D115" s="220"/>
      <c r="E115" s="221"/>
      <c r="F115" s="221"/>
      <c r="G115" s="223"/>
    </row>
    <row r="116" spans="1:7" s="226" customFormat="1" ht="31.9" hidden="1" customHeight="1" outlineLevel="1" x14ac:dyDescent="0.25">
      <c r="A116" s="143" t="s">
        <v>382</v>
      </c>
      <c r="B116" s="126" t="s">
        <v>335</v>
      </c>
      <c r="C116" s="126"/>
      <c r="D116" s="220"/>
      <c r="E116" s="221"/>
      <c r="F116" s="221"/>
      <c r="G116" s="223"/>
    </row>
    <row r="117" spans="1:7" s="226" customFormat="1" ht="31.9" hidden="1" customHeight="1" outlineLevel="1" x14ac:dyDescent="0.25">
      <c r="A117" s="143" t="s">
        <v>143</v>
      </c>
      <c r="B117" s="237" t="s">
        <v>7</v>
      </c>
      <c r="C117" s="126"/>
      <c r="D117" s="220"/>
      <c r="E117" s="221"/>
      <c r="F117" s="221"/>
      <c r="G117" s="223"/>
    </row>
    <row r="118" spans="1:7" s="226" customFormat="1" ht="31.9" hidden="1" customHeight="1" outlineLevel="1" x14ac:dyDescent="0.25">
      <c r="A118" s="143" t="s">
        <v>383</v>
      </c>
      <c r="B118" s="126" t="s">
        <v>334</v>
      </c>
      <c r="C118" s="126"/>
      <c r="D118" s="220"/>
      <c r="E118" s="221"/>
      <c r="F118" s="221"/>
      <c r="G118" s="223"/>
    </row>
    <row r="119" spans="1:7" s="226" customFormat="1" ht="31.9" hidden="1" customHeight="1" outlineLevel="1" x14ac:dyDescent="0.25">
      <c r="A119" s="143" t="s">
        <v>384</v>
      </c>
      <c r="B119" s="126" t="s">
        <v>335</v>
      </c>
      <c r="C119" s="126"/>
      <c r="D119" s="220"/>
      <c r="E119" s="221"/>
      <c r="F119" s="221"/>
      <c r="G119" s="223"/>
    </row>
    <row r="120" spans="1:7" s="226" customFormat="1" ht="31.9" hidden="1" customHeight="1" outlineLevel="1" x14ac:dyDescent="0.25">
      <c r="A120" s="143" t="s">
        <v>144</v>
      </c>
      <c r="B120" s="237" t="s">
        <v>327</v>
      </c>
      <c r="C120" s="126"/>
      <c r="D120" s="220"/>
      <c r="E120" s="221"/>
      <c r="F120" s="221"/>
      <c r="G120" s="223"/>
    </row>
    <row r="121" spans="1:7" s="226" customFormat="1" ht="31.9" hidden="1" customHeight="1" outlineLevel="1" x14ac:dyDescent="0.25">
      <c r="A121" s="143" t="s">
        <v>385</v>
      </c>
      <c r="B121" s="126" t="s">
        <v>334</v>
      </c>
      <c r="C121" s="126"/>
      <c r="D121" s="220"/>
      <c r="E121" s="221"/>
      <c r="F121" s="221"/>
      <c r="G121" s="223"/>
    </row>
    <row r="122" spans="1:7" s="226" customFormat="1" ht="31.9" hidden="1" customHeight="1" outlineLevel="1" x14ac:dyDescent="0.25">
      <c r="A122" s="143" t="s">
        <v>386</v>
      </c>
      <c r="B122" s="126" t="s">
        <v>335</v>
      </c>
      <c r="C122" s="126"/>
      <c r="D122" s="220"/>
      <c r="E122" s="221"/>
      <c r="F122" s="221"/>
      <c r="G122" s="223"/>
    </row>
    <row r="123" spans="1:7" s="236" customFormat="1" ht="31.9" hidden="1" customHeight="1" outlineLevel="1" x14ac:dyDescent="0.25">
      <c r="A123" s="143" t="s">
        <v>2019</v>
      </c>
      <c r="B123" s="234" t="s">
        <v>105</v>
      </c>
      <c r="C123" s="234"/>
      <c r="D123" s="235"/>
      <c r="E123" s="244"/>
      <c r="F123" s="244"/>
      <c r="G123" s="245"/>
    </row>
    <row r="124" spans="1:7" s="226" customFormat="1" ht="31.9" hidden="1" customHeight="1" outlineLevel="1" x14ac:dyDescent="0.25">
      <c r="A124" s="143" t="s">
        <v>2020</v>
      </c>
      <c r="B124" s="237" t="s">
        <v>4</v>
      </c>
      <c r="C124" s="126"/>
      <c r="D124" s="220"/>
      <c r="E124" s="221"/>
      <c r="F124" s="221"/>
      <c r="G124" s="223"/>
    </row>
    <row r="125" spans="1:7" s="226" customFormat="1" ht="31.9" hidden="1" customHeight="1" outlineLevel="1" x14ac:dyDescent="0.25">
      <c r="A125" s="143" t="s">
        <v>2021</v>
      </c>
      <c r="B125" s="238" t="s">
        <v>334</v>
      </c>
      <c r="C125" s="126"/>
      <c r="D125" s="220"/>
      <c r="E125" s="239"/>
      <c r="F125" s="239"/>
      <c r="G125" s="240"/>
    </row>
    <row r="126" spans="1:7" s="226" customFormat="1" ht="31.9" hidden="1" customHeight="1" outlineLevel="1" x14ac:dyDescent="0.25">
      <c r="A126" s="143" t="s">
        <v>2022</v>
      </c>
      <c r="B126" s="126" t="s">
        <v>335</v>
      </c>
      <c r="C126" s="126"/>
      <c r="D126" s="220"/>
      <c r="E126" s="221"/>
      <c r="F126" s="221"/>
      <c r="G126" s="223"/>
    </row>
    <row r="127" spans="1:7" s="226" customFormat="1" ht="31.9" hidden="1" customHeight="1" outlineLevel="1" x14ac:dyDescent="0.25">
      <c r="A127" s="143" t="s">
        <v>2023</v>
      </c>
      <c r="B127" s="237" t="s">
        <v>3</v>
      </c>
      <c r="C127" s="126"/>
      <c r="D127" s="220"/>
      <c r="E127" s="221"/>
      <c r="F127" s="221"/>
      <c r="G127" s="223"/>
    </row>
    <row r="128" spans="1:7" s="226" customFormat="1" ht="31.9" hidden="1" customHeight="1" outlineLevel="1" x14ac:dyDescent="0.25">
      <c r="A128" s="143" t="s">
        <v>2024</v>
      </c>
      <c r="B128" s="126" t="s">
        <v>334</v>
      </c>
      <c r="C128" s="126"/>
      <c r="D128" s="220"/>
      <c r="E128" s="221"/>
      <c r="F128" s="221"/>
      <c r="G128" s="223"/>
    </row>
    <row r="129" spans="1:7" s="226" customFormat="1" ht="31.9" hidden="1" customHeight="1" outlineLevel="1" x14ac:dyDescent="0.25">
      <c r="A129" s="143" t="s">
        <v>2025</v>
      </c>
      <c r="B129" s="126" t="s">
        <v>335</v>
      </c>
      <c r="C129" s="126"/>
      <c r="D129" s="220"/>
      <c r="E129" s="221"/>
      <c r="F129" s="221"/>
      <c r="G129" s="223"/>
    </row>
    <row r="130" spans="1:7" s="226" customFormat="1" ht="31.9" hidden="1" customHeight="1" outlineLevel="1" x14ac:dyDescent="0.25">
      <c r="A130" s="143" t="s">
        <v>2026</v>
      </c>
      <c r="B130" s="237" t="s">
        <v>5</v>
      </c>
      <c r="C130" s="126"/>
      <c r="D130" s="220"/>
      <c r="E130" s="221"/>
      <c r="F130" s="221"/>
      <c r="G130" s="223"/>
    </row>
    <row r="131" spans="1:7" s="226" customFormat="1" ht="31.9" hidden="1" customHeight="1" outlineLevel="1" x14ac:dyDescent="0.25">
      <c r="A131" s="143" t="s">
        <v>2027</v>
      </c>
      <c r="B131" s="126" t="s">
        <v>334</v>
      </c>
      <c r="C131" s="126"/>
      <c r="D131" s="220"/>
      <c r="E131" s="221"/>
      <c r="F131" s="221"/>
      <c r="G131" s="223"/>
    </row>
    <row r="132" spans="1:7" s="226" customFormat="1" ht="31.9" hidden="1" customHeight="1" outlineLevel="1" x14ac:dyDescent="0.25">
      <c r="A132" s="143" t="s">
        <v>2028</v>
      </c>
      <c r="B132" s="126" t="s">
        <v>335</v>
      </c>
      <c r="C132" s="126"/>
      <c r="D132" s="220"/>
      <c r="E132" s="221"/>
      <c r="F132" s="221"/>
      <c r="G132" s="223"/>
    </row>
    <row r="133" spans="1:7" s="226" customFormat="1" ht="31.9" hidden="1" customHeight="1" outlineLevel="1" x14ac:dyDescent="0.25">
      <c r="A133" s="143" t="s">
        <v>2029</v>
      </c>
      <c r="B133" s="237" t="s">
        <v>6</v>
      </c>
      <c r="C133" s="126"/>
      <c r="D133" s="220"/>
      <c r="E133" s="221"/>
      <c r="F133" s="221"/>
      <c r="G133" s="223"/>
    </row>
    <row r="134" spans="1:7" s="226" customFormat="1" ht="31.9" hidden="1" customHeight="1" outlineLevel="1" x14ac:dyDescent="0.25">
      <c r="A134" s="143" t="s">
        <v>2030</v>
      </c>
      <c r="B134" s="126" t="s">
        <v>334</v>
      </c>
      <c r="C134" s="126"/>
      <c r="D134" s="220"/>
      <c r="E134" s="221"/>
      <c r="F134" s="221"/>
      <c r="G134" s="223"/>
    </row>
    <row r="135" spans="1:7" s="226" customFormat="1" ht="31.9" hidden="1" customHeight="1" outlineLevel="1" x14ac:dyDescent="0.25">
      <c r="A135" s="143" t="s">
        <v>2031</v>
      </c>
      <c r="B135" s="126" t="s">
        <v>335</v>
      </c>
      <c r="C135" s="126"/>
      <c r="D135" s="220"/>
      <c r="E135" s="221"/>
      <c r="F135" s="221"/>
      <c r="G135" s="223"/>
    </row>
    <row r="136" spans="1:7" s="226" customFormat="1" ht="31.9" hidden="1" customHeight="1" outlineLevel="1" x14ac:dyDescent="0.25">
      <c r="A136" s="143" t="s">
        <v>2032</v>
      </c>
      <c r="B136" s="237" t="s">
        <v>7</v>
      </c>
      <c r="C136" s="126"/>
      <c r="D136" s="220"/>
      <c r="E136" s="221"/>
      <c r="F136" s="221"/>
      <c r="G136" s="223"/>
    </row>
    <row r="137" spans="1:7" s="226" customFormat="1" ht="31.9" hidden="1" customHeight="1" outlineLevel="1" x14ac:dyDescent="0.25">
      <c r="A137" s="143" t="s">
        <v>2033</v>
      </c>
      <c r="B137" s="126" t="s">
        <v>334</v>
      </c>
      <c r="C137" s="126"/>
      <c r="D137" s="220"/>
      <c r="E137" s="221"/>
      <c r="F137" s="221"/>
      <c r="G137" s="223"/>
    </row>
    <row r="138" spans="1:7" s="226" customFormat="1" ht="31.9" hidden="1" customHeight="1" outlineLevel="1" x14ac:dyDescent="0.25">
      <c r="A138" s="143" t="s">
        <v>2034</v>
      </c>
      <c r="B138" s="126" t="s">
        <v>335</v>
      </c>
      <c r="C138" s="126"/>
      <c r="D138" s="220"/>
      <c r="E138" s="221"/>
      <c r="F138" s="221"/>
      <c r="G138" s="223"/>
    </row>
    <row r="139" spans="1:7" s="226" customFormat="1" ht="31.9" hidden="1" customHeight="1" outlineLevel="1" x14ac:dyDescent="0.25">
      <c r="A139" s="143" t="s">
        <v>2035</v>
      </c>
      <c r="B139" s="237" t="s">
        <v>327</v>
      </c>
      <c r="C139" s="126"/>
      <c r="D139" s="220"/>
      <c r="E139" s="221"/>
      <c r="F139" s="221"/>
      <c r="G139" s="223"/>
    </row>
    <row r="140" spans="1:7" s="226" customFormat="1" ht="31.9" hidden="1" customHeight="1" outlineLevel="1" x14ac:dyDescent="0.25">
      <c r="A140" s="143" t="s">
        <v>2036</v>
      </c>
      <c r="B140" s="126" t="s">
        <v>334</v>
      </c>
      <c r="C140" s="126"/>
      <c r="D140" s="220"/>
      <c r="E140" s="221"/>
      <c r="F140" s="221"/>
      <c r="G140" s="223"/>
    </row>
    <row r="141" spans="1:7" s="226" customFormat="1" ht="31.9" hidden="1" customHeight="1" outlineLevel="1" x14ac:dyDescent="0.25">
      <c r="A141" s="143" t="s">
        <v>2037</v>
      </c>
      <c r="B141" s="126" t="s">
        <v>335</v>
      </c>
      <c r="C141" s="126"/>
      <c r="D141" s="220"/>
      <c r="E141" s="221"/>
      <c r="F141" s="221"/>
      <c r="G141" s="223"/>
    </row>
    <row r="142" spans="1:7" s="236" customFormat="1" ht="31.9" hidden="1" customHeight="1" outlineLevel="1" x14ac:dyDescent="0.25">
      <c r="A142" s="143" t="s">
        <v>2038</v>
      </c>
      <c r="B142" s="234" t="s">
        <v>106</v>
      </c>
      <c r="C142" s="234"/>
      <c r="D142" s="235"/>
      <c r="E142" s="244"/>
      <c r="F142" s="244"/>
      <c r="G142" s="245"/>
    </row>
    <row r="143" spans="1:7" s="226" customFormat="1" ht="31.9" hidden="1" customHeight="1" outlineLevel="1" x14ac:dyDescent="0.25">
      <c r="A143" s="143" t="s">
        <v>2039</v>
      </c>
      <c r="B143" s="237" t="s">
        <v>4</v>
      </c>
      <c r="C143" s="126"/>
      <c r="D143" s="220"/>
      <c r="E143" s="221"/>
      <c r="F143" s="221"/>
      <c r="G143" s="223"/>
    </row>
    <row r="144" spans="1:7" s="226" customFormat="1" ht="31.9" hidden="1" customHeight="1" outlineLevel="1" x14ac:dyDescent="0.25">
      <c r="A144" s="143" t="s">
        <v>2040</v>
      </c>
      <c r="B144" s="126" t="s">
        <v>334</v>
      </c>
      <c r="C144" s="126"/>
      <c r="D144" s="220"/>
      <c r="E144" s="221"/>
      <c r="F144" s="221"/>
      <c r="G144" s="223"/>
    </row>
    <row r="145" spans="1:7" s="226" customFormat="1" ht="31.9" hidden="1" customHeight="1" outlineLevel="1" x14ac:dyDescent="0.25">
      <c r="A145" s="143" t="s">
        <v>2041</v>
      </c>
      <c r="B145" s="126" t="s">
        <v>335</v>
      </c>
      <c r="C145" s="126"/>
      <c r="D145" s="220"/>
      <c r="E145" s="221"/>
      <c r="F145" s="221"/>
      <c r="G145" s="223"/>
    </row>
    <row r="146" spans="1:7" s="226" customFormat="1" ht="31.9" hidden="1" customHeight="1" outlineLevel="1" x14ac:dyDescent="0.25">
      <c r="A146" s="143" t="s">
        <v>2042</v>
      </c>
      <c r="B146" s="237" t="s">
        <v>3</v>
      </c>
      <c r="C146" s="126"/>
      <c r="D146" s="220"/>
      <c r="E146" s="221"/>
      <c r="F146" s="221"/>
      <c r="G146" s="223"/>
    </row>
    <row r="147" spans="1:7" s="226" customFormat="1" ht="31.9" hidden="1" customHeight="1" outlineLevel="1" x14ac:dyDescent="0.25">
      <c r="A147" s="143" t="s">
        <v>2043</v>
      </c>
      <c r="B147" s="126" t="s">
        <v>334</v>
      </c>
      <c r="C147" s="126"/>
      <c r="D147" s="220"/>
      <c r="E147" s="221"/>
      <c r="F147" s="221"/>
      <c r="G147" s="223"/>
    </row>
    <row r="148" spans="1:7" s="226" customFormat="1" ht="31.9" hidden="1" customHeight="1" outlineLevel="1" x14ac:dyDescent="0.25">
      <c r="A148" s="143" t="s">
        <v>2044</v>
      </c>
      <c r="B148" s="126" t="s">
        <v>335</v>
      </c>
      <c r="C148" s="126"/>
      <c r="D148" s="220"/>
      <c r="E148" s="221"/>
      <c r="F148" s="221"/>
      <c r="G148" s="223"/>
    </row>
    <row r="149" spans="1:7" s="226" customFormat="1" ht="31.9" hidden="1" customHeight="1" outlineLevel="1" x14ac:dyDescent="0.25">
      <c r="A149" s="143" t="s">
        <v>2045</v>
      </c>
      <c r="B149" s="237" t="s">
        <v>5</v>
      </c>
      <c r="C149" s="126"/>
      <c r="D149" s="220"/>
      <c r="E149" s="221"/>
      <c r="F149" s="221"/>
      <c r="G149" s="223"/>
    </row>
    <row r="150" spans="1:7" s="226" customFormat="1" ht="31.9" hidden="1" customHeight="1" outlineLevel="1" x14ac:dyDescent="0.25">
      <c r="A150" s="143" t="s">
        <v>2046</v>
      </c>
      <c r="B150" s="126" t="s">
        <v>334</v>
      </c>
      <c r="C150" s="126"/>
      <c r="D150" s="220"/>
      <c r="E150" s="221"/>
      <c r="F150" s="221"/>
      <c r="G150" s="223"/>
    </row>
    <row r="151" spans="1:7" s="226" customFormat="1" ht="31.9" hidden="1" customHeight="1" outlineLevel="1" x14ac:dyDescent="0.25">
      <c r="A151" s="143" t="s">
        <v>2047</v>
      </c>
      <c r="B151" s="126" t="s">
        <v>335</v>
      </c>
      <c r="C151" s="126"/>
      <c r="D151" s="220"/>
      <c r="E151" s="221"/>
      <c r="F151" s="221"/>
      <c r="G151" s="223"/>
    </row>
    <row r="152" spans="1:7" s="226" customFormat="1" ht="31.9" hidden="1" customHeight="1" outlineLevel="1" x14ac:dyDescent="0.25">
      <c r="A152" s="143" t="s">
        <v>2048</v>
      </c>
      <c r="B152" s="237" t="s">
        <v>6</v>
      </c>
      <c r="C152" s="126"/>
      <c r="D152" s="220"/>
      <c r="E152" s="221"/>
      <c r="F152" s="221"/>
      <c r="G152" s="223"/>
    </row>
    <row r="153" spans="1:7" s="226" customFormat="1" ht="31.9" hidden="1" customHeight="1" outlineLevel="1" x14ac:dyDescent="0.25">
      <c r="A153" s="143" t="s">
        <v>2049</v>
      </c>
      <c r="B153" s="126" t="s">
        <v>334</v>
      </c>
      <c r="C153" s="126"/>
      <c r="D153" s="220"/>
      <c r="E153" s="221"/>
      <c r="F153" s="221"/>
      <c r="G153" s="223"/>
    </row>
    <row r="154" spans="1:7" s="226" customFormat="1" ht="31.9" hidden="1" customHeight="1" outlineLevel="1" x14ac:dyDescent="0.25">
      <c r="A154" s="143" t="s">
        <v>2050</v>
      </c>
      <c r="B154" s="126" t="s">
        <v>335</v>
      </c>
      <c r="C154" s="126"/>
      <c r="D154" s="220"/>
      <c r="E154" s="221"/>
      <c r="F154" s="221"/>
      <c r="G154" s="223"/>
    </row>
    <row r="155" spans="1:7" s="226" customFormat="1" ht="31.9" hidden="1" customHeight="1" outlineLevel="1" x14ac:dyDescent="0.25">
      <c r="A155" s="143" t="s">
        <v>2051</v>
      </c>
      <c r="B155" s="237" t="s">
        <v>7</v>
      </c>
      <c r="C155" s="126"/>
      <c r="D155" s="220"/>
      <c r="E155" s="221"/>
      <c r="F155" s="221"/>
      <c r="G155" s="223"/>
    </row>
    <row r="156" spans="1:7" s="226" customFormat="1" ht="31.9" hidden="1" customHeight="1" outlineLevel="1" x14ac:dyDescent="0.25">
      <c r="A156" s="143" t="s">
        <v>2052</v>
      </c>
      <c r="B156" s="126" t="s">
        <v>334</v>
      </c>
      <c r="C156" s="126"/>
      <c r="D156" s="220"/>
      <c r="E156" s="221"/>
      <c r="F156" s="221"/>
      <c r="G156" s="223"/>
    </row>
    <row r="157" spans="1:7" s="226" customFormat="1" ht="31.9" hidden="1" customHeight="1" outlineLevel="1" x14ac:dyDescent="0.25">
      <c r="A157" s="143" t="s">
        <v>2053</v>
      </c>
      <c r="B157" s="126" t="s">
        <v>335</v>
      </c>
      <c r="C157" s="126"/>
      <c r="D157" s="220"/>
      <c r="E157" s="221"/>
      <c r="F157" s="221"/>
      <c r="G157" s="223"/>
    </row>
    <row r="158" spans="1:7" s="226" customFormat="1" ht="31.9" hidden="1" customHeight="1" outlineLevel="1" x14ac:dyDescent="0.25">
      <c r="A158" s="143" t="s">
        <v>2054</v>
      </c>
      <c r="B158" s="237" t="s">
        <v>327</v>
      </c>
      <c r="C158" s="126"/>
      <c r="D158" s="220"/>
      <c r="E158" s="221"/>
      <c r="F158" s="221"/>
      <c r="G158" s="223"/>
    </row>
    <row r="159" spans="1:7" s="226" customFormat="1" ht="31.9" hidden="1" customHeight="1" outlineLevel="1" x14ac:dyDescent="0.25">
      <c r="A159" s="143" t="s">
        <v>2055</v>
      </c>
      <c r="B159" s="126" t="s">
        <v>334</v>
      </c>
      <c r="C159" s="126"/>
      <c r="D159" s="220"/>
      <c r="E159" s="221"/>
      <c r="F159" s="221"/>
      <c r="G159" s="223"/>
    </row>
    <row r="160" spans="1:7" s="226" customFormat="1" ht="31.9" hidden="1" customHeight="1" outlineLevel="1" x14ac:dyDescent="0.25">
      <c r="A160" s="143" t="s">
        <v>2056</v>
      </c>
      <c r="B160" s="126" t="s">
        <v>335</v>
      </c>
      <c r="C160" s="126"/>
      <c r="D160" s="220"/>
      <c r="E160" s="221"/>
      <c r="F160" s="221"/>
      <c r="G160" s="223"/>
    </row>
    <row r="161" spans="1:7" s="229" customFormat="1" ht="19.149999999999999" customHeight="1" collapsed="1" x14ac:dyDescent="0.25">
      <c r="A161" s="143" t="s">
        <v>145</v>
      </c>
      <c r="B161" s="227" t="s">
        <v>108</v>
      </c>
      <c r="C161" s="227"/>
      <c r="D161" s="227"/>
      <c r="E161" s="228"/>
      <c r="F161" s="246"/>
      <c r="G161" s="247"/>
    </row>
    <row r="162" spans="1:7" s="233" customFormat="1" ht="19.149999999999999" customHeight="1" outlineLevel="1" x14ac:dyDescent="0.25">
      <c r="A162" s="143" t="s">
        <v>147</v>
      </c>
      <c r="B162" s="145" t="s">
        <v>102</v>
      </c>
      <c r="C162" s="145"/>
      <c r="D162" s="230"/>
      <c r="E162" s="231"/>
      <c r="F162" s="231"/>
      <c r="G162" s="146"/>
    </row>
    <row r="163" spans="1:7" s="236" customFormat="1" ht="31.9" hidden="1" customHeight="1" outlineLevel="1" x14ac:dyDescent="0.25">
      <c r="A163" s="143" t="s">
        <v>148</v>
      </c>
      <c r="B163" s="234" t="s">
        <v>103</v>
      </c>
      <c r="C163" s="234"/>
      <c r="D163" s="235"/>
      <c r="E163" s="244"/>
      <c r="F163" s="244"/>
      <c r="G163" s="245"/>
    </row>
    <row r="164" spans="1:7" s="226" customFormat="1" ht="31.9" hidden="1" customHeight="1" outlineLevel="1" x14ac:dyDescent="0.25">
      <c r="A164" s="143" t="s">
        <v>149</v>
      </c>
      <c r="B164" s="237" t="s">
        <v>4</v>
      </c>
      <c r="C164" s="126"/>
      <c r="D164" s="220"/>
      <c r="E164" s="221"/>
      <c r="F164" s="221"/>
      <c r="G164" s="223"/>
    </row>
    <row r="165" spans="1:7" s="226" customFormat="1" ht="31.9" hidden="1" customHeight="1" outlineLevel="1" x14ac:dyDescent="0.25">
      <c r="A165" s="143" t="s">
        <v>387</v>
      </c>
      <c r="B165" s="126" t="s">
        <v>334</v>
      </c>
      <c r="C165" s="126"/>
      <c r="D165" s="220"/>
      <c r="E165" s="221"/>
      <c r="F165" s="221"/>
      <c r="G165" s="223"/>
    </row>
    <row r="166" spans="1:7" s="226" customFormat="1" ht="31.9" hidden="1" customHeight="1" outlineLevel="1" x14ac:dyDescent="0.25">
      <c r="A166" s="143" t="s">
        <v>2057</v>
      </c>
      <c r="B166" s="126" t="s">
        <v>337</v>
      </c>
      <c r="C166" s="126"/>
      <c r="D166" s="220"/>
      <c r="E166" s="221"/>
      <c r="F166" s="221"/>
      <c r="G166" s="223"/>
    </row>
    <row r="167" spans="1:7" s="226" customFormat="1" ht="31.9" hidden="1" customHeight="1" outlineLevel="1" x14ac:dyDescent="0.25">
      <c r="A167" s="143" t="s">
        <v>2058</v>
      </c>
      <c r="B167" s="126" t="s">
        <v>338</v>
      </c>
      <c r="C167" s="126"/>
      <c r="D167" s="220"/>
      <c r="E167" s="221"/>
      <c r="F167" s="221"/>
      <c r="G167" s="223"/>
    </row>
    <row r="168" spans="1:7" s="226" customFormat="1" ht="31.9" hidden="1" customHeight="1" outlineLevel="1" x14ac:dyDescent="0.25">
      <c r="A168" s="143" t="s">
        <v>389</v>
      </c>
      <c r="B168" s="126" t="s">
        <v>335</v>
      </c>
      <c r="C168" s="126"/>
      <c r="D168" s="220"/>
      <c r="E168" s="221"/>
      <c r="F168" s="221"/>
      <c r="G168" s="223"/>
    </row>
    <row r="169" spans="1:7" s="226" customFormat="1" ht="31.9" hidden="1" customHeight="1" outlineLevel="1" x14ac:dyDescent="0.25">
      <c r="A169" s="143" t="s">
        <v>2059</v>
      </c>
      <c r="B169" s="126" t="s">
        <v>339</v>
      </c>
      <c r="C169" s="126"/>
      <c r="D169" s="220"/>
      <c r="E169" s="221"/>
      <c r="F169" s="221"/>
      <c r="G169" s="223"/>
    </row>
    <row r="170" spans="1:7" s="226" customFormat="1" ht="31.9" hidden="1" customHeight="1" outlineLevel="1" x14ac:dyDescent="0.25">
      <c r="A170" s="143" t="s">
        <v>340</v>
      </c>
      <c r="B170" s="126" t="s">
        <v>341</v>
      </c>
      <c r="C170" s="126"/>
      <c r="D170" s="220"/>
      <c r="E170" s="221"/>
      <c r="F170" s="221"/>
      <c r="G170" s="223"/>
    </row>
    <row r="171" spans="1:7" s="226" customFormat="1" ht="31.9" hidden="1" customHeight="1" outlineLevel="1" x14ac:dyDescent="0.25">
      <c r="A171" s="143" t="s">
        <v>150</v>
      </c>
      <c r="B171" s="237" t="s">
        <v>3</v>
      </c>
      <c r="C171" s="126"/>
      <c r="D171" s="220"/>
      <c r="E171" s="221"/>
      <c r="F171" s="221"/>
      <c r="G171" s="223"/>
    </row>
    <row r="172" spans="1:7" s="226" customFormat="1" ht="31.9" hidden="1" customHeight="1" outlineLevel="1" x14ac:dyDescent="0.25">
      <c r="A172" s="143" t="s">
        <v>394</v>
      </c>
      <c r="B172" s="126" t="s">
        <v>334</v>
      </c>
      <c r="C172" s="126"/>
      <c r="D172" s="220"/>
      <c r="E172" s="221"/>
      <c r="F172" s="221"/>
      <c r="G172" s="223"/>
    </row>
    <row r="173" spans="1:7" s="226" customFormat="1" ht="31.9" hidden="1" customHeight="1" outlineLevel="1" x14ac:dyDescent="0.25">
      <c r="A173" s="143" t="s">
        <v>2060</v>
      </c>
      <c r="B173" s="126" t="s">
        <v>337</v>
      </c>
      <c r="C173" s="126"/>
      <c r="D173" s="220"/>
      <c r="E173" s="221"/>
      <c r="F173" s="221"/>
      <c r="G173" s="223"/>
    </row>
    <row r="174" spans="1:7" s="226" customFormat="1" ht="31.9" hidden="1" customHeight="1" outlineLevel="1" x14ac:dyDescent="0.25">
      <c r="A174" s="143" t="s">
        <v>2061</v>
      </c>
      <c r="B174" s="126" t="s">
        <v>338</v>
      </c>
      <c r="C174" s="126"/>
      <c r="D174" s="220"/>
      <c r="E174" s="221"/>
      <c r="F174" s="221"/>
      <c r="G174" s="223"/>
    </row>
    <row r="175" spans="1:7" s="226" customFormat="1" ht="31.9" hidden="1" customHeight="1" outlineLevel="1" x14ac:dyDescent="0.25">
      <c r="A175" s="143" t="s">
        <v>395</v>
      </c>
      <c r="B175" s="126" t="s">
        <v>335</v>
      </c>
      <c r="C175" s="126"/>
      <c r="D175" s="220"/>
      <c r="E175" s="221"/>
      <c r="F175" s="221"/>
      <c r="G175" s="223"/>
    </row>
    <row r="176" spans="1:7" s="226" customFormat="1" ht="31.9" hidden="1" customHeight="1" outlineLevel="1" x14ac:dyDescent="0.25">
      <c r="A176" s="143" t="s">
        <v>2062</v>
      </c>
      <c r="B176" s="126" t="s">
        <v>339</v>
      </c>
      <c r="C176" s="126"/>
      <c r="D176" s="220"/>
      <c r="E176" s="221"/>
      <c r="F176" s="221"/>
      <c r="G176" s="223"/>
    </row>
    <row r="177" spans="1:7" s="226" customFormat="1" ht="31.9" hidden="1" customHeight="1" outlineLevel="1" x14ac:dyDescent="0.25">
      <c r="A177" s="143" t="s">
        <v>2063</v>
      </c>
      <c r="B177" s="126" t="s">
        <v>341</v>
      </c>
      <c r="C177" s="126"/>
      <c r="D177" s="220"/>
      <c r="E177" s="221"/>
      <c r="F177" s="221"/>
      <c r="G177" s="223"/>
    </row>
    <row r="178" spans="1:7" s="226" customFormat="1" ht="31.9" hidden="1" customHeight="1" outlineLevel="1" x14ac:dyDescent="0.25">
      <c r="A178" s="143" t="s">
        <v>151</v>
      </c>
      <c r="B178" s="237" t="s">
        <v>5</v>
      </c>
      <c r="C178" s="126"/>
      <c r="D178" s="220"/>
      <c r="E178" s="221"/>
      <c r="F178" s="221"/>
      <c r="G178" s="223"/>
    </row>
    <row r="179" spans="1:7" s="226" customFormat="1" ht="31.9" hidden="1" customHeight="1" outlineLevel="1" x14ac:dyDescent="0.25">
      <c r="A179" s="143" t="s">
        <v>399</v>
      </c>
      <c r="B179" s="126" t="s">
        <v>334</v>
      </c>
      <c r="C179" s="126"/>
      <c r="D179" s="220"/>
      <c r="E179" s="221"/>
      <c r="F179" s="221"/>
      <c r="G179" s="223"/>
    </row>
    <row r="180" spans="1:7" s="226" customFormat="1" ht="31.9" hidden="1" customHeight="1" outlineLevel="1" x14ac:dyDescent="0.25">
      <c r="A180" s="143" t="s">
        <v>2064</v>
      </c>
      <c r="B180" s="126" t="s">
        <v>337</v>
      </c>
      <c r="C180" s="126"/>
      <c r="D180" s="220"/>
      <c r="E180" s="221"/>
      <c r="F180" s="221"/>
      <c r="G180" s="223"/>
    </row>
    <row r="181" spans="1:7" s="226" customFormat="1" ht="31.9" hidden="1" customHeight="1" outlineLevel="1" x14ac:dyDescent="0.25">
      <c r="A181" s="143" t="s">
        <v>2065</v>
      </c>
      <c r="B181" s="126" t="s">
        <v>338</v>
      </c>
      <c r="C181" s="126"/>
      <c r="D181" s="220"/>
      <c r="E181" s="221"/>
      <c r="F181" s="221"/>
      <c r="G181" s="223"/>
    </row>
    <row r="182" spans="1:7" s="226" customFormat="1" ht="31.9" hidden="1" customHeight="1" outlineLevel="1" x14ac:dyDescent="0.25">
      <c r="A182" s="143" t="s">
        <v>400</v>
      </c>
      <c r="B182" s="126" t="s">
        <v>335</v>
      </c>
      <c r="C182" s="126"/>
      <c r="D182" s="220"/>
      <c r="E182" s="221"/>
      <c r="F182" s="221"/>
      <c r="G182" s="223"/>
    </row>
    <row r="183" spans="1:7" s="226" customFormat="1" ht="31.9" hidden="1" customHeight="1" outlineLevel="1" x14ac:dyDescent="0.25">
      <c r="A183" s="143" t="s">
        <v>2066</v>
      </c>
      <c r="B183" s="126" t="s">
        <v>339</v>
      </c>
      <c r="C183" s="126"/>
      <c r="D183" s="220"/>
      <c r="E183" s="221"/>
      <c r="F183" s="221"/>
      <c r="G183" s="223"/>
    </row>
    <row r="184" spans="1:7" s="226" customFormat="1" ht="31.9" hidden="1" customHeight="1" outlineLevel="1" x14ac:dyDescent="0.25">
      <c r="A184" s="143" t="s">
        <v>2067</v>
      </c>
      <c r="B184" s="126" t="s">
        <v>341</v>
      </c>
      <c r="C184" s="126"/>
      <c r="D184" s="220"/>
      <c r="E184" s="221"/>
      <c r="F184" s="221"/>
      <c r="G184" s="223"/>
    </row>
    <row r="185" spans="1:7" s="226" customFormat="1" ht="31.9" hidden="1" customHeight="1" outlineLevel="1" x14ac:dyDescent="0.25">
      <c r="A185" s="143" t="s">
        <v>152</v>
      </c>
      <c r="B185" s="237" t="s">
        <v>6</v>
      </c>
      <c r="C185" s="126"/>
      <c r="D185" s="220"/>
      <c r="E185" s="221"/>
      <c r="F185" s="221"/>
      <c r="G185" s="223"/>
    </row>
    <row r="186" spans="1:7" s="226" customFormat="1" ht="31.9" hidden="1" customHeight="1" outlineLevel="1" x14ac:dyDescent="0.25">
      <c r="A186" s="143" t="s">
        <v>404</v>
      </c>
      <c r="B186" s="126" t="s">
        <v>334</v>
      </c>
      <c r="C186" s="126"/>
      <c r="D186" s="220"/>
      <c r="E186" s="221"/>
      <c r="F186" s="221"/>
      <c r="G186" s="223"/>
    </row>
    <row r="187" spans="1:7" s="226" customFormat="1" ht="31.9" hidden="1" customHeight="1" outlineLevel="1" x14ac:dyDescent="0.25">
      <c r="A187" s="143" t="s">
        <v>2068</v>
      </c>
      <c r="B187" s="126" t="s">
        <v>337</v>
      </c>
      <c r="C187" s="126"/>
      <c r="D187" s="220"/>
      <c r="E187" s="221"/>
      <c r="F187" s="221"/>
      <c r="G187" s="223"/>
    </row>
    <row r="188" spans="1:7" s="226" customFormat="1" ht="31.9" hidden="1" customHeight="1" outlineLevel="1" x14ac:dyDescent="0.25">
      <c r="A188" s="143" t="s">
        <v>2069</v>
      </c>
      <c r="B188" s="126" t="s">
        <v>338</v>
      </c>
      <c r="C188" s="126"/>
      <c r="D188" s="220"/>
      <c r="E188" s="221"/>
      <c r="F188" s="221"/>
      <c r="G188" s="223"/>
    </row>
    <row r="189" spans="1:7" s="226" customFormat="1" ht="31.9" hidden="1" customHeight="1" outlineLevel="1" x14ac:dyDescent="0.25">
      <c r="A189" s="143" t="s">
        <v>405</v>
      </c>
      <c r="B189" s="126" t="s">
        <v>335</v>
      </c>
      <c r="C189" s="126"/>
      <c r="D189" s="220"/>
      <c r="E189" s="221"/>
      <c r="F189" s="221"/>
      <c r="G189" s="223"/>
    </row>
    <row r="190" spans="1:7" s="226" customFormat="1" ht="31.9" hidden="1" customHeight="1" outlineLevel="1" x14ac:dyDescent="0.25">
      <c r="A190" s="143" t="s">
        <v>2070</v>
      </c>
      <c r="B190" s="126" t="s">
        <v>339</v>
      </c>
      <c r="C190" s="126"/>
      <c r="D190" s="220"/>
      <c r="E190" s="221"/>
      <c r="F190" s="221"/>
      <c r="G190" s="223"/>
    </row>
    <row r="191" spans="1:7" s="226" customFormat="1" ht="31.9" hidden="1" customHeight="1" outlineLevel="1" x14ac:dyDescent="0.25">
      <c r="A191" s="143" t="s">
        <v>2071</v>
      </c>
      <c r="B191" s="126" t="s">
        <v>341</v>
      </c>
      <c r="C191" s="126"/>
      <c r="D191" s="220"/>
      <c r="E191" s="221"/>
      <c r="F191" s="221"/>
      <c r="G191" s="223"/>
    </row>
    <row r="192" spans="1:7" s="226" customFormat="1" ht="31.9" hidden="1" customHeight="1" outlineLevel="1" x14ac:dyDescent="0.25">
      <c r="A192" s="143" t="s">
        <v>153</v>
      </c>
      <c r="B192" s="237" t="s">
        <v>7</v>
      </c>
      <c r="C192" s="126"/>
      <c r="D192" s="220"/>
      <c r="E192" s="221"/>
      <c r="F192" s="221"/>
      <c r="G192" s="223"/>
    </row>
    <row r="193" spans="1:7" s="226" customFormat="1" ht="31.9" hidden="1" customHeight="1" outlineLevel="1" x14ac:dyDescent="0.25">
      <c r="A193" s="143" t="s">
        <v>409</v>
      </c>
      <c r="B193" s="126" t="s">
        <v>334</v>
      </c>
      <c r="C193" s="126"/>
      <c r="D193" s="220"/>
      <c r="E193" s="221"/>
      <c r="F193" s="221"/>
      <c r="G193" s="223"/>
    </row>
    <row r="194" spans="1:7" s="226" customFormat="1" ht="31.9" hidden="1" customHeight="1" outlineLevel="1" x14ac:dyDescent="0.25">
      <c r="A194" s="143" t="s">
        <v>2072</v>
      </c>
      <c r="B194" s="126" t="s">
        <v>337</v>
      </c>
      <c r="C194" s="126"/>
      <c r="D194" s="220"/>
      <c r="E194" s="221"/>
      <c r="F194" s="221"/>
      <c r="G194" s="223"/>
    </row>
    <row r="195" spans="1:7" s="226" customFormat="1" ht="31.9" hidden="1" customHeight="1" outlineLevel="1" x14ac:dyDescent="0.25">
      <c r="A195" s="143" t="s">
        <v>2073</v>
      </c>
      <c r="B195" s="126" t="s">
        <v>338</v>
      </c>
      <c r="C195" s="126"/>
      <c r="D195" s="220"/>
      <c r="E195" s="221"/>
      <c r="F195" s="221"/>
      <c r="G195" s="223"/>
    </row>
    <row r="196" spans="1:7" s="226" customFormat="1" ht="31.9" hidden="1" customHeight="1" outlineLevel="1" x14ac:dyDescent="0.25">
      <c r="A196" s="143" t="s">
        <v>410</v>
      </c>
      <c r="B196" s="126" t="s">
        <v>335</v>
      </c>
      <c r="C196" s="126"/>
      <c r="D196" s="220"/>
      <c r="E196" s="221"/>
      <c r="F196" s="221"/>
      <c r="G196" s="223"/>
    </row>
    <row r="197" spans="1:7" s="226" customFormat="1" ht="31.9" hidden="1" customHeight="1" outlineLevel="1" x14ac:dyDescent="0.25">
      <c r="A197" s="143" t="s">
        <v>2074</v>
      </c>
      <c r="B197" s="126" t="s">
        <v>339</v>
      </c>
      <c r="C197" s="126"/>
      <c r="D197" s="220"/>
      <c r="E197" s="221"/>
      <c r="F197" s="221"/>
      <c r="G197" s="223"/>
    </row>
    <row r="198" spans="1:7" s="226" customFormat="1" ht="31.9" hidden="1" customHeight="1" outlineLevel="1" x14ac:dyDescent="0.25">
      <c r="A198" s="143" t="s">
        <v>2075</v>
      </c>
      <c r="B198" s="126" t="s">
        <v>341</v>
      </c>
      <c r="C198" s="126"/>
      <c r="D198" s="220"/>
      <c r="E198" s="221"/>
      <c r="F198" s="221"/>
      <c r="G198" s="223"/>
    </row>
    <row r="199" spans="1:7" s="226" customFormat="1" ht="31.9" hidden="1" customHeight="1" outlineLevel="1" x14ac:dyDescent="0.25">
      <c r="A199" s="143" t="s">
        <v>154</v>
      </c>
      <c r="B199" s="237" t="s">
        <v>327</v>
      </c>
      <c r="C199" s="126"/>
      <c r="D199" s="220"/>
      <c r="E199" s="221"/>
      <c r="F199" s="221"/>
      <c r="G199" s="223"/>
    </row>
    <row r="200" spans="1:7" s="226" customFormat="1" ht="31.9" hidden="1" customHeight="1" outlineLevel="1" x14ac:dyDescent="0.25">
      <c r="A200" s="143" t="s">
        <v>414</v>
      </c>
      <c r="B200" s="126" t="s">
        <v>334</v>
      </c>
      <c r="C200" s="126"/>
      <c r="D200" s="220"/>
      <c r="E200" s="221"/>
      <c r="F200" s="221"/>
      <c r="G200" s="223"/>
    </row>
    <row r="201" spans="1:7" s="226" customFormat="1" ht="31.9" hidden="1" customHeight="1" outlineLevel="1" x14ac:dyDescent="0.25">
      <c r="A201" s="143" t="s">
        <v>2076</v>
      </c>
      <c r="B201" s="126" t="s">
        <v>337</v>
      </c>
      <c r="C201" s="126"/>
      <c r="D201" s="220"/>
      <c r="E201" s="221"/>
      <c r="F201" s="221"/>
      <c r="G201" s="223"/>
    </row>
    <row r="202" spans="1:7" s="226" customFormat="1" ht="31.9" hidden="1" customHeight="1" outlineLevel="1" x14ac:dyDescent="0.25">
      <c r="A202" s="143" t="s">
        <v>2077</v>
      </c>
      <c r="B202" s="126" t="s">
        <v>338</v>
      </c>
      <c r="C202" s="126"/>
      <c r="D202" s="220"/>
      <c r="E202" s="221"/>
      <c r="F202" s="221"/>
      <c r="G202" s="223"/>
    </row>
    <row r="203" spans="1:7" s="226" customFormat="1" ht="31.9" hidden="1" customHeight="1" outlineLevel="1" x14ac:dyDescent="0.25">
      <c r="A203" s="143" t="s">
        <v>415</v>
      </c>
      <c r="B203" s="126" t="s">
        <v>335</v>
      </c>
      <c r="C203" s="126"/>
      <c r="D203" s="220"/>
      <c r="E203" s="221"/>
      <c r="F203" s="221"/>
      <c r="G203" s="223"/>
    </row>
    <row r="204" spans="1:7" s="226" customFormat="1" ht="31.9" hidden="1" customHeight="1" outlineLevel="1" x14ac:dyDescent="0.25">
      <c r="A204" s="143" t="s">
        <v>2078</v>
      </c>
      <c r="B204" s="126" t="s">
        <v>339</v>
      </c>
      <c r="C204" s="126"/>
      <c r="D204" s="220"/>
      <c r="E204" s="221"/>
      <c r="F204" s="221"/>
      <c r="G204" s="223"/>
    </row>
    <row r="205" spans="1:7" s="226" customFormat="1" ht="31.9" hidden="1" customHeight="1" outlineLevel="1" x14ac:dyDescent="0.25">
      <c r="A205" s="143" t="s">
        <v>2079</v>
      </c>
      <c r="B205" s="126" t="s">
        <v>341</v>
      </c>
      <c r="C205" s="126"/>
      <c r="D205" s="220"/>
      <c r="E205" s="221"/>
      <c r="F205" s="221"/>
      <c r="G205" s="223"/>
    </row>
    <row r="206" spans="1:7" s="236" customFormat="1" ht="31.9" hidden="1" customHeight="1" outlineLevel="1" x14ac:dyDescent="0.25">
      <c r="A206" s="143" t="s">
        <v>155</v>
      </c>
      <c r="B206" s="234" t="s">
        <v>104</v>
      </c>
      <c r="C206" s="234"/>
      <c r="D206" s="235"/>
      <c r="E206" s="244"/>
      <c r="F206" s="244"/>
      <c r="G206" s="245"/>
    </row>
    <row r="207" spans="1:7" s="226" customFormat="1" ht="31.9" hidden="1" customHeight="1" outlineLevel="1" x14ac:dyDescent="0.25">
      <c r="A207" s="143" t="s">
        <v>156</v>
      </c>
      <c r="B207" s="237" t="s">
        <v>4</v>
      </c>
      <c r="C207" s="126"/>
      <c r="D207" s="220"/>
      <c r="E207" s="221"/>
      <c r="F207" s="221"/>
      <c r="G207" s="223"/>
    </row>
    <row r="208" spans="1:7" s="226" customFormat="1" ht="31.9" hidden="1" customHeight="1" outlineLevel="1" x14ac:dyDescent="0.25">
      <c r="A208" s="143" t="s">
        <v>437</v>
      </c>
      <c r="B208" s="126" t="s">
        <v>334</v>
      </c>
      <c r="C208" s="126"/>
      <c r="D208" s="220"/>
      <c r="E208" s="221"/>
      <c r="F208" s="221"/>
      <c r="G208" s="223"/>
    </row>
    <row r="209" spans="1:7" s="226" customFormat="1" ht="31.9" hidden="1" customHeight="1" outlineLevel="1" x14ac:dyDescent="0.25">
      <c r="A209" s="143" t="s">
        <v>2080</v>
      </c>
      <c r="B209" s="126" t="s">
        <v>337</v>
      </c>
      <c r="C209" s="126"/>
      <c r="D209" s="220"/>
      <c r="E209" s="221"/>
      <c r="F209" s="221"/>
      <c r="G209" s="223"/>
    </row>
    <row r="210" spans="1:7" s="226" customFormat="1" ht="31.9" hidden="1" customHeight="1" outlineLevel="1" x14ac:dyDescent="0.25">
      <c r="A210" s="143" t="s">
        <v>2081</v>
      </c>
      <c r="B210" s="126" t="s">
        <v>338</v>
      </c>
      <c r="C210" s="126"/>
      <c r="D210" s="220"/>
      <c r="E210" s="221"/>
      <c r="F210" s="221"/>
      <c r="G210" s="223"/>
    </row>
    <row r="211" spans="1:7" s="226" customFormat="1" ht="31.9" hidden="1" customHeight="1" outlineLevel="1" x14ac:dyDescent="0.25">
      <c r="A211" s="143" t="s">
        <v>438</v>
      </c>
      <c r="B211" s="126" t="s">
        <v>335</v>
      </c>
      <c r="C211" s="126"/>
      <c r="D211" s="220"/>
      <c r="E211" s="221"/>
      <c r="F211" s="221"/>
      <c r="G211" s="223"/>
    </row>
    <row r="212" spans="1:7" s="226" customFormat="1" ht="31.9" hidden="1" customHeight="1" outlineLevel="1" x14ac:dyDescent="0.25">
      <c r="A212" s="143" t="s">
        <v>2082</v>
      </c>
      <c r="B212" s="126" t="s">
        <v>339</v>
      </c>
      <c r="C212" s="126"/>
      <c r="D212" s="220"/>
      <c r="E212" s="221"/>
      <c r="F212" s="221"/>
      <c r="G212" s="223"/>
    </row>
    <row r="213" spans="1:7" s="226" customFormat="1" ht="31.9" hidden="1" customHeight="1" outlineLevel="1" x14ac:dyDescent="0.25">
      <c r="A213" s="143" t="s">
        <v>2083</v>
      </c>
      <c r="B213" s="126" t="s">
        <v>341</v>
      </c>
      <c r="C213" s="126"/>
      <c r="D213" s="220"/>
      <c r="E213" s="221"/>
      <c r="F213" s="221"/>
      <c r="G213" s="223"/>
    </row>
    <row r="214" spans="1:7" s="226" customFormat="1" ht="31.9" hidden="1" customHeight="1" outlineLevel="1" x14ac:dyDescent="0.25">
      <c r="A214" s="143" t="s">
        <v>157</v>
      </c>
      <c r="B214" s="237" t="s">
        <v>3</v>
      </c>
      <c r="C214" s="126"/>
      <c r="D214" s="220"/>
      <c r="E214" s="221"/>
      <c r="F214" s="221"/>
      <c r="G214" s="223"/>
    </row>
    <row r="215" spans="1:7" s="226" customFormat="1" ht="31.9" hidden="1" customHeight="1" outlineLevel="1" x14ac:dyDescent="0.25">
      <c r="A215" s="143" t="s">
        <v>442</v>
      </c>
      <c r="B215" s="126" t="s">
        <v>334</v>
      </c>
      <c r="C215" s="126"/>
      <c r="D215" s="220"/>
      <c r="E215" s="221"/>
      <c r="F215" s="221"/>
      <c r="G215" s="223"/>
    </row>
    <row r="216" spans="1:7" s="226" customFormat="1" ht="31.9" hidden="1" customHeight="1" outlineLevel="1" x14ac:dyDescent="0.25">
      <c r="A216" s="143" t="s">
        <v>2084</v>
      </c>
      <c r="B216" s="126" t="s">
        <v>337</v>
      </c>
      <c r="C216" s="126"/>
      <c r="D216" s="220"/>
      <c r="E216" s="221"/>
      <c r="F216" s="221"/>
      <c r="G216" s="223"/>
    </row>
    <row r="217" spans="1:7" s="226" customFormat="1" ht="31.9" hidden="1" customHeight="1" outlineLevel="1" x14ac:dyDescent="0.25">
      <c r="A217" s="143" t="s">
        <v>2085</v>
      </c>
      <c r="B217" s="126" t="s">
        <v>338</v>
      </c>
      <c r="C217" s="126"/>
      <c r="D217" s="220"/>
      <c r="E217" s="221"/>
      <c r="F217" s="221"/>
      <c r="G217" s="223"/>
    </row>
    <row r="218" spans="1:7" s="226" customFormat="1" ht="31.9" hidden="1" customHeight="1" outlineLevel="1" x14ac:dyDescent="0.25">
      <c r="A218" s="143" t="s">
        <v>443</v>
      </c>
      <c r="B218" s="126" t="s">
        <v>335</v>
      </c>
      <c r="C218" s="126"/>
      <c r="D218" s="220"/>
      <c r="E218" s="221"/>
      <c r="F218" s="221"/>
      <c r="G218" s="223"/>
    </row>
    <row r="219" spans="1:7" s="226" customFormat="1" ht="31.9" hidden="1" customHeight="1" outlineLevel="1" x14ac:dyDescent="0.25">
      <c r="A219" s="143" t="s">
        <v>2086</v>
      </c>
      <c r="B219" s="126" t="s">
        <v>339</v>
      </c>
      <c r="C219" s="126"/>
      <c r="D219" s="220"/>
      <c r="E219" s="221"/>
      <c r="F219" s="221"/>
      <c r="G219" s="223"/>
    </row>
    <row r="220" spans="1:7" s="226" customFormat="1" ht="31.9" hidden="1" customHeight="1" outlineLevel="1" x14ac:dyDescent="0.25">
      <c r="A220" s="143" t="s">
        <v>2087</v>
      </c>
      <c r="B220" s="126" t="s">
        <v>341</v>
      </c>
      <c r="C220" s="126"/>
      <c r="D220" s="220"/>
      <c r="E220" s="221"/>
      <c r="F220" s="221"/>
      <c r="G220" s="223"/>
    </row>
    <row r="221" spans="1:7" s="226" customFormat="1" ht="31.9" hidden="1" customHeight="1" outlineLevel="1" x14ac:dyDescent="0.25">
      <c r="A221" s="143" t="s">
        <v>158</v>
      </c>
      <c r="B221" s="237" t="s">
        <v>5</v>
      </c>
      <c r="C221" s="126"/>
      <c r="D221" s="220"/>
      <c r="E221" s="221"/>
      <c r="F221" s="221"/>
      <c r="G221" s="223"/>
    </row>
    <row r="222" spans="1:7" s="226" customFormat="1" ht="31.9" hidden="1" customHeight="1" outlineLevel="1" x14ac:dyDescent="0.25">
      <c r="A222" s="143" t="s">
        <v>447</v>
      </c>
      <c r="B222" s="126" t="s">
        <v>334</v>
      </c>
      <c r="C222" s="126"/>
      <c r="D222" s="220"/>
      <c r="E222" s="221"/>
      <c r="F222" s="221"/>
      <c r="G222" s="223"/>
    </row>
    <row r="223" spans="1:7" s="226" customFormat="1" ht="31.9" hidden="1" customHeight="1" outlineLevel="1" x14ac:dyDescent="0.25">
      <c r="A223" s="143" t="s">
        <v>2088</v>
      </c>
      <c r="B223" s="126" t="s">
        <v>337</v>
      </c>
      <c r="C223" s="126"/>
      <c r="D223" s="220"/>
      <c r="E223" s="221"/>
      <c r="F223" s="221"/>
      <c r="G223" s="223"/>
    </row>
    <row r="224" spans="1:7" s="226" customFormat="1" ht="31.9" hidden="1" customHeight="1" outlineLevel="1" x14ac:dyDescent="0.25">
      <c r="A224" s="143" t="s">
        <v>2089</v>
      </c>
      <c r="B224" s="126" t="s">
        <v>338</v>
      </c>
      <c r="C224" s="126"/>
      <c r="D224" s="220"/>
      <c r="E224" s="221"/>
      <c r="F224" s="221"/>
      <c r="G224" s="223"/>
    </row>
    <row r="225" spans="1:7" s="226" customFormat="1" ht="31.9" hidden="1" customHeight="1" outlineLevel="1" x14ac:dyDescent="0.25">
      <c r="A225" s="143" t="s">
        <v>448</v>
      </c>
      <c r="B225" s="126" t="s">
        <v>335</v>
      </c>
      <c r="C225" s="126"/>
      <c r="D225" s="220"/>
      <c r="E225" s="221"/>
      <c r="F225" s="221"/>
      <c r="G225" s="223"/>
    </row>
    <row r="226" spans="1:7" s="226" customFormat="1" ht="31.9" hidden="1" customHeight="1" outlineLevel="1" x14ac:dyDescent="0.25">
      <c r="A226" s="143" t="s">
        <v>2090</v>
      </c>
      <c r="B226" s="126" t="s">
        <v>339</v>
      </c>
      <c r="C226" s="126"/>
      <c r="D226" s="220"/>
      <c r="E226" s="221"/>
      <c r="F226" s="221"/>
      <c r="G226" s="223"/>
    </row>
    <row r="227" spans="1:7" s="226" customFormat="1" ht="31.9" hidden="1" customHeight="1" outlineLevel="1" x14ac:dyDescent="0.25">
      <c r="A227" s="143" t="s">
        <v>2091</v>
      </c>
      <c r="B227" s="126" t="s">
        <v>341</v>
      </c>
      <c r="C227" s="126"/>
      <c r="D227" s="220"/>
      <c r="E227" s="221"/>
      <c r="F227" s="221"/>
      <c r="G227" s="223"/>
    </row>
    <row r="228" spans="1:7" s="226" customFormat="1" ht="31.9" hidden="1" customHeight="1" outlineLevel="1" x14ac:dyDescent="0.25">
      <c r="A228" s="143" t="s">
        <v>159</v>
      </c>
      <c r="B228" s="237" t="s">
        <v>6</v>
      </c>
      <c r="C228" s="126"/>
      <c r="D228" s="220"/>
      <c r="E228" s="221"/>
      <c r="F228" s="221"/>
      <c r="G228" s="223"/>
    </row>
    <row r="229" spans="1:7" s="226" customFormat="1" ht="31.9" hidden="1" customHeight="1" outlineLevel="1" x14ac:dyDescent="0.25">
      <c r="A229" s="143" t="s">
        <v>452</v>
      </c>
      <c r="B229" s="126" t="s">
        <v>334</v>
      </c>
      <c r="C229" s="126"/>
      <c r="D229" s="220"/>
      <c r="E229" s="221"/>
      <c r="F229" s="221"/>
      <c r="G229" s="223"/>
    </row>
    <row r="230" spans="1:7" s="226" customFormat="1" ht="31.9" hidden="1" customHeight="1" outlineLevel="1" x14ac:dyDescent="0.25">
      <c r="A230" s="143" t="s">
        <v>2092</v>
      </c>
      <c r="B230" s="126" t="s">
        <v>337</v>
      </c>
      <c r="C230" s="126"/>
      <c r="D230" s="220"/>
      <c r="E230" s="221"/>
      <c r="F230" s="221"/>
      <c r="G230" s="223"/>
    </row>
    <row r="231" spans="1:7" s="226" customFormat="1" ht="31.9" hidden="1" customHeight="1" outlineLevel="1" x14ac:dyDescent="0.25">
      <c r="A231" s="143" t="s">
        <v>2093</v>
      </c>
      <c r="B231" s="126" t="s">
        <v>338</v>
      </c>
      <c r="C231" s="126"/>
      <c r="D231" s="220"/>
      <c r="E231" s="221"/>
      <c r="F231" s="221"/>
      <c r="G231" s="223"/>
    </row>
    <row r="232" spans="1:7" s="226" customFormat="1" ht="31.9" hidden="1" customHeight="1" outlineLevel="1" x14ac:dyDescent="0.25">
      <c r="A232" s="143" t="s">
        <v>453</v>
      </c>
      <c r="B232" s="126" t="s">
        <v>335</v>
      </c>
      <c r="C232" s="126"/>
      <c r="D232" s="220"/>
      <c r="E232" s="221"/>
      <c r="F232" s="221"/>
      <c r="G232" s="223"/>
    </row>
    <row r="233" spans="1:7" s="226" customFormat="1" ht="31.9" hidden="1" customHeight="1" outlineLevel="1" x14ac:dyDescent="0.25">
      <c r="A233" s="143" t="s">
        <v>2094</v>
      </c>
      <c r="B233" s="126" t="s">
        <v>339</v>
      </c>
      <c r="C233" s="126"/>
      <c r="D233" s="220"/>
      <c r="E233" s="221"/>
      <c r="F233" s="221"/>
      <c r="G233" s="223"/>
    </row>
    <row r="234" spans="1:7" s="226" customFormat="1" ht="31.9" hidden="1" customHeight="1" outlineLevel="1" x14ac:dyDescent="0.25">
      <c r="A234" s="143" t="s">
        <v>2095</v>
      </c>
      <c r="B234" s="126" t="s">
        <v>341</v>
      </c>
      <c r="C234" s="126"/>
      <c r="D234" s="220"/>
      <c r="E234" s="221"/>
      <c r="F234" s="221"/>
      <c r="G234" s="223"/>
    </row>
    <row r="235" spans="1:7" s="226" customFormat="1" ht="31.9" hidden="1" customHeight="1" outlineLevel="1" x14ac:dyDescent="0.25">
      <c r="A235" s="143" t="s">
        <v>160</v>
      </c>
      <c r="B235" s="237" t="s">
        <v>7</v>
      </c>
      <c r="C235" s="126"/>
      <c r="D235" s="220"/>
      <c r="E235" s="221"/>
      <c r="F235" s="221"/>
      <c r="G235" s="223"/>
    </row>
    <row r="236" spans="1:7" s="226" customFormat="1" ht="31.9" hidden="1" customHeight="1" outlineLevel="1" x14ac:dyDescent="0.25">
      <c r="A236" s="143" t="s">
        <v>457</v>
      </c>
      <c r="B236" s="126" t="s">
        <v>334</v>
      </c>
      <c r="C236" s="126"/>
      <c r="D236" s="220"/>
      <c r="E236" s="221"/>
      <c r="F236" s="221"/>
      <c r="G236" s="223"/>
    </row>
    <row r="237" spans="1:7" s="226" customFormat="1" ht="31.9" hidden="1" customHeight="1" outlineLevel="1" x14ac:dyDescent="0.25">
      <c r="A237" s="143" t="s">
        <v>2096</v>
      </c>
      <c r="B237" s="126" t="s">
        <v>337</v>
      </c>
      <c r="C237" s="126"/>
      <c r="D237" s="220"/>
      <c r="E237" s="221"/>
      <c r="F237" s="221"/>
      <c r="G237" s="223"/>
    </row>
    <row r="238" spans="1:7" s="226" customFormat="1" ht="31.9" hidden="1" customHeight="1" outlineLevel="1" x14ac:dyDescent="0.25">
      <c r="A238" s="143" t="s">
        <v>2097</v>
      </c>
      <c r="B238" s="126" t="s">
        <v>338</v>
      </c>
      <c r="C238" s="126"/>
      <c r="D238" s="220"/>
      <c r="E238" s="221"/>
      <c r="F238" s="221"/>
      <c r="G238" s="223"/>
    </row>
    <row r="239" spans="1:7" s="226" customFormat="1" ht="31.9" hidden="1" customHeight="1" outlineLevel="1" x14ac:dyDescent="0.25">
      <c r="A239" s="143" t="s">
        <v>458</v>
      </c>
      <c r="B239" s="126" t="s">
        <v>335</v>
      </c>
      <c r="C239" s="126"/>
      <c r="D239" s="220"/>
      <c r="E239" s="221"/>
      <c r="F239" s="221"/>
      <c r="G239" s="223"/>
    </row>
    <row r="240" spans="1:7" s="226" customFormat="1" ht="31.9" hidden="1" customHeight="1" outlineLevel="1" x14ac:dyDescent="0.25">
      <c r="A240" s="143" t="s">
        <v>2098</v>
      </c>
      <c r="B240" s="126" t="s">
        <v>339</v>
      </c>
      <c r="C240" s="126"/>
      <c r="D240" s="220"/>
      <c r="E240" s="221"/>
      <c r="F240" s="221"/>
      <c r="G240" s="223"/>
    </row>
    <row r="241" spans="1:7" s="226" customFormat="1" ht="31.9" hidden="1" customHeight="1" outlineLevel="1" x14ac:dyDescent="0.25">
      <c r="A241" s="143" t="s">
        <v>2099</v>
      </c>
      <c r="B241" s="126" t="s">
        <v>341</v>
      </c>
      <c r="C241" s="126"/>
      <c r="D241" s="220"/>
      <c r="E241" s="221"/>
      <c r="F241" s="221"/>
      <c r="G241" s="223"/>
    </row>
    <row r="242" spans="1:7" s="226" customFormat="1" ht="31.9" hidden="1" customHeight="1" outlineLevel="1" x14ac:dyDescent="0.25">
      <c r="A242" s="143" t="s">
        <v>161</v>
      </c>
      <c r="B242" s="237" t="s">
        <v>327</v>
      </c>
      <c r="C242" s="126"/>
      <c r="D242" s="220"/>
      <c r="E242" s="221"/>
      <c r="F242" s="221"/>
      <c r="G242" s="223"/>
    </row>
    <row r="243" spans="1:7" s="226" customFormat="1" ht="31.9" hidden="1" customHeight="1" outlineLevel="1" x14ac:dyDescent="0.25">
      <c r="A243" s="143" t="s">
        <v>462</v>
      </c>
      <c r="B243" s="126" t="s">
        <v>334</v>
      </c>
      <c r="C243" s="126"/>
      <c r="D243" s="220"/>
      <c r="E243" s="221"/>
      <c r="F243" s="221"/>
      <c r="G243" s="223"/>
    </row>
    <row r="244" spans="1:7" s="226" customFormat="1" ht="31.9" hidden="1" customHeight="1" outlineLevel="1" x14ac:dyDescent="0.25">
      <c r="A244" s="143" t="s">
        <v>2100</v>
      </c>
      <c r="B244" s="126" t="s">
        <v>337</v>
      </c>
      <c r="C244" s="126"/>
      <c r="D244" s="220"/>
      <c r="E244" s="221"/>
      <c r="F244" s="221"/>
      <c r="G244" s="223"/>
    </row>
    <row r="245" spans="1:7" s="226" customFormat="1" ht="31.9" hidden="1" customHeight="1" outlineLevel="1" x14ac:dyDescent="0.25">
      <c r="A245" s="143" t="s">
        <v>2101</v>
      </c>
      <c r="B245" s="126" t="s">
        <v>338</v>
      </c>
      <c r="C245" s="126"/>
      <c r="D245" s="220"/>
      <c r="E245" s="221"/>
      <c r="F245" s="221"/>
      <c r="G245" s="223"/>
    </row>
    <row r="246" spans="1:7" s="226" customFormat="1" ht="31.9" hidden="1" customHeight="1" outlineLevel="1" x14ac:dyDescent="0.25">
      <c r="A246" s="143" t="s">
        <v>463</v>
      </c>
      <c r="B246" s="126" t="s">
        <v>335</v>
      </c>
      <c r="C246" s="126"/>
      <c r="D246" s="220"/>
      <c r="E246" s="221"/>
      <c r="F246" s="221"/>
      <c r="G246" s="223"/>
    </row>
    <row r="247" spans="1:7" s="226" customFormat="1" ht="31.9" hidden="1" customHeight="1" outlineLevel="1" x14ac:dyDescent="0.25">
      <c r="A247" s="143" t="s">
        <v>2102</v>
      </c>
      <c r="B247" s="126" t="s">
        <v>339</v>
      </c>
      <c r="C247" s="126"/>
      <c r="D247" s="220"/>
      <c r="E247" s="221"/>
      <c r="F247" s="221"/>
      <c r="G247" s="223"/>
    </row>
    <row r="248" spans="1:7" s="226" customFormat="1" ht="31.9" hidden="1" customHeight="1" outlineLevel="1" x14ac:dyDescent="0.25">
      <c r="A248" s="143" t="s">
        <v>2103</v>
      </c>
      <c r="B248" s="126" t="s">
        <v>341</v>
      </c>
      <c r="C248" s="126"/>
      <c r="D248" s="220"/>
      <c r="E248" s="221"/>
      <c r="F248" s="221"/>
      <c r="G248" s="223"/>
    </row>
    <row r="249" spans="1:7" s="236" customFormat="1" ht="19.149999999999999" customHeight="1" outlineLevel="1" x14ac:dyDescent="0.25">
      <c r="A249" s="143" t="s">
        <v>2104</v>
      </c>
      <c r="B249" s="234" t="s">
        <v>105</v>
      </c>
      <c r="C249" s="234"/>
      <c r="D249" s="235"/>
      <c r="E249" s="244"/>
      <c r="F249" s="244"/>
      <c r="G249" s="245"/>
    </row>
    <row r="250" spans="1:7" s="226" customFormat="1" ht="31.9" hidden="1" customHeight="1" outlineLevel="1" x14ac:dyDescent="0.25">
      <c r="A250" s="143" t="s">
        <v>2105</v>
      </c>
      <c r="B250" s="237" t="s">
        <v>4</v>
      </c>
      <c r="C250" s="126"/>
      <c r="D250" s="220"/>
      <c r="E250" s="221"/>
      <c r="F250" s="221"/>
      <c r="G250" s="223"/>
    </row>
    <row r="251" spans="1:7" s="226" customFormat="1" ht="31.9" hidden="1" customHeight="1" outlineLevel="1" x14ac:dyDescent="0.25">
      <c r="A251" s="143" t="s">
        <v>2106</v>
      </c>
      <c r="B251" s="126" t="s">
        <v>334</v>
      </c>
      <c r="C251" s="126"/>
      <c r="D251" s="220"/>
      <c r="E251" s="221"/>
      <c r="F251" s="221"/>
      <c r="G251" s="223"/>
    </row>
    <row r="252" spans="1:7" s="226" customFormat="1" ht="31.9" hidden="1" customHeight="1" outlineLevel="1" x14ac:dyDescent="0.25">
      <c r="A252" s="143" t="s">
        <v>2107</v>
      </c>
      <c r="B252" s="126" t="s">
        <v>337</v>
      </c>
      <c r="C252" s="126"/>
      <c r="D252" s="220"/>
      <c r="E252" s="221"/>
      <c r="F252" s="221"/>
      <c r="G252" s="223"/>
    </row>
    <row r="253" spans="1:7" s="226" customFormat="1" ht="31.9" hidden="1" customHeight="1" outlineLevel="1" x14ac:dyDescent="0.25">
      <c r="A253" s="143" t="s">
        <v>2108</v>
      </c>
      <c r="B253" s="126" t="s">
        <v>338</v>
      </c>
      <c r="C253" s="126"/>
      <c r="D253" s="220"/>
      <c r="E253" s="221"/>
      <c r="F253" s="221"/>
      <c r="G253" s="223"/>
    </row>
    <row r="254" spans="1:7" s="226" customFormat="1" ht="31.9" hidden="1" customHeight="1" outlineLevel="1" x14ac:dyDescent="0.25">
      <c r="A254" s="143" t="s">
        <v>2109</v>
      </c>
      <c r="B254" s="126" t="s">
        <v>335</v>
      </c>
      <c r="C254" s="126"/>
      <c r="D254" s="220"/>
      <c r="E254" s="221"/>
      <c r="F254" s="221"/>
      <c r="G254" s="223"/>
    </row>
    <row r="255" spans="1:7" s="226" customFormat="1" ht="31.9" hidden="1" customHeight="1" outlineLevel="1" x14ac:dyDescent="0.25">
      <c r="A255" s="143" t="s">
        <v>2110</v>
      </c>
      <c r="B255" s="126" t="s">
        <v>339</v>
      </c>
      <c r="C255" s="126"/>
      <c r="D255" s="220"/>
      <c r="E255" s="221"/>
      <c r="F255" s="221"/>
      <c r="G255" s="223"/>
    </row>
    <row r="256" spans="1:7" s="226" customFormat="1" ht="31.9" hidden="1" customHeight="1" outlineLevel="1" x14ac:dyDescent="0.25">
      <c r="A256" s="143" t="s">
        <v>2111</v>
      </c>
      <c r="B256" s="126" t="s">
        <v>341</v>
      </c>
      <c r="C256" s="126"/>
      <c r="D256" s="220"/>
      <c r="E256" s="221"/>
      <c r="F256" s="221"/>
      <c r="G256" s="223"/>
    </row>
    <row r="257" spans="1:7" s="226" customFormat="1" ht="31.9" hidden="1" customHeight="1" outlineLevel="1" x14ac:dyDescent="0.25">
      <c r="A257" s="143" t="s">
        <v>2112</v>
      </c>
      <c r="B257" s="237" t="s">
        <v>3</v>
      </c>
      <c r="C257" s="126"/>
      <c r="D257" s="220"/>
      <c r="E257" s="221"/>
      <c r="F257" s="221"/>
      <c r="G257" s="223"/>
    </row>
    <row r="258" spans="1:7" s="226" customFormat="1" ht="31.9" hidden="1" customHeight="1" outlineLevel="1" x14ac:dyDescent="0.25">
      <c r="A258" s="143" t="s">
        <v>2113</v>
      </c>
      <c r="B258" s="126" t="s">
        <v>334</v>
      </c>
      <c r="C258" s="126"/>
      <c r="D258" s="220"/>
      <c r="E258" s="221"/>
      <c r="F258" s="221"/>
      <c r="G258" s="223"/>
    </row>
    <row r="259" spans="1:7" s="226" customFormat="1" ht="31.9" hidden="1" customHeight="1" outlineLevel="1" x14ac:dyDescent="0.25">
      <c r="A259" s="143" t="s">
        <v>2114</v>
      </c>
      <c r="B259" s="126" t="s">
        <v>337</v>
      </c>
      <c r="C259" s="126"/>
      <c r="D259" s="220"/>
      <c r="E259" s="221"/>
      <c r="F259" s="221"/>
      <c r="G259" s="223"/>
    </row>
    <row r="260" spans="1:7" s="226" customFormat="1" ht="31.9" hidden="1" customHeight="1" outlineLevel="1" x14ac:dyDescent="0.25">
      <c r="A260" s="143" t="s">
        <v>2115</v>
      </c>
      <c r="B260" s="126" t="s">
        <v>338</v>
      </c>
      <c r="C260" s="126"/>
      <c r="D260" s="220"/>
      <c r="E260" s="221"/>
      <c r="F260" s="221"/>
      <c r="G260" s="223"/>
    </row>
    <row r="261" spans="1:7" s="226" customFormat="1" ht="31.9" hidden="1" customHeight="1" outlineLevel="1" x14ac:dyDescent="0.25">
      <c r="A261" s="143" t="s">
        <v>2116</v>
      </c>
      <c r="B261" s="126" t="s">
        <v>335</v>
      </c>
      <c r="C261" s="126"/>
      <c r="D261" s="220"/>
      <c r="E261" s="221"/>
      <c r="F261" s="221"/>
      <c r="G261" s="223"/>
    </row>
    <row r="262" spans="1:7" s="226" customFormat="1" ht="31.9" hidden="1" customHeight="1" outlineLevel="1" x14ac:dyDescent="0.25">
      <c r="A262" s="143" t="s">
        <v>2117</v>
      </c>
      <c r="B262" s="126" t="s">
        <v>339</v>
      </c>
      <c r="C262" s="126"/>
      <c r="D262" s="220"/>
      <c r="E262" s="221"/>
      <c r="F262" s="221"/>
      <c r="G262" s="223"/>
    </row>
    <row r="263" spans="1:7" s="226" customFormat="1" ht="31.9" hidden="1" customHeight="1" outlineLevel="1" x14ac:dyDescent="0.25">
      <c r="A263" s="143" t="s">
        <v>2118</v>
      </c>
      <c r="B263" s="126" t="s">
        <v>341</v>
      </c>
      <c r="C263" s="126"/>
      <c r="D263" s="220"/>
      <c r="E263" s="221"/>
      <c r="F263" s="221"/>
      <c r="G263" s="223"/>
    </row>
    <row r="264" spans="1:7" s="226" customFormat="1" ht="19.149999999999999" customHeight="1" outlineLevel="1" x14ac:dyDescent="0.25">
      <c r="A264" s="143" t="s">
        <v>2119</v>
      </c>
      <c r="B264" s="237" t="s">
        <v>5</v>
      </c>
      <c r="C264" s="126"/>
      <c r="D264" s="220"/>
      <c r="E264" s="221"/>
      <c r="F264" s="221"/>
      <c r="G264" s="223"/>
    </row>
    <row r="265" spans="1:7" s="226" customFormat="1" ht="19.149999999999999" customHeight="1" outlineLevel="1" x14ac:dyDescent="0.25">
      <c r="A265" s="143" t="s">
        <v>2120</v>
      </c>
      <c r="B265" s="238" t="s">
        <v>334</v>
      </c>
      <c r="C265" s="126"/>
      <c r="D265" s="220"/>
      <c r="E265" s="221"/>
      <c r="F265" s="221"/>
      <c r="G265" s="223"/>
    </row>
    <row r="266" spans="1:7" s="226" customFormat="1" ht="19.149999999999999" customHeight="1" outlineLevel="1" x14ac:dyDescent="0.25">
      <c r="A266" s="143" t="s">
        <v>2121</v>
      </c>
      <c r="B266" s="238" t="s">
        <v>337</v>
      </c>
      <c r="C266" s="126"/>
      <c r="D266" s="252">
        <f>D267</f>
        <v>110</v>
      </c>
      <c r="E266" s="253">
        <f>SUM(E267)</f>
        <v>60</v>
      </c>
      <c r="F266" s="254">
        <f t="shared" ref="F266:G266" si="1">SUM(F267)</f>
        <v>3000</v>
      </c>
      <c r="G266" s="255">
        <f t="shared" si="1"/>
        <v>1387.5681099999999</v>
      </c>
    </row>
    <row r="267" spans="1:7" s="226" customFormat="1" ht="54" customHeight="1" outlineLevel="1" x14ac:dyDescent="0.25">
      <c r="A267" s="143" t="s">
        <v>2121</v>
      </c>
      <c r="B267" s="154" t="s">
        <v>2122</v>
      </c>
      <c r="C267" s="90">
        <v>2022</v>
      </c>
      <c r="D267" s="91">
        <v>110</v>
      </c>
      <c r="E267" s="92">
        <v>60</v>
      </c>
      <c r="F267" s="93">
        <v>3000</v>
      </c>
      <c r="G267" s="94">
        <v>1387.5681099999999</v>
      </c>
    </row>
    <row r="268" spans="1:7" s="226" customFormat="1" ht="31.9" hidden="1" customHeight="1" outlineLevel="1" x14ac:dyDescent="0.25">
      <c r="A268" s="143" t="s">
        <v>2123</v>
      </c>
      <c r="B268" s="126" t="s">
        <v>338</v>
      </c>
      <c r="C268" s="90"/>
      <c r="D268" s="220"/>
      <c r="E268" s="221"/>
      <c r="F268" s="221"/>
      <c r="G268" s="223"/>
    </row>
    <row r="269" spans="1:7" s="226" customFormat="1" ht="31.9" hidden="1" customHeight="1" outlineLevel="1" x14ac:dyDescent="0.25">
      <c r="A269" s="143" t="s">
        <v>2124</v>
      </c>
      <c r="B269" s="126" t="s">
        <v>335</v>
      </c>
      <c r="C269" s="90"/>
      <c r="D269" s="220"/>
      <c r="E269" s="221"/>
      <c r="F269" s="221"/>
      <c r="G269" s="223"/>
    </row>
    <row r="270" spans="1:7" s="226" customFormat="1" ht="31.9" hidden="1" customHeight="1" outlineLevel="1" x14ac:dyDescent="0.25">
      <c r="A270" s="143" t="s">
        <v>2125</v>
      </c>
      <c r="B270" s="126" t="s">
        <v>339</v>
      </c>
      <c r="C270" s="90"/>
      <c r="D270" s="220"/>
      <c r="E270" s="221"/>
      <c r="F270" s="221"/>
      <c r="G270" s="223"/>
    </row>
    <row r="271" spans="1:7" s="226" customFormat="1" ht="31.9" hidden="1" customHeight="1" outlineLevel="1" x14ac:dyDescent="0.25">
      <c r="A271" s="143" t="s">
        <v>2126</v>
      </c>
      <c r="B271" s="126" t="s">
        <v>341</v>
      </c>
      <c r="C271" s="90"/>
      <c r="D271" s="220"/>
      <c r="E271" s="221"/>
      <c r="F271" s="221"/>
      <c r="G271" s="223"/>
    </row>
    <row r="272" spans="1:7" s="226" customFormat="1" ht="31.9" hidden="1" customHeight="1" outlineLevel="1" x14ac:dyDescent="0.25">
      <c r="A272" s="143" t="s">
        <v>2127</v>
      </c>
      <c r="B272" s="237" t="s">
        <v>6</v>
      </c>
      <c r="C272" s="90"/>
      <c r="D272" s="220"/>
      <c r="E272" s="221"/>
      <c r="F272" s="221"/>
      <c r="G272" s="223"/>
    </row>
    <row r="273" spans="1:7" s="226" customFormat="1" ht="31.9" hidden="1" customHeight="1" outlineLevel="1" x14ac:dyDescent="0.25">
      <c r="A273" s="143" t="s">
        <v>2128</v>
      </c>
      <c r="B273" s="126" t="s">
        <v>334</v>
      </c>
      <c r="C273" s="90"/>
      <c r="D273" s="220"/>
      <c r="E273" s="221"/>
      <c r="F273" s="221"/>
      <c r="G273" s="223"/>
    </row>
    <row r="274" spans="1:7" s="226" customFormat="1" ht="31.9" hidden="1" customHeight="1" outlineLevel="1" x14ac:dyDescent="0.25">
      <c r="A274" s="143" t="s">
        <v>2129</v>
      </c>
      <c r="B274" s="126" t="s">
        <v>337</v>
      </c>
      <c r="C274" s="90"/>
      <c r="D274" s="220"/>
      <c r="E274" s="221"/>
      <c r="F274" s="221"/>
      <c r="G274" s="223"/>
    </row>
    <row r="275" spans="1:7" s="226" customFormat="1" ht="31.9" hidden="1" customHeight="1" outlineLevel="1" x14ac:dyDescent="0.25">
      <c r="A275" s="143" t="s">
        <v>2130</v>
      </c>
      <c r="B275" s="126" t="s">
        <v>338</v>
      </c>
      <c r="C275" s="90"/>
      <c r="D275" s="220"/>
      <c r="E275" s="221"/>
      <c r="F275" s="221"/>
      <c r="G275" s="223"/>
    </row>
    <row r="276" spans="1:7" s="226" customFormat="1" ht="31.9" hidden="1" customHeight="1" outlineLevel="1" x14ac:dyDescent="0.25">
      <c r="A276" s="143" t="s">
        <v>2131</v>
      </c>
      <c r="B276" s="126" t="s">
        <v>335</v>
      </c>
      <c r="C276" s="90"/>
      <c r="D276" s="220"/>
      <c r="E276" s="221"/>
      <c r="F276" s="221"/>
      <c r="G276" s="223"/>
    </row>
    <row r="277" spans="1:7" s="226" customFormat="1" ht="31.9" hidden="1" customHeight="1" outlineLevel="1" x14ac:dyDescent="0.25">
      <c r="A277" s="143" t="s">
        <v>2132</v>
      </c>
      <c r="B277" s="126" t="s">
        <v>339</v>
      </c>
      <c r="C277" s="90"/>
      <c r="D277" s="220"/>
      <c r="E277" s="221"/>
      <c r="F277" s="221"/>
      <c r="G277" s="223"/>
    </row>
    <row r="278" spans="1:7" s="226" customFormat="1" ht="31.9" hidden="1" customHeight="1" outlineLevel="1" x14ac:dyDescent="0.25">
      <c r="A278" s="143" t="s">
        <v>2133</v>
      </c>
      <c r="B278" s="126" t="s">
        <v>341</v>
      </c>
      <c r="C278" s="90"/>
      <c r="D278" s="220"/>
      <c r="E278" s="221"/>
      <c r="F278" s="221"/>
      <c r="G278" s="223"/>
    </row>
    <row r="279" spans="1:7" s="226" customFormat="1" ht="31.9" hidden="1" customHeight="1" outlineLevel="1" x14ac:dyDescent="0.25">
      <c r="A279" s="143" t="s">
        <v>2134</v>
      </c>
      <c r="B279" s="237" t="s">
        <v>7</v>
      </c>
      <c r="C279" s="90"/>
      <c r="D279" s="220"/>
      <c r="E279" s="221"/>
      <c r="F279" s="221"/>
      <c r="G279" s="223"/>
    </row>
    <row r="280" spans="1:7" s="226" customFormat="1" ht="31.9" hidden="1" customHeight="1" outlineLevel="1" x14ac:dyDescent="0.25">
      <c r="A280" s="143" t="s">
        <v>2135</v>
      </c>
      <c r="B280" s="126" t="s">
        <v>334</v>
      </c>
      <c r="C280" s="90"/>
      <c r="D280" s="220"/>
      <c r="E280" s="221"/>
      <c r="F280" s="221"/>
      <c r="G280" s="223"/>
    </row>
    <row r="281" spans="1:7" s="226" customFormat="1" ht="31.9" hidden="1" customHeight="1" outlineLevel="1" x14ac:dyDescent="0.25">
      <c r="A281" s="143" t="s">
        <v>2136</v>
      </c>
      <c r="B281" s="126" t="s">
        <v>337</v>
      </c>
      <c r="C281" s="90"/>
      <c r="D281" s="220"/>
      <c r="E281" s="221"/>
      <c r="F281" s="221"/>
      <c r="G281" s="223"/>
    </row>
    <row r="282" spans="1:7" s="226" customFormat="1" ht="31.9" hidden="1" customHeight="1" outlineLevel="1" x14ac:dyDescent="0.25">
      <c r="A282" s="143" t="s">
        <v>2137</v>
      </c>
      <c r="B282" s="126" t="s">
        <v>338</v>
      </c>
      <c r="C282" s="90"/>
      <c r="D282" s="220"/>
      <c r="E282" s="221"/>
      <c r="F282" s="221"/>
      <c r="G282" s="223"/>
    </row>
    <row r="283" spans="1:7" s="226" customFormat="1" ht="31.9" hidden="1" customHeight="1" outlineLevel="1" x14ac:dyDescent="0.25">
      <c r="A283" s="143" t="s">
        <v>2138</v>
      </c>
      <c r="B283" s="126" t="s">
        <v>335</v>
      </c>
      <c r="C283" s="90"/>
      <c r="D283" s="220"/>
      <c r="E283" s="221"/>
      <c r="F283" s="221"/>
      <c r="G283" s="223"/>
    </row>
    <row r="284" spans="1:7" s="226" customFormat="1" ht="31.9" hidden="1" customHeight="1" outlineLevel="1" x14ac:dyDescent="0.25">
      <c r="A284" s="143" t="s">
        <v>2139</v>
      </c>
      <c r="B284" s="126" t="s">
        <v>339</v>
      </c>
      <c r="C284" s="90"/>
      <c r="D284" s="220"/>
      <c r="E284" s="221"/>
      <c r="F284" s="221"/>
      <c r="G284" s="223"/>
    </row>
    <row r="285" spans="1:7" s="226" customFormat="1" ht="31.9" hidden="1" customHeight="1" outlineLevel="1" x14ac:dyDescent="0.25">
      <c r="A285" s="143" t="s">
        <v>2140</v>
      </c>
      <c r="B285" s="126" t="s">
        <v>341</v>
      </c>
      <c r="C285" s="90"/>
      <c r="D285" s="220"/>
      <c r="E285" s="221"/>
      <c r="F285" s="221"/>
      <c r="G285" s="223"/>
    </row>
    <row r="286" spans="1:7" s="226" customFormat="1" ht="31.9" hidden="1" customHeight="1" outlineLevel="1" x14ac:dyDescent="0.25">
      <c r="A286" s="143" t="s">
        <v>2141</v>
      </c>
      <c r="B286" s="237" t="s">
        <v>327</v>
      </c>
      <c r="C286" s="90"/>
      <c r="D286" s="220"/>
      <c r="E286" s="221"/>
      <c r="F286" s="221"/>
      <c r="G286" s="223"/>
    </row>
    <row r="287" spans="1:7" s="226" customFormat="1" ht="31.9" hidden="1" customHeight="1" outlineLevel="1" x14ac:dyDescent="0.25">
      <c r="A287" s="143" t="s">
        <v>2142</v>
      </c>
      <c r="B287" s="126" t="s">
        <v>334</v>
      </c>
      <c r="C287" s="90"/>
      <c r="D287" s="220"/>
      <c r="E287" s="221"/>
      <c r="F287" s="221"/>
      <c r="G287" s="223"/>
    </row>
    <row r="288" spans="1:7" s="226" customFormat="1" ht="31.9" hidden="1" customHeight="1" outlineLevel="1" x14ac:dyDescent="0.25">
      <c r="A288" s="143" t="s">
        <v>2143</v>
      </c>
      <c r="B288" s="126" t="s">
        <v>337</v>
      </c>
      <c r="C288" s="90"/>
      <c r="D288" s="220"/>
      <c r="E288" s="221"/>
      <c r="F288" s="221"/>
      <c r="G288" s="223"/>
    </row>
    <row r="289" spans="1:7" s="226" customFormat="1" ht="31.9" hidden="1" customHeight="1" outlineLevel="1" x14ac:dyDescent="0.25">
      <c r="A289" s="143" t="s">
        <v>2144</v>
      </c>
      <c r="B289" s="126" t="s">
        <v>338</v>
      </c>
      <c r="C289" s="90"/>
      <c r="D289" s="220"/>
      <c r="E289" s="221"/>
      <c r="F289" s="221"/>
      <c r="G289" s="223"/>
    </row>
    <row r="290" spans="1:7" s="226" customFormat="1" ht="31.9" hidden="1" customHeight="1" outlineLevel="1" x14ac:dyDescent="0.25">
      <c r="A290" s="143" t="s">
        <v>2145</v>
      </c>
      <c r="B290" s="126" t="s">
        <v>335</v>
      </c>
      <c r="C290" s="90"/>
      <c r="D290" s="220"/>
      <c r="E290" s="221"/>
      <c r="F290" s="221"/>
      <c r="G290" s="223"/>
    </row>
    <row r="291" spans="1:7" s="226" customFormat="1" ht="31.9" hidden="1" customHeight="1" outlineLevel="1" x14ac:dyDescent="0.25">
      <c r="A291" s="143" t="s">
        <v>2146</v>
      </c>
      <c r="B291" s="126" t="s">
        <v>339</v>
      </c>
      <c r="C291" s="90"/>
      <c r="D291" s="220"/>
      <c r="E291" s="221"/>
      <c r="F291" s="221"/>
      <c r="G291" s="223"/>
    </row>
    <row r="292" spans="1:7" s="226" customFormat="1" ht="31.9" hidden="1" customHeight="1" outlineLevel="1" x14ac:dyDescent="0.25">
      <c r="A292" s="143" t="s">
        <v>2147</v>
      </c>
      <c r="B292" s="126" t="s">
        <v>341</v>
      </c>
      <c r="C292" s="90"/>
      <c r="D292" s="220"/>
      <c r="E292" s="221"/>
      <c r="F292" s="221"/>
      <c r="G292" s="223"/>
    </row>
    <row r="293" spans="1:7" s="236" customFormat="1" ht="31.9" hidden="1" customHeight="1" outlineLevel="1" x14ac:dyDescent="0.25">
      <c r="A293" s="143" t="s">
        <v>2148</v>
      </c>
      <c r="B293" s="234" t="s">
        <v>106</v>
      </c>
      <c r="C293" s="248"/>
      <c r="D293" s="235"/>
      <c r="E293" s="244"/>
      <c r="F293" s="244"/>
      <c r="G293" s="245"/>
    </row>
    <row r="294" spans="1:7" s="226" customFormat="1" ht="31.9" hidden="1" customHeight="1" outlineLevel="1" x14ac:dyDescent="0.25">
      <c r="A294" s="143" t="s">
        <v>2149</v>
      </c>
      <c r="B294" s="237" t="s">
        <v>4</v>
      </c>
      <c r="C294" s="90"/>
      <c r="D294" s="220"/>
      <c r="E294" s="221"/>
      <c r="F294" s="221"/>
      <c r="G294" s="223"/>
    </row>
    <row r="295" spans="1:7" s="226" customFormat="1" ht="31.9" hidden="1" customHeight="1" outlineLevel="1" x14ac:dyDescent="0.25">
      <c r="A295" s="143" t="s">
        <v>2150</v>
      </c>
      <c r="B295" s="126" t="s">
        <v>334</v>
      </c>
      <c r="C295" s="90"/>
      <c r="D295" s="220"/>
      <c r="E295" s="221"/>
      <c r="F295" s="221"/>
      <c r="G295" s="223"/>
    </row>
    <row r="296" spans="1:7" s="226" customFormat="1" ht="31.9" hidden="1" customHeight="1" outlineLevel="1" x14ac:dyDescent="0.25">
      <c r="A296" s="143" t="s">
        <v>2151</v>
      </c>
      <c r="B296" s="126" t="s">
        <v>337</v>
      </c>
      <c r="C296" s="90"/>
      <c r="D296" s="220"/>
      <c r="E296" s="221"/>
      <c r="F296" s="221"/>
      <c r="G296" s="223"/>
    </row>
    <row r="297" spans="1:7" s="226" customFormat="1" ht="31.9" hidden="1" customHeight="1" outlineLevel="1" x14ac:dyDescent="0.25">
      <c r="A297" s="143" t="s">
        <v>2152</v>
      </c>
      <c r="B297" s="126" t="s">
        <v>338</v>
      </c>
      <c r="C297" s="90"/>
      <c r="D297" s="220"/>
      <c r="E297" s="221"/>
      <c r="F297" s="221"/>
      <c r="G297" s="223"/>
    </row>
    <row r="298" spans="1:7" s="226" customFormat="1" ht="31.9" hidden="1" customHeight="1" outlineLevel="1" x14ac:dyDescent="0.25">
      <c r="A298" s="143" t="s">
        <v>2153</v>
      </c>
      <c r="B298" s="126" t="s">
        <v>335</v>
      </c>
      <c r="C298" s="90"/>
      <c r="D298" s="220"/>
      <c r="E298" s="221"/>
      <c r="F298" s="221"/>
      <c r="G298" s="223"/>
    </row>
    <row r="299" spans="1:7" s="226" customFormat="1" ht="31.9" hidden="1" customHeight="1" outlineLevel="1" x14ac:dyDescent="0.25">
      <c r="A299" s="143" t="s">
        <v>2154</v>
      </c>
      <c r="B299" s="126" t="s">
        <v>339</v>
      </c>
      <c r="C299" s="90"/>
      <c r="D299" s="220"/>
      <c r="E299" s="221"/>
      <c r="F299" s="221"/>
      <c r="G299" s="223"/>
    </row>
    <row r="300" spans="1:7" s="226" customFormat="1" ht="31.9" hidden="1" customHeight="1" outlineLevel="1" x14ac:dyDescent="0.25">
      <c r="A300" s="143" t="s">
        <v>2155</v>
      </c>
      <c r="B300" s="126" t="s">
        <v>341</v>
      </c>
      <c r="C300" s="90"/>
      <c r="D300" s="220"/>
      <c r="E300" s="221"/>
      <c r="F300" s="221"/>
      <c r="G300" s="223"/>
    </row>
    <row r="301" spans="1:7" s="226" customFormat="1" ht="31.9" hidden="1" customHeight="1" outlineLevel="1" x14ac:dyDescent="0.25">
      <c r="A301" s="143" t="s">
        <v>2156</v>
      </c>
      <c r="B301" s="237" t="s">
        <v>3</v>
      </c>
      <c r="C301" s="90"/>
      <c r="D301" s="220"/>
      <c r="E301" s="221"/>
      <c r="F301" s="221"/>
      <c r="G301" s="223"/>
    </row>
    <row r="302" spans="1:7" s="226" customFormat="1" ht="31.9" hidden="1" customHeight="1" outlineLevel="1" x14ac:dyDescent="0.25">
      <c r="A302" s="143" t="s">
        <v>2157</v>
      </c>
      <c r="B302" s="126" t="s">
        <v>334</v>
      </c>
      <c r="C302" s="90"/>
      <c r="D302" s="220"/>
      <c r="E302" s="221"/>
      <c r="F302" s="221"/>
      <c r="G302" s="223"/>
    </row>
    <row r="303" spans="1:7" s="226" customFormat="1" ht="31.9" hidden="1" customHeight="1" outlineLevel="1" x14ac:dyDescent="0.25">
      <c r="A303" s="143" t="s">
        <v>2158</v>
      </c>
      <c r="B303" s="126" t="s">
        <v>337</v>
      </c>
      <c r="C303" s="90"/>
      <c r="D303" s="220"/>
      <c r="E303" s="221"/>
      <c r="F303" s="221"/>
      <c r="G303" s="223"/>
    </row>
    <row r="304" spans="1:7" s="226" customFormat="1" ht="31.9" hidden="1" customHeight="1" outlineLevel="1" x14ac:dyDescent="0.25">
      <c r="A304" s="143" t="s">
        <v>2159</v>
      </c>
      <c r="B304" s="126" t="s">
        <v>338</v>
      </c>
      <c r="C304" s="90"/>
      <c r="D304" s="220"/>
      <c r="E304" s="221"/>
      <c r="F304" s="221"/>
      <c r="G304" s="223"/>
    </row>
    <row r="305" spans="1:7" s="226" customFormat="1" ht="31.9" hidden="1" customHeight="1" outlineLevel="1" x14ac:dyDescent="0.25">
      <c r="A305" s="143" t="s">
        <v>2160</v>
      </c>
      <c r="B305" s="126" t="s">
        <v>335</v>
      </c>
      <c r="C305" s="90"/>
      <c r="D305" s="220"/>
      <c r="E305" s="221"/>
      <c r="F305" s="221"/>
      <c r="G305" s="223"/>
    </row>
    <row r="306" spans="1:7" s="226" customFormat="1" ht="31.9" hidden="1" customHeight="1" outlineLevel="1" x14ac:dyDescent="0.25">
      <c r="A306" s="143" t="s">
        <v>2161</v>
      </c>
      <c r="B306" s="126" t="s">
        <v>339</v>
      </c>
      <c r="C306" s="90"/>
      <c r="D306" s="220"/>
      <c r="E306" s="221"/>
      <c r="F306" s="221"/>
      <c r="G306" s="223"/>
    </row>
    <row r="307" spans="1:7" s="226" customFormat="1" ht="31.9" hidden="1" customHeight="1" outlineLevel="1" x14ac:dyDescent="0.25">
      <c r="A307" s="143" t="s">
        <v>2162</v>
      </c>
      <c r="B307" s="126" t="s">
        <v>341</v>
      </c>
      <c r="C307" s="90"/>
      <c r="D307" s="220"/>
      <c r="E307" s="221"/>
      <c r="F307" s="221"/>
      <c r="G307" s="223"/>
    </row>
    <row r="308" spans="1:7" s="226" customFormat="1" ht="31.9" hidden="1" customHeight="1" outlineLevel="1" x14ac:dyDescent="0.25">
      <c r="A308" s="143" t="s">
        <v>2163</v>
      </c>
      <c r="B308" s="237" t="s">
        <v>5</v>
      </c>
      <c r="C308" s="90"/>
      <c r="D308" s="220"/>
      <c r="E308" s="221"/>
      <c r="F308" s="221"/>
      <c r="G308" s="223"/>
    </row>
    <row r="309" spans="1:7" s="226" customFormat="1" ht="31.9" hidden="1" customHeight="1" outlineLevel="1" x14ac:dyDescent="0.25">
      <c r="A309" s="143" t="s">
        <v>2164</v>
      </c>
      <c r="B309" s="126" t="s">
        <v>334</v>
      </c>
      <c r="C309" s="90"/>
      <c r="D309" s="220"/>
      <c r="E309" s="221"/>
      <c r="F309" s="221"/>
      <c r="G309" s="223"/>
    </row>
    <row r="310" spans="1:7" s="226" customFormat="1" ht="31.9" hidden="1" customHeight="1" outlineLevel="1" x14ac:dyDescent="0.25">
      <c r="A310" s="143" t="s">
        <v>2165</v>
      </c>
      <c r="B310" s="126" t="s">
        <v>337</v>
      </c>
      <c r="C310" s="90"/>
      <c r="D310" s="220"/>
      <c r="E310" s="221"/>
      <c r="F310" s="221"/>
      <c r="G310" s="223"/>
    </row>
    <row r="311" spans="1:7" s="226" customFormat="1" ht="31.9" hidden="1" customHeight="1" outlineLevel="1" x14ac:dyDescent="0.25">
      <c r="A311" s="143" t="s">
        <v>2166</v>
      </c>
      <c r="B311" s="126" t="s">
        <v>338</v>
      </c>
      <c r="C311" s="90"/>
      <c r="D311" s="220"/>
      <c r="E311" s="221"/>
      <c r="F311" s="221"/>
      <c r="G311" s="223"/>
    </row>
    <row r="312" spans="1:7" s="226" customFormat="1" ht="31.9" hidden="1" customHeight="1" outlineLevel="1" x14ac:dyDescent="0.25">
      <c r="A312" s="143" t="s">
        <v>2167</v>
      </c>
      <c r="B312" s="126" t="s">
        <v>335</v>
      </c>
      <c r="C312" s="90"/>
      <c r="D312" s="220"/>
      <c r="E312" s="221"/>
      <c r="F312" s="221"/>
      <c r="G312" s="223"/>
    </row>
    <row r="313" spans="1:7" s="226" customFormat="1" ht="31.9" hidden="1" customHeight="1" outlineLevel="1" x14ac:dyDescent="0.25">
      <c r="A313" s="143" t="s">
        <v>2168</v>
      </c>
      <c r="B313" s="126" t="s">
        <v>339</v>
      </c>
      <c r="C313" s="90"/>
      <c r="D313" s="220"/>
      <c r="E313" s="221"/>
      <c r="F313" s="221"/>
      <c r="G313" s="223"/>
    </row>
    <row r="314" spans="1:7" s="226" customFormat="1" ht="31.9" hidden="1" customHeight="1" outlineLevel="1" x14ac:dyDescent="0.25">
      <c r="A314" s="143" t="s">
        <v>2169</v>
      </c>
      <c r="B314" s="126" t="s">
        <v>341</v>
      </c>
      <c r="C314" s="90"/>
      <c r="D314" s="220"/>
      <c r="E314" s="221"/>
      <c r="F314" s="221"/>
      <c r="G314" s="223"/>
    </row>
    <row r="315" spans="1:7" s="226" customFormat="1" ht="31.9" hidden="1" customHeight="1" outlineLevel="1" x14ac:dyDescent="0.25">
      <c r="A315" s="143" t="s">
        <v>2170</v>
      </c>
      <c r="B315" s="237" t="s">
        <v>6</v>
      </c>
      <c r="C315" s="90"/>
      <c r="D315" s="220"/>
      <c r="E315" s="221"/>
      <c r="F315" s="221"/>
      <c r="G315" s="223"/>
    </row>
    <row r="316" spans="1:7" s="226" customFormat="1" ht="31.9" hidden="1" customHeight="1" outlineLevel="1" x14ac:dyDescent="0.25">
      <c r="A316" s="143" t="s">
        <v>2171</v>
      </c>
      <c r="B316" s="126" t="s">
        <v>334</v>
      </c>
      <c r="C316" s="90"/>
      <c r="D316" s="220"/>
      <c r="E316" s="221"/>
      <c r="F316" s="221"/>
      <c r="G316" s="223"/>
    </row>
    <row r="317" spans="1:7" s="226" customFormat="1" ht="31.9" hidden="1" customHeight="1" outlineLevel="1" x14ac:dyDescent="0.25">
      <c r="A317" s="143" t="s">
        <v>2172</v>
      </c>
      <c r="B317" s="126" t="s">
        <v>337</v>
      </c>
      <c r="C317" s="90"/>
      <c r="D317" s="220"/>
      <c r="E317" s="221"/>
      <c r="F317" s="221"/>
      <c r="G317" s="223"/>
    </row>
    <row r="318" spans="1:7" s="226" customFormat="1" ht="31.9" hidden="1" customHeight="1" outlineLevel="1" x14ac:dyDescent="0.25">
      <c r="A318" s="143" t="s">
        <v>2173</v>
      </c>
      <c r="B318" s="126" t="s">
        <v>338</v>
      </c>
      <c r="C318" s="90"/>
      <c r="D318" s="220"/>
      <c r="E318" s="221"/>
      <c r="F318" s="221"/>
      <c r="G318" s="223"/>
    </row>
    <row r="319" spans="1:7" s="226" customFormat="1" ht="31.9" hidden="1" customHeight="1" outlineLevel="1" x14ac:dyDescent="0.25">
      <c r="A319" s="143" t="s">
        <v>2174</v>
      </c>
      <c r="B319" s="126" t="s">
        <v>335</v>
      </c>
      <c r="C319" s="90"/>
      <c r="D319" s="220"/>
      <c r="E319" s="221"/>
      <c r="F319" s="221"/>
      <c r="G319" s="223"/>
    </row>
    <row r="320" spans="1:7" s="226" customFormat="1" ht="31.9" hidden="1" customHeight="1" outlineLevel="1" x14ac:dyDescent="0.25">
      <c r="A320" s="143" t="s">
        <v>2175</v>
      </c>
      <c r="B320" s="126" t="s">
        <v>339</v>
      </c>
      <c r="C320" s="90"/>
      <c r="D320" s="220"/>
      <c r="E320" s="221"/>
      <c r="F320" s="221"/>
      <c r="G320" s="223"/>
    </row>
    <row r="321" spans="1:7" s="226" customFormat="1" ht="31.9" hidden="1" customHeight="1" outlineLevel="1" x14ac:dyDescent="0.25">
      <c r="A321" s="143" t="s">
        <v>2176</v>
      </c>
      <c r="B321" s="126" t="s">
        <v>341</v>
      </c>
      <c r="C321" s="90"/>
      <c r="D321" s="220"/>
      <c r="E321" s="221"/>
      <c r="F321" s="221"/>
      <c r="G321" s="223"/>
    </row>
    <row r="322" spans="1:7" s="226" customFormat="1" ht="31.9" hidden="1" customHeight="1" outlineLevel="1" x14ac:dyDescent="0.25">
      <c r="A322" s="143" t="s">
        <v>2177</v>
      </c>
      <c r="B322" s="237" t="s">
        <v>7</v>
      </c>
      <c r="C322" s="90"/>
      <c r="D322" s="220"/>
      <c r="E322" s="221"/>
      <c r="F322" s="221"/>
      <c r="G322" s="223"/>
    </row>
    <row r="323" spans="1:7" s="226" customFormat="1" ht="31.9" hidden="1" customHeight="1" outlineLevel="1" x14ac:dyDescent="0.25">
      <c r="A323" s="143" t="s">
        <v>2178</v>
      </c>
      <c r="B323" s="126" t="s">
        <v>334</v>
      </c>
      <c r="C323" s="90"/>
      <c r="D323" s="220"/>
      <c r="E323" s="221"/>
      <c r="F323" s="221"/>
      <c r="G323" s="223"/>
    </row>
    <row r="324" spans="1:7" s="226" customFormat="1" ht="31.9" hidden="1" customHeight="1" outlineLevel="1" x14ac:dyDescent="0.25">
      <c r="A324" s="143" t="s">
        <v>2179</v>
      </c>
      <c r="B324" s="126" t="s">
        <v>337</v>
      </c>
      <c r="C324" s="90"/>
      <c r="D324" s="220"/>
      <c r="E324" s="221"/>
      <c r="F324" s="221"/>
      <c r="G324" s="223"/>
    </row>
    <row r="325" spans="1:7" s="226" customFormat="1" ht="31.9" hidden="1" customHeight="1" outlineLevel="1" x14ac:dyDescent="0.25">
      <c r="A325" s="143" t="s">
        <v>2180</v>
      </c>
      <c r="B325" s="126" t="s">
        <v>338</v>
      </c>
      <c r="C325" s="90"/>
      <c r="D325" s="220"/>
      <c r="E325" s="221"/>
      <c r="F325" s="221"/>
      <c r="G325" s="223"/>
    </row>
    <row r="326" spans="1:7" s="226" customFormat="1" ht="31.9" hidden="1" customHeight="1" outlineLevel="1" x14ac:dyDescent="0.25">
      <c r="A326" s="143" t="s">
        <v>2181</v>
      </c>
      <c r="B326" s="126" t="s">
        <v>335</v>
      </c>
      <c r="C326" s="90"/>
      <c r="D326" s="220"/>
      <c r="E326" s="221"/>
      <c r="F326" s="221"/>
      <c r="G326" s="223"/>
    </row>
    <row r="327" spans="1:7" s="226" customFormat="1" ht="31.9" hidden="1" customHeight="1" outlineLevel="1" x14ac:dyDescent="0.25">
      <c r="A327" s="143" t="s">
        <v>2182</v>
      </c>
      <c r="B327" s="126" t="s">
        <v>339</v>
      </c>
      <c r="C327" s="90"/>
      <c r="D327" s="220"/>
      <c r="E327" s="221"/>
      <c r="F327" s="221"/>
      <c r="G327" s="223"/>
    </row>
    <row r="328" spans="1:7" s="226" customFormat="1" ht="31.9" hidden="1" customHeight="1" outlineLevel="1" x14ac:dyDescent="0.25">
      <c r="A328" s="143" t="s">
        <v>2183</v>
      </c>
      <c r="B328" s="126" t="s">
        <v>341</v>
      </c>
      <c r="C328" s="90"/>
      <c r="D328" s="220"/>
      <c r="E328" s="221"/>
      <c r="F328" s="221"/>
      <c r="G328" s="223"/>
    </row>
    <row r="329" spans="1:7" s="226" customFormat="1" ht="31.9" hidden="1" customHeight="1" outlineLevel="1" x14ac:dyDescent="0.25">
      <c r="A329" s="143" t="s">
        <v>2184</v>
      </c>
      <c r="B329" s="237" t="s">
        <v>327</v>
      </c>
      <c r="C329" s="90"/>
      <c r="D329" s="220"/>
      <c r="E329" s="221"/>
      <c r="F329" s="221"/>
      <c r="G329" s="223"/>
    </row>
    <row r="330" spans="1:7" s="226" customFormat="1" ht="31.9" hidden="1" customHeight="1" outlineLevel="1" x14ac:dyDescent="0.25">
      <c r="A330" s="143" t="s">
        <v>2185</v>
      </c>
      <c r="B330" s="126" t="s">
        <v>334</v>
      </c>
      <c r="C330" s="90"/>
      <c r="D330" s="220"/>
      <c r="E330" s="221"/>
      <c r="F330" s="221"/>
      <c r="G330" s="223"/>
    </row>
    <row r="331" spans="1:7" s="226" customFormat="1" ht="31.9" hidden="1" customHeight="1" outlineLevel="1" x14ac:dyDescent="0.25">
      <c r="A331" s="143" t="s">
        <v>2186</v>
      </c>
      <c r="B331" s="126" t="s">
        <v>337</v>
      </c>
      <c r="C331" s="90"/>
      <c r="D331" s="220"/>
      <c r="E331" s="221"/>
      <c r="F331" s="221"/>
      <c r="G331" s="223"/>
    </row>
    <row r="332" spans="1:7" s="226" customFormat="1" ht="31.9" hidden="1" customHeight="1" outlineLevel="1" x14ac:dyDescent="0.25">
      <c r="A332" s="143" t="s">
        <v>2187</v>
      </c>
      <c r="B332" s="126" t="s">
        <v>338</v>
      </c>
      <c r="C332" s="90"/>
      <c r="D332" s="220"/>
      <c r="E332" s="221"/>
      <c r="F332" s="221"/>
      <c r="G332" s="223"/>
    </row>
    <row r="333" spans="1:7" s="226" customFormat="1" ht="31.9" hidden="1" customHeight="1" outlineLevel="1" x14ac:dyDescent="0.25">
      <c r="A333" s="143" t="s">
        <v>2188</v>
      </c>
      <c r="B333" s="126" t="s">
        <v>335</v>
      </c>
      <c r="C333" s="90"/>
      <c r="D333" s="220"/>
      <c r="E333" s="221"/>
      <c r="F333" s="221"/>
      <c r="G333" s="223"/>
    </row>
    <row r="334" spans="1:7" s="226" customFormat="1" ht="31.9" hidden="1" customHeight="1" outlineLevel="1" x14ac:dyDescent="0.25">
      <c r="A334" s="143" t="s">
        <v>2189</v>
      </c>
      <c r="B334" s="126" t="s">
        <v>339</v>
      </c>
      <c r="C334" s="90"/>
      <c r="D334" s="220"/>
      <c r="E334" s="221"/>
      <c r="F334" s="221"/>
      <c r="G334" s="223"/>
    </row>
    <row r="335" spans="1:7" s="226" customFormat="1" ht="31.9" hidden="1" customHeight="1" outlineLevel="1" x14ac:dyDescent="0.25">
      <c r="A335" s="143" t="s">
        <v>2190</v>
      </c>
      <c r="B335" s="126" t="s">
        <v>341</v>
      </c>
      <c r="C335" s="90"/>
      <c r="D335" s="220"/>
      <c r="E335" s="221"/>
      <c r="F335" s="221"/>
      <c r="G335" s="223"/>
    </row>
    <row r="336" spans="1:7" s="233" customFormat="1" ht="19.149999999999999" customHeight="1" outlineLevel="1" x14ac:dyDescent="0.25">
      <c r="A336" s="143" t="s">
        <v>162</v>
      </c>
      <c r="B336" s="145" t="s">
        <v>107</v>
      </c>
      <c r="C336" s="261"/>
      <c r="D336" s="230"/>
      <c r="E336" s="231"/>
      <c r="F336" s="231"/>
      <c r="G336" s="146"/>
    </row>
    <row r="337" spans="1:7" s="236" customFormat="1" ht="31.9" hidden="1" customHeight="1" outlineLevel="1" x14ac:dyDescent="0.25">
      <c r="A337" s="143" t="s">
        <v>163</v>
      </c>
      <c r="B337" s="234" t="s">
        <v>103</v>
      </c>
      <c r="C337" s="248"/>
      <c r="D337" s="235"/>
      <c r="E337" s="244"/>
      <c r="F337" s="244"/>
      <c r="G337" s="245"/>
    </row>
    <row r="338" spans="1:7" s="226" customFormat="1" ht="31.9" hidden="1" customHeight="1" outlineLevel="1" x14ac:dyDescent="0.25">
      <c r="A338" s="143" t="s">
        <v>164</v>
      </c>
      <c r="B338" s="237" t="s">
        <v>4</v>
      </c>
      <c r="C338" s="90"/>
      <c r="D338" s="220"/>
      <c r="E338" s="221"/>
      <c r="F338" s="221"/>
      <c r="G338" s="223"/>
    </row>
    <row r="339" spans="1:7" s="226" customFormat="1" ht="31.9" hidden="1" customHeight="1" outlineLevel="1" x14ac:dyDescent="0.25">
      <c r="A339" s="143" t="s">
        <v>485</v>
      </c>
      <c r="B339" s="126" t="s">
        <v>334</v>
      </c>
      <c r="C339" s="90"/>
      <c r="D339" s="220"/>
      <c r="E339" s="221"/>
      <c r="F339" s="221"/>
      <c r="G339" s="223"/>
    </row>
    <row r="340" spans="1:7" s="226" customFormat="1" ht="31.9" hidden="1" customHeight="1" outlineLevel="1" x14ac:dyDescent="0.25">
      <c r="A340" s="143" t="s">
        <v>2191</v>
      </c>
      <c r="B340" s="126" t="s">
        <v>337</v>
      </c>
      <c r="C340" s="90"/>
      <c r="D340" s="220"/>
      <c r="E340" s="221"/>
      <c r="F340" s="221"/>
      <c r="G340" s="223"/>
    </row>
    <row r="341" spans="1:7" s="226" customFormat="1" ht="31.9" hidden="1" customHeight="1" outlineLevel="1" x14ac:dyDescent="0.25">
      <c r="A341" s="143" t="s">
        <v>2192</v>
      </c>
      <c r="B341" s="126" t="s">
        <v>338</v>
      </c>
      <c r="C341" s="90"/>
      <c r="D341" s="220"/>
      <c r="E341" s="221"/>
      <c r="F341" s="221"/>
      <c r="G341" s="223"/>
    </row>
    <row r="342" spans="1:7" s="226" customFormat="1" ht="31.9" hidden="1" customHeight="1" outlineLevel="1" x14ac:dyDescent="0.25">
      <c r="A342" s="143" t="s">
        <v>486</v>
      </c>
      <c r="B342" s="126" t="s">
        <v>335</v>
      </c>
      <c r="C342" s="90"/>
      <c r="D342" s="220"/>
      <c r="E342" s="221"/>
      <c r="F342" s="221"/>
      <c r="G342" s="223"/>
    </row>
    <row r="343" spans="1:7" s="226" customFormat="1" ht="31.9" hidden="1" customHeight="1" outlineLevel="1" x14ac:dyDescent="0.25">
      <c r="A343" s="143" t="s">
        <v>2193</v>
      </c>
      <c r="B343" s="126" t="s">
        <v>339</v>
      </c>
      <c r="C343" s="90"/>
      <c r="D343" s="220"/>
      <c r="E343" s="221"/>
      <c r="F343" s="221"/>
      <c r="G343" s="223"/>
    </row>
    <row r="344" spans="1:7" s="226" customFormat="1" ht="31.9" hidden="1" customHeight="1" outlineLevel="1" x14ac:dyDescent="0.25">
      <c r="A344" s="143" t="s">
        <v>2194</v>
      </c>
      <c r="B344" s="126" t="s">
        <v>341</v>
      </c>
      <c r="C344" s="90"/>
      <c r="D344" s="220"/>
      <c r="E344" s="221"/>
      <c r="F344" s="221"/>
      <c r="G344" s="223"/>
    </row>
    <row r="345" spans="1:7" s="226" customFormat="1" ht="31.9" hidden="1" customHeight="1" outlineLevel="1" x14ac:dyDescent="0.25">
      <c r="A345" s="143" t="s">
        <v>165</v>
      </c>
      <c r="B345" s="237" t="s">
        <v>3</v>
      </c>
      <c r="C345" s="90"/>
      <c r="D345" s="220"/>
      <c r="E345" s="221"/>
      <c r="F345" s="221"/>
      <c r="G345" s="223"/>
    </row>
    <row r="346" spans="1:7" s="226" customFormat="1" ht="31.9" hidden="1" customHeight="1" outlineLevel="1" x14ac:dyDescent="0.25">
      <c r="A346" s="143" t="s">
        <v>490</v>
      </c>
      <c r="B346" s="126" t="s">
        <v>334</v>
      </c>
      <c r="C346" s="90"/>
      <c r="D346" s="220"/>
      <c r="E346" s="221"/>
      <c r="F346" s="221"/>
      <c r="G346" s="223"/>
    </row>
    <row r="347" spans="1:7" s="226" customFormat="1" ht="31.9" hidden="1" customHeight="1" outlineLevel="1" x14ac:dyDescent="0.25">
      <c r="A347" s="143" t="s">
        <v>2195</v>
      </c>
      <c r="B347" s="126" t="s">
        <v>337</v>
      </c>
      <c r="C347" s="90"/>
      <c r="D347" s="220"/>
      <c r="E347" s="221"/>
      <c r="F347" s="221"/>
      <c r="G347" s="223"/>
    </row>
    <row r="348" spans="1:7" s="226" customFormat="1" ht="31.9" hidden="1" customHeight="1" outlineLevel="1" x14ac:dyDescent="0.25">
      <c r="A348" s="143" t="s">
        <v>2196</v>
      </c>
      <c r="B348" s="126" t="s">
        <v>338</v>
      </c>
      <c r="C348" s="90"/>
      <c r="D348" s="220"/>
      <c r="E348" s="221"/>
      <c r="F348" s="221"/>
      <c r="G348" s="223"/>
    </row>
    <row r="349" spans="1:7" s="226" customFormat="1" ht="31.9" hidden="1" customHeight="1" outlineLevel="1" x14ac:dyDescent="0.25">
      <c r="A349" s="143" t="s">
        <v>491</v>
      </c>
      <c r="B349" s="126" t="s">
        <v>335</v>
      </c>
      <c r="C349" s="90"/>
      <c r="D349" s="220"/>
      <c r="E349" s="221"/>
      <c r="F349" s="221"/>
      <c r="G349" s="223"/>
    </row>
    <row r="350" spans="1:7" s="226" customFormat="1" ht="31.9" hidden="1" customHeight="1" outlineLevel="1" x14ac:dyDescent="0.25">
      <c r="A350" s="143" t="s">
        <v>2193</v>
      </c>
      <c r="B350" s="126" t="s">
        <v>339</v>
      </c>
      <c r="C350" s="90"/>
      <c r="D350" s="220"/>
      <c r="E350" s="221"/>
      <c r="F350" s="221"/>
      <c r="G350" s="223"/>
    </row>
    <row r="351" spans="1:7" s="226" customFormat="1" ht="31.9" hidden="1" customHeight="1" outlineLevel="1" x14ac:dyDescent="0.25">
      <c r="A351" s="143" t="s">
        <v>2194</v>
      </c>
      <c r="B351" s="126" t="s">
        <v>341</v>
      </c>
      <c r="C351" s="90"/>
      <c r="D351" s="220"/>
      <c r="E351" s="221"/>
      <c r="F351" s="221"/>
      <c r="G351" s="223"/>
    </row>
    <row r="352" spans="1:7" s="226" customFormat="1" ht="31.9" hidden="1" customHeight="1" outlineLevel="1" x14ac:dyDescent="0.25">
      <c r="A352" s="143" t="s">
        <v>166</v>
      </c>
      <c r="B352" s="237" t="s">
        <v>5</v>
      </c>
      <c r="C352" s="90"/>
      <c r="D352" s="220"/>
      <c r="E352" s="221"/>
      <c r="F352" s="221"/>
      <c r="G352" s="223"/>
    </row>
    <row r="353" spans="1:7" s="226" customFormat="1" ht="31.9" hidden="1" customHeight="1" outlineLevel="1" x14ac:dyDescent="0.25">
      <c r="A353" s="143" t="s">
        <v>495</v>
      </c>
      <c r="B353" s="126" t="s">
        <v>334</v>
      </c>
      <c r="C353" s="90"/>
      <c r="D353" s="220"/>
      <c r="E353" s="221"/>
      <c r="F353" s="221"/>
      <c r="G353" s="223"/>
    </row>
    <row r="354" spans="1:7" s="226" customFormat="1" ht="31.9" hidden="1" customHeight="1" outlineLevel="1" x14ac:dyDescent="0.25">
      <c r="A354" s="143" t="s">
        <v>2197</v>
      </c>
      <c r="B354" s="126" t="s">
        <v>337</v>
      </c>
      <c r="C354" s="90"/>
      <c r="D354" s="220"/>
      <c r="E354" s="221"/>
      <c r="F354" s="221"/>
      <c r="G354" s="223"/>
    </row>
    <row r="355" spans="1:7" s="226" customFormat="1" ht="31.9" hidden="1" customHeight="1" outlineLevel="1" x14ac:dyDescent="0.25">
      <c r="A355" s="143" t="s">
        <v>2198</v>
      </c>
      <c r="B355" s="126" t="s">
        <v>338</v>
      </c>
      <c r="C355" s="90"/>
      <c r="D355" s="220"/>
      <c r="E355" s="221"/>
      <c r="F355" s="221"/>
      <c r="G355" s="223"/>
    </row>
    <row r="356" spans="1:7" s="226" customFormat="1" ht="31.9" hidden="1" customHeight="1" outlineLevel="1" x14ac:dyDescent="0.25">
      <c r="A356" s="143" t="s">
        <v>496</v>
      </c>
      <c r="B356" s="126" t="s">
        <v>335</v>
      </c>
      <c r="C356" s="90"/>
      <c r="D356" s="220"/>
      <c r="E356" s="221"/>
      <c r="F356" s="221"/>
      <c r="G356" s="223"/>
    </row>
    <row r="357" spans="1:7" s="226" customFormat="1" ht="31.9" hidden="1" customHeight="1" outlineLevel="1" x14ac:dyDescent="0.25">
      <c r="A357" s="143" t="s">
        <v>2199</v>
      </c>
      <c r="B357" s="126" t="s">
        <v>339</v>
      </c>
      <c r="C357" s="90"/>
      <c r="D357" s="220"/>
      <c r="E357" s="221"/>
      <c r="F357" s="221"/>
      <c r="G357" s="223"/>
    </row>
    <row r="358" spans="1:7" s="226" customFormat="1" ht="31.9" hidden="1" customHeight="1" outlineLevel="1" x14ac:dyDescent="0.25">
      <c r="A358" s="143" t="s">
        <v>2200</v>
      </c>
      <c r="B358" s="126" t="s">
        <v>341</v>
      </c>
      <c r="C358" s="90"/>
      <c r="D358" s="220"/>
      <c r="E358" s="221"/>
      <c r="F358" s="221"/>
      <c r="G358" s="223"/>
    </row>
    <row r="359" spans="1:7" s="226" customFormat="1" ht="31.9" hidden="1" customHeight="1" outlineLevel="1" x14ac:dyDescent="0.25">
      <c r="A359" s="143" t="s">
        <v>167</v>
      </c>
      <c r="B359" s="237" t="s">
        <v>6</v>
      </c>
      <c r="C359" s="90"/>
      <c r="D359" s="220"/>
      <c r="E359" s="221"/>
      <c r="F359" s="221"/>
      <c r="G359" s="223"/>
    </row>
    <row r="360" spans="1:7" s="226" customFormat="1" ht="31.9" hidden="1" customHeight="1" outlineLevel="1" x14ac:dyDescent="0.25">
      <c r="A360" s="143" t="s">
        <v>500</v>
      </c>
      <c r="B360" s="126" t="s">
        <v>334</v>
      </c>
      <c r="C360" s="90"/>
      <c r="D360" s="220"/>
      <c r="E360" s="221"/>
      <c r="F360" s="221"/>
      <c r="G360" s="223"/>
    </row>
    <row r="361" spans="1:7" s="226" customFormat="1" ht="31.9" hidden="1" customHeight="1" outlineLevel="1" x14ac:dyDescent="0.25">
      <c r="A361" s="143" t="s">
        <v>2201</v>
      </c>
      <c r="B361" s="126" t="s">
        <v>337</v>
      </c>
      <c r="C361" s="90"/>
      <c r="D361" s="220"/>
      <c r="E361" s="221"/>
      <c r="F361" s="221"/>
      <c r="G361" s="223"/>
    </row>
    <row r="362" spans="1:7" s="226" customFormat="1" ht="31.9" hidden="1" customHeight="1" outlineLevel="1" x14ac:dyDescent="0.25">
      <c r="A362" s="143" t="s">
        <v>2202</v>
      </c>
      <c r="B362" s="126" t="s">
        <v>338</v>
      </c>
      <c r="C362" s="90"/>
      <c r="D362" s="220"/>
      <c r="E362" s="221"/>
      <c r="F362" s="221"/>
      <c r="G362" s="223"/>
    </row>
    <row r="363" spans="1:7" s="226" customFormat="1" ht="31.9" hidden="1" customHeight="1" outlineLevel="1" x14ac:dyDescent="0.25">
      <c r="A363" s="143" t="s">
        <v>501</v>
      </c>
      <c r="B363" s="126" t="s">
        <v>335</v>
      </c>
      <c r="C363" s="90"/>
      <c r="D363" s="220"/>
      <c r="E363" s="221"/>
      <c r="F363" s="221"/>
      <c r="G363" s="223"/>
    </row>
    <row r="364" spans="1:7" s="226" customFormat="1" ht="31.9" hidden="1" customHeight="1" outlineLevel="1" x14ac:dyDescent="0.25">
      <c r="A364" s="143" t="s">
        <v>2203</v>
      </c>
      <c r="B364" s="126" t="s">
        <v>339</v>
      </c>
      <c r="C364" s="90"/>
      <c r="D364" s="220"/>
      <c r="E364" s="221"/>
      <c r="F364" s="221"/>
      <c r="G364" s="223"/>
    </row>
    <row r="365" spans="1:7" s="226" customFormat="1" ht="31.9" hidden="1" customHeight="1" outlineLevel="1" x14ac:dyDescent="0.25">
      <c r="A365" s="143" t="s">
        <v>2204</v>
      </c>
      <c r="B365" s="126" t="s">
        <v>341</v>
      </c>
      <c r="C365" s="90"/>
      <c r="D365" s="220"/>
      <c r="E365" s="221"/>
      <c r="F365" s="221"/>
      <c r="G365" s="223"/>
    </row>
    <row r="366" spans="1:7" s="226" customFormat="1" ht="31.9" hidden="1" customHeight="1" outlineLevel="1" x14ac:dyDescent="0.25">
      <c r="A366" s="143" t="s">
        <v>168</v>
      </c>
      <c r="B366" s="237" t="s">
        <v>7</v>
      </c>
      <c r="C366" s="90"/>
      <c r="D366" s="220"/>
      <c r="E366" s="221"/>
      <c r="F366" s="221"/>
      <c r="G366" s="223"/>
    </row>
    <row r="367" spans="1:7" s="226" customFormat="1" ht="31.9" hidden="1" customHeight="1" outlineLevel="1" x14ac:dyDescent="0.25">
      <c r="A367" s="143" t="s">
        <v>505</v>
      </c>
      <c r="B367" s="126" t="s">
        <v>334</v>
      </c>
      <c r="C367" s="90"/>
      <c r="D367" s="220"/>
      <c r="E367" s="221"/>
      <c r="F367" s="221"/>
      <c r="G367" s="223"/>
    </row>
    <row r="368" spans="1:7" s="226" customFormat="1" ht="31.9" hidden="1" customHeight="1" outlineLevel="1" x14ac:dyDescent="0.25">
      <c r="A368" s="143" t="s">
        <v>2205</v>
      </c>
      <c r="B368" s="126" t="s">
        <v>337</v>
      </c>
      <c r="C368" s="90"/>
      <c r="D368" s="220"/>
      <c r="E368" s="221"/>
      <c r="F368" s="221"/>
      <c r="G368" s="223"/>
    </row>
    <row r="369" spans="1:7" s="226" customFormat="1" ht="31.9" hidden="1" customHeight="1" outlineLevel="1" x14ac:dyDescent="0.25">
      <c r="A369" s="143" t="s">
        <v>2206</v>
      </c>
      <c r="B369" s="126" t="s">
        <v>338</v>
      </c>
      <c r="C369" s="90"/>
      <c r="D369" s="220"/>
      <c r="E369" s="221"/>
      <c r="F369" s="221"/>
      <c r="G369" s="223"/>
    </row>
    <row r="370" spans="1:7" s="226" customFormat="1" ht="31.9" hidden="1" customHeight="1" outlineLevel="1" x14ac:dyDescent="0.25">
      <c r="A370" s="143" t="s">
        <v>506</v>
      </c>
      <c r="B370" s="126" t="s">
        <v>335</v>
      </c>
      <c r="C370" s="90"/>
      <c r="D370" s="220"/>
      <c r="E370" s="221"/>
      <c r="F370" s="221"/>
      <c r="G370" s="223"/>
    </row>
    <row r="371" spans="1:7" s="226" customFormat="1" ht="31.9" hidden="1" customHeight="1" outlineLevel="1" x14ac:dyDescent="0.25">
      <c r="A371" s="143" t="s">
        <v>2207</v>
      </c>
      <c r="B371" s="126" t="s">
        <v>339</v>
      </c>
      <c r="C371" s="90"/>
      <c r="D371" s="220"/>
      <c r="E371" s="221"/>
      <c r="F371" s="221"/>
      <c r="G371" s="223"/>
    </row>
    <row r="372" spans="1:7" s="226" customFormat="1" ht="31.9" hidden="1" customHeight="1" outlineLevel="1" x14ac:dyDescent="0.25">
      <c r="A372" s="143" t="s">
        <v>2208</v>
      </c>
      <c r="B372" s="126" t="s">
        <v>341</v>
      </c>
      <c r="C372" s="90"/>
      <c r="D372" s="220"/>
      <c r="E372" s="221"/>
      <c r="F372" s="221"/>
      <c r="G372" s="223"/>
    </row>
    <row r="373" spans="1:7" s="226" customFormat="1" ht="31.9" hidden="1" customHeight="1" outlineLevel="1" x14ac:dyDescent="0.25">
      <c r="A373" s="143" t="s">
        <v>169</v>
      </c>
      <c r="B373" s="237" t="s">
        <v>327</v>
      </c>
      <c r="C373" s="90"/>
      <c r="D373" s="220"/>
      <c r="E373" s="221"/>
      <c r="F373" s="221"/>
      <c r="G373" s="223"/>
    </row>
    <row r="374" spans="1:7" s="226" customFormat="1" ht="31.9" hidden="1" customHeight="1" outlineLevel="1" x14ac:dyDescent="0.25">
      <c r="A374" s="143" t="s">
        <v>510</v>
      </c>
      <c r="B374" s="126" t="s">
        <v>334</v>
      </c>
      <c r="C374" s="90"/>
      <c r="D374" s="220"/>
      <c r="E374" s="221"/>
      <c r="F374" s="221"/>
      <c r="G374" s="223"/>
    </row>
    <row r="375" spans="1:7" s="226" customFormat="1" ht="31.9" hidden="1" customHeight="1" outlineLevel="1" x14ac:dyDescent="0.25">
      <c r="A375" s="143" t="s">
        <v>2209</v>
      </c>
      <c r="B375" s="126" t="s">
        <v>337</v>
      </c>
      <c r="C375" s="90"/>
      <c r="D375" s="220"/>
      <c r="E375" s="221"/>
      <c r="F375" s="221"/>
      <c r="G375" s="223"/>
    </row>
    <row r="376" spans="1:7" s="226" customFormat="1" ht="31.9" hidden="1" customHeight="1" outlineLevel="1" x14ac:dyDescent="0.25">
      <c r="A376" s="143" t="s">
        <v>2210</v>
      </c>
      <c r="B376" s="126" t="s">
        <v>338</v>
      </c>
      <c r="C376" s="90"/>
      <c r="D376" s="220"/>
      <c r="E376" s="221"/>
      <c r="F376" s="221"/>
      <c r="G376" s="223"/>
    </row>
    <row r="377" spans="1:7" s="226" customFormat="1" ht="31.9" hidden="1" customHeight="1" outlineLevel="1" x14ac:dyDescent="0.25">
      <c r="A377" s="143" t="s">
        <v>511</v>
      </c>
      <c r="B377" s="126" t="s">
        <v>335</v>
      </c>
      <c r="C377" s="90"/>
      <c r="D377" s="220"/>
      <c r="E377" s="221"/>
      <c r="F377" s="221"/>
      <c r="G377" s="223"/>
    </row>
    <row r="378" spans="1:7" s="226" customFormat="1" ht="31.9" hidden="1" customHeight="1" outlineLevel="1" x14ac:dyDescent="0.25">
      <c r="A378" s="143" t="s">
        <v>2211</v>
      </c>
      <c r="B378" s="126" t="s">
        <v>339</v>
      </c>
      <c r="C378" s="90"/>
      <c r="D378" s="220"/>
      <c r="E378" s="221"/>
      <c r="F378" s="221"/>
      <c r="G378" s="223"/>
    </row>
    <row r="379" spans="1:7" s="226" customFormat="1" ht="31.9" hidden="1" customHeight="1" outlineLevel="1" x14ac:dyDescent="0.25">
      <c r="A379" s="143" t="s">
        <v>2212</v>
      </c>
      <c r="B379" s="126" t="s">
        <v>341</v>
      </c>
      <c r="C379" s="90"/>
      <c r="D379" s="220"/>
      <c r="E379" s="221"/>
      <c r="F379" s="221"/>
      <c r="G379" s="223"/>
    </row>
    <row r="380" spans="1:7" s="236" customFormat="1" ht="31.9" hidden="1" customHeight="1" outlineLevel="1" x14ac:dyDescent="0.25">
      <c r="A380" s="143" t="s">
        <v>170</v>
      </c>
      <c r="B380" s="234" t="s">
        <v>104</v>
      </c>
      <c r="C380" s="248"/>
      <c r="D380" s="235"/>
      <c r="E380" s="244"/>
      <c r="F380" s="244"/>
      <c r="G380" s="245"/>
    </row>
    <row r="381" spans="1:7" s="226" customFormat="1" ht="31.9" hidden="1" customHeight="1" outlineLevel="1" x14ac:dyDescent="0.25">
      <c r="A381" s="143" t="s">
        <v>171</v>
      </c>
      <c r="B381" s="237" t="s">
        <v>4</v>
      </c>
      <c r="C381" s="90"/>
      <c r="D381" s="220"/>
      <c r="E381" s="221"/>
      <c r="F381" s="221"/>
      <c r="G381" s="223"/>
    </row>
    <row r="382" spans="1:7" s="226" customFormat="1" ht="31.9" hidden="1" customHeight="1" outlineLevel="1" x14ac:dyDescent="0.25">
      <c r="A382" s="143" t="s">
        <v>533</v>
      </c>
      <c r="B382" s="126" t="s">
        <v>334</v>
      </c>
      <c r="C382" s="90"/>
      <c r="D382" s="220"/>
      <c r="E382" s="221"/>
      <c r="F382" s="221"/>
      <c r="G382" s="223"/>
    </row>
    <row r="383" spans="1:7" s="226" customFormat="1" ht="31.9" hidden="1" customHeight="1" outlineLevel="1" x14ac:dyDescent="0.25">
      <c r="A383" s="143" t="s">
        <v>2213</v>
      </c>
      <c r="B383" s="126" t="s">
        <v>337</v>
      </c>
      <c r="C383" s="90"/>
      <c r="D383" s="220"/>
      <c r="E383" s="221"/>
      <c r="F383" s="221"/>
      <c r="G383" s="223"/>
    </row>
    <row r="384" spans="1:7" s="226" customFormat="1" ht="31.9" hidden="1" customHeight="1" outlineLevel="1" x14ac:dyDescent="0.25">
      <c r="A384" s="143" t="s">
        <v>2214</v>
      </c>
      <c r="B384" s="126" t="s">
        <v>338</v>
      </c>
      <c r="C384" s="90"/>
      <c r="D384" s="220"/>
      <c r="E384" s="221"/>
      <c r="F384" s="221"/>
      <c r="G384" s="223"/>
    </row>
    <row r="385" spans="1:7" s="226" customFormat="1" ht="31.9" hidden="1" customHeight="1" outlineLevel="1" x14ac:dyDescent="0.25">
      <c r="A385" s="143" t="s">
        <v>534</v>
      </c>
      <c r="B385" s="126" t="s">
        <v>335</v>
      </c>
      <c r="C385" s="90"/>
      <c r="D385" s="220"/>
      <c r="E385" s="221"/>
      <c r="F385" s="221"/>
      <c r="G385" s="223"/>
    </row>
    <row r="386" spans="1:7" s="226" customFormat="1" ht="31.9" hidden="1" customHeight="1" outlineLevel="1" x14ac:dyDescent="0.25">
      <c r="A386" s="143" t="s">
        <v>2215</v>
      </c>
      <c r="B386" s="126" t="s">
        <v>339</v>
      </c>
      <c r="C386" s="90"/>
      <c r="D386" s="220"/>
      <c r="E386" s="221"/>
      <c r="F386" s="221"/>
      <c r="G386" s="223"/>
    </row>
    <row r="387" spans="1:7" s="226" customFormat="1" ht="31.9" hidden="1" customHeight="1" outlineLevel="1" x14ac:dyDescent="0.25">
      <c r="A387" s="143" t="s">
        <v>2216</v>
      </c>
      <c r="B387" s="126" t="s">
        <v>341</v>
      </c>
      <c r="C387" s="90"/>
      <c r="D387" s="220"/>
      <c r="E387" s="221"/>
      <c r="F387" s="221"/>
      <c r="G387" s="223"/>
    </row>
    <row r="388" spans="1:7" s="226" customFormat="1" ht="31.9" hidden="1" customHeight="1" outlineLevel="1" x14ac:dyDescent="0.25">
      <c r="A388" s="143" t="s">
        <v>172</v>
      </c>
      <c r="B388" s="237" t="s">
        <v>3</v>
      </c>
      <c r="C388" s="90"/>
      <c r="D388" s="220"/>
      <c r="E388" s="221"/>
      <c r="F388" s="221"/>
      <c r="G388" s="223"/>
    </row>
    <row r="389" spans="1:7" s="226" customFormat="1" ht="31.9" hidden="1" customHeight="1" outlineLevel="1" x14ac:dyDescent="0.25">
      <c r="A389" s="143" t="s">
        <v>538</v>
      </c>
      <c r="B389" s="126" t="s">
        <v>334</v>
      </c>
      <c r="C389" s="90"/>
      <c r="D389" s="220"/>
      <c r="E389" s="221"/>
      <c r="F389" s="221"/>
      <c r="G389" s="223"/>
    </row>
    <row r="390" spans="1:7" s="226" customFormat="1" ht="31.9" hidden="1" customHeight="1" outlineLevel="1" x14ac:dyDescent="0.25">
      <c r="A390" s="143" t="s">
        <v>2217</v>
      </c>
      <c r="B390" s="126" t="s">
        <v>337</v>
      </c>
      <c r="C390" s="90"/>
      <c r="D390" s="220"/>
      <c r="E390" s="221"/>
      <c r="F390" s="221"/>
      <c r="G390" s="223"/>
    </row>
    <row r="391" spans="1:7" s="226" customFormat="1" ht="31.9" hidden="1" customHeight="1" outlineLevel="1" x14ac:dyDescent="0.25">
      <c r="A391" s="143" t="s">
        <v>2218</v>
      </c>
      <c r="B391" s="126" t="s">
        <v>338</v>
      </c>
      <c r="C391" s="90"/>
      <c r="D391" s="220"/>
      <c r="E391" s="221"/>
      <c r="F391" s="221"/>
      <c r="G391" s="223"/>
    </row>
    <row r="392" spans="1:7" s="226" customFormat="1" ht="31.9" hidden="1" customHeight="1" outlineLevel="1" x14ac:dyDescent="0.25">
      <c r="A392" s="143" t="s">
        <v>539</v>
      </c>
      <c r="B392" s="126" t="s">
        <v>335</v>
      </c>
      <c r="C392" s="90"/>
      <c r="D392" s="220"/>
      <c r="E392" s="221"/>
      <c r="F392" s="221"/>
      <c r="G392" s="223"/>
    </row>
    <row r="393" spans="1:7" s="226" customFormat="1" ht="31.9" hidden="1" customHeight="1" outlineLevel="1" x14ac:dyDescent="0.25">
      <c r="A393" s="143" t="s">
        <v>2219</v>
      </c>
      <c r="B393" s="126" t="s">
        <v>339</v>
      </c>
      <c r="C393" s="90"/>
      <c r="D393" s="220"/>
      <c r="E393" s="221"/>
      <c r="F393" s="221"/>
      <c r="G393" s="223"/>
    </row>
    <row r="394" spans="1:7" s="226" customFormat="1" ht="31.9" hidden="1" customHeight="1" outlineLevel="1" x14ac:dyDescent="0.25">
      <c r="A394" s="143" t="s">
        <v>2220</v>
      </c>
      <c r="B394" s="126" t="s">
        <v>341</v>
      </c>
      <c r="C394" s="90"/>
      <c r="D394" s="220"/>
      <c r="E394" s="221"/>
      <c r="F394" s="221"/>
      <c r="G394" s="223"/>
    </row>
    <row r="395" spans="1:7" s="226" customFormat="1" ht="31.9" hidden="1" customHeight="1" outlineLevel="1" x14ac:dyDescent="0.25">
      <c r="A395" s="143" t="s">
        <v>173</v>
      </c>
      <c r="B395" s="237" t="s">
        <v>5</v>
      </c>
      <c r="C395" s="90"/>
      <c r="D395" s="220"/>
      <c r="E395" s="221"/>
      <c r="F395" s="221"/>
      <c r="G395" s="223"/>
    </row>
    <row r="396" spans="1:7" s="226" customFormat="1" ht="31.9" hidden="1" customHeight="1" outlineLevel="1" x14ac:dyDescent="0.25">
      <c r="A396" s="143" t="s">
        <v>543</v>
      </c>
      <c r="B396" s="126" t="s">
        <v>334</v>
      </c>
      <c r="C396" s="90"/>
      <c r="D396" s="220"/>
      <c r="E396" s="221"/>
      <c r="F396" s="221"/>
      <c r="G396" s="223"/>
    </row>
    <row r="397" spans="1:7" s="226" customFormat="1" ht="31.9" hidden="1" customHeight="1" outlineLevel="1" x14ac:dyDescent="0.25">
      <c r="A397" s="143" t="s">
        <v>2221</v>
      </c>
      <c r="B397" s="126" t="s">
        <v>337</v>
      </c>
      <c r="C397" s="90"/>
      <c r="D397" s="220"/>
      <c r="E397" s="221"/>
      <c r="F397" s="221"/>
      <c r="G397" s="223"/>
    </row>
    <row r="398" spans="1:7" s="226" customFormat="1" ht="31.9" hidden="1" customHeight="1" outlineLevel="1" x14ac:dyDescent="0.25">
      <c r="A398" s="143" t="s">
        <v>2222</v>
      </c>
      <c r="B398" s="126" t="s">
        <v>338</v>
      </c>
      <c r="C398" s="90"/>
      <c r="D398" s="220"/>
      <c r="E398" s="221"/>
      <c r="F398" s="221"/>
      <c r="G398" s="223"/>
    </row>
    <row r="399" spans="1:7" s="226" customFormat="1" ht="31.9" hidden="1" customHeight="1" outlineLevel="1" x14ac:dyDescent="0.25">
      <c r="A399" s="143" t="s">
        <v>544</v>
      </c>
      <c r="B399" s="126" t="s">
        <v>335</v>
      </c>
      <c r="C399" s="90"/>
      <c r="D399" s="220"/>
      <c r="E399" s="221"/>
      <c r="F399" s="221"/>
      <c r="G399" s="223"/>
    </row>
    <row r="400" spans="1:7" s="226" customFormat="1" ht="31.9" hidden="1" customHeight="1" outlineLevel="1" x14ac:dyDescent="0.25">
      <c r="A400" s="143" t="s">
        <v>2223</v>
      </c>
      <c r="B400" s="126" t="s">
        <v>339</v>
      </c>
      <c r="C400" s="90"/>
      <c r="D400" s="220"/>
      <c r="E400" s="221"/>
      <c r="F400" s="221"/>
      <c r="G400" s="223"/>
    </row>
    <row r="401" spans="1:7" s="226" customFormat="1" ht="31.9" hidden="1" customHeight="1" outlineLevel="1" x14ac:dyDescent="0.25">
      <c r="A401" s="143" t="s">
        <v>2224</v>
      </c>
      <c r="B401" s="126" t="s">
        <v>341</v>
      </c>
      <c r="C401" s="90"/>
      <c r="D401" s="220"/>
      <c r="E401" s="221"/>
      <c r="F401" s="221"/>
      <c r="G401" s="223"/>
    </row>
    <row r="402" spans="1:7" s="226" customFormat="1" ht="31.9" hidden="1" customHeight="1" outlineLevel="1" x14ac:dyDescent="0.25">
      <c r="A402" s="143" t="s">
        <v>174</v>
      </c>
      <c r="B402" s="237" t="s">
        <v>6</v>
      </c>
      <c r="C402" s="90"/>
      <c r="D402" s="220"/>
      <c r="E402" s="221"/>
      <c r="F402" s="221"/>
      <c r="G402" s="223"/>
    </row>
    <row r="403" spans="1:7" s="226" customFormat="1" ht="31.9" hidden="1" customHeight="1" outlineLevel="1" x14ac:dyDescent="0.25">
      <c r="A403" s="143" t="s">
        <v>548</v>
      </c>
      <c r="B403" s="126" t="s">
        <v>334</v>
      </c>
      <c r="C403" s="90"/>
      <c r="D403" s="220"/>
      <c r="E403" s="221"/>
      <c r="F403" s="221"/>
      <c r="G403" s="223"/>
    </row>
    <row r="404" spans="1:7" s="226" customFormat="1" ht="31.9" hidden="1" customHeight="1" outlineLevel="1" x14ac:dyDescent="0.25">
      <c r="A404" s="143" t="s">
        <v>2225</v>
      </c>
      <c r="B404" s="126" t="s">
        <v>337</v>
      </c>
      <c r="C404" s="90"/>
      <c r="D404" s="220"/>
      <c r="E404" s="221"/>
      <c r="F404" s="221"/>
      <c r="G404" s="223"/>
    </row>
    <row r="405" spans="1:7" s="226" customFormat="1" ht="31.9" hidden="1" customHeight="1" outlineLevel="1" x14ac:dyDescent="0.25">
      <c r="A405" s="143" t="s">
        <v>2226</v>
      </c>
      <c r="B405" s="126" t="s">
        <v>338</v>
      </c>
      <c r="C405" s="90"/>
      <c r="D405" s="220"/>
      <c r="E405" s="221"/>
      <c r="F405" s="221"/>
      <c r="G405" s="223"/>
    </row>
    <row r="406" spans="1:7" s="226" customFormat="1" ht="31.9" hidden="1" customHeight="1" outlineLevel="1" x14ac:dyDescent="0.25">
      <c r="A406" s="143" t="s">
        <v>549</v>
      </c>
      <c r="B406" s="126" t="s">
        <v>335</v>
      </c>
      <c r="C406" s="90"/>
      <c r="D406" s="220"/>
      <c r="E406" s="221"/>
      <c r="F406" s="221"/>
      <c r="G406" s="223"/>
    </row>
    <row r="407" spans="1:7" s="226" customFormat="1" ht="31.9" hidden="1" customHeight="1" outlineLevel="1" x14ac:dyDescent="0.25">
      <c r="A407" s="143" t="s">
        <v>2227</v>
      </c>
      <c r="B407" s="126" t="s">
        <v>339</v>
      </c>
      <c r="C407" s="90"/>
      <c r="D407" s="220"/>
      <c r="E407" s="221"/>
      <c r="F407" s="221"/>
      <c r="G407" s="223"/>
    </row>
    <row r="408" spans="1:7" s="226" customFormat="1" ht="31.9" hidden="1" customHeight="1" outlineLevel="1" x14ac:dyDescent="0.25">
      <c r="A408" s="143" t="s">
        <v>2228</v>
      </c>
      <c r="B408" s="126" t="s">
        <v>341</v>
      </c>
      <c r="C408" s="90"/>
      <c r="D408" s="220"/>
      <c r="E408" s="221"/>
      <c r="F408" s="221"/>
      <c r="G408" s="223"/>
    </row>
    <row r="409" spans="1:7" s="226" customFormat="1" ht="31.9" hidden="1" customHeight="1" outlineLevel="1" x14ac:dyDescent="0.25">
      <c r="A409" s="143" t="s">
        <v>175</v>
      </c>
      <c r="B409" s="237" t="s">
        <v>7</v>
      </c>
      <c r="C409" s="90"/>
      <c r="D409" s="220"/>
      <c r="E409" s="221"/>
      <c r="F409" s="221"/>
      <c r="G409" s="223"/>
    </row>
    <row r="410" spans="1:7" s="226" customFormat="1" ht="31.9" hidden="1" customHeight="1" outlineLevel="1" x14ac:dyDescent="0.25">
      <c r="A410" s="143" t="s">
        <v>553</v>
      </c>
      <c r="B410" s="126" t="s">
        <v>334</v>
      </c>
      <c r="C410" s="90"/>
      <c r="D410" s="220"/>
      <c r="E410" s="221"/>
      <c r="F410" s="221"/>
      <c r="G410" s="223"/>
    </row>
    <row r="411" spans="1:7" s="226" customFormat="1" ht="31.9" hidden="1" customHeight="1" outlineLevel="1" x14ac:dyDescent="0.25">
      <c r="A411" s="143" t="s">
        <v>2229</v>
      </c>
      <c r="B411" s="126" t="s">
        <v>337</v>
      </c>
      <c r="C411" s="90"/>
      <c r="D411" s="220"/>
      <c r="E411" s="221"/>
      <c r="F411" s="221"/>
      <c r="G411" s="223"/>
    </row>
    <row r="412" spans="1:7" s="226" customFormat="1" ht="31.9" hidden="1" customHeight="1" outlineLevel="1" x14ac:dyDescent="0.25">
      <c r="A412" s="143" t="s">
        <v>2230</v>
      </c>
      <c r="B412" s="126" t="s">
        <v>338</v>
      </c>
      <c r="C412" s="90"/>
      <c r="D412" s="220"/>
      <c r="E412" s="221"/>
      <c r="F412" s="221"/>
      <c r="G412" s="223"/>
    </row>
    <row r="413" spans="1:7" s="226" customFormat="1" ht="31.9" hidden="1" customHeight="1" outlineLevel="1" x14ac:dyDescent="0.25">
      <c r="A413" s="143" t="s">
        <v>554</v>
      </c>
      <c r="B413" s="126" t="s">
        <v>335</v>
      </c>
      <c r="C413" s="90"/>
      <c r="D413" s="220"/>
      <c r="E413" s="221"/>
      <c r="F413" s="221"/>
      <c r="G413" s="223"/>
    </row>
    <row r="414" spans="1:7" s="226" customFormat="1" ht="31.9" hidden="1" customHeight="1" outlineLevel="1" x14ac:dyDescent="0.25">
      <c r="A414" s="143" t="s">
        <v>2231</v>
      </c>
      <c r="B414" s="126" t="s">
        <v>339</v>
      </c>
      <c r="C414" s="90"/>
      <c r="D414" s="220"/>
      <c r="E414" s="221"/>
      <c r="F414" s="221"/>
      <c r="G414" s="223"/>
    </row>
    <row r="415" spans="1:7" s="226" customFormat="1" ht="31.9" hidden="1" customHeight="1" outlineLevel="1" x14ac:dyDescent="0.25">
      <c r="A415" s="143" t="s">
        <v>2232</v>
      </c>
      <c r="B415" s="126" t="s">
        <v>341</v>
      </c>
      <c r="C415" s="90"/>
      <c r="D415" s="220"/>
      <c r="E415" s="221"/>
      <c r="F415" s="221"/>
      <c r="G415" s="223"/>
    </row>
    <row r="416" spans="1:7" s="226" customFormat="1" ht="31.9" hidden="1" customHeight="1" outlineLevel="1" x14ac:dyDescent="0.25">
      <c r="A416" s="143" t="s">
        <v>176</v>
      </c>
      <c r="B416" s="237" t="s">
        <v>327</v>
      </c>
      <c r="C416" s="90"/>
      <c r="D416" s="220"/>
      <c r="E416" s="221"/>
      <c r="F416" s="221"/>
      <c r="G416" s="223"/>
    </row>
    <row r="417" spans="1:7" s="226" customFormat="1" ht="31.9" hidden="1" customHeight="1" outlineLevel="1" x14ac:dyDescent="0.25">
      <c r="A417" s="143" t="s">
        <v>558</v>
      </c>
      <c r="B417" s="126" t="s">
        <v>334</v>
      </c>
      <c r="C417" s="90"/>
      <c r="D417" s="220"/>
      <c r="E417" s="221"/>
      <c r="F417" s="221"/>
      <c r="G417" s="223"/>
    </row>
    <row r="418" spans="1:7" s="226" customFormat="1" ht="31.9" hidden="1" customHeight="1" outlineLevel="1" x14ac:dyDescent="0.25">
      <c r="A418" s="143" t="s">
        <v>2233</v>
      </c>
      <c r="B418" s="126" t="s">
        <v>337</v>
      </c>
      <c r="C418" s="90"/>
      <c r="D418" s="220"/>
      <c r="E418" s="221"/>
      <c r="F418" s="221"/>
      <c r="G418" s="223"/>
    </row>
    <row r="419" spans="1:7" s="226" customFormat="1" ht="31.9" hidden="1" customHeight="1" outlineLevel="1" x14ac:dyDescent="0.25">
      <c r="A419" s="143" t="s">
        <v>2234</v>
      </c>
      <c r="B419" s="126" t="s">
        <v>338</v>
      </c>
      <c r="C419" s="90"/>
      <c r="D419" s="220"/>
      <c r="E419" s="221"/>
      <c r="F419" s="221"/>
      <c r="G419" s="223"/>
    </row>
    <row r="420" spans="1:7" s="226" customFormat="1" ht="31.9" hidden="1" customHeight="1" outlineLevel="1" x14ac:dyDescent="0.25">
      <c r="A420" s="143" t="s">
        <v>559</v>
      </c>
      <c r="B420" s="126" t="s">
        <v>335</v>
      </c>
      <c r="C420" s="90"/>
      <c r="D420" s="220"/>
      <c r="E420" s="221"/>
      <c r="F420" s="221"/>
      <c r="G420" s="223"/>
    </row>
    <row r="421" spans="1:7" s="226" customFormat="1" ht="31.9" hidden="1" customHeight="1" outlineLevel="1" x14ac:dyDescent="0.25">
      <c r="A421" s="143" t="s">
        <v>2235</v>
      </c>
      <c r="B421" s="126" t="s">
        <v>339</v>
      </c>
      <c r="C421" s="90"/>
      <c r="D421" s="220"/>
      <c r="E421" s="221"/>
      <c r="F421" s="221"/>
      <c r="G421" s="223"/>
    </row>
    <row r="422" spans="1:7" s="226" customFormat="1" ht="31.9" hidden="1" customHeight="1" outlineLevel="1" x14ac:dyDescent="0.25">
      <c r="A422" s="143" t="s">
        <v>2236</v>
      </c>
      <c r="B422" s="126" t="s">
        <v>341</v>
      </c>
      <c r="C422" s="90"/>
      <c r="D422" s="220"/>
      <c r="E422" s="221"/>
      <c r="F422" s="221"/>
      <c r="G422" s="223"/>
    </row>
    <row r="423" spans="1:7" s="236" customFormat="1" ht="19.149999999999999" customHeight="1" outlineLevel="1" x14ac:dyDescent="0.25">
      <c r="A423" s="143" t="s">
        <v>2237</v>
      </c>
      <c r="B423" s="234" t="s">
        <v>105</v>
      </c>
      <c r="C423" s="248"/>
      <c r="D423" s="249"/>
      <c r="E423" s="250"/>
      <c r="F423" s="250"/>
      <c r="G423" s="251"/>
    </row>
    <row r="424" spans="1:7" s="226" customFormat="1" ht="31.9" hidden="1" customHeight="1" outlineLevel="1" x14ac:dyDescent="0.25">
      <c r="A424" s="143" t="s">
        <v>2238</v>
      </c>
      <c r="B424" s="237" t="s">
        <v>4</v>
      </c>
      <c r="C424" s="90"/>
      <c r="D424" s="91"/>
      <c r="E424" s="92"/>
      <c r="F424" s="92"/>
      <c r="G424" s="94"/>
    </row>
    <row r="425" spans="1:7" s="226" customFormat="1" ht="31.9" hidden="1" customHeight="1" outlineLevel="1" x14ac:dyDescent="0.25">
      <c r="A425" s="143" t="s">
        <v>2239</v>
      </c>
      <c r="B425" s="126" t="s">
        <v>334</v>
      </c>
      <c r="C425" s="90"/>
      <c r="D425" s="91"/>
      <c r="E425" s="92"/>
      <c r="F425" s="92"/>
      <c r="G425" s="94"/>
    </row>
    <row r="426" spans="1:7" s="226" customFormat="1" ht="31.9" hidden="1" customHeight="1" outlineLevel="1" x14ac:dyDescent="0.25">
      <c r="A426" s="143" t="s">
        <v>2240</v>
      </c>
      <c r="B426" s="126" t="s">
        <v>337</v>
      </c>
      <c r="C426" s="90"/>
      <c r="D426" s="91"/>
      <c r="E426" s="92"/>
      <c r="F426" s="92"/>
      <c r="G426" s="94"/>
    </row>
    <row r="427" spans="1:7" s="226" customFormat="1" ht="31.9" hidden="1" customHeight="1" outlineLevel="1" x14ac:dyDescent="0.25">
      <c r="A427" s="143" t="s">
        <v>2241</v>
      </c>
      <c r="B427" s="126" t="s">
        <v>338</v>
      </c>
      <c r="C427" s="90"/>
      <c r="D427" s="91"/>
      <c r="E427" s="92"/>
      <c r="F427" s="92"/>
      <c r="G427" s="94"/>
    </row>
    <row r="428" spans="1:7" s="226" customFormat="1" ht="31.9" hidden="1" customHeight="1" outlineLevel="1" x14ac:dyDescent="0.25">
      <c r="A428" s="143" t="s">
        <v>2242</v>
      </c>
      <c r="B428" s="126" t="s">
        <v>335</v>
      </c>
      <c r="C428" s="90"/>
      <c r="D428" s="91"/>
      <c r="E428" s="92"/>
      <c r="F428" s="92"/>
      <c r="G428" s="94"/>
    </row>
    <row r="429" spans="1:7" s="226" customFormat="1" ht="31.9" hidden="1" customHeight="1" outlineLevel="1" x14ac:dyDescent="0.25">
      <c r="A429" s="143" t="s">
        <v>2243</v>
      </c>
      <c r="B429" s="126" t="s">
        <v>339</v>
      </c>
      <c r="C429" s="90"/>
      <c r="D429" s="91"/>
      <c r="E429" s="92"/>
      <c r="F429" s="92"/>
      <c r="G429" s="94"/>
    </row>
    <row r="430" spans="1:7" s="226" customFormat="1" ht="31.9" hidden="1" customHeight="1" outlineLevel="1" x14ac:dyDescent="0.25">
      <c r="A430" s="143" t="s">
        <v>2244</v>
      </c>
      <c r="B430" s="126" t="s">
        <v>341</v>
      </c>
      <c r="C430" s="90"/>
      <c r="D430" s="91"/>
      <c r="E430" s="92"/>
      <c r="F430" s="92"/>
      <c r="G430" s="94"/>
    </row>
    <row r="431" spans="1:7" s="226" customFormat="1" ht="19.149999999999999" customHeight="1" outlineLevel="1" x14ac:dyDescent="0.25">
      <c r="A431" s="143" t="s">
        <v>2245</v>
      </c>
      <c r="B431" s="237" t="s">
        <v>3</v>
      </c>
      <c r="C431" s="90"/>
      <c r="D431" s="91"/>
      <c r="E431" s="92"/>
      <c r="F431" s="92"/>
      <c r="G431" s="94"/>
    </row>
    <row r="432" spans="1:7" s="226" customFormat="1" ht="19.149999999999999" customHeight="1" outlineLevel="1" x14ac:dyDescent="0.25">
      <c r="A432" s="143" t="s">
        <v>2246</v>
      </c>
      <c r="B432" s="238" t="s">
        <v>334</v>
      </c>
      <c r="C432" s="90"/>
      <c r="D432" s="91"/>
      <c r="E432" s="92"/>
      <c r="F432" s="92"/>
      <c r="G432" s="94"/>
    </row>
    <row r="433" spans="1:7" s="226" customFormat="1" ht="19.149999999999999" customHeight="1" outlineLevel="1" x14ac:dyDescent="0.25">
      <c r="A433" s="143" t="s">
        <v>2247</v>
      </c>
      <c r="B433" s="238" t="s">
        <v>337</v>
      </c>
      <c r="C433" s="90"/>
      <c r="D433" s="252">
        <f>D434</f>
        <v>35</v>
      </c>
      <c r="E433" s="253">
        <f>SUM(E434)</f>
        <v>648</v>
      </c>
      <c r="F433" s="254">
        <f t="shared" ref="F433:G433" si="2">SUM(F434)</f>
        <v>9000</v>
      </c>
      <c r="G433" s="255">
        <f t="shared" si="2"/>
        <v>8357.8339899999992</v>
      </c>
    </row>
    <row r="434" spans="1:7" s="226" customFormat="1" ht="93.6" customHeight="1" outlineLevel="1" x14ac:dyDescent="0.25">
      <c r="A434" s="143" t="s">
        <v>2247</v>
      </c>
      <c r="B434" s="154" t="s">
        <v>1592</v>
      </c>
      <c r="C434" s="90">
        <v>2021</v>
      </c>
      <c r="D434" s="91">
        <v>35</v>
      </c>
      <c r="E434" s="92">
        <v>648</v>
      </c>
      <c r="F434" s="93">
        <v>9000</v>
      </c>
      <c r="G434" s="94">
        <v>8357.8339899999992</v>
      </c>
    </row>
    <row r="435" spans="1:7" s="226" customFormat="1" ht="31.9" hidden="1" customHeight="1" outlineLevel="1" x14ac:dyDescent="0.25">
      <c r="A435" s="143" t="s">
        <v>2248</v>
      </c>
      <c r="B435" s="126" t="s">
        <v>338</v>
      </c>
      <c r="C435" s="90"/>
      <c r="D435" s="91"/>
      <c r="E435" s="92"/>
      <c r="F435" s="93"/>
      <c r="G435" s="94"/>
    </row>
    <row r="436" spans="1:7" s="226" customFormat="1" ht="31.9" hidden="1" customHeight="1" outlineLevel="1" x14ac:dyDescent="0.25">
      <c r="A436" s="143" t="s">
        <v>2249</v>
      </c>
      <c r="B436" s="126" t="s">
        <v>335</v>
      </c>
      <c r="C436" s="90"/>
      <c r="D436" s="91"/>
      <c r="E436" s="92"/>
      <c r="F436" s="93"/>
      <c r="G436" s="94"/>
    </row>
    <row r="437" spans="1:7" s="226" customFormat="1" ht="31.9" hidden="1" customHeight="1" outlineLevel="1" x14ac:dyDescent="0.25">
      <c r="A437" s="143" t="s">
        <v>2250</v>
      </c>
      <c r="B437" s="126" t="s">
        <v>339</v>
      </c>
      <c r="C437" s="90"/>
      <c r="D437" s="91"/>
      <c r="E437" s="92"/>
      <c r="F437" s="93"/>
      <c r="G437" s="94"/>
    </row>
    <row r="438" spans="1:7" s="226" customFormat="1" ht="31.9" hidden="1" customHeight="1" outlineLevel="1" x14ac:dyDescent="0.25">
      <c r="A438" s="143" t="s">
        <v>2251</v>
      </c>
      <c r="B438" s="126" t="s">
        <v>341</v>
      </c>
      <c r="C438" s="90"/>
      <c r="D438" s="91"/>
      <c r="E438" s="92"/>
      <c r="F438" s="93"/>
      <c r="G438" s="94"/>
    </row>
    <row r="439" spans="1:7" s="226" customFormat="1" ht="19.149999999999999" customHeight="1" outlineLevel="1" x14ac:dyDescent="0.25">
      <c r="A439" s="143" t="s">
        <v>2252</v>
      </c>
      <c r="B439" s="237" t="s">
        <v>5</v>
      </c>
      <c r="C439" s="90"/>
      <c r="D439" s="91"/>
      <c r="E439" s="92"/>
      <c r="F439" s="93"/>
      <c r="G439" s="94"/>
    </row>
    <row r="440" spans="1:7" s="226" customFormat="1" ht="19.149999999999999" customHeight="1" outlineLevel="1" x14ac:dyDescent="0.25">
      <c r="A440" s="143" t="s">
        <v>2253</v>
      </c>
      <c r="B440" s="238" t="s">
        <v>334</v>
      </c>
      <c r="C440" s="90"/>
      <c r="D440" s="91"/>
      <c r="E440" s="92"/>
      <c r="F440" s="93"/>
      <c r="G440" s="94"/>
    </row>
    <row r="441" spans="1:7" s="226" customFormat="1" ht="19.149999999999999" customHeight="1" outlineLevel="1" x14ac:dyDescent="0.25">
      <c r="A441" s="143" t="s">
        <v>2254</v>
      </c>
      <c r="B441" s="238" t="s">
        <v>337</v>
      </c>
      <c r="C441" s="90"/>
      <c r="D441" s="253">
        <f>D442</f>
        <v>110</v>
      </c>
      <c r="E441" s="253">
        <f>SUM(E442)</f>
        <v>360</v>
      </c>
      <c r="F441" s="254">
        <f t="shared" ref="F441:G441" si="3">SUM(F442)</f>
        <v>60000</v>
      </c>
      <c r="G441" s="255">
        <f t="shared" si="3"/>
        <v>5397.5996999999998</v>
      </c>
    </row>
    <row r="442" spans="1:7" s="226" customFormat="1" ht="109.9" customHeight="1" outlineLevel="1" x14ac:dyDescent="0.25">
      <c r="A442" s="143" t="s">
        <v>2254</v>
      </c>
      <c r="B442" s="154" t="s">
        <v>1593</v>
      </c>
      <c r="C442" s="90">
        <v>2021</v>
      </c>
      <c r="D442" s="91">
        <v>110</v>
      </c>
      <c r="E442" s="92">
        <v>360</v>
      </c>
      <c r="F442" s="93">
        <v>60000</v>
      </c>
      <c r="G442" s="94">
        <v>5397.5996999999998</v>
      </c>
    </row>
    <row r="443" spans="1:7" s="226" customFormat="1" ht="19.149999999999999" customHeight="1" x14ac:dyDescent="0.25">
      <c r="A443" s="143" t="s">
        <v>2255</v>
      </c>
      <c r="B443" s="238" t="s">
        <v>1500</v>
      </c>
      <c r="C443" s="90"/>
      <c r="D443" s="252">
        <f>D444</f>
        <v>35</v>
      </c>
      <c r="E443" s="253">
        <f>SUM(E444)</f>
        <v>255</v>
      </c>
      <c r="F443" s="254">
        <f t="shared" ref="F443:G443" si="4">SUM(F444)</f>
        <v>4000</v>
      </c>
      <c r="G443" s="255">
        <f t="shared" si="4"/>
        <v>4926.63076</v>
      </c>
    </row>
    <row r="444" spans="1:7" s="226" customFormat="1" ht="56.45" customHeight="1" x14ac:dyDescent="0.25">
      <c r="A444" s="143" t="s">
        <v>2255</v>
      </c>
      <c r="B444" s="154" t="s">
        <v>1501</v>
      </c>
      <c r="C444" s="90">
        <v>2020</v>
      </c>
      <c r="D444" s="91">
        <v>35</v>
      </c>
      <c r="E444" s="92">
        <v>255</v>
      </c>
      <c r="F444" s="93">
        <v>4000</v>
      </c>
      <c r="G444" s="94">
        <v>4926.63076</v>
      </c>
    </row>
    <row r="445" spans="1:7" s="55" customFormat="1" ht="19.149999999999999" customHeight="1" outlineLevel="1" x14ac:dyDescent="0.3">
      <c r="A445" s="56" t="s">
        <v>2256</v>
      </c>
      <c r="B445" s="79" t="s">
        <v>335</v>
      </c>
      <c r="C445" s="256"/>
      <c r="D445" s="91"/>
      <c r="E445" s="92"/>
      <c r="F445" s="93"/>
      <c r="G445" s="94"/>
    </row>
    <row r="446" spans="1:7" s="55" customFormat="1" ht="19.149999999999999" customHeight="1" outlineLevel="1" x14ac:dyDescent="0.3">
      <c r="A446" s="56" t="s">
        <v>2257</v>
      </c>
      <c r="B446" s="79" t="s">
        <v>339</v>
      </c>
      <c r="C446" s="90"/>
      <c r="D446" s="252">
        <f>D447</f>
        <v>110</v>
      </c>
      <c r="E446" s="253">
        <f>SUM(E447)</f>
        <v>2165.6</v>
      </c>
      <c r="F446" s="254">
        <f t="shared" ref="F446:G446" si="5">SUM(F447)</f>
        <v>120000</v>
      </c>
      <c r="G446" s="255">
        <f t="shared" si="5"/>
        <v>54779.469552845803</v>
      </c>
    </row>
    <row r="447" spans="1:7" s="55" customFormat="1" ht="96" customHeight="1" outlineLevel="1" x14ac:dyDescent="0.25">
      <c r="A447" s="143" t="s">
        <v>2257</v>
      </c>
      <c r="B447" s="154" t="s">
        <v>1594</v>
      </c>
      <c r="C447" s="90">
        <v>2021</v>
      </c>
      <c r="D447" s="91">
        <v>110</v>
      </c>
      <c r="E447" s="92">
        <v>2165.6</v>
      </c>
      <c r="F447" s="93">
        <v>120000</v>
      </c>
      <c r="G447" s="94">
        <v>54779.469552845803</v>
      </c>
    </row>
    <row r="448" spans="1:7" s="55" customFormat="1" ht="31.9" hidden="1" customHeight="1" outlineLevel="1" x14ac:dyDescent="0.25">
      <c r="A448" s="56" t="s">
        <v>2258</v>
      </c>
      <c r="B448" s="75" t="s">
        <v>341</v>
      </c>
      <c r="C448" s="90"/>
      <c r="D448" s="91"/>
      <c r="E448" s="92"/>
      <c r="F448" s="92"/>
      <c r="G448" s="94"/>
    </row>
    <row r="449" spans="1:7" s="55" customFormat="1" ht="31.9" hidden="1" customHeight="1" outlineLevel="1" x14ac:dyDescent="0.25">
      <c r="A449" s="56" t="s">
        <v>2259</v>
      </c>
      <c r="B449" s="72" t="s">
        <v>6</v>
      </c>
      <c r="C449" s="90"/>
      <c r="D449" s="91"/>
      <c r="E449" s="92"/>
      <c r="F449" s="92"/>
      <c r="G449" s="94"/>
    </row>
    <row r="450" spans="1:7" s="55" customFormat="1" ht="31.9" hidden="1" customHeight="1" outlineLevel="1" x14ac:dyDescent="0.25">
      <c r="A450" s="56" t="s">
        <v>2260</v>
      </c>
      <c r="B450" s="75" t="s">
        <v>334</v>
      </c>
      <c r="C450" s="90"/>
      <c r="D450" s="91"/>
      <c r="E450" s="92"/>
      <c r="F450" s="92"/>
      <c r="G450" s="94"/>
    </row>
    <row r="451" spans="1:7" s="55" customFormat="1" ht="31.9" hidden="1" customHeight="1" outlineLevel="1" x14ac:dyDescent="0.25">
      <c r="A451" s="56" t="s">
        <v>2261</v>
      </c>
      <c r="B451" s="75" t="s">
        <v>337</v>
      </c>
      <c r="C451" s="90"/>
      <c r="D451" s="91"/>
      <c r="E451" s="92"/>
      <c r="F451" s="92"/>
      <c r="G451" s="94"/>
    </row>
    <row r="452" spans="1:7" s="55" customFormat="1" ht="31.9" hidden="1" customHeight="1" outlineLevel="1" x14ac:dyDescent="0.25">
      <c r="A452" s="56" t="s">
        <v>2262</v>
      </c>
      <c r="B452" s="75" t="s">
        <v>338</v>
      </c>
      <c r="C452" s="90"/>
      <c r="D452" s="91"/>
      <c r="E452" s="92"/>
      <c r="F452" s="92"/>
      <c r="G452" s="94"/>
    </row>
    <row r="453" spans="1:7" s="55" customFormat="1" ht="31.9" hidden="1" customHeight="1" outlineLevel="1" x14ac:dyDescent="0.25">
      <c r="A453" s="56" t="s">
        <v>2263</v>
      </c>
      <c r="B453" s="75" t="s">
        <v>335</v>
      </c>
      <c r="C453" s="90"/>
      <c r="D453" s="91"/>
      <c r="E453" s="92"/>
      <c r="F453" s="92"/>
      <c r="G453" s="94"/>
    </row>
    <row r="454" spans="1:7" s="55" customFormat="1" ht="31.9" hidden="1" customHeight="1" outlineLevel="1" x14ac:dyDescent="0.25">
      <c r="A454" s="56" t="s">
        <v>2264</v>
      </c>
      <c r="B454" s="75" t="s">
        <v>339</v>
      </c>
      <c r="C454" s="90"/>
      <c r="D454" s="91"/>
      <c r="E454" s="92"/>
      <c r="F454" s="92"/>
      <c r="G454" s="94"/>
    </row>
    <row r="455" spans="1:7" s="55" customFormat="1" ht="31.9" hidden="1" customHeight="1" outlineLevel="1" x14ac:dyDescent="0.25">
      <c r="A455" s="56" t="s">
        <v>2265</v>
      </c>
      <c r="B455" s="75" t="s">
        <v>341</v>
      </c>
      <c r="C455" s="90"/>
      <c r="D455" s="91"/>
      <c r="E455" s="92"/>
      <c r="F455" s="92"/>
      <c r="G455" s="94"/>
    </row>
    <row r="456" spans="1:7" s="55" customFormat="1" ht="31.9" hidden="1" customHeight="1" outlineLevel="1" x14ac:dyDescent="0.25">
      <c r="A456" s="56" t="s">
        <v>2266</v>
      </c>
      <c r="B456" s="72" t="s">
        <v>7</v>
      </c>
      <c r="C456" s="90"/>
      <c r="D456" s="91"/>
      <c r="E456" s="92"/>
      <c r="F456" s="92"/>
      <c r="G456" s="94"/>
    </row>
    <row r="457" spans="1:7" s="55" customFormat="1" ht="31.9" hidden="1" customHeight="1" outlineLevel="1" x14ac:dyDescent="0.25">
      <c r="A457" s="56" t="s">
        <v>2267</v>
      </c>
      <c r="B457" s="75" t="s">
        <v>334</v>
      </c>
      <c r="C457" s="90"/>
      <c r="D457" s="91"/>
      <c r="E457" s="92"/>
      <c r="F457" s="92"/>
      <c r="G457" s="94"/>
    </row>
    <row r="458" spans="1:7" s="55" customFormat="1" ht="31.9" hidden="1" customHeight="1" outlineLevel="1" x14ac:dyDescent="0.25">
      <c r="A458" s="56" t="s">
        <v>2268</v>
      </c>
      <c r="B458" s="75" t="s">
        <v>337</v>
      </c>
      <c r="C458" s="90"/>
      <c r="D458" s="91"/>
      <c r="E458" s="92"/>
      <c r="F458" s="92"/>
      <c r="G458" s="94"/>
    </row>
    <row r="459" spans="1:7" s="55" customFormat="1" ht="31.9" hidden="1" customHeight="1" outlineLevel="1" x14ac:dyDescent="0.25">
      <c r="A459" s="56" t="s">
        <v>2269</v>
      </c>
      <c r="B459" s="75" t="s">
        <v>338</v>
      </c>
      <c r="C459" s="90"/>
      <c r="D459" s="91"/>
      <c r="E459" s="92"/>
      <c r="F459" s="92"/>
      <c r="G459" s="94"/>
    </row>
    <row r="460" spans="1:7" s="55" customFormat="1" ht="31.9" hidden="1" customHeight="1" outlineLevel="1" x14ac:dyDescent="0.25">
      <c r="A460" s="56" t="s">
        <v>2270</v>
      </c>
      <c r="B460" s="75" t="s">
        <v>335</v>
      </c>
      <c r="C460" s="90"/>
      <c r="D460" s="91"/>
      <c r="E460" s="92"/>
      <c r="F460" s="92"/>
      <c r="G460" s="94"/>
    </row>
    <row r="461" spans="1:7" s="55" customFormat="1" ht="31.9" hidden="1" customHeight="1" outlineLevel="1" x14ac:dyDescent="0.25">
      <c r="A461" s="56" t="s">
        <v>2271</v>
      </c>
      <c r="B461" s="75" t="s">
        <v>339</v>
      </c>
      <c r="C461" s="90"/>
      <c r="D461" s="91"/>
      <c r="E461" s="92"/>
      <c r="F461" s="92"/>
      <c r="G461" s="94"/>
    </row>
    <row r="462" spans="1:7" s="55" customFormat="1" ht="31.9" hidden="1" customHeight="1" outlineLevel="1" x14ac:dyDescent="0.25">
      <c r="A462" s="56" t="s">
        <v>2272</v>
      </c>
      <c r="B462" s="75" t="s">
        <v>341</v>
      </c>
      <c r="C462" s="90"/>
      <c r="D462" s="91"/>
      <c r="E462" s="92"/>
      <c r="F462" s="92"/>
      <c r="G462" s="94"/>
    </row>
    <row r="463" spans="1:7" s="55" customFormat="1" ht="31.9" hidden="1" customHeight="1" outlineLevel="1" x14ac:dyDescent="0.25">
      <c r="A463" s="56" t="s">
        <v>2273</v>
      </c>
      <c r="B463" s="72" t="s">
        <v>327</v>
      </c>
      <c r="C463" s="90"/>
      <c r="D463" s="91"/>
      <c r="E463" s="92"/>
      <c r="F463" s="92"/>
      <c r="G463" s="94"/>
    </row>
    <row r="464" spans="1:7" s="55" customFormat="1" ht="31.9" hidden="1" customHeight="1" outlineLevel="1" x14ac:dyDescent="0.25">
      <c r="A464" s="56" t="s">
        <v>2274</v>
      </c>
      <c r="B464" s="75" t="s">
        <v>334</v>
      </c>
      <c r="C464" s="90"/>
      <c r="D464" s="91"/>
      <c r="E464" s="92"/>
      <c r="F464" s="92"/>
      <c r="G464" s="94"/>
    </row>
    <row r="465" spans="1:7" s="55" customFormat="1" ht="31.9" hidden="1" customHeight="1" outlineLevel="1" x14ac:dyDescent="0.25">
      <c r="A465" s="56" t="s">
        <v>2275</v>
      </c>
      <c r="B465" s="75" t="s">
        <v>337</v>
      </c>
      <c r="C465" s="90"/>
      <c r="D465" s="91"/>
      <c r="E465" s="92"/>
      <c r="F465" s="92"/>
      <c r="G465" s="94"/>
    </row>
    <row r="466" spans="1:7" s="55" customFormat="1" ht="31.9" hidden="1" customHeight="1" outlineLevel="1" x14ac:dyDescent="0.25">
      <c r="A466" s="56" t="s">
        <v>2276</v>
      </c>
      <c r="B466" s="75" t="s">
        <v>338</v>
      </c>
      <c r="C466" s="90"/>
      <c r="D466" s="91"/>
      <c r="E466" s="92"/>
      <c r="F466" s="92"/>
      <c r="G466" s="94"/>
    </row>
    <row r="467" spans="1:7" s="55" customFormat="1" ht="31.9" hidden="1" customHeight="1" outlineLevel="1" x14ac:dyDescent="0.25">
      <c r="A467" s="56" t="s">
        <v>2277</v>
      </c>
      <c r="B467" s="75" t="s">
        <v>335</v>
      </c>
      <c r="C467" s="90"/>
      <c r="D467" s="91"/>
      <c r="E467" s="92"/>
      <c r="F467" s="92"/>
      <c r="G467" s="94"/>
    </row>
    <row r="468" spans="1:7" s="55" customFormat="1" ht="31.9" hidden="1" customHeight="1" outlineLevel="1" x14ac:dyDescent="0.25">
      <c r="A468" s="56" t="s">
        <v>2278</v>
      </c>
      <c r="B468" s="75" t="s">
        <v>339</v>
      </c>
      <c r="C468" s="90"/>
      <c r="D468" s="91"/>
      <c r="E468" s="92"/>
      <c r="F468" s="92"/>
      <c r="G468" s="94"/>
    </row>
    <row r="469" spans="1:7" s="55" customFormat="1" ht="31.9" hidden="1" customHeight="1" outlineLevel="1" x14ac:dyDescent="0.25">
      <c r="A469" s="56" t="s">
        <v>2279</v>
      </c>
      <c r="B469" s="75" t="s">
        <v>341</v>
      </c>
      <c r="C469" s="90"/>
      <c r="D469" s="91"/>
      <c r="E469" s="92"/>
      <c r="F469" s="92"/>
      <c r="G469" s="94"/>
    </row>
    <row r="470" spans="1:7" s="71" customFormat="1" ht="31.9" hidden="1" customHeight="1" outlineLevel="1" x14ac:dyDescent="0.25">
      <c r="A470" s="56" t="s">
        <v>2280</v>
      </c>
      <c r="B470" s="68" t="s">
        <v>106</v>
      </c>
      <c r="C470" s="248"/>
      <c r="D470" s="249"/>
      <c r="E470" s="250"/>
      <c r="F470" s="250"/>
      <c r="G470" s="251"/>
    </row>
    <row r="471" spans="1:7" s="55" customFormat="1" ht="31.9" hidden="1" customHeight="1" outlineLevel="1" x14ac:dyDescent="0.25">
      <c r="A471" s="56" t="s">
        <v>2281</v>
      </c>
      <c r="B471" s="72" t="s">
        <v>4</v>
      </c>
      <c r="C471" s="90"/>
      <c r="D471" s="91"/>
      <c r="E471" s="92"/>
      <c r="F471" s="92"/>
      <c r="G471" s="94"/>
    </row>
    <row r="472" spans="1:7" s="55" customFormat="1" ht="31.9" hidden="1" customHeight="1" outlineLevel="1" x14ac:dyDescent="0.25">
      <c r="A472" s="56" t="s">
        <v>2282</v>
      </c>
      <c r="B472" s="75" t="s">
        <v>334</v>
      </c>
      <c r="C472" s="90"/>
      <c r="D472" s="91"/>
      <c r="E472" s="92"/>
      <c r="F472" s="92"/>
      <c r="G472" s="94"/>
    </row>
    <row r="473" spans="1:7" s="55" customFormat="1" ht="31.9" hidden="1" customHeight="1" outlineLevel="1" x14ac:dyDescent="0.25">
      <c r="A473" s="56" t="s">
        <v>2283</v>
      </c>
      <c r="B473" s="75" t="s">
        <v>337</v>
      </c>
      <c r="C473" s="90"/>
      <c r="D473" s="91"/>
      <c r="E473" s="92"/>
      <c r="F473" s="92"/>
      <c r="G473" s="94"/>
    </row>
    <row r="474" spans="1:7" s="55" customFormat="1" ht="31.9" hidden="1" customHeight="1" outlineLevel="1" x14ac:dyDescent="0.25">
      <c r="A474" s="56" t="s">
        <v>2284</v>
      </c>
      <c r="B474" s="75" t="s">
        <v>338</v>
      </c>
      <c r="C474" s="90"/>
      <c r="D474" s="91"/>
      <c r="E474" s="92"/>
      <c r="F474" s="92"/>
      <c r="G474" s="94"/>
    </row>
    <row r="475" spans="1:7" s="55" customFormat="1" ht="31.9" hidden="1" customHeight="1" outlineLevel="1" x14ac:dyDescent="0.25">
      <c r="A475" s="56" t="s">
        <v>2285</v>
      </c>
      <c r="B475" s="75" t="s">
        <v>335</v>
      </c>
      <c r="C475" s="90"/>
      <c r="D475" s="91"/>
      <c r="E475" s="92"/>
      <c r="F475" s="92"/>
      <c r="G475" s="94"/>
    </row>
    <row r="476" spans="1:7" s="55" customFormat="1" ht="31.9" hidden="1" customHeight="1" outlineLevel="1" x14ac:dyDescent="0.25">
      <c r="A476" s="56" t="s">
        <v>2286</v>
      </c>
      <c r="B476" s="75" t="s">
        <v>339</v>
      </c>
      <c r="C476" s="90"/>
      <c r="D476" s="91"/>
      <c r="E476" s="92"/>
      <c r="F476" s="92"/>
      <c r="G476" s="94"/>
    </row>
    <row r="477" spans="1:7" s="55" customFormat="1" ht="31.9" hidden="1" customHeight="1" outlineLevel="1" x14ac:dyDescent="0.25">
      <c r="A477" s="56" t="s">
        <v>2287</v>
      </c>
      <c r="B477" s="75" t="s">
        <v>341</v>
      </c>
      <c r="C477" s="90"/>
      <c r="D477" s="91"/>
      <c r="E477" s="92"/>
      <c r="F477" s="92"/>
      <c r="G477" s="94"/>
    </row>
    <row r="478" spans="1:7" s="55" customFormat="1" ht="31.9" hidden="1" customHeight="1" outlineLevel="1" x14ac:dyDescent="0.25">
      <c r="A478" s="56" t="s">
        <v>2288</v>
      </c>
      <c r="B478" s="72" t="s">
        <v>3</v>
      </c>
      <c r="C478" s="90"/>
      <c r="D478" s="91"/>
      <c r="E478" s="92"/>
      <c r="F478" s="92"/>
      <c r="G478" s="94"/>
    </row>
    <row r="479" spans="1:7" s="55" customFormat="1" ht="31.9" hidden="1" customHeight="1" outlineLevel="1" x14ac:dyDescent="0.25">
      <c r="A479" s="56" t="s">
        <v>2289</v>
      </c>
      <c r="B479" s="75" t="s">
        <v>334</v>
      </c>
      <c r="C479" s="90"/>
      <c r="D479" s="91"/>
      <c r="E479" s="92"/>
      <c r="F479" s="92"/>
      <c r="G479" s="94"/>
    </row>
    <row r="480" spans="1:7" s="55" customFormat="1" ht="31.9" hidden="1" customHeight="1" outlineLevel="1" x14ac:dyDescent="0.25">
      <c r="A480" s="56" t="s">
        <v>2290</v>
      </c>
      <c r="B480" s="75" t="s">
        <v>337</v>
      </c>
      <c r="C480" s="90"/>
      <c r="D480" s="91"/>
      <c r="E480" s="92"/>
      <c r="F480" s="92"/>
      <c r="G480" s="94"/>
    </row>
    <row r="481" spans="1:7" s="55" customFormat="1" ht="31.9" hidden="1" customHeight="1" outlineLevel="1" x14ac:dyDescent="0.25">
      <c r="A481" s="56" t="s">
        <v>2291</v>
      </c>
      <c r="B481" s="75" t="s">
        <v>338</v>
      </c>
      <c r="C481" s="90"/>
      <c r="D481" s="91"/>
      <c r="E481" s="92"/>
      <c r="F481" s="92"/>
      <c r="G481" s="94"/>
    </row>
    <row r="482" spans="1:7" s="55" customFormat="1" ht="31.9" hidden="1" customHeight="1" outlineLevel="1" x14ac:dyDescent="0.25">
      <c r="A482" s="56" t="s">
        <v>2292</v>
      </c>
      <c r="B482" s="75" t="s">
        <v>335</v>
      </c>
      <c r="C482" s="90"/>
      <c r="D482" s="91"/>
      <c r="E482" s="92"/>
      <c r="F482" s="92"/>
      <c r="G482" s="94"/>
    </row>
    <row r="483" spans="1:7" s="55" customFormat="1" ht="31.9" hidden="1" customHeight="1" outlineLevel="1" x14ac:dyDescent="0.25">
      <c r="A483" s="56" t="s">
        <v>2293</v>
      </c>
      <c r="B483" s="75" t="s">
        <v>339</v>
      </c>
      <c r="C483" s="90"/>
      <c r="D483" s="91"/>
      <c r="E483" s="92"/>
      <c r="F483" s="92"/>
      <c r="G483" s="94"/>
    </row>
    <row r="484" spans="1:7" s="55" customFormat="1" ht="31.9" hidden="1" customHeight="1" outlineLevel="1" x14ac:dyDescent="0.25">
      <c r="A484" s="56" t="s">
        <v>2294</v>
      </c>
      <c r="B484" s="75" t="s">
        <v>341</v>
      </c>
      <c r="C484" s="90"/>
      <c r="D484" s="91"/>
      <c r="E484" s="92"/>
      <c r="F484" s="92"/>
      <c r="G484" s="94"/>
    </row>
    <row r="485" spans="1:7" s="55" customFormat="1" ht="31.9" hidden="1" customHeight="1" outlineLevel="1" x14ac:dyDescent="0.25">
      <c r="A485" s="56" t="s">
        <v>2295</v>
      </c>
      <c r="B485" s="72" t="s">
        <v>5</v>
      </c>
      <c r="C485" s="90"/>
      <c r="D485" s="91"/>
      <c r="E485" s="92"/>
      <c r="F485" s="92"/>
      <c r="G485" s="94"/>
    </row>
    <row r="486" spans="1:7" s="55" customFormat="1" ht="31.9" hidden="1" customHeight="1" outlineLevel="1" x14ac:dyDescent="0.25">
      <c r="A486" s="56" t="s">
        <v>2296</v>
      </c>
      <c r="B486" s="75" t="s">
        <v>334</v>
      </c>
      <c r="C486" s="90"/>
      <c r="D486" s="91"/>
      <c r="E486" s="92"/>
      <c r="F486" s="92"/>
      <c r="G486" s="94"/>
    </row>
    <row r="487" spans="1:7" s="55" customFormat="1" ht="31.9" hidden="1" customHeight="1" outlineLevel="1" x14ac:dyDescent="0.25">
      <c r="A487" s="56" t="s">
        <v>2297</v>
      </c>
      <c r="B487" s="75" t="s">
        <v>337</v>
      </c>
      <c r="C487" s="90"/>
      <c r="D487" s="91"/>
      <c r="E487" s="92"/>
      <c r="F487" s="92"/>
      <c r="G487" s="94"/>
    </row>
    <row r="488" spans="1:7" s="55" customFormat="1" ht="31.9" hidden="1" customHeight="1" outlineLevel="1" x14ac:dyDescent="0.25">
      <c r="A488" s="56" t="s">
        <v>2298</v>
      </c>
      <c r="B488" s="75" t="s">
        <v>338</v>
      </c>
      <c r="C488" s="90"/>
      <c r="D488" s="91"/>
      <c r="E488" s="92"/>
      <c r="F488" s="92"/>
      <c r="G488" s="94"/>
    </row>
    <row r="489" spans="1:7" s="55" customFormat="1" ht="31.9" hidden="1" customHeight="1" outlineLevel="1" x14ac:dyDescent="0.25">
      <c r="A489" s="56" t="s">
        <v>2299</v>
      </c>
      <c r="B489" s="75" t="s">
        <v>335</v>
      </c>
      <c r="C489" s="90"/>
      <c r="D489" s="91"/>
      <c r="E489" s="92"/>
      <c r="F489" s="92"/>
      <c r="G489" s="94"/>
    </row>
    <row r="490" spans="1:7" s="55" customFormat="1" ht="31.9" hidden="1" customHeight="1" outlineLevel="1" x14ac:dyDescent="0.25">
      <c r="A490" s="56" t="s">
        <v>2300</v>
      </c>
      <c r="B490" s="75" t="s">
        <v>339</v>
      </c>
      <c r="C490" s="90"/>
      <c r="D490" s="91"/>
      <c r="E490" s="92"/>
      <c r="F490" s="92"/>
      <c r="G490" s="94"/>
    </row>
    <row r="491" spans="1:7" s="55" customFormat="1" ht="31.9" hidden="1" customHeight="1" outlineLevel="1" x14ac:dyDescent="0.25">
      <c r="A491" s="56" t="s">
        <v>2301</v>
      </c>
      <c r="B491" s="75" t="s">
        <v>341</v>
      </c>
      <c r="C491" s="90"/>
      <c r="D491" s="91"/>
      <c r="E491" s="92"/>
      <c r="F491" s="92"/>
      <c r="G491" s="94"/>
    </row>
    <row r="492" spans="1:7" s="55" customFormat="1" ht="31.9" hidden="1" customHeight="1" outlineLevel="1" x14ac:dyDescent="0.25">
      <c r="A492" s="56" t="s">
        <v>2302</v>
      </c>
      <c r="B492" s="72" t="s">
        <v>6</v>
      </c>
      <c r="C492" s="90"/>
      <c r="D492" s="91"/>
      <c r="E492" s="92"/>
      <c r="F492" s="92"/>
      <c r="G492" s="94"/>
    </row>
    <row r="493" spans="1:7" s="55" customFormat="1" ht="31.9" hidden="1" customHeight="1" outlineLevel="1" x14ac:dyDescent="0.25">
      <c r="A493" s="56" t="s">
        <v>2303</v>
      </c>
      <c r="B493" s="75" t="s">
        <v>334</v>
      </c>
      <c r="C493" s="90"/>
      <c r="D493" s="91"/>
      <c r="E493" s="92"/>
      <c r="F493" s="92"/>
      <c r="G493" s="94"/>
    </row>
    <row r="494" spans="1:7" s="55" customFormat="1" ht="31.9" hidden="1" customHeight="1" outlineLevel="1" x14ac:dyDescent="0.25">
      <c r="A494" s="56" t="s">
        <v>2304</v>
      </c>
      <c r="B494" s="75" t="s">
        <v>337</v>
      </c>
      <c r="C494" s="90"/>
      <c r="D494" s="91"/>
      <c r="E494" s="92"/>
      <c r="F494" s="92"/>
      <c r="G494" s="94"/>
    </row>
    <row r="495" spans="1:7" s="55" customFormat="1" ht="31.9" hidden="1" customHeight="1" outlineLevel="1" x14ac:dyDescent="0.25">
      <c r="A495" s="56" t="s">
        <v>2305</v>
      </c>
      <c r="B495" s="75" t="s">
        <v>338</v>
      </c>
      <c r="C495" s="90"/>
      <c r="D495" s="91"/>
      <c r="E495" s="92"/>
      <c r="F495" s="92"/>
      <c r="G495" s="94"/>
    </row>
    <row r="496" spans="1:7" s="55" customFormat="1" ht="31.9" hidden="1" customHeight="1" outlineLevel="1" x14ac:dyDescent="0.25">
      <c r="A496" s="56" t="s">
        <v>2306</v>
      </c>
      <c r="B496" s="75" t="s">
        <v>335</v>
      </c>
      <c r="C496" s="90"/>
      <c r="D496" s="91"/>
      <c r="E496" s="92"/>
      <c r="F496" s="92"/>
      <c r="G496" s="94"/>
    </row>
    <row r="497" spans="1:7" s="55" customFormat="1" ht="31.9" hidden="1" customHeight="1" outlineLevel="1" x14ac:dyDescent="0.25">
      <c r="A497" s="56" t="s">
        <v>2307</v>
      </c>
      <c r="B497" s="75" t="s">
        <v>339</v>
      </c>
      <c r="C497" s="90"/>
      <c r="D497" s="91"/>
      <c r="E497" s="92"/>
      <c r="F497" s="92"/>
      <c r="G497" s="94"/>
    </row>
    <row r="498" spans="1:7" s="55" customFormat="1" ht="31.9" hidden="1" customHeight="1" outlineLevel="1" x14ac:dyDescent="0.25">
      <c r="A498" s="56" t="s">
        <v>2308</v>
      </c>
      <c r="B498" s="75" t="s">
        <v>341</v>
      </c>
      <c r="C498" s="90"/>
      <c r="D498" s="91"/>
      <c r="E498" s="92"/>
      <c r="F498" s="92"/>
      <c r="G498" s="94"/>
    </row>
    <row r="499" spans="1:7" s="55" customFormat="1" ht="31.9" hidden="1" customHeight="1" outlineLevel="1" x14ac:dyDescent="0.25">
      <c r="A499" s="56" t="s">
        <v>2309</v>
      </c>
      <c r="B499" s="72" t="s">
        <v>7</v>
      </c>
      <c r="C499" s="90"/>
      <c r="D499" s="91"/>
      <c r="E499" s="92"/>
      <c r="F499" s="92"/>
      <c r="G499" s="94"/>
    </row>
    <row r="500" spans="1:7" s="55" customFormat="1" ht="31.9" hidden="1" customHeight="1" outlineLevel="1" x14ac:dyDescent="0.25">
      <c r="A500" s="56" t="s">
        <v>2310</v>
      </c>
      <c r="B500" s="75" t="s">
        <v>334</v>
      </c>
      <c r="C500" s="90"/>
      <c r="D500" s="91"/>
      <c r="E500" s="92"/>
      <c r="F500" s="92"/>
      <c r="G500" s="94"/>
    </row>
    <row r="501" spans="1:7" s="55" customFormat="1" ht="31.9" hidden="1" customHeight="1" outlineLevel="1" x14ac:dyDescent="0.25">
      <c r="A501" s="56" t="s">
        <v>2311</v>
      </c>
      <c r="B501" s="75" t="s">
        <v>337</v>
      </c>
      <c r="C501" s="90"/>
      <c r="D501" s="91"/>
      <c r="E501" s="92"/>
      <c r="F501" s="92"/>
      <c r="G501" s="94"/>
    </row>
    <row r="502" spans="1:7" s="55" customFormat="1" ht="31.9" hidden="1" customHeight="1" outlineLevel="1" x14ac:dyDescent="0.25">
      <c r="A502" s="56" t="s">
        <v>2312</v>
      </c>
      <c r="B502" s="75" t="s">
        <v>338</v>
      </c>
      <c r="C502" s="90"/>
      <c r="D502" s="91"/>
      <c r="E502" s="92"/>
      <c r="F502" s="92"/>
      <c r="G502" s="94"/>
    </row>
    <row r="503" spans="1:7" s="55" customFormat="1" ht="31.9" hidden="1" customHeight="1" outlineLevel="1" x14ac:dyDescent="0.25">
      <c r="A503" s="56" t="s">
        <v>2313</v>
      </c>
      <c r="B503" s="75" t="s">
        <v>335</v>
      </c>
      <c r="C503" s="90"/>
      <c r="D503" s="91"/>
      <c r="E503" s="92"/>
      <c r="F503" s="92"/>
      <c r="G503" s="94"/>
    </row>
    <row r="504" spans="1:7" s="55" customFormat="1" ht="31.9" hidden="1" customHeight="1" outlineLevel="1" x14ac:dyDescent="0.25">
      <c r="A504" s="56" t="s">
        <v>2314</v>
      </c>
      <c r="B504" s="75" t="s">
        <v>339</v>
      </c>
      <c r="C504" s="90"/>
      <c r="D504" s="91"/>
      <c r="E504" s="92"/>
      <c r="F504" s="92"/>
      <c r="G504" s="94"/>
    </row>
    <row r="505" spans="1:7" s="55" customFormat="1" ht="31.9" hidden="1" customHeight="1" outlineLevel="1" x14ac:dyDescent="0.25">
      <c r="A505" s="56" t="s">
        <v>2315</v>
      </c>
      <c r="B505" s="75" t="s">
        <v>341</v>
      </c>
      <c r="C505" s="90"/>
      <c r="D505" s="91"/>
      <c r="E505" s="92"/>
      <c r="F505" s="92"/>
      <c r="G505" s="94"/>
    </row>
    <row r="506" spans="1:7" s="55" customFormat="1" ht="31.9" hidden="1" customHeight="1" outlineLevel="1" x14ac:dyDescent="0.25">
      <c r="A506" s="56" t="s">
        <v>2316</v>
      </c>
      <c r="B506" s="72" t="s">
        <v>327</v>
      </c>
      <c r="C506" s="90"/>
      <c r="D506" s="91"/>
      <c r="E506" s="92"/>
      <c r="F506" s="92"/>
      <c r="G506" s="94"/>
    </row>
    <row r="507" spans="1:7" s="55" customFormat="1" ht="31.9" hidden="1" customHeight="1" outlineLevel="1" x14ac:dyDescent="0.25">
      <c r="A507" s="56" t="s">
        <v>2317</v>
      </c>
      <c r="B507" s="75" t="s">
        <v>334</v>
      </c>
      <c r="C507" s="90"/>
      <c r="D507" s="91"/>
      <c r="E507" s="92"/>
      <c r="F507" s="92"/>
      <c r="G507" s="94"/>
    </row>
    <row r="508" spans="1:7" s="55" customFormat="1" ht="31.9" hidden="1" customHeight="1" outlineLevel="1" x14ac:dyDescent="0.25">
      <c r="A508" s="56" t="s">
        <v>2318</v>
      </c>
      <c r="B508" s="75" t="s">
        <v>337</v>
      </c>
      <c r="C508" s="90"/>
      <c r="D508" s="91"/>
      <c r="E508" s="92"/>
      <c r="F508" s="92"/>
      <c r="G508" s="94"/>
    </row>
    <row r="509" spans="1:7" s="55" customFormat="1" ht="31.9" hidden="1" customHeight="1" outlineLevel="1" x14ac:dyDescent="0.25">
      <c r="A509" s="56" t="s">
        <v>2319</v>
      </c>
      <c r="B509" s="75" t="s">
        <v>338</v>
      </c>
      <c r="C509" s="90"/>
      <c r="D509" s="91"/>
      <c r="E509" s="92"/>
      <c r="F509" s="92"/>
      <c r="G509" s="94"/>
    </row>
    <row r="510" spans="1:7" s="55" customFormat="1" ht="31.9" hidden="1" customHeight="1" outlineLevel="1" x14ac:dyDescent="0.25">
      <c r="A510" s="56" t="s">
        <v>2320</v>
      </c>
      <c r="B510" s="75" t="s">
        <v>335</v>
      </c>
      <c r="C510" s="90"/>
      <c r="D510" s="91"/>
      <c r="E510" s="92"/>
      <c r="F510" s="92"/>
      <c r="G510" s="94"/>
    </row>
    <row r="511" spans="1:7" s="55" customFormat="1" ht="31.9" hidden="1" customHeight="1" outlineLevel="1" x14ac:dyDescent="0.25">
      <c r="A511" s="56" t="s">
        <v>2321</v>
      </c>
      <c r="B511" s="75" t="s">
        <v>339</v>
      </c>
      <c r="C511" s="90"/>
      <c r="D511" s="91"/>
      <c r="E511" s="92"/>
      <c r="F511" s="92"/>
      <c r="G511" s="94"/>
    </row>
    <row r="512" spans="1:7" s="55" customFormat="1" ht="31.9" hidden="1" customHeight="1" outlineLevel="1" x14ac:dyDescent="0.25">
      <c r="A512" s="56" t="s">
        <v>2322</v>
      </c>
      <c r="B512" s="75" t="s">
        <v>341</v>
      </c>
      <c r="C512" s="90"/>
      <c r="D512" s="91"/>
      <c r="E512" s="92"/>
      <c r="F512" s="92"/>
      <c r="G512" s="94"/>
    </row>
    <row r="513" spans="1:7" s="60" customFormat="1" ht="19.149999999999999" customHeight="1" collapsed="1" x14ac:dyDescent="0.25">
      <c r="A513" s="56" t="s">
        <v>177</v>
      </c>
      <c r="B513" s="57" t="s">
        <v>109</v>
      </c>
      <c r="C513" s="257"/>
      <c r="D513" s="257"/>
      <c r="E513" s="258"/>
      <c r="F513" s="259"/>
      <c r="G513" s="260"/>
    </row>
    <row r="514" spans="1:7" s="67" customFormat="1" ht="19.149999999999999" customHeight="1" x14ac:dyDescent="0.25">
      <c r="A514" s="56" t="s">
        <v>179</v>
      </c>
      <c r="B514" s="61" t="s">
        <v>102</v>
      </c>
      <c r="C514" s="261"/>
      <c r="D514" s="262"/>
      <c r="E514" s="263"/>
      <c r="F514" s="263"/>
      <c r="G514" s="264"/>
    </row>
    <row r="515" spans="1:7" s="71" customFormat="1" ht="31.9" hidden="1" customHeight="1" outlineLevel="1" x14ac:dyDescent="0.25">
      <c r="A515" s="56" t="s">
        <v>180</v>
      </c>
      <c r="B515" s="68" t="s">
        <v>103</v>
      </c>
      <c r="C515" s="248"/>
      <c r="D515" s="249"/>
      <c r="E515" s="250"/>
      <c r="F515" s="250"/>
      <c r="G515" s="251"/>
    </row>
    <row r="516" spans="1:7" s="55" customFormat="1" ht="31.9" hidden="1" customHeight="1" outlineLevel="1" x14ac:dyDescent="0.25">
      <c r="A516" s="56" t="s">
        <v>181</v>
      </c>
      <c r="B516" s="72" t="s">
        <v>4</v>
      </c>
      <c r="C516" s="90"/>
      <c r="D516" s="91"/>
      <c r="E516" s="92"/>
      <c r="F516" s="92"/>
      <c r="G516" s="94"/>
    </row>
    <row r="517" spans="1:7" s="55" customFormat="1" ht="31.9" hidden="1" customHeight="1" outlineLevel="1" x14ac:dyDescent="0.25">
      <c r="A517" s="56" t="s">
        <v>581</v>
      </c>
      <c r="B517" s="75" t="s">
        <v>334</v>
      </c>
      <c r="C517" s="90"/>
      <c r="D517" s="91"/>
      <c r="E517" s="92"/>
      <c r="F517" s="92"/>
      <c r="G517" s="94"/>
    </row>
    <row r="518" spans="1:7" s="55" customFormat="1" ht="31.9" hidden="1" customHeight="1" outlineLevel="1" x14ac:dyDescent="0.25">
      <c r="A518" s="56" t="s">
        <v>583</v>
      </c>
      <c r="B518" s="75" t="s">
        <v>335</v>
      </c>
      <c r="C518" s="90"/>
      <c r="D518" s="91"/>
      <c r="E518" s="92"/>
      <c r="F518" s="92"/>
      <c r="G518" s="94"/>
    </row>
    <row r="519" spans="1:7" s="55" customFormat="1" ht="31.9" hidden="1" customHeight="1" outlineLevel="1" x14ac:dyDescent="0.25">
      <c r="A519" s="56" t="s">
        <v>182</v>
      </c>
      <c r="B519" s="72" t="s">
        <v>3</v>
      </c>
      <c r="C519" s="90"/>
      <c r="D519" s="91"/>
      <c r="E519" s="92"/>
      <c r="F519" s="92"/>
      <c r="G519" s="94"/>
    </row>
    <row r="520" spans="1:7" s="55" customFormat="1" ht="31.9" hidden="1" customHeight="1" outlineLevel="1" x14ac:dyDescent="0.25">
      <c r="A520" s="56" t="s">
        <v>591</v>
      </c>
      <c r="B520" s="75" t="s">
        <v>334</v>
      </c>
      <c r="C520" s="90"/>
      <c r="D520" s="91"/>
      <c r="E520" s="92"/>
      <c r="F520" s="92"/>
      <c r="G520" s="94"/>
    </row>
    <row r="521" spans="1:7" s="55" customFormat="1" ht="31.9" hidden="1" customHeight="1" outlineLevel="1" x14ac:dyDescent="0.25">
      <c r="A521" s="56" t="s">
        <v>592</v>
      </c>
      <c r="B521" s="75" t="s">
        <v>335</v>
      </c>
      <c r="C521" s="90"/>
      <c r="D521" s="91"/>
      <c r="E521" s="92"/>
      <c r="F521" s="92"/>
      <c r="G521" s="94"/>
    </row>
    <row r="522" spans="1:7" s="55" customFormat="1" ht="31.9" hidden="1" customHeight="1" outlineLevel="1" x14ac:dyDescent="0.25">
      <c r="A522" s="56" t="s">
        <v>183</v>
      </c>
      <c r="B522" s="72" t="s">
        <v>5</v>
      </c>
      <c r="C522" s="90"/>
      <c r="D522" s="91"/>
      <c r="E522" s="92"/>
      <c r="F522" s="92"/>
      <c r="G522" s="94"/>
    </row>
    <row r="523" spans="1:7" s="55" customFormat="1" ht="31.9" hidden="1" customHeight="1" outlineLevel="1" x14ac:dyDescent="0.25">
      <c r="A523" s="56" t="s">
        <v>596</v>
      </c>
      <c r="B523" s="75" t="s">
        <v>334</v>
      </c>
      <c r="C523" s="90"/>
      <c r="D523" s="91"/>
      <c r="E523" s="92"/>
      <c r="F523" s="92"/>
      <c r="G523" s="94"/>
    </row>
    <row r="524" spans="1:7" s="55" customFormat="1" ht="31.9" hidden="1" customHeight="1" outlineLevel="1" x14ac:dyDescent="0.25">
      <c r="A524" s="56" t="s">
        <v>597</v>
      </c>
      <c r="B524" s="75" t="s">
        <v>335</v>
      </c>
      <c r="C524" s="90"/>
      <c r="D524" s="91"/>
      <c r="E524" s="92"/>
      <c r="F524" s="92"/>
      <c r="G524" s="94"/>
    </row>
    <row r="525" spans="1:7" s="55" customFormat="1" ht="31.9" hidden="1" customHeight="1" outlineLevel="1" x14ac:dyDescent="0.25">
      <c r="A525" s="56" t="s">
        <v>184</v>
      </c>
      <c r="B525" s="72" t="s">
        <v>6</v>
      </c>
      <c r="C525" s="90"/>
      <c r="D525" s="91"/>
      <c r="E525" s="92"/>
      <c r="F525" s="92"/>
      <c r="G525" s="94"/>
    </row>
    <row r="526" spans="1:7" s="55" customFormat="1" ht="31.9" hidden="1" customHeight="1" outlineLevel="1" x14ac:dyDescent="0.25">
      <c r="A526" s="56" t="s">
        <v>601</v>
      </c>
      <c r="B526" s="75" t="s">
        <v>334</v>
      </c>
      <c r="C526" s="90"/>
      <c r="D526" s="91"/>
      <c r="E526" s="92"/>
      <c r="F526" s="92"/>
      <c r="G526" s="94"/>
    </row>
    <row r="527" spans="1:7" s="55" customFormat="1" ht="31.9" hidden="1" customHeight="1" outlineLevel="1" x14ac:dyDescent="0.25">
      <c r="A527" s="56" t="s">
        <v>602</v>
      </c>
      <c r="B527" s="75" t="s">
        <v>335</v>
      </c>
      <c r="C527" s="90"/>
      <c r="D527" s="91"/>
      <c r="E527" s="92"/>
      <c r="F527" s="92"/>
      <c r="G527" s="94"/>
    </row>
    <row r="528" spans="1:7" s="55" customFormat="1" ht="31.9" hidden="1" customHeight="1" outlineLevel="1" x14ac:dyDescent="0.25">
      <c r="A528" s="56" t="s">
        <v>185</v>
      </c>
      <c r="B528" s="72" t="s">
        <v>7</v>
      </c>
      <c r="C528" s="90"/>
      <c r="D528" s="91"/>
      <c r="E528" s="92"/>
      <c r="F528" s="92"/>
      <c r="G528" s="94"/>
    </row>
    <row r="529" spans="1:7" s="55" customFormat="1" ht="31.9" hidden="1" customHeight="1" outlineLevel="1" x14ac:dyDescent="0.25">
      <c r="A529" s="56" t="s">
        <v>606</v>
      </c>
      <c r="B529" s="75" t="s">
        <v>334</v>
      </c>
      <c r="C529" s="90"/>
      <c r="D529" s="91"/>
      <c r="E529" s="92"/>
      <c r="F529" s="92"/>
      <c r="G529" s="94"/>
    </row>
    <row r="530" spans="1:7" s="55" customFormat="1" ht="31.9" hidden="1" customHeight="1" outlineLevel="1" x14ac:dyDescent="0.25">
      <c r="A530" s="56" t="s">
        <v>607</v>
      </c>
      <c r="B530" s="75" t="s">
        <v>335</v>
      </c>
      <c r="C530" s="90"/>
      <c r="D530" s="91"/>
      <c r="E530" s="92"/>
      <c r="F530" s="92"/>
      <c r="G530" s="94"/>
    </row>
    <row r="531" spans="1:7" s="55" customFormat="1" ht="31.9" hidden="1" customHeight="1" outlineLevel="1" x14ac:dyDescent="0.25">
      <c r="A531" s="56" t="s">
        <v>186</v>
      </c>
      <c r="B531" s="72" t="s">
        <v>327</v>
      </c>
      <c r="C531" s="90"/>
      <c r="D531" s="91"/>
      <c r="E531" s="92"/>
      <c r="F531" s="92"/>
      <c r="G531" s="94"/>
    </row>
    <row r="532" spans="1:7" s="55" customFormat="1" ht="31.9" hidden="1" customHeight="1" outlineLevel="1" x14ac:dyDescent="0.25">
      <c r="A532" s="56" t="s">
        <v>611</v>
      </c>
      <c r="B532" s="75" t="s">
        <v>334</v>
      </c>
      <c r="C532" s="90"/>
      <c r="D532" s="91"/>
      <c r="E532" s="92"/>
      <c r="F532" s="92"/>
      <c r="G532" s="94"/>
    </row>
    <row r="533" spans="1:7" s="55" customFormat="1" ht="31.9" hidden="1" customHeight="1" outlineLevel="1" x14ac:dyDescent="0.25">
      <c r="A533" s="56" t="s">
        <v>612</v>
      </c>
      <c r="B533" s="75" t="s">
        <v>335</v>
      </c>
      <c r="C533" s="90"/>
      <c r="D533" s="91"/>
      <c r="E533" s="92"/>
      <c r="F533" s="92"/>
      <c r="G533" s="94"/>
    </row>
    <row r="534" spans="1:7" s="71" customFormat="1" ht="31.9" hidden="1" customHeight="1" outlineLevel="1" x14ac:dyDescent="0.25">
      <c r="A534" s="56" t="s">
        <v>187</v>
      </c>
      <c r="B534" s="68" t="s">
        <v>104</v>
      </c>
      <c r="C534" s="248"/>
      <c r="D534" s="249"/>
      <c r="E534" s="250"/>
      <c r="F534" s="250"/>
      <c r="G534" s="251"/>
    </row>
    <row r="535" spans="1:7" s="55" customFormat="1" ht="31.9" hidden="1" customHeight="1" outlineLevel="1" x14ac:dyDescent="0.25">
      <c r="A535" s="56" t="s">
        <v>188</v>
      </c>
      <c r="B535" s="72" t="s">
        <v>4</v>
      </c>
      <c r="C535" s="90"/>
      <c r="D535" s="91"/>
      <c r="E535" s="92"/>
      <c r="F535" s="92"/>
      <c r="G535" s="94"/>
    </row>
    <row r="536" spans="1:7" s="55" customFormat="1" ht="31.9" hidden="1" customHeight="1" outlineLevel="1" x14ac:dyDescent="0.25">
      <c r="A536" s="56" t="s">
        <v>634</v>
      </c>
      <c r="B536" s="75" t="s">
        <v>334</v>
      </c>
      <c r="C536" s="90"/>
      <c r="D536" s="91"/>
      <c r="E536" s="92"/>
      <c r="F536" s="92"/>
      <c r="G536" s="94"/>
    </row>
    <row r="537" spans="1:7" s="55" customFormat="1" ht="31.9" hidden="1" customHeight="1" outlineLevel="1" x14ac:dyDescent="0.25">
      <c r="A537" s="56" t="s">
        <v>635</v>
      </c>
      <c r="B537" s="75" t="s">
        <v>335</v>
      </c>
      <c r="C537" s="90"/>
      <c r="D537" s="91"/>
      <c r="E537" s="92"/>
      <c r="F537" s="92"/>
      <c r="G537" s="94"/>
    </row>
    <row r="538" spans="1:7" s="55" customFormat="1" ht="31.9" hidden="1" customHeight="1" outlineLevel="1" x14ac:dyDescent="0.25">
      <c r="A538" s="56" t="s">
        <v>189</v>
      </c>
      <c r="B538" s="72" t="s">
        <v>3</v>
      </c>
      <c r="C538" s="90"/>
      <c r="D538" s="91"/>
      <c r="E538" s="92"/>
      <c r="F538" s="92"/>
      <c r="G538" s="94"/>
    </row>
    <row r="539" spans="1:7" s="55" customFormat="1" ht="31.9" hidden="1" customHeight="1" outlineLevel="1" x14ac:dyDescent="0.25">
      <c r="A539" s="56" t="s">
        <v>634</v>
      </c>
      <c r="B539" s="75" t="s">
        <v>334</v>
      </c>
      <c r="C539" s="90"/>
      <c r="D539" s="91"/>
      <c r="E539" s="92"/>
      <c r="F539" s="92"/>
      <c r="G539" s="94"/>
    </row>
    <row r="540" spans="1:7" s="55" customFormat="1" ht="31.9" hidden="1" customHeight="1" outlineLevel="1" x14ac:dyDescent="0.25">
      <c r="A540" s="56" t="s">
        <v>635</v>
      </c>
      <c r="B540" s="75" t="s">
        <v>335</v>
      </c>
      <c r="C540" s="90"/>
      <c r="D540" s="91"/>
      <c r="E540" s="92"/>
      <c r="F540" s="92"/>
      <c r="G540" s="94"/>
    </row>
    <row r="541" spans="1:7" s="55" customFormat="1" ht="31.9" hidden="1" customHeight="1" outlineLevel="1" x14ac:dyDescent="0.25">
      <c r="A541" s="56" t="s">
        <v>190</v>
      </c>
      <c r="B541" s="72" t="s">
        <v>5</v>
      </c>
      <c r="C541" s="90"/>
      <c r="D541" s="91"/>
      <c r="E541" s="92"/>
      <c r="F541" s="92"/>
      <c r="G541" s="94"/>
    </row>
    <row r="542" spans="1:7" s="55" customFormat="1" ht="31.9" hidden="1" customHeight="1" outlineLevel="1" x14ac:dyDescent="0.25">
      <c r="A542" s="56" t="s">
        <v>634</v>
      </c>
      <c r="B542" s="75" t="s">
        <v>334</v>
      </c>
      <c r="C542" s="90"/>
      <c r="D542" s="91"/>
      <c r="E542" s="92"/>
      <c r="F542" s="92"/>
      <c r="G542" s="94"/>
    </row>
    <row r="543" spans="1:7" s="55" customFormat="1" ht="31.9" hidden="1" customHeight="1" outlineLevel="1" x14ac:dyDescent="0.25">
      <c r="A543" s="56" t="s">
        <v>635</v>
      </c>
      <c r="B543" s="75" t="s">
        <v>335</v>
      </c>
      <c r="C543" s="90"/>
      <c r="D543" s="91"/>
      <c r="E543" s="92"/>
      <c r="F543" s="92"/>
      <c r="G543" s="94"/>
    </row>
    <row r="544" spans="1:7" s="55" customFormat="1" ht="31.9" hidden="1" customHeight="1" outlineLevel="1" x14ac:dyDescent="0.25">
      <c r="A544" s="56" t="s">
        <v>191</v>
      </c>
      <c r="B544" s="72" t="s">
        <v>6</v>
      </c>
      <c r="C544" s="90"/>
      <c r="D544" s="91"/>
      <c r="E544" s="92"/>
      <c r="F544" s="92"/>
      <c r="G544" s="94"/>
    </row>
    <row r="545" spans="1:7" s="55" customFormat="1" ht="31.9" hidden="1" customHeight="1" outlineLevel="1" x14ac:dyDescent="0.25">
      <c r="A545" s="56" t="s">
        <v>634</v>
      </c>
      <c r="B545" s="75" t="s">
        <v>334</v>
      </c>
      <c r="C545" s="90"/>
      <c r="D545" s="91"/>
      <c r="E545" s="92"/>
      <c r="F545" s="92"/>
      <c r="G545" s="94"/>
    </row>
    <row r="546" spans="1:7" s="55" customFormat="1" ht="31.9" hidden="1" customHeight="1" outlineLevel="1" x14ac:dyDescent="0.25">
      <c r="A546" s="56" t="s">
        <v>635</v>
      </c>
      <c r="B546" s="75" t="s">
        <v>335</v>
      </c>
      <c r="C546" s="90"/>
      <c r="D546" s="91"/>
      <c r="E546" s="92"/>
      <c r="F546" s="92"/>
      <c r="G546" s="94"/>
    </row>
    <row r="547" spans="1:7" s="55" customFormat="1" ht="31.9" hidden="1" customHeight="1" outlineLevel="1" x14ac:dyDescent="0.25">
      <c r="A547" s="56" t="s">
        <v>192</v>
      </c>
      <c r="B547" s="72" t="s">
        <v>7</v>
      </c>
      <c r="C547" s="90"/>
      <c r="D547" s="91"/>
      <c r="E547" s="92"/>
      <c r="F547" s="92"/>
      <c r="G547" s="94"/>
    </row>
    <row r="548" spans="1:7" s="55" customFormat="1" ht="31.9" hidden="1" customHeight="1" outlineLevel="1" x14ac:dyDescent="0.25">
      <c r="A548" s="56" t="s">
        <v>634</v>
      </c>
      <c r="B548" s="75" t="s">
        <v>334</v>
      </c>
      <c r="C548" s="90"/>
      <c r="D548" s="91"/>
      <c r="E548" s="92"/>
      <c r="F548" s="92"/>
      <c r="G548" s="94"/>
    </row>
    <row r="549" spans="1:7" s="55" customFormat="1" ht="31.9" hidden="1" customHeight="1" outlineLevel="1" x14ac:dyDescent="0.25">
      <c r="A549" s="56" t="s">
        <v>635</v>
      </c>
      <c r="B549" s="75" t="s">
        <v>335</v>
      </c>
      <c r="C549" s="90"/>
      <c r="D549" s="91"/>
      <c r="E549" s="92"/>
      <c r="F549" s="92"/>
      <c r="G549" s="94"/>
    </row>
    <row r="550" spans="1:7" s="55" customFormat="1" ht="31.9" hidden="1" customHeight="1" outlineLevel="1" x14ac:dyDescent="0.25">
      <c r="A550" s="56" t="s">
        <v>193</v>
      </c>
      <c r="B550" s="72" t="s">
        <v>327</v>
      </c>
      <c r="C550" s="90"/>
      <c r="D550" s="91"/>
      <c r="E550" s="92"/>
      <c r="F550" s="92"/>
      <c r="G550" s="94"/>
    </row>
    <row r="551" spans="1:7" s="55" customFormat="1" ht="31.9" hidden="1" customHeight="1" outlineLevel="1" x14ac:dyDescent="0.25">
      <c r="A551" s="56" t="s">
        <v>634</v>
      </c>
      <c r="B551" s="75" t="s">
        <v>334</v>
      </c>
      <c r="C551" s="90"/>
      <c r="D551" s="91"/>
      <c r="E551" s="92"/>
      <c r="F551" s="92"/>
      <c r="G551" s="94"/>
    </row>
    <row r="552" spans="1:7" s="55" customFormat="1" ht="31.9" hidden="1" customHeight="1" outlineLevel="1" x14ac:dyDescent="0.25">
      <c r="A552" s="56" t="s">
        <v>635</v>
      </c>
      <c r="B552" s="75" t="s">
        <v>335</v>
      </c>
      <c r="C552" s="90"/>
      <c r="D552" s="91"/>
      <c r="E552" s="92"/>
      <c r="F552" s="92"/>
      <c r="G552" s="94"/>
    </row>
    <row r="553" spans="1:7" s="71" customFormat="1" ht="31.9" hidden="1" customHeight="1" outlineLevel="1" x14ac:dyDescent="0.25">
      <c r="A553" s="56" t="s">
        <v>2323</v>
      </c>
      <c r="B553" s="68" t="s">
        <v>105</v>
      </c>
      <c r="C553" s="248"/>
      <c r="D553" s="249"/>
      <c r="E553" s="250"/>
      <c r="F553" s="250"/>
      <c r="G553" s="251"/>
    </row>
    <row r="554" spans="1:7" s="55" customFormat="1" ht="31.9" hidden="1" customHeight="1" outlineLevel="1" x14ac:dyDescent="0.25">
      <c r="A554" s="56" t="s">
        <v>2324</v>
      </c>
      <c r="B554" s="72" t="s">
        <v>4</v>
      </c>
      <c r="C554" s="90"/>
      <c r="D554" s="91"/>
      <c r="E554" s="92"/>
      <c r="F554" s="92"/>
      <c r="G554" s="94"/>
    </row>
    <row r="555" spans="1:7" s="55" customFormat="1" ht="31.9" hidden="1" customHeight="1" outlineLevel="1" x14ac:dyDescent="0.25">
      <c r="A555" s="56" t="s">
        <v>2325</v>
      </c>
      <c r="B555" s="75" t="s">
        <v>334</v>
      </c>
      <c r="C555" s="90"/>
      <c r="D555" s="91"/>
      <c r="E555" s="92"/>
      <c r="F555" s="92"/>
      <c r="G555" s="94"/>
    </row>
    <row r="556" spans="1:7" s="55" customFormat="1" ht="31.9" hidden="1" customHeight="1" outlineLevel="1" x14ac:dyDescent="0.25">
      <c r="A556" s="56" t="s">
        <v>2326</v>
      </c>
      <c r="B556" s="75" t="s">
        <v>335</v>
      </c>
      <c r="C556" s="90"/>
      <c r="D556" s="91"/>
      <c r="E556" s="92"/>
      <c r="F556" s="92"/>
      <c r="G556" s="94"/>
    </row>
    <row r="557" spans="1:7" s="55" customFormat="1" ht="31.9" hidden="1" customHeight="1" outlineLevel="1" x14ac:dyDescent="0.25">
      <c r="A557" s="56" t="s">
        <v>2327</v>
      </c>
      <c r="B557" s="72" t="s">
        <v>3</v>
      </c>
      <c r="C557" s="90"/>
      <c r="D557" s="91"/>
      <c r="E557" s="92"/>
      <c r="F557" s="92"/>
      <c r="G557" s="94"/>
    </row>
    <row r="558" spans="1:7" s="55" customFormat="1" ht="31.9" hidden="1" customHeight="1" outlineLevel="1" x14ac:dyDescent="0.25">
      <c r="A558" s="56" t="s">
        <v>2328</v>
      </c>
      <c r="B558" s="75" t="s">
        <v>334</v>
      </c>
      <c r="C558" s="90"/>
      <c r="D558" s="91"/>
      <c r="E558" s="92"/>
      <c r="F558" s="92"/>
      <c r="G558" s="94"/>
    </row>
    <row r="559" spans="1:7" s="55" customFormat="1" ht="31.9" hidden="1" customHeight="1" outlineLevel="1" x14ac:dyDescent="0.25">
      <c r="A559" s="56" t="s">
        <v>2329</v>
      </c>
      <c r="B559" s="75" t="s">
        <v>335</v>
      </c>
      <c r="C559" s="90"/>
      <c r="D559" s="91"/>
      <c r="E559" s="92"/>
      <c r="F559" s="92"/>
      <c r="G559" s="94"/>
    </row>
    <row r="560" spans="1:7" s="55" customFormat="1" ht="31.9" hidden="1" customHeight="1" outlineLevel="1" x14ac:dyDescent="0.25">
      <c r="A560" s="56" t="s">
        <v>2330</v>
      </c>
      <c r="B560" s="72" t="s">
        <v>5</v>
      </c>
      <c r="C560" s="90"/>
      <c r="D560" s="91"/>
      <c r="E560" s="92"/>
      <c r="F560" s="92"/>
      <c r="G560" s="94"/>
    </row>
    <row r="561" spans="1:7" s="55" customFormat="1" ht="31.9" hidden="1" customHeight="1" outlineLevel="1" x14ac:dyDescent="0.25">
      <c r="A561" s="56" t="s">
        <v>2331</v>
      </c>
      <c r="B561" s="75" t="s">
        <v>334</v>
      </c>
      <c r="C561" s="90"/>
      <c r="D561" s="91"/>
      <c r="E561" s="92"/>
      <c r="F561" s="92"/>
      <c r="G561" s="94"/>
    </row>
    <row r="562" spans="1:7" s="55" customFormat="1" ht="31.9" hidden="1" customHeight="1" outlineLevel="1" x14ac:dyDescent="0.25">
      <c r="A562" s="56" t="s">
        <v>2332</v>
      </c>
      <c r="B562" s="75" t="s">
        <v>335</v>
      </c>
      <c r="C562" s="90"/>
      <c r="D562" s="91"/>
      <c r="E562" s="92"/>
      <c r="F562" s="92"/>
      <c r="G562" s="94"/>
    </row>
    <row r="563" spans="1:7" s="55" customFormat="1" ht="31.9" hidden="1" customHeight="1" outlineLevel="1" x14ac:dyDescent="0.25">
      <c r="A563" s="56" t="s">
        <v>2333</v>
      </c>
      <c r="B563" s="72" t="s">
        <v>6</v>
      </c>
      <c r="C563" s="90"/>
      <c r="D563" s="91"/>
      <c r="E563" s="92"/>
      <c r="F563" s="92"/>
      <c r="G563" s="94"/>
    </row>
    <row r="564" spans="1:7" s="55" customFormat="1" ht="31.9" hidden="1" customHeight="1" outlineLevel="1" x14ac:dyDescent="0.25">
      <c r="A564" s="56" t="s">
        <v>2334</v>
      </c>
      <c r="B564" s="75" t="s">
        <v>334</v>
      </c>
      <c r="C564" s="90"/>
      <c r="D564" s="91"/>
      <c r="E564" s="92"/>
      <c r="F564" s="92"/>
      <c r="G564" s="94"/>
    </row>
    <row r="565" spans="1:7" s="55" customFormat="1" ht="31.9" hidden="1" customHeight="1" outlineLevel="1" x14ac:dyDescent="0.25">
      <c r="A565" s="56" t="s">
        <v>2335</v>
      </c>
      <c r="B565" s="75" t="s">
        <v>335</v>
      </c>
      <c r="C565" s="90"/>
      <c r="D565" s="91"/>
      <c r="E565" s="92"/>
      <c r="F565" s="92"/>
      <c r="G565" s="94"/>
    </row>
    <row r="566" spans="1:7" s="55" customFormat="1" ht="31.9" hidden="1" customHeight="1" outlineLevel="1" x14ac:dyDescent="0.25">
      <c r="A566" s="56" t="s">
        <v>2336</v>
      </c>
      <c r="B566" s="72" t="s">
        <v>7</v>
      </c>
      <c r="C566" s="90"/>
      <c r="D566" s="91"/>
      <c r="E566" s="92"/>
      <c r="F566" s="92"/>
      <c r="G566" s="94"/>
    </row>
    <row r="567" spans="1:7" s="55" customFormat="1" ht="31.9" hidden="1" customHeight="1" outlineLevel="1" x14ac:dyDescent="0.25">
      <c r="A567" s="56" t="s">
        <v>2337</v>
      </c>
      <c r="B567" s="75" t="s">
        <v>334</v>
      </c>
      <c r="C567" s="90"/>
      <c r="D567" s="91"/>
      <c r="E567" s="92"/>
      <c r="F567" s="92"/>
      <c r="G567" s="94"/>
    </row>
    <row r="568" spans="1:7" s="55" customFormat="1" ht="31.9" hidden="1" customHeight="1" outlineLevel="1" x14ac:dyDescent="0.25">
      <c r="A568" s="56" t="s">
        <v>2338</v>
      </c>
      <c r="B568" s="75" t="s">
        <v>335</v>
      </c>
      <c r="C568" s="90"/>
      <c r="D568" s="91"/>
      <c r="E568" s="92"/>
      <c r="F568" s="92"/>
      <c r="G568" s="94"/>
    </row>
    <row r="569" spans="1:7" s="55" customFormat="1" ht="31.9" hidden="1" customHeight="1" outlineLevel="1" x14ac:dyDescent="0.25">
      <c r="A569" s="56" t="s">
        <v>2339</v>
      </c>
      <c r="B569" s="72" t="s">
        <v>327</v>
      </c>
      <c r="C569" s="90"/>
      <c r="D569" s="91"/>
      <c r="E569" s="92"/>
      <c r="F569" s="92"/>
      <c r="G569" s="94"/>
    </row>
    <row r="570" spans="1:7" s="55" customFormat="1" ht="31.9" hidden="1" customHeight="1" outlineLevel="1" x14ac:dyDescent="0.25">
      <c r="A570" s="56" t="s">
        <v>2340</v>
      </c>
      <c r="B570" s="75" t="s">
        <v>334</v>
      </c>
      <c r="C570" s="90"/>
      <c r="D570" s="91"/>
      <c r="E570" s="92"/>
      <c r="F570" s="92"/>
      <c r="G570" s="94"/>
    </row>
    <row r="571" spans="1:7" s="55" customFormat="1" ht="31.9" hidden="1" customHeight="1" outlineLevel="1" x14ac:dyDescent="0.25">
      <c r="A571" s="56" t="s">
        <v>2341</v>
      </c>
      <c r="B571" s="75" t="s">
        <v>335</v>
      </c>
      <c r="C571" s="90"/>
      <c r="D571" s="91"/>
      <c r="E571" s="92"/>
      <c r="F571" s="92"/>
      <c r="G571" s="94"/>
    </row>
    <row r="572" spans="1:7" s="71" customFormat="1" ht="19.149999999999999" customHeight="1" collapsed="1" x14ac:dyDescent="0.25">
      <c r="A572" s="56" t="s">
        <v>2342</v>
      </c>
      <c r="B572" s="68" t="s">
        <v>106</v>
      </c>
      <c r="C572" s="248"/>
      <c r="D572" s="249"/>
      <c r="E572" s="250"/>
      <c r="F572" s="250"/>
      <c r="G572" s="251"/>
    </row>
    <row r="573" spans="1:7" s="55" customFormat="1" ht="19.149999999999999" customHeight="1" x14ac:dyDescent="0.25">
      <c r="A573" s="56" t="s">
        <v>2343</v>
      </c>
      <c r="B573" s="72" t="s">
        <v>4</v>
      </c>
      <c r="C573" s="90"/>
      <c r="D573" s="91"/>
      <c r="E573" s="92"/>
      <c r="F573" s="92"/>
      <c r="G573" s="94"/>
    </row>
    <row r="574" spans="1:7" s="55" customFormat="1" ht="19.149999999999999" customHeight="1" x14ac:dyDescent="0.3">
      <c r="A574" s="56" t="s">
        <v>2344</v>
      </c>
      <c r="B574" s="79" t="s">
        <v>336</v>
      </c>
      <c r="C574" s="90"/>
      <c r="D574" s="91"/>
      <c r="E574" s="253">
        <f>SUM(E575:E1108)</f>
        <v>117655.24999999997</v>
      </c>
      <c r="F574" s="254">
        <f t="shared" ref="F574:G574" si="6">SUM(F575:F1108)</f>
        <v>17638.400000000001</v>
      </c>
      <c r="G574" s="254">
        <f t="shared" si="6"/>
        <v>131042.32022999991</v>
      </c>
    </row>
    <row r="575" spans="1:7" s="55" customFormat="1" ht="57.6" customHeight="1" x14ac:dyDescent="0.25">
      <c r="A575" s="143" t="s">
        <v>2344</v>
      </c>
      <c r="B575" s="154" t="s">
        <v>1502</v>
      </c>
      <c r="C575" s="90">
        <v>2020</v>
      </c>
      <c r="D575" s="91">
        <v>0.4</v>
      </c>
      <c r="E575" s="92">
        <v>350</v>
      </c>
      <c r="F575" s="93">
        <v>10</v>
      </c>
      <c r="G575" s="94">
        <v>247.11848000000001</v>
      </c>
    </row>
    <row r="576" spans="1:7" s="55" customFormat="1" ht="55.15" customHeight="1" x14ac:dyDescent="0.25">
      <c r="A576" s="143" t="s">
        <v>2344</v>
      </c>
      <c r="B576" s="154" t="s">
        <v>1503</v>
      </c>
      <c r="C576" s="90">
        <v>2020</v>
      </c>
      <c r="D576" s="91">
        <v>0.4</v>
      </c>
      <c r="E576" s="92">
        <v>350</v>
      </c>
      <c r="F576" s="93">
        <v>14</v>
      </c>
      <c r="G576" s="94">
        <v>90.019850000000005</v>
      </c>
    </row>
    <row r="577" spans="1:7" s="55" customFormat="1" ht="72" customHeight="1" x14ac:dyDescent="0.25">
      <c r="A577" s="143" t="s">
        <v>2344</v>
      </c>
      <c r="B577" s="154" t="s">
        <v>1504</v>
      </c>
      <c r="C577" s="90">
        <v>2020</v>
      </c>
      <c r="D577" s="91">
        <v>0.4</v>
      </c>
      <c r="E577" s="92">
        <v>500</v>
      </c>
      <c r="F577" s="93">
        <v>28</v>
      </c>
      <c r="G577" s="94">
        <v>325.56427000000002</v>
      </c>
    </row>
    <row r="578" spans="1:7" s="55" customFormat="1" ht="72.599999999999994" customHeight="1" x14ac:dyDescent="0.25">
      <c r="A578" s="143" t="s">
        <v>2344</v>
      </c>
      <c r="B578" s="154" t="s">
        <v>1505</v>
      </c>
      <c r="C578" s="90">
        <v>2020</v>
      </c>
      <c r="D578" s="91">
        <v>0.4</v>
      </c>
      <c r="E578" s="92">
        <v>324</v>
      </c>
      <c r="F578" s="93">
        <v>15</v>
      </c>
      <c r="G578" s="94">
        <v>211.62488999999999</v>
      </c>
    </row>
    <row r="579" spans="1:7" s="55" customFormat="1" ht="73.900000000000006" customHeight="1" x14ac:dyDescent="0.25">
      <c r="A579" s="143" t="s">
        <v>2344</v>
      </c>
      <c r="B579" s="154" t="s">
        <v>1506</v>
      </c>
      <c r="C579" s="90">
        <v>2020</v>
      </c>
      <c r="D579" s="91">
        <v>0.4</v>
      </c>
      <c r="E579" s="92">
        <v>150</v>
      </c>
      <c r="F579" s="93">
        <v>9</v>
      </c>
      <c r="G579" s="94">
        <v>139.30179000000001</v>
      </c>
    </row>
    <row r="580" spans="1:7" s="55" customFormat="1" ht="57.6" customHeight="1" x14ac:dyDescent="0.25">
      <c r="A580" s="143" t="s">
        <v>2344</v>
      </c>
      <c r="B580" s="154" t="s">
        <v>1507</v>
      </c>
      <c r="C580" s="90">
        <v>2020</v>
      </c>
      <c r="D580" s="91">
        <v>0.4</v>
      </c>
      <c r="E580" s="92">
        <v>240</v>
      </c>
      <c r="F580" s="93">
        <v>16</v>
      </c>
      <c r="G580" s="94">
        <v>88.194829999999996</v>
      </c>
    </row>
    <row r="581" spans="1:7" s="55" customFormat="1" ht="73.900000000000006" customHeight="1" x14ac:dyDescent="0.25">
      <c r="A581" s="143" t="s">
        <v>2344</v>
      </c>
      <c r="B581" s="154" t="s">
        <v>1508</v>
      </c>
      <c r="C581" s="90">
        <v>2020</v>
      </c>
      <c r="D581" s="91">
        <v>0.4</v>
      </c>
      <c r="E581" s="92">
        <v>105</v>
      </c>
      <c r="F581" s="93">
        <v>70</v>
      </c>
      <c r="G581" s="94">
        <v>123.56075</v>
      </c>
    </row>
    <row r="582" spans="1:7" s="55" customFormat="1" ht="57.6" customHeight="1" x14ac:dyDescent="0.25">
      <c r="A582" s="143" t="s">
        <v>2344</v>
      </c>
      <c r="B582" s="154" t="s">
        <v>1509</v>
      </c>
      <c r="C582" s="90">
        <v>2020</v>
      </c>
      <c r="D582" s="91">
        <v>0.4</v>
      </c>
      <c r="E582" s="92">
        <v>30</v>
      </c>
      <c r="F582" s="93">
        <v>14</v>
      </c>
      <c r="G582" s="94">
        <v>36.110520000000001</v>
      </c>
    </row>
    <row r="583" spans="1:7" s="55" customFormat="1" ht="75" customHeight="1" x14ac:dyDescent="0.25">
      <c r="A583" s="143" t="s">
        <v>2344</v>
      </c>
      <c r="B583" s="154" t="s">
        <v>1510</v>
      </c>
      <c r="C583" s="90">
        <v>2020</v>
      </c>
      <c r="D583" s="91">
        <v>0.4</v>
      </c>
      <c r="E583" s="92">
        <v>355</v>
      </c>
      <c r="F583" s="93">
        <v>9</v>
      </c>
      <c r="G583" s="94">
        <v>275.04845999999998</v>
      </c>
    </row>
    <row r="584" spans="1:7" s="55" customFormat="1" ht="74.45" customHeight="1" x14ac:dyDescent="0.25">
      <c r="A584" s="143" t="s">
        <v>2344</v>
      </c>
      <c r="B584" s="154" t="s">
        <v>1511</v>
      </c>
      <c r="C584" s="90">
        <v>2020</v>
      </c>
      <c r="D584" s="91">
        <v>0.4</v>
      </c>
      <c r="E584" s="92">
        <v>47</v>
      </c>
      <c r="F584" s="93">
        <v>15</v>
      </c>
      <c r="G584" s="94">
        <v>35.394509999999997</v>
      </c>
    </row>
    <row r="585" spans="1:7" s="55" customFormat="1" ht="61.9" customHeight="1" x14ac:dyDescent="0.25">
      <c r="A585" s="143" t="s">
        <v>2344</v>
      </c>
      <c r="B585" s="154" t="s">
        <v>1595</v>
      </c>
      <c r="C585" s="90">
        <v>2020</v>
      </c>
      <c r="D585" s="91">
        <v>0.4</v>
      </c>
      <c r="E585" s="92">
        <v>282</v>
      </c>
      <c r="F585" s="93">
        <v>15</v>
      </c>
      <c r="G585" s="94">
        <v>113.06131999999999</v>
      </c>
    </row>
    <row r="586" spans="1:7" s="55" customFormat="1" ht="61.15" customHeight="1" x14ac:dyDescent="0.25">
      <c r="A586" s="143" t="s">
        <v>2344</v>
      </c>
      <c r="B586" s="154" t="s">
        <v>1512</v>
      </c>
      <c r="C586" s="90">
        <v>2020</v>
      </c>
      <c r="D586" s="91">
        <v>0.4</v>
      </c>
      <c r="E586" s="92">
        <v>35</v>
      </c>
      <c r="F586" s="93">
        <v>7</v>
      </c>
      <c r="G586" s="94">
        <v>30.9558</v>
      </c>
    </row>
    <row r="587" spans="1:7" s="55" customFormat="1" ht="77.45" customHeight="1" x14ac:dyDescent="0.25">
      <c r="A587" s="143" t="s">
        <v>2344</v>
      </c>
      <c r="B587" s="154" t="s">
        <v>1513</v>
      </c>
      <c r="C587" s="90">
        <v>2020</v>
      </c>
      <c r="D587" s="91">
        <v>10</v>
      </c>
      <c r="E587" s="92">
        <v>218</v>
      </c>
      <c r="F587" s="93">
        <v>50</v>
      </c>
      <c r="G587" s="94">
        <v>236.48718</v>
      </c>
    </row>
    <row r="588" spans="1:7" s="55" customFormat="1" ht="73.150000000000006" customHeight="1" x14ac:dyDescent="0.25">
      <c r="A588" s="143" t="s">
        <v>2344</v>
      </c>
      <c r="B588" s="154" t="s">
        <v>1514</v>
      </c>
      <c r="C588" s="90">
        <v>2020</v>
      </c>
      <c r="D588" s="91">
        <v>0.4</v>
      </c>
      <c r="E588" s="92">
        <v>17</v>
      </c>
      <c r="F588" s="93">
        <v>60</v>
      </c>
      <c r="G588" s="94">
        <v>40.221310000000003</v>
      </c>
    </row>
    <row r="589" spans="1:7" s="55" customFormat="1" ht="70.900000000000006" customHeight="1" x14ac:dyDescent="0.25">
      <c r="A589" s="143" t="s">
        <v>2344</v>
      </c>
      <c r="B589" s="154" t="s">
        <v>1515</v>
      </c>
      <c r="C589" s="90">
        <v>2020</v>
      </c>
      <c r="D589" s="91">
        <v>10</v>
      </c>
      <c r="E589" s="92">
        <v>15</v>
      </c>
      <c r="F589" s="93">
        <v>80</v>
      </c>
      <c r="G589" s="94">
        <v>81.387180000000001</v>
      </c>
    </row>
    <row r="590" spans="1:7" s="55" customFormat="1" ht="74.45" customHeight="1" x14ac:dyDescent="0.25">
      <c r="A590" s="143" t="s">
        <v>2344</v>
      </c>
      <c r="B590" s="154" t="s">
        <v>1516</v>
      </c>
      <c r="C590" s="90">
        <v>2020</v>
      </c>
      <c r="D590" s="91">
        <v>0.4</v>
      </c>
      <c r="E590" s="92">
        <v>512</v>
      </c>
      <c r="F590" s="93">
        <v>5</v>
      </c>
      <c r="G590" s="94">
        <v>370.56481000000002</v>
      </c>
    </row>
    <row r="591" spans="1:7" s="55" customFormat="1" ht="73.150000000000006" customHeight="1" x14ac:dyDescent="0.25">
      <c r="A591" s="143" t="s">
        <v>2344</v>
      </c>
      <c r="B591" s="154" t="s">
        <v>1517</v>
      </c>
      <c r="C591" s="90">
        <v>2020</v>
      </c>
      <c r="D591" s="91">
        <v>10</v>
      </c>
      <c r="E591" s="92">
        <v>400</v>
      </c>
      <c r="F591" s="93">
        <v>14</v>
      </c>
      <c r="G591" s="94">
        <v>385.31007</v>
      </c>
    </row>
    <row r="592" spans="1:7" s="55" customFormat="1" ht="74.45" customHeight="1" x14ac:dyDescent="0.25">
      <c r="A592" s="143" t="s">
        <v>2344</v>
      </c>
      <c r="B592" s="154" t="s">
        <v>1596</v>
      </c>
      <c r="C592" s="90">
        <v>2020</v>
      </c>
      <c r="D592" s="91">
        <v>0.4</v>
      </c>
      <c r="E592" s="92">
        <v>58</v>
      </c>
      <c r="F592" s="93">
        <v>10</v>
      </c>
      <c r="G592" s="94">
        <v>63.664819999999999</v>
      </c>
    </row>
    <row r="593" spans="1:7" s="55" customFormat="1" ht="109.9" customHeight="1" x14ac:dyDescent="0.25">
      <c r="A593" s="143" t="s">
        <v>2344</v>
      </c>
      <c r="B593" s="154" t="s">
        <v>1597</v>
      </c>
      <c r="C593" s="90">
        <v>2020</v>
      </c>
      <c r="D593" s="91">
        <v>0.4</v>
      </c>
      <c r="E593" s="92">
        <v>170</v>
      </c>
      <c r="F593" s="93">
        <v>80</v>
      </c>
      <c r="G593" s="94">
        <v>146.72765999999999</v>
      </c>
    </row>
    <row r="594" spans="1:7" s="55" customFormat="1" ht="75" customHeight="1" x14ac:dyDescent="0.25">
      <c r="A594" s="143" t="s">
        <v>2344</v>
      </c>
      <c r="B594" s="89" t="s">
        <v>1598</v>
      </c>
      <c r="C594" s="90">
        <v>2020</v>
      </c>
      <c r="D594" s="91">
        <v>0.4</v>
      </c>
      <c r="E594" s="92">
        <v>60</v>
      </c>
      <c r="F594" s="93">
        <v>10</v>
      </c>
      <c r="G594" s="94">
        <v>47.457470000000001</v>
      </c>
    </row>
    <row r="595" spans="1:7" s="55" customFormat="1" ht="88.9" customHeight="1" x14ac:dyDescent="0.25">
      <c r="A595" s="143" t="s">
        <v>2344</v>
      </c>
      <c r="B595" s="154" t="s">
        <v>1599</v>
      </c>
      <c r="C595" s="90">
        <v>2020</v>
      </c>
      <c r="D595" s="91">
        <v>0.4</v>
      </c>
      <c r="E595" s="92">
        <v>105</v>
      </c>
      <c r="F595" s="93">
        <v>5</v>
      </c>
      <c r="G595" s="94">
        <v>83.78586</v>
      </c>
    </row>
    <row r="596" spans="1:7" s="55" customFormat="1" ht="69.599999999999994" customHeight="1" x14ac:dyDescent="0.25">
      <c r="A596" s="143" t="s">
        <v>2344</v>
      </c>
      <c r="B596" s="154" t="s">
        <v>1600</v>
      </c>
      <c r="C596" s="90">
        <v>2020</v>
      </c>
      <c r="D596" s="91">
        <v>0.4</v>
      </c>
      <c r="E596" s="92">
        <v>120</v>
      </c>
      <c r="F596" s="93">
        <v>7</v>
      </c>
      <c r="G596" s="94">
        <v>71.448419999999999</v>
      </c>
    </row>
    <row r="597" spans="1:7" s="55" customFormat="1" ht="89.45" customHeight="1" x14ac:dyDescent="0.25">
      <c r="A597" s="143" t="s">
        <v>2344</v>
      </c>
      <c r="B597" s="154" t="s">
        <v>1601</v>
      </c>
      <c r="C597" s="90">
        <v>2020</v>
      </c>
      <c r="D597" s="91">
        <v>0.4</v>
      </c>
      <c r="E597" s="92">
        <v>205</v>
      </c>
      <c r="F597" s="93">
        <v>70</v>
      </c>
      <c r="G597" s="94">
        <v>20.459320000000002</v>
      </c>
    </row>
    <row r="598" spans="1:7" s="55" customFormat="1" ht="109.9" customHeight="1" x14ac:dyDescent="0.25">
      <c r="A598" s="143" t="s">
        <v>2344</v>
      </c>
      <c r="B598" s="154" t="s">
        <v>1602</v>
      </c>
      <c r="C598" s="90">
        <v>2020</v>
      </c>
      <c r="D598" s="91">
        <v>10</v>
      </c>
      <c r="E598" s="92">
        <v>730</v>
      </c>
      <c r="F598" s="93">
        <v>80</v>
      </c>
      <c r="G598" s="94">
        <v>773.68517999999995</v>
      </c>
    </row>
    <row r="599" spans="1:7" s="55" customFormat="1" ht="96.6" customHeight="1" x14ac:dyDescent="0.25">
      <c r="A599" s="143" t="s">
        <v>2344</v>
      </c>
      <c r="B599" s="154" t="s">
        <v>1603</v>
      </c>
      <c r="C599" s="90">
        <v>2020</v>
      </c>
      <c r="D599" s="91">
        <v>0.4</v>
      </c>
      <c r="E599" s="92">
        <v>62</v>
      </c>
      <c r="F599" s="93">
        <v>5</v>
      </c>
      <c r="G599" s="94">
        <v>31.282869999999999</v>
      </c>
    </row>
    <row r="600" spans="1:7" s="55" customFormat="1" ht="54" customHeight="1" x14ac:dyDescent="0.25">
      <c r="A600" s="143" t="s">
        <v>2344</v>
      </c>
      <c r="B600" s="154" t="s">
        <v>1604</v>
      </c>
      <c r="C600" s="90">
        <v>2020</v>
      </c>
      <c r="D600" s="91">
        <v>0.4</v>
      </c>
      <c r="E600" s="92">
        <v>160</v>
      </c>
      <c r="F600" s="93">
        <v>74</v>
      </c>
      <c r="G600" s="94">
        <v>187.96569</v>
      </c>
    </row>
    <row r="601" spans="1:7" s="55" customFormat="1" ht="73.900000000000006" customHeight="1" x14ac:dyDescent="0.25">
      <c r="A601" s="143" t="s">
        <v>2344</v>
      </c>
      <c r="B601" s="154" t="s">
        <v>1605</v>
      </c>
      <c r="C601" s="90">
        <v>2020</v>
      </c>
      <c r="D601" s="91">
        <v>0.4</v>
      </c>
      <c r="E601" s="92">
        <v>40</v>
      </c>
      <c r="F601" s="93">
        <v>5</v>
      </c>
      <c r="G601" s="94">
        <v>51.568629999999999</v>
      </c>
    </row>
    <row r="602" spans="1:7" s="55" customFormat="1" ht="74.45" customHeight="1" x14ac:dyDescent="0.25">
      <c r="A602" s="143" t="s">
        <v>2344</v>
      </c>
      <c r="B602" s="154" t="s">
        <v>1606</v>
      </c>
      <c r="C602" s="90">
        <v>2020</v>
      </c>
      <c r="D602" s="91">
        <v>0.4</v>
      </c>
      <c r="E602" s="92">
        <v>280</v>
      </c>
      <c r="F602" s="93">
        <v>15</v>
      </c>
      <c r="G602" s="94">
        <v>267.04201</v>
      </c>
    </row>
    <row r="603" spans="1:7" s="55" customFormat="1" ht="78.599999999999994" customHeight="1" x14ac:dyDescent="0.25">
      <c r="A603" s="143" t="s">
        <v>2344</v>
      </c>
      <c r="B603" s="154" t="s">
        <v>1607</v>
      </c>
      <c r="C603" s="90">
        <v>2020</v>
      </c>
      <c r="D603" s="91">
        <v>0.4</v>
      </c>
      <c r="E603" s="92">
        <v>100</v>
      </c>
      <c r="F603" s="93">
        <v>15</v>
      </c>
      <c r="G603" s="94">
        <v>139.25742</v>
      </c>
    </row>
    <row r="604" spans="1:7" s="55" customFormat="1" ht="75" customHeight="1" x14ac:dyDescent="0.25">
      <c r="A604" s="143" t="s">
        <v>2344</v>
      </c>
      <c r="B604" s="154" t="s">
        <v>1608</v>
      </c>
      <c r="C604" s="90">
        <v>2020</v>
      </c>
      <c r="D604" s="91">
        <v>0.4</v>
      </c>
      <c r="E604" s="92">
        <v>130</v>
      </c>
      <c r="F604" s="93">
        <v>15</v>
      </c>
      <c r="G604" s="94">
        <v>115.38181</v>
      </c>
    </row>
    <row r="605" spans="1:7" s="55" customFormat="1" ht="95.45" customHeight="1" x14ac:dyDescent="0.25">
      <c r="A605" s="143" t="s">
        <v>2344</v>
      </c>
      <c r="B605" s="154" t="s">
        <v>1609</v>
      </c>
      <c r="C605" s="90">
        <v>2020</v>
      </c>
      <c r="D605" s="91">
        <v>10</v>
      </c>
      <c r="E605" s="92">
        <v>4</v>
      </c>
      <c r="F605" s="93">
        <v>15</v>
      </c>
      <c r="G605" s="94">
        <v>10.78477</v>
      </c>
    </row>
    <row r="606" spans="1:7" s="55" customFormat="1" ht="95.45" customHeight="1" x14ac:dyDescent="0.25">
      <c r="A606" s="143" t="s">
        <v>2344</v>
      </c>
      <c r="B606" s="154" t="s">
        <v>1609</v>
      </c>
      <c r="C606" s="90">
        <v>2020</v>
      </c>
      <c r="D606" s="91">
        <v>0.4</v>
      </c>
      <c r="E606" s="92">
        <v>117</v>
      </c>
      <c r="F606" s="93">
        <v>15</v>
      </c>
      <c r="G606" s="94">
        <v>69.408440000000013</v>
      </c>
    </row>
    <row r="607" spans="1:7" s="55" customFormat="1" ht="91.15" customHeight="1" x14ac:dyDescent="0.25">
      <c r="A607" s="143" t="s">
        <v>2344</v>
      </c>
      <c r="B607" s="154" t="s">
        <v>1610</v>
      </c>
      <c r="C607" s="90">
        <v>2020</v>
      </c>
      <c r="D607" s="91">
        <v>0.4</v>
      </c>
      <c r="E607" s="92">
        <v>800</v>
      </c>
      <c r="F607" s="93">
        <v>15</v>
      </c>
      <c r="G607" s="94">
        <v>364.72964000000002</v>
      </c>
    </row>
    <row r="608" spans="1:7" s="55" customFormat="1" ht="91.15" customHeight="1" x14ac:dyDescent="0.25">
      <c r="A608" s="143" t="s">
        <v>2344</v>
      </c>
      <c r="B608" s="154" t="s">
        <v>1611</v>
      </c>
      <c r="C608" s="90">
        <v>2020</v>
      </c>
      <c r="D608" s="91">
        <v>10</v>
      </c>
      <c r="E608" s="92">
        <v>5</v>
      </c>
      <c r="F608" s="93">
        <v>100</v>
      </c>
      <c r="G608" s="94">
        <v>42.502769999999998</v>
      </c>
    </row>
    <row r="609" spans="1:7" s="55" customFormat="1" ht="75" customHeight="1" x14ac:dyDescent="0.25">
      <c r="A609" s="143" t="s">
        <v>2344</v>
      </c>
      <c r="B609" s="154" t="s">
        <v>1612</v>
      </c>
      <c r="C609" s="90">
        <v>2020</v>
      </c>
      <c r="D609" s="91">
        <v>0.4</v>
      </c>
      <c r="E609" s="92">
        <v>20</v>
      </c>
      <c r="F609" s="93">
        <v>15</v>
      </c>
      <c r="G609" s="94">
        <v>36.713230000000003</v>
      </c>
    </row>
    <row r="610" spans="1:7" s="55" customFormat="1" ht="75" customHeight="1" x14ac:dyDescent="0.25">
      <c r="A610" s="143" t="s">
        <v>2344</v>
      </c>
      <c r="B610" s="154" t="s">
        <v>1613</v>
      </c>
      <c r="C610" s="90">
        <v>2020</v>
      </c>
      <c r="D610" s="91">
        <v>0.4</v>
      </c>
      <c r="E610" s="92">
        <v>410</v>
      </c>
      <c r="F610" s="93">
        <v>15</v>
      </c>
      <c r="G610" s="94">
        <v>280.74005</v>
      </c>
    </row>
    <row r="611" spans="1:7" s="55" customFormat="1" ht="57.6" customHeight="1" x14ac:dyDescent="0.25">
      <c r="A611" s="143" t="s">
        <v>2344</v>
      </c>
      <c r="B611" s="154" t="s">
        <v>1614</v>
      </c>
      <c r="C611" s="90">
        <v>2020</v>
      </c>
      <c r="D611" s="91">
        <v>0.4</v>
      </c>
      <c r="E611" s="92">
        <v>20</v>
      </c>
      <c r="F611" s="93">
        <v>15</v>
      </c>
      <c r="G611" s="94">
        <v>40.448160000000001</v>
      </c>
    </row>
    <row r="612" spans="1:7" s="55" customFormat="1" ht="77.45" customHeight="1" x14ac:dyDescent="0.25">
      <c r="A612" s="143" t="s">
        <v>2344</v>
      </c>
      <c r="B612" s="154" t="s">
        <v>1615</v>
      </c>
      <c r="C612" s="90">
        <v>2020</v>
      </c>
      <c r="D612" s="91">
        <v>0.4</v>
      </c>
      <c r="E612" s="92">
        <v>216</v>
      </c>
      <c r="F612" s="93">
        <v>15</v>
      </c>
      <c r="G612" s="94">
        <v>119.54067000000001</v>
      </c>
    </row>
    <row r="613" spans="1:7" s="55" customFormat="1" ht="69" x14ac:dyDescent="0.25">
      <c r="A613" s="143" t="s">
        <v>2344</v>
      </c>
      <c r="B613" s="154" t="s">
        <v>1616</v>
      </c>
      <c r="C613" s="90">
        <v>2020</v>
      </c>
      <c r="D613" s="91">
        <v>0.4</v>
      </c>
      <c r="E613" s="92">
        <v>100</v>
      </c>
      <c r="F613" s="93">
        <v>15</v>
      </c>
      <c r="G613" s="94">
        <v>76.301289999999995</v>
      </c>
    </row>
    <row r="614" spans="1:7" s="55" customFormat="1" ht="86.25" x14ac:dyDescent="0.25">
      <c r="A614" s="143" t="s">
        <v>2344</v>
      </c>
      <c r="B614" s="154" t="s">
        <v>1617</v>
      </c>
      <c r="C614" s="90">
        <v>2020</v>
      </c>
      <c r="D614" s="91">
        <v>0.4</v>
      </c>
      <c r="E614" s="92">
        <v>21</v>
      </c>
      <c r="F614" s="93">
        <v>15</v>
      </c>
      <c r="G614" s="94">
        <v>29.736329999999999</v>
      </c>
    </row>
    <row r="615" spans="1:7" s="55" customFormat="1" ht="103.5" x14ac:dyDescent="0.25">
      <c r="A615" s="143" t="s">
        <v>2344</v>
      </c>
      <c r="B615" s="154" t="s">
        <v>1618</v>
      </c>
      <c r="C615" s="90">
        <v>2020</v>
      </c>
      <c r="D615" s="91">
        <v>0.4</v>
      </c>
      <c r="E615" s="92">
        <v>240</v>
      </c>
      <c r="F615" s="93">
        <v>15</v>
      </c>
      <c r="G615" s="94">
        <v>201.34270000000001</v>
      </c>
    </row>
    <row r="616" spans="1:7" s="55" customFormat="1" ht="51.75" x14ac:dyDescent="0.25">
      <c r="A616" s="143" t="s">
        <v>2344</v>
      </c>
      <c r="B616" s="154" t="s">
        <v>1619</v>
      </c>
      <c r="C616" s="90">
        <v>2020</v>
      </c>
      <c r="D616" s="91">
        <v>0.4</v>
      </c>
      <c r="E616" s="92">
        <v>20</v>
      </c>
      <c r="F616" s="93">
        <v>15</v>
      </c>
      <c r="G616" s="94">
        <v>57.962389999999999</v>
      </c>
    </row>
    <row r="617" spans="1:7" s="55" customFormat="1" ht="51.75" x14ac:dyDescent="0.25">
      <c r="A617" s="143" t="s">
        <v>2344</v>
      </c>
      <c r="B617" s="154" t="s">
        <v>1620</v>
      </c>
      <c r="C617" s="90">
        <v>2020</v>
      </c>
      <c r="D617" s="91">
        <v>0.4</v>
      </c>
      <c r="E617" s="92">
        <v>163</v>
      </c>
      <c r="F617" s="93">
        <v>15</v>
      </c>
      <c r="G617" s="94">
        <v>122.83435</v>
      </c>
    </row>
    <row r="618" spans="1:7" s="55" customFormat="1" ht="86.25" x14ac:dyDescent="0.25">
      <c r="A618" s="143" t="s">
        <v>2344</v>
      </c>
      <c r="B618" s="154" t="s">
        <v>1621</v>
      </c>
      <c r="C618" s="90">
        <v>2020</v>
      </c>
      <c r="D618" s="91">
        <v>0.4</v>
      </c>
      <c r="E618" s="92">
        <v>390</v>
      </c>
      <c r="F618" s="93">
        <v>15</v>
      </c>
      <c r="G618" s="94">
        <v>290.29897999999997</v>
      </c>
    </row>
    <row r="619" spans="1:7" s="55" customFormat="1" ht="78.599999999999994" customHeight="1" x14ac:dyDescent="0.25">
      <c r="A619" s="143" t="s">
        <v>2344</v>
      </c>
      <c r="B619" s="154" t="s">
        <v>1622</v>
      </c>
      <c r="C619" s="90">
        <v>2020</v>
      </c>
      <c r="D619" s="91">
        <v>0.4</v>
      </c>
      <c r="E619" s="92">
        <v>170</v>
      </c>
      <c r="F619" s="93">
        <v>15</v>
      </c>
      <c r="G619" s="94">
        <v>261.63441</v>
      </c>
    </row>
    <row r="620" spans="1:7" s="55" customFormat="1" ht="120.75" x14ac:dyDescent="0.25">
      <c r="A620" s="143" t="s">
        <v>2344</v>
      </c>
      <c r="B620" s="154" t="s">
        <v>1623</v>
      </c>
      <c r="C620" s="90">
        <v>2020</v>
      </c>
      <c r="D620" s="91">
        <v>10</v>
      </c>
      <c r="E620" s="92">
        <v>30</v>
      </c>
      <c r="F620" s="93">
        <v>122</v>
      </c>
      <c r="G620" s="94">
        <v>49.086440000000003</v>
      </c>
    </row>
    <row r="621" spans="1:7" s="55" customFormat="1" ht="103.5" x14ac:dyDescent="0.25">
      <c r="A621" s="143" t="s">
        <v>2344</v>
      </c>
      <c r="B621" s="154" t="s">
        <v>1624</v>
      </c>
      <c r="C621" s="90">
        <v>2020</v>
      </c>
      <c r="D621" s="91">
        <v>0.4</v>
      </c>
      <c r="E621" s="92">
        <v>280</v>
      </c>
      <c r="F621" s="93">
        <v>15</v>
      </c>
      <c r="G621" s="94">
        <v>122.89261</v>
      </c>
    </row>
    <row r="622" spans="1:7" s="55" customFormat="1" ht="120.75" x14ac:dyDescent="0.25">
      <c r="A622" s="143" t="s">
        <v>2344</v>
      </c>
      <c r="B622" s="154" t="s">
        <v>1625</v>
      </c>
      <c r="C622" s="90">
        <v>2020</v>
      </c>
      <c r="D622" s="91">
        <v>10</v>
      </c>
      <c r="E622" s="92">
        <v>905</v>
      </c>
      <c r="F622" s="93">
        <v>30</v>
      </c>
      <c r="G622" s="94">
        <v>726.10808999999995</v>
      </c>
    </row>
    <row r="623" spans="1:7" s="55" customFormat="1" ht="69" x14ac:dyDescent="0.25">
      <c r="A623" s="143" t="s">
        <v>2344</v>
      </c>
      <c r="B623" s="154" t="s">
        <v>1518</v>
      </c>
      <c r="C623" s="90">
        <v>2020</v>
      </c>
      <c r="D623" s="91">
        <v>0.4</v>
      </c>
      <c r="E623" s="92">
        <v>200</v>
      </c>
      <c r="F623" s="93">
        <v>15</v>
      </c>
      <c r="G623" s="94">
        <v>229.29393999999999</v>
      </c>
    </row>
    <row r="624" spans="1:7" s="55" customFormat="1" ht="69" x14ac:dyDescent="0.25">
      <c r="A624" s="143" t="s">
        <v>2344</v>
      </c>
      <c r="B624" s="154" t="s">
        <v>1518</v>
      </c>
      <c r="C624" s="90">
        <v>2020</v>
      </c>
      <c r="D624" s="91">
        <v>10</v>
      </c>
      <c r="E624" s="92">
        <v>10</v>
      </c>
      <c r="F624" s="93">
        <v>15</v>
      </c>
      <c r="G624" s="94">
        <v>45.115259999999999</v>
      </c>
    </row>
    <row r="625" spans="1:7" s="55" customFormat="1" ht="69" x14ac:dyDescent="0.25">
      <c r="A625" s="143" t="s">
        <v>2344</v>
      </c>
      <c r="B625" s="154" t="s">
        <v>1626</v>
      </c>
      <c r="C625" s="90">
        <v>2020</v>
      </c>
      <c r="D625" s="91">
        <v>0.4</v>
      </c>
      <c r="E625" s="92">
        <v>125</v>
      </c>
      <c r="F625" s="93">
        <v>15</v>
      </c>
      <c r="G625" s="94">
        <v>273.88161000000002</v>
      </c>
    </row>
    <row r="626" spans="1:7" s="55" customFormat="1" ht="103.5" x14ac:dyDescent="0.25">
      <c r="A626" s="143" t="s">
        <v>2344</v>
      </c>
      <c r="B626" s="154" t="s">
        <v>1627</v>
      </c>
      <c r="C626" s="90">
        <v>2020</v>
      </c>
      <c r="D626" s="91">
        <v>0.4</v>
      </c>
      <c r="E626" s="92">
        <v>180</v>
      </c>
      <c r="F626" s="93">
        <v>120</v>
      </c>
      <c r="G626" s="94">
        <v>454.94776999999999</v>
      </c>
    </row>
    <row r="627" spans="1:7" s="55" customFormat="1" ht="103.5" x14ac:dyDescent="0.25">
      <c r="A627" s="143" t="s">
        <v>2344</v>
      </c>
      <c r="B627" s="154" t="s">
        <v>1627</v>
      </c>
      <c r="C627" s="90">
        <v>2020</v>
      </c>
      <c r="D627" s="91">
        <v>10</v>
      </c>
      <c r="E627" s="92">
        <v>309</v>
      </c>
      <c r="F627" s="93">
        <v>120</v>
      </c>
      <c r="G627" s="94">
        <v>773.18757000000005</v>
      </c>
    </row>
    <row r="628" spans="1:7" s="55" customFormat="1" ht="69" x14ac:dyDescent="0.25">
      <c r="A628" s="143" t="s">
        <v>2344</v>
      </c>
      <c r="B628" s="154" t="s">
        <v>1628</v>
      </c>
      <c r="C628" s="90">
        <v>2020</v>
      </c>
      <c r="D628" s="91">
        <v>0.4</v>
      </c>
      <c r="E628" s="92">
        <v>113</v>
      </c>
      <c r="F628" s="93">
        <v>10</v>
      </c>
      <c r="G628" s="94">
        <v>229.19617</v>
      </c>
    </row>
    <row r="629" spans="1:7" s="55" customFormat="1" ht="69" x14ac:dyDescent="0.25">
      <c r="A629" s="143" t="s">
        <v>2344</v>
      </c>
      <c r="B629" s="154" t="s">
        <v>1629</v>
      </c>
      <c r="C629" s="90">
        <v>2020</v>
      </c>
      <c r="D629" s="91">
        <v>0.4</v>
      </c>
      <c r="E629" s="92">
        <v>135</v>
      </c>
      <c r="F629" s="93">
        <v>15</v>
      </c>
      <c r="G629" s="94">
        <v>286.26033999999999</v>
      </c>
    </row>
    <row r="630" spans="1:7" s="55" customFormat="1" ht="103.5" x14ac:dyDescent="0.25">
      <c r="A630" s="143" t="s">
        <v>2344</v>
      </c>
      <c r="B630" s="154" t="s">
        <v>1630</v>
      </c>
      <c r="C630" s="90">
        <v>2020</v>
      </c>
      <c r="D630" s="91">
        <v>10</v>
      </c>
      <c r="E630" s="92">
        <v>159</v>
      </c>
      <c r="F630" s="93">
        <v>15</v>
      </c>
      <c r="G630" s="94">
        <v>566.00027</v>
      </c>
    </row>
    <row r="631" spans="1:7" s="55" customFormat="1" ht="86.25" x14ac:dyDescent="0.25">
      <c r="A631" s="143" t="s">
        <v>2344</v>
      </c>
      <c r="B631" s="154" t="s">
        <v>1631</v>
      </c>
      <c r="C631" s="90">
        <v>2020</v>
      </c>
      <c r="D631" s="91">
        <v>0.4</v>
      </c>
      <c r="E631" s="92">
        <v>180</v>
      </c>
      <c r="F631" s="93">
        <v>40</v>
      </c>
      <c r="G631" s="94">
        <v>416.28194000000002</v>
      </c>
    </row>
    <row r="632" spans="1:7" s="55" customFormat="1" ht="103.5" x14ac:dyDescent="0.25">
      <c r="A632" s="143" t="s">
        <v>2344</v>
      </c>
      <c r="B632" s="154" t="s">
        <v>1632</v>
      </c>
      <c r="C632" s="90">
        <v>2020</v>
      </c>
      <c r="D632" s="91">
        <v>0.4</v>
      </c>
      <c r="E632" s="92">
        <v>178</v>
      </c>
      <c r="F632" s="93">
        <v>30</v>
      </c>
      <c r="G632" s="94">
        <v>238.95907</v>
      </c>
    </row>
    <row r="633" spans="1:7" s="55" customFormat="1" ht="103.5" x14ac:dyDescent="0.25">
      <c r="A633" s="143" t="s">
        <v>2344</v>
      </c>
      <c r="B633" s="154" t="s">
        <v>1632</v>
      </c>
      <c r="C633" s="90">
        <v>2020</v>
      </c>
      <c r="D633" s="91">
        <v>10</v>
      </c>
      <c r="E633" s="92">
        <v>566</v>
      </c>
      <c r="F633" s="93">
        <v>30</v>
      </c>
      <c r="G633" s="94">
        <v>834.13558999999998</v>
      </c>
    </row>
    <row r="634" spans="1:7" s="55" customFormat="1" ht="86.25" x14ac:dyDescent="0.25">
      <c r="A634" s="143" t="s">
        <v>2344</v>
      </c>
      <c r="B634" s="154" t="s">
        <v>1633</v>
      </c>
      <c r="C634" s="90">
        <v>2020</v>
      </c>
      <c r="D634" s="91">
        <v>0.4</v>
      </c>
      <c r="E634" s="92">
        <v>120</v>
      </c>
      <c r="F634" s="93">
        <v>15</v>
      </c>
      <c r="G634" s="94">
        <v>102.03421</v>
      </c>
    </row>
    <row r="635" spans="1:7" s="55" customFormat="1" ht="86.25" x14ac:dyDescent="0.25">
      <c r="A635" s="143" t="s">
        <v>2344</v>
      </c>
      <c r="B635" s="154" t="s">
        <v>1634</v>
      </c>
      <c r="C635" s="90">
        <v>2020</v>
      </c>
      <c r="D635" s="91">
        <v>0.4</v>
      </c>
      <c r="E635" s="92">
        <v>275</v>
      </c>
      <c r="F635" s="93">
        <v>15</v>
      </c>
      <c r="G635" s="94">
        <v>196.82035999999999</v>
      </c>
    </row>
    <row r="636" spans="1:7" s="55" customFormat="1" ht="103.5" x14ac:dyDescent="0.25">
      <c r="A636" s="143" t="s">
        <v>2344</v>
      </c>
      <c r="B636" s="154" t="s">
        <v>1635</v>
      </c>
      <c r="C636" s="90">
        <v>2020</v>
      </c>
      <c r="D636" s="91">
        <v>0.4</v>
      </c>
      <c r="E636" s="92">
        <v>108</v>
      </c>
      <c r="F636" s="93">
        <v>15</v>
      </c>
      <c r="G636" s="94">
        <v>82.178610000000006</v>
      </c>
    </row>
    <row r="637" spans="1:7" s="55" customFormat="1" ht="86.25" x14ac:dyDescent="0.25">
      <c r="A637" s="143" t="s">
        <v>2344</v>
      </c>
      <c r="B637" s="154" t="s">
        <v>1636</v>
      </c>
      <c r="C637" s="90">
        <v>2020</v>
      </c>
      <c r="D637" s="91">
        <v>0.4</v>
      </c>
      <c r="E637" s="92">
        <v>300</v>
      </c>
      <c r="F637" s="93">
        <v>15</v>
      </c>
      <c r="G637" s="94">
        <v>218.56809999999999</v>
      </c>
    </row>
    <row r="638" spans="1:7" s="55" customFormat="1" ht="86.25" x14ac:dyDescent="0.25">
      <c r="A638" s="143" t="s">
        <v>2344</v>
      </c>
      <c r="B638" s="154" t="s">
        <v>1637</v>
      </c>
      <c r="C638" s="90">
        <v>2020</v>
      </c>
      <c r="D638" s="91">
        <v>0.4</v>
      </c>
      <c r="E638" s="92">
        <v>30</v>
      </c>
      <c r="F638" s="93">
        <v>15</v>
      </c>
      <c r="G638" s="94">
        <v>15.984819999999999</v>
      </c>
    </row>
    <row r="639" spans="1:7" s="55" customFormat="1" ht="86.25" x14ac:dyDescent="0.25">
      <c r="A639" s="143" t="s">
        <v>2344</v>
      </c>
      <c r="B639" s="154" t="s">
        <v>1638</v>
      </c>
      <c r="C639" s="90">
        <v>2020</v>
      </c>
      <c r="D639" s="91">
        <v>6</v>
      </c>
      <c r="E639" s="92">
        <v>32</v>
      </c>
      <c r="F639" s="93">
        <v>70</v>
      </c>
      <c r="G639" s="94">
        <v>103.99469000000001</v>
      </c>
    </row>
    <row r="640" spans="1:7" s="55" customFormat="1" ht="103.5" x14ac:dyDescent="0.25">
      <c r="A640" s="143" t="s">
        <v>2344</v>
      </c>
      <c r="B640" s="154" t="s">
        <v>1495</v>
      </c>
      <c r="C640" s="90">
        <v>2020</v>
      </c>
      <c r="D640" s="91">
        <v>0.4</v>
      </c>
      <c r="E640" s="92">
        <v>58</v>
      </c>
      <c r="F640" s="93">
        <v>15</v>
      </c>
      <c r="G640" s="94">
        <v>69.60181</v>
      </c>
    </row>
    <row r="641" spans="1:7" s="55" customFormat="1" ht="69" x14ac:dyDescent="0.25">
      <c r="A641" s="143" t="s">
        <v>2344</v>
      </c>
      <c r="B641" s="154" t="s">
        <v>1639</v>
      </c>
      <c r="C641" s="90">
        <v>2020</v>
      </c>
      <c r="D641" s="91">
        <v>0.4</v>
      </c>
      <c r="E641" s="92">
        <v>130</v>
      </c>
      <c r="F641" s="93">
        <v>30</v>
      </c>
      <c r="G641" s="94">
        <v>143.29755</v>
      </c>
    </row>
    <row r="642" spans="1:7" s="55" customFormat="1" ht="51.75" x14ac:dyDescent="0.25">
      <c r="A642" s="143" t="s">
        <v>2344</v>
      </c>
      <c r="B642" s="154" t="s">
        <v>1640</v>
      </c>
      <c r="C642" s="90">
        <v>2020</v>
      </c>
      <c r="D642" s="91">
        <v>0.4</v>
      </c>
      <c r="E642" s="92">
        <v>120</v>
      </c>
      <c r="F642" s="93">
        <v>15</v>
      </c>
      <c r="G642" s="94">
        <v>143.89132000000001</v>
      </c>
    </row>
    <row r="643" spans="1:7" s="55" customFormat="1" ht="69" x14ac:dyDescent="0.25">
      <c r="A643" s="143" t="s">
        <v>2344</v>
      </c>
      <c r="B643" s="154" t="s">
        <v>1519</v>
      </c>
      <c r="C643" s="90">
        <v>2020</v>
      </c>
      <c r="D643" s="91">
        <v>10</v>
      </c>
      <c r="E643" s="92">
        <v>13</v>
      </c>
      <c r="F643" s="93">
        <v>105</v>
      </c>
      <c r="G643" s="94">
        <v>81.995859999999993</v>
      </c>
    </row>
    <row r="644" spans="1:7" s="55" customFormat="1" ht="69" x14ac:dyDescent="0.25">
      <c r="A644" s="143" t="s">
        <v>2344</v>
      </c>
      <c r="B644" s="154" t="s">
        <v>1519</v>
      </c>
      <c r="C644" s="90">
        <v>2020</v>
      </c>
      <c r="D644" s="91">
        <v>0.4</v>
      </c>
      <c r="E644" s="92">
        <v>250</v>
      </c>
      <c r="F644" s="93">
        <v>105</v>
      </c>
      <c r="G644" s="94">
        <v>209.73294999999999</v>
      </c>
    </row>
    <row r="645" spans="1:7" s="55" customFormat="1" ht="86.25" x14ac:dyDescent="0.25">
      <c r="A645" s="143" t="s">
        <v>2344</v>
      </c>
      <c r="B645" s="154" t="s">
        <v>1641</v>
      </c>
      <c r="C645" s="90">
        <v>2020</v>
      </c>
      <c r="D645" s="91">
        <v>0.4</v>
      </c>
      <c r="E645" s="92">
        <v>39</v>
      </c>
      <c r="F645" s="93">
        <v>15</v>
      </c>
      <c r="G645" s="94">
        <v>72.906700000000001</v>
      </c>
    </row>
    <row r="646" spans="1:7" s="55" customFormat="1" ht="86.25" x14ac:dyDescent="0.25">
      <c r="A646" s="143" t="s">
        <v>2344</v>
      </c>
      <c r="B646" s="154" t="s">
        <v>1642</v>
      </c>
      <c r="C646" s="90">
        <v>2020</v>
      </c>
      <c r="D646" s="91">
        <v>0.4</v>
      </c>
      <c r="E646" s="92">
        <v>40</v>
      </c>
      <c r="F646" s="93">
        <v>8</v>
      </c>
      <c r="G646" s="94">
        <v>22.311430000000001</v>
      </c>
    </row>
    <row r="647" spans="1:7" s="55" customFormat="1" ht="86.25" x14ac:dyDescent="0.25">
      <c r="A647" s="143" t="s">
        <v>2344</v>
      </c>
      <c r="B647" s="154" t="s">
        <v>1643</v>
      </c>
      <c r="C647" s="90">
        <v>2020</v>
      </c>
      <c r="D647" s="91">
        <v>0.4</v>
      </c>
      <c r="E647" s="92">
        <v>305</v>
      </c>
      <c r="F647" s="93">
        <v>15</v>
      </c>
      <c r="G647" s="94">
        <v>200.18136000000001</v>
      </c>
    </row>
    <row r="648" spans="1:7" s="55" customFormat="1" ht="69" x14ac:dyDescent="0.25">
      <c r="A648" s="143" t="s">
        <v>2344</v>
      </c>
      <c r="B648" s="154" t="s">
        <v>1644</v>
      </c>
      <c r="C648" s="90">
        <v>2020</v>
      </c>
      <c r="D648" s="91">
        <v>0.4</v>
      </c>
      <c r="E648" s="92">
        <v>60</v>
      </c>
      <c r="F648" s="93">
        <v>10</v>
      </c>
      <c r="G648" s="94">
        <v>21.92285</v>
      </c>
    </row>
    <row r="649" spans="1:7" s="55" customFormat="1" ht="69" x14ac:dyDescent="0.25">
      <c r="A649" s="143" t="s">
        <v>2344</v>
      </c>
      <c r="B649" s="154" t="s">
        <v>1520</v>
      </c>
      <c r="C649" s="90">
        <v>2020</v>
      </c>
      <c r="D649" s="91">
        <v>0.4</v>
      </c>
      <c r="E649" s="92">
        <v>246</v>
      </c>
      <c r="F649" s="93">
        <v>15</v>
      </c>
      <c r="G649" s="94">
        <v>402.7432</v>
      </c>
    </row>
    <row r="650" spans="1:7" s="55" customFormat="1" ht="79.900000000000006" customHeight="1" x14ac:dyDescent="0.25">
      <c r="A650" s="143" t="s">
        <v>2344</v>
      </c>
      <c r="B650" s="154" t="s">
        <v>1645</v>
      </c>
      <c r="C650" s="90">
        <v>2020</v>
      </c>
      <c r="D650" s="91">
        <v>0.4</v>
      </c>
      <c r="E650" s="92">
        <v>35</v>
      </c>
      <c r="F650" s="93">
        <v>8</v>
      </c>
      <c r="G650" s="94">
        <v>21.659520000000001</v>
      </c>
    </row>
    <row r="651" spans="1:7" s="55" customFormat="1" ht="76.150000000000006" customHeight="1" x14ac:dyDescent="0.25">
      <c r="A651" s="143" t="s">
        <v>2344</v>
      </c>
      <c r="B651" s="154" t="s">
        <v>1646</v>
      </c>
      <c r="C651" s="90">
        <v>2020</v>
      </c>
      <c r="D651" s="91">
        <v>0.4</v>
      </c>
      <c r="E651" s="92">
        <v>221</v>
      </c>
      <c r="F651" s="93">
        <v>15</v>
      </c>
      <c r="G651" s="94">
        <v>481.71728000000002</v>
      </c>
    </row>
    <row r="652" spans="1:7" s="55" customFormat="1" ht="69" x14ac:dyDescent="0.25">
      <c r="A652" s="143" t="s">
        <v>2344</v>
      </c>
      <c r="B652" s="154" t="s">
        <v>1647</v>
      </c>
      <c r="C652" s="90">
        <v>2020</v>
      </c>
      <c r="D652" s="91">
        <v>0.4</v>
      </c>
      <c r="E652" s="92">
        <v>400</v>
      </c>
      <c r="F652" s="93">
        <v>65</v>
      </c>
      <c r="G652" s="94">
        <v>107.83881</v>
      </c>
    </row>
    <row r="653" spans="1:7" s="55" customFormat="1" ht="120.75" x14ac:dyDescent="0.25">
      <c r="A653" s="143" t="s">
        <v>2344</v>
      </c>
      <c r="B653" s="154" t="s">
        <v>1648</v>
      </c>
      <c r="C653" s="90">
        <v>2020</v>
      </c>
      <c r="D653" s="91">
        <v>10</v>
      </c>
      <c r="E653" s="92">
        <v>152</v>
      </c>
      <c r="F653" s="93">
        <v>122</v>
      </c>
      <c r="G653" s="94">
        <v>165.76703000000001</v>
      </c>
    </row>
    <row r="654" spans="1:7" s="55" customFormat="1" ht="86.25" x14ac:dyDescent="0.25">
      <c r="A654" s="143" t="s">
        <v>2344</v>
      </c>
      <c r="B654" s="154" t="s">
        <v>1649</v>
      </c>
      <c r="C654" s="90">
        <v>2020</v>
      </c>
      <c r="D654" s="91">
        <v>0.4</v>
      </c>
      <c r="E654" s="92">
        <v>84</v>
      </c>
      <c r="F654" s="93">
        <v>15</v>
      </c>
      <c r="G654" s="94">
        <v>255.55058</v>
      </c>
    </row>
    <row r="655" spans="1:7" s="55" customFormat="1" ht="86.25" x14ac:dyDescent="0.25">
      <c r="A655" s="143" t="s">
        <v>2344</v>
      </c>
      <c r="B655" s="154" t="s">
        <v>1650</v>
      </c>
      <c r="C655" s="90">
        <v>2020</v>
      </c>
      <c r="D655" s="91">
        <v>10</v>
      </c>
      <c r="E655" s="92">
        <v>139</v>
      </c>
      <c r="F655" s="93">
        <v>200</v>
      </c>
      <c r="G655" s="94">
        <v>337.24236000000002</v>
      </c>
    </row>
    <row r="656" spans="1:7" s="55" customFormat="1" ht="86.25" x14ac:dyDescent="0.25">
      <c r="A656" s="143" t="s">
        <v>2344</v>
      </c>
      <c r="B656" s="154" t="s">
        <v>1651</v>
      </c>
      <c r="C656" s="90">
        <v>2020</v>
      </c>
      <c r="D656" s="91">
        <v>10</v>
      </c>
      <c r="E656" s="92">
        <v>547</v>
      </c>
      <c r="F656" s="93">
        <v>150</v>
      </c>
      <c r="G656" s="94">
        <v>988.22335999999996</v>
      </c>
    </row>
    <row r="657" spans="1:7" s="55" customFormat="1" ht="86.25" x14ac:dyDescent="0.25">
      <c r="A657" s="143" t="s">
        <v>2344</v>
      </c>
      <c r="B657" s="154" t="s">
        <v>1499</v>
      </c>
      <c r="C657" s="90">
        <v>2020</v>
      </c>
      <c r="D657" s="91">
        <v>10</v>
      </c>
      <c r="E657" s="92">
        <v>101</v>
      </c>
      <c r="F657" s="93">
        <v>120</v>
      </c>
      <c r="G657" s="94">
        <v>329.012</v>
      </c>
    </row>
    <row r="658" spans="1:7" s="55" customFormat="1" ht="86.25" x14ac:dyDescent="0.25">
      <c r="A658" s="143" t="s">
        <v>2344</v>
      </c>
      <c r="B658" s="154" t="s">
        <v>1652</v>
      </c>
      <c r="C658" s="90">
        <v>2020</v>
      </c>
      <c r="D658" s="91">
        <v>10</v>
      </c>
      <c r="E658" s="92">
        <v>291</v>
      </c>
      <c r="F658" s="93">
        <v>15</v>
      </c>
      <c r="G658" s="94">
        <v>699.78422</v>
      </c>
    </row>
    <row r="659" spans="1:7" s="55" customFormat="1" ht="120.75" x14ac:dyDescent="0.25">
      <c r="A659" s="143" t="s">
        <v>2344</v>
      </c>
      <c r="B659" s="154" t="s">
        <v>1653</v>
      </c>
      <c r="C659" s="90">
        <v>2020</v>
      </c>
      <c r="D659" s="91">
        <v>10</v>
      </c>
      <c r="E659" s="92">
        <v>1491</v>
      </c>
      <c r="F659" s="93">
        <v>15</v>
      </c>
      <c r="G659" s="94">
        <v>2365.73189</v>
      </c>
    </row>
    <row r="660" spans="1:7" s="55" customFormat="1" ht="86.25" x14ac:dyDescent="0.25">
      <c r="A660" s="143" t="s">
        <v>2344</v>
      </c>
      <c r="B660" s="154" t="s">
        <v>1654</v>
      </c>
      <c r="C660" s="90">
        <v>2020</v>
      </c>
      <c r="D660" s="91">
        <v>0.4</v>
      </c>
      <c r="E660" s="92">
        <v>400</v>
      </c>
      <c r="F660" s="93">
        <v>10</v>
      </c>
      <c r="G660" s="94">
        <v>164.71113</v>
      </c>
    </row>
    <row r="661" spans="1:7" s="55" customFormat="1" ht="76.150000000000006" customHeight="1" x14ac:dyDescent="0.25">
      <c r="A661" s="143" t="s">
        <v>2344</v>
      </c>
      <c r="B661" s="154" t="s">
        <v>1655</v>
      </c>
      <c r="C661" s="90">
        <v>2020</v>
      </c>
      <c r="D661" s="91">
        <v>0.4</v>
      </c>
      <c r="E661" s="92">
        <v>40</v>
      </c>
      <c r="F661" s="93">
        <v>15</v>
      </c>
      <c r="G661" s="94">
        <v>28.988289999999999</v>
      </c>
    </row>
    <row r="662" spans="1:7" s="55" customFormat="1" ht="74.45" customHeight="1" x14ac:dyDescent="0.25">
      <c r="A662" s="143" t="s">
        <v>2344</v>
      </c>
      <c r="B662" s="154" t="s">
        <v>1656</v>
      </c>
      <c r="C662" s="90">
        <v>2020</v>
      </c>
      <c r="D662" s="91">
        <v>0.4</v>
      </c>
      <c r="E662" s="92">
        <v>330</v>
      </c>
      <c r="F662" s="93">
        <v>15</v>
      </c>
      <c r="G662" s="94">
        <v>131.07131000000001</v>
      </c>
    </row>
    <row r="663" spans="1:7" s="55" customFormat="1" ht="59.45" customHeight="1" x14ac:dyDescent="0.25">
      <c r="A663" s="143" t="s">
        <v>2344</v>
      </c>
      <c r="B663" s="154" t="s">
        <v>1521</v>
      </c>
      <c r="C663" s="90">
        <v>2020</v>
      </c>
      <c r="D663" s="91">
        <v>0.4</v>
      </c>
      <c r="E663" s="92">
        <v>300</v>
      </c>
      <c r="F663" s="93">
        <v>45</v>
      </c>
      <c r="G663" s="94">
        <v>71.719409999999996</v>
      </c>
    </row>
    <row r="664" spans="1:7" s="55" customFormat="1" ht="69" x14ac:dyDescent="0.25">
      <c r="A664" s="143" t="s">
        <v>2344</v>
      </c>
      <c r="B664" s="154" t="s">
        <v>1657</v>
      </c>
      <c r="C664" s="90">
        <v>2020</v>
      </c>
      <c r="D664" s="91">
        <v>0.4</v>
      </c>
      <c r="E664" s="92">
        <v>195</v>
      </c>
      <c r="F664" s="93">
        <v>15</v>
      </c>
      <c r="G664" s="94">
        <v>351.77440999999999</v>
      </c>
    </row>
    <row r="665" spans="1:7" s="55" customFormat="1" ht="78" customHeight="1" x14ac:dyDescent="0.25">
      <c r="A665" s="143" t="s">
        <v>2344</v>
      </c>
      <c r="B665" s="154" t="s">
        <v>1658</v>
      </c>
      <c r="C665" s="90">
        <v>2020</v>
      </c>
      <c r="D665" s="91">
        <v>0.4</v>
      </c>
      <c r="E665" s="92">
        <v>180</v>
      </c>
      <c r="F665" s="93">
        <v>15</v>
      </c>
      <c r="G665" s="94">
        <v>60.822420000000001</v>
      </c>
    </row>
    <row r="666" spans="1:7" s="55" customFormat="1" ht="58.15" customHeight="1" x14ac:dyDescent="0.25">
      <c r="A666" s="143" t="s">
        <v>2344</v>
      </c>
      <c r="B666" s="154" t="s">
        <v>1659</v>
      </c>
      <c r="C666" s="90">
        <v>2020</v>
      </c>
      <c r="D666" s="91">
        <v>0.4</v>
      </c>
      <c r="E666" s="92">
        <v>279</v>
      </c>
      <c r="F666" s="93">
        <v>15</v>
      </c>
      <c r="G666" s="94">
        <v>495.68966999999998</v>
      </c>
    </row>
    <row r="667" spans="1:7" s="55" customFormat="1" ht="86.25" x14ac:dyDescent="0.25">
      <c r="A667" s="143" t="s">
        <v>2344</v>
      </c>
      <c r="B667" s="154" t="s">
        <v>1660</v>
      </c>
      <c r="C667" s="90">
        <v>2020</v>
      </c>
      <c r="D667" s="91">
        <v>10</v>
      </c>
      <c r="E667" s="92">
        <v>12</v>
      </c>
      <c r="F667" s="93">
        <v>7</v>
      </c>
      <c r="G667" s="94">
        <v>24.893730000000001</v>
      </c>
    </row>
    <row r="668" spans="1:7" s="55" customFormat="1" ht="103.5" x14ac:dyDescent="0.25">
      <c r="A668" s="143" t="s">
        <v>2344</v>
      </c>
      <c r="B668" s="154" t="s">
        <v>1661</v>
      </c>
      <c r="C668" s="90">
        <v>2020</v>
      </c>
      <c r="D668" s="91">
        <v>0.4</v>
      </c>
      <c r="E668" s="92">
        <v>120</v>
      </c>
      <c r="F668" s="93">
        <v>75</v>
      </c>
      <c r="G668" s="94">
        <v>121.34211999999999</v>
      </c>
    </row>
    <row r="669" spans="1:7" s="55" customFormat="1" ht="60" customHeight="1" x14ac:dyDescent="0.25">
      <c r="A669" s="143" t="s">
        <v>2344</v>
      </c>
      <c r="B669" s="154" t="s">
        <v>1522</v>
      </c>
      <c r="C669" s="90">
        <v>2020</v>
      </c>
      <c r="D669" s="91">
        <v>0.4</v>
      </c>
      <c r="E669" s="92">
        <v>66</v>
      </c>
      <c r="F669" s="93">
        <v>15</v>
      </c>
      <c r="G669" s="94">
        <v>104.11649</v>
      </c>
    </row>
    <row r="670" spans="1:7" s="55" customFormat="1" ht="69" x14ac:dyDescent="0.25">
      <c r="A670" s="143" t="s">
        <v>2344</v>
      </c>
      <c r="B670" s="154" t="s">
        <v>1662</v>
      </c>
      <c r="C670" s="90">
        <v>2020</v>
      </c>
      <c r="D670" s="91">
        <v>0.4</v>
      </c>
      <c r="E670" s="92">
        <v>300</v>
      </c>
      <c r="F670" s="93">
        <v>15</v>
      </c>
      <c r="G670" s="94">
        <v>503.00198</v>
      </c>
    </row>
    <row r="671" spans="1:7" s="55" customFormat="1" ht="51.75" x14ac:dyDescent="0.25">
      <c r="A671" s="143" t="s">
        <v>2344</v>
      </c>
      <c r="B671" s="154" t="s">
        <v>1663</v>
      </c>
      <c r="C671" s="90">
        <v>2020</v>
      </c>
      <c r="D671" s="91">
        <v>0.4</v>
      </c>
      <c r="E671" s="92">
        <v>170</v>
      </c>
      <c r="F671" s="93">
        <v>10</v>
      </c>
      <c r="G671" s="94">
        <v>96.594220000000007</v>
      </c>
    </row>
    <row r="672" spans="1:7" s="55" customFormat="1" ht="51.75" x14ac:dyDescent="0.25">
      <c r="A672" s="143" t="s">
        <v>2344</v>
      </c>
      <c r="B672" s="154" t="s">
        <v>1664</v>
      </c>
      <c r="C672" s="90">
        <v>2020</v>
      </c>
      <c r="D672" s="91">
        <v>0.4</v>
      </c>
      <c r="E672" s="92">
        <v>200</v>
      </c>
      <c r="F672" s="93">
        <v>10</v>
      </c>
      <c r="G672" s="94">
        <v>138.34630999999999</v>
      </c>
    </row>
    <row r="673" spans="1:7" s="55" customFormat="1" ht="51.75" x14ac:dyDescent="0.25">
      <c r="A673" s="143" t="s">
        <v>2344</v>
      </c>
      <c r="B673" s="154" t="s">
        <v>1665</v>
      </c>
      <c r="C673" s="90">
        <v>2020</v>
      </c>
      <c r="D673" s="91">
        <v>10</v>
      </c>
      <c r="E673" s="92">
        <v>140</v>
      </c>
      <c r="F673" s="93">
        <v>15</v>
      </c>
      <c r="G673" s="94">
        <v>107.72332</v>
      </c>
    </row>
    <row r="674" spans="1:7" s="55" customFormat="1" ht="51.75" x14ac:dyDescent="0.25">
      <c r="A674" s="143" t="s">
        <v>2344</v>
      </c>
      <c r="B674" s="154" t="s">
        <v>1666</v>
      </c>
      <c r="C674" s="90">
        <v>2020</v>
      </c>
      <c r="D674" s="91">
        <v>0.4</v>
      </c>
      <c r="E674" s="92">
        <v>350</v>
      </c>
      <c r="F674" s="93">
        <v>15</v>
      </c>
      <c r="G674" s="94">
        <v>175.48867000000001</v>
      </c>
    </row>
    <row r="675" spans="1:7" s="55" customFormat="1" ht="51.75" x14ac:dyDescent="0.25">
      <c r="A675" s="143" t="s">
        <v>2344</v>
      </c>
      <c r="B675" s="154" t="s">
        <v>1667</v>
      </c>
      <c r="C675" s="90">
        <v>2020</v>
      </c>
      <c r="D675" s="91">
        <v>10</v>
      </c>
      <c r="E675" s="92">
        <v>77</v>
      </c>
      <c r="F675" s="93">
        <v>150</v>
      </c>
      <c r="G675" s="94">
        <v>88.990459999999999</v>
      </c>
    </row>
    <row r="676" spans="1:7" s="55" customFormat="1" ht="69" x14ac:dyDescent="0.25">
      <c r="A676" s="143" t="s">
        <v>2344</v>
      </c>
      <c r="B676" s="154" t="s">
        <v>1523</v>
      </c>
      <c r="C676" s="90">
        <v>2020</v>
      </c>
      <c r="D676" s="91">
        <v>10</v>
      </c>
      <c r="E676" s="92">
        <v>10</v>
      </c>
      <c r="F676" s="93">
        <v>100</v>
      </c>
      <c r="G676" s="94">
        <v>58.50732</v>
      </c>
    </row>
    <row r="677" spans="1:7" s="55" customFormat="1" ht="72" customHeight="1" x14ac:dyDescent="0.25">
      <c r="A677" s="143" t="s">
        <v>2344</v>
      </c>
      <c r="B677" s="154" t="s">
        <v>1668</v>
      </c>
      <c r="C677" s="90">
        <v>2020</v>
      </c>
      <c r="D677" s="91">
        <v>0.4</v>
      </c>
      <c r="E677" s="92">
        <v>441</v>
      </c>
      <c r="F677" s="93">
        <v>7</v>
      </c>
      <c r="G677" s="94">
        <v>463.16968000000003</v>
      </c>
    </row>
    <row r="678" spans="1:7" s="55" customFormat="1" ht="86.25" x14ac:dyDescent="0.25">
      <c r="A678" s="143" t="s">
        <v>2344</v>
      </c>
      <c r="B678" s="154" t="s">
        <v>1669</v>
      </c>
      <c r="C678" s="90">
        <v>2020</v>
      </c>
      <c r="D678" s="91">
        <v>0.4</v>
      </c>
      <c r="E678" s="92">
        <v>129</v>
      </c>
      <c r="F678" s="93">
        <v>15</v>
      </c>
      <c r="G678" s="94">
        <v>95.319890000000001</v>
      </c>
    </row>
    <row r="679" spans="1:7" s="55" customFormat="1" ht="86.25" x14ac:dyDescent="0.25">
      <c r="A679" s="143" t="s">
        <v>2344</v>
      </c>
      <c r="B679" s="154" t="s">
        <v>1670</v>
      </c>
      <c r="C679" s="90">
        <v>2020</v>
      </c>
      <c r="D679" s="91">
        <v>0.4</v>
      </c>
      <c r="E679" s="92">
        <v>159</v>
      </c>
      <c r="F679" s="93">
        <v>15</v>
      </c>
      <c r="G679" s="94">
        <v>90.377309999999994</v>
      </c>
    </row>
    <row r="680" spans="1:7" s="55" customFormat="1" ht="73.900000000000006" customHeight="1" x14ac:dyDescent="0.25">
      <c r="A680" s="143" t="s">
        <v>2344</v>
      </c>
      <c r="B680" s="154" t="s">
        <v>1671</v>
      </c>
      <c r="C680" s="90">
        <v>2020</v>
      </c>
      <c r="D680" s="91">
        <v>0.4</v>
      </c>
      <c r="E680" s="92">
        <v>273</v>
      </c>
      <c r="F680" s="93">
        <v>15</v>
      </c>
      <c r="G680" s="94">
        <v>483.65051999999997</v>
      </c>
    </row>
    <row r="681" spans="1:7" s="55" customFormat="1" ht="78" customHeight="1" x14ac:dyDescent="0.25">
      <c r="A681" s="143" t="s">
        <v>2344</v>
      </c>
      <c r="B681" s="154" t="s">
        <v>1672</v>
      </c>
      <c r="C681" s="90">
        <v>2020</v>
      </c>
      <c r="D681" s="91">
        <v>0.4</v>
      </c>
      <c r="E681" s="92">
        <v>190</v>
      </c>
      <c r="F681" s="93">
        <v>15</v>
      </c>
      <c r="G681" s="94">
        <v>122.02623</v>
      </c>
    </row>
    <row r="682" spans="1:7" s="55" customFormat="1" ht="69" x14ac:dyDescent="0.25">
      <c r="A682" s="143" t="s">
        <v>2344</v>
      </c>
      <c r="B682" s="154" t="s">
        <v>1673</v>
      </c>
      <c r="C682" s="90">
        <v>2020</v>
      </c>
      <c r="D682" s="91">
        <v>0.4</v>
      </c>
      <c r="E682" s="92">
        <v>210</v>
      </c>
      <c r="F682" s="93">
        <v>12</v>
      </c>
      <c r="G682" s="94">
        <v>153.60041000000001</v>
      </c>
    </row>
    <row r="683" spans="1:7" s="55" customFormat="1" ht="86.25" x14ac:dyDescent="0.25">
      <c r="A683" s="143" t="s">
        <v>2344</v>
      </c>
      <c r="B683" s="154" t="s">
        <v>1674</v>
      </c>
      <c r="C683" s="90">
        <v>2020</v>
      </c>
      <c r="D683" s="91">
        <v>0.4</v>
      </c>
      <c r="E683" s="92">
        <v>81</v>
      </c>
      <c r="F683" s="93">
        <v>15</v>
      </c>
      <c r="G683" s="94">
        <v>70.923199999999994</v>
      </c>
    </row>
    <row r="684" spans="1:7" s="55" customFormat="1" ht="86.25" x14ac:dyDescent="0.25">
      <c r="A684" s="143" t="s">
        <v>2344</v>
      </c>
      <c r="B684" s="154" t="s">
        <v>1675</v>
      </c>
      <c r="C684" s="90">
        <v>2020</v>
      </c>
      <c r="D684" s="91">
        <v>0.4</v>
      </c>
      <c r="E684" s="92">
        <v>110</v>
      </c>
      <c r="F684" s="93">
        <v>12</v>
      </c>
      <c r="G684" s="94">
        <v>118.80191000000001</v>
      </c>
    </row>
    <row r="685" spans="1:7" s="55" customFormat="1" ht="34.5" x14ac:dyDescent="0.25">
      <c r="A685" s="143" t="s">
        <v>2344</v>
      </c>
      <c r="B685" s="154" t="s">
        <v>1524</v>
      </c>
      <c r="C685" s="90">
        <v>2020</v>
      </c>
      <c r="D685" s="91">
        <v>0.4</v>
      </c>
      <c r="E685" s="92">
        <v>2800</v>
      </c>
      <c r="F685" s="93"/>
      <c r="G685" s="94">
        <v>2471.1540500000001</v>
      </c>
    </row>
    <row r="686" spans="1:7" s="55" customFormat="1" ht="34.5" x14ac:dyDescent="0.25">
      <c r="A686" s="143" t="s">
        <v>2344</v>
      </c>
      <c r="B686" s="154" t="s">
        <v>1525</v>
      </c>
      <c r="C686" s="90">
        <v>2020</v>
      </c>
      <c r="D686" s="91">
        <v>0.4</v>
      </c>
      <c r="E686" s="92">
        <v>560</v>
      </c>
      <c r="F686" s="93"/>
      <c r="G686" s="94">
        <v>494.64832999999999</v>
      </c>
    </row>
    <row r="687" spans="1:7" s="55" customFormat="1" ht="34.5" x14ac:dyDescent="0.25">
      <c r="A687" s="143" t="s">
        <v>2344</v>
      </c>
      <c r="B687" s="154" t="s">
        <v>1525</v>
      </c>
      <c r="C687" s="90">
        <v>2020</v>
      </c>
      <c r="D687" s="91">
        <v>10</v>
      </c>
      <c r="E687" s="92">
        <v>20</v>
      </c>
      <c r="F687" s="93"/>
      <c r="G687" s="94">
        <v>86.937550000000002</v>
      </c>
    </row>
    <row r="688" spans="1:7" s="55" customFormat="1" ht="17.25" x14ac:dyDescent="0.25">
      <c r="A688" s="143" t="s">
        <v>2344</v>
      </c>
      <c r="B688" s="154" t="s">
        <v>1526</v>
      </c>
      <c r="C688" s="90">
        <v>2020</v>
      </c>
      <c r="D688" s="91">
        <v>0.4</v>
      </c>
      <c r="E688" s="92">
        <v>1005</v>
      </c>
      <c r="F688" s="93"/>
      <c r="G688" s="94">
        <v>1299.94262</v>
      </c>
    </row>
    <row r="689" spans="1:7" s="55" customFormat="1" ht="103.5" x14ac:dyDescent="0.25">
      <c r="A689" s="143" t="s">
        <v>2344</v>
      </c>
      <c r="B689" s="154" t="s">
        <v>1676</v>
      </c>
      <c r="C689" s="90">
        <v>2020</v>
      </c>
      <c r="D689" s="91">
        <v>10</v>
      </c>
      <c r="E689" s="92">
        <v>653</v>
      </c>
      <c r="F689" s="93">
        <v>15</v>
      </c>
      <c r="G689" s="94">
        <v>960.05461000000003</v>
      </c>
    </row>
    <row r="690" spans="1:7" s="55" customFormat="1" ht="58.15" customHeight="1" x14ac:dyDescent="0.25">
      <c r="A690" s="143" t="s">
        <v>2344</v>
      </c>
      <c r="B690" s="154" t="s">
        <v>1677</v>
      </c>
      <c r="C690" s="90">
        <v>2020</v>
      </c>
      <c r="D690" s="91">
        <v>0.4</v>
      </c>
      <c r="E690" s="92">
        <v>532</v>
      </c>
      <c r="F690" s="93">
        <v>15</v>
      </c>
      <c r="G690" s="94">
        <v>164.64068</v>
      </c>
    </row>
    <row r="691" spans="1:7" s="55" customFormat="1" ht="69" x14ac:dyDescent="0.25">
      <c r="A691" s="143" t="s">
        <v>2344</v>
      </c>
      <c r="B691" s="154" t="s">
        <v>1678</v>
      </c>
      <c r="C691" s="90">
        <v>2020</v>
      </c>
      <c r="D691" s="91">
        <v>0.4</v>
      </c>
      <c r="E691" s="92">
        <v>310</v>
      </c>
      <c r="F691" s="93">
        <v>50</v>
      </c>
      <c r="G691" s="94">
        <v>105.76964</v>
      </c>
    </row>
    <row r="692" spans="1:7" s="55" customFormat="1" ht="69" x14ac:dyDescent="0.25">
      <c r="A692" s="143" t="s">
        <v>2344</v>
      </c>
      <c r="B692" s="154" t="s">
        <v>1527</v>
      </c>
      <c r="C692" s="90">
        <v>2020</v>
      </c>
      <c r="D692" s="91">
        <v>0.4</v>
      </c>
      <c r="E692" s="92">
        <v>255</v>
      </c>
      <c r="F692" s="93">
        <v>15</v>
      </c>
      <c r="G692" s="94">
        <v>363.34084000000001</v>
      </c>
    </row>
    <row r="693" spans="1:7" s="55" customFormat="1" ht="86.25" x14ac:dyDescent="0.25">
      <c r="A693" s="143" t="s">
        <v>2344</v>
      </c>
      <c r="B693" s="154" t="s">
        <v>1679</v>
      </c>
      <c r="C693" s="90">
        <v>2020</v>
      </c>
      <c r="D693" s="91">
        <v>0.4</v>
      </c>
      <c r="E693" s="92">
        <v>307</v>
      </c>
      <c r="F693" s="93">
        <v>15</v>
      </c>
      <c r="G693" s="94">
        <v>648.66836999999998</v>
      </c>
    </row>
    <row r="694" spans="1:7" s="55" customFormat="1" ht="69" x14ac:dyDescent="0.25">
      <c r="A694" s="143" t="s">
        <v>2344</v>
      </c>
      <c r="B694" s="154" t="s">
        <v>1680</v>
      </c>
      <c r="C694" s="90">
        <v>2020</v>
      </c>
      <c r="D694" s="91">
        <v>0.4</v>
      </c>
      <c r="E694" s="92">
        <v>206</v>
      </c>
      <c r="F694" s="93">
        <v>12</v>
      </c>
      <c r="G694" s="94">
        <v>233.41076000000001</v>
      </c>
    </row>
    <row r="695" spans="1:7" s="55" customFormat="1" ht="69" x14ac:dyDescent="0.25">
      <c r="A695" s="143" t="s">
        <v>2344</v>
      </c>
      <c r="B695" s="154" t="s">
        <v>1681</v>
      </c>
      <c r="C695" s="90">
        <v>2020</v>
      </c>
      <c r="D695" s="91">
        <v>0.4</v>
      </c>
      <c r="E695" s="92">
        <v>20</v>
      </c>
      <c r="F695" s="93">
        <v>12</v>
      </c>
      <c r="G695" s="94">
        <v>35.626049999999999</v>
      </c>
    </row>
    <row r="696" spans="1:7" s="55" customFormat="1" ht="69" x14ac:dyDescent="0.25">
      <c r="A696" s="143" t="s">
        <v>2344</v>
      </c>
      <c r="B696" s="154" t="s">
        <v>1682</v>
      </c>
      <c r="C696" s="90">
        <v>2020</v>
      </c>
      <c r="D696" s="91">
        <v>0.4</v>
      </c>
      <c r="E696" s="92">
        <v>320</v>
      </c>
      <c r="F696" s="93">
        <v>15</v>
      </c>
      <c r="G696" s="94">
        <v>104.27789</v>
      </c>
    </row>
    <row r="697" spans="1:7" s="55" customFormat="1" ht="51.75" x14ac:dyDescent="0.25">
      <c r="A697" s="143" t="s">
        <v>2344</v>
      </c>
      <c r="B697" s="154" t="s">
        <v>1683</v>
      </c>
      <c r="C697" s="90">
        <v>2020</v>
      </c>
      <c r="D697" s="91">
        <v>0.4</v>
      </c>
      <c r="E697" s="92">
        <v>60</v>
      </c>
      <c r="F697" s="93">
        <v>7</v>
      </c>
      <c r="G697" s="94">
        <v>78.227930000000001</v>
      </c>
    </row>
    <row r="698" spans="1:7" s="55" customFormat="1" ht="72.599999999999994" customHeight="1" x14ac:dyDescent="0.25">
      <c r="A698" s="143" t="s">
        <v>2344</v>
      </c>
      <c r="B698" s="154" t="s">
        <v>1684</v>
      </c>
      <c r="C698" s="90">
        <v>2020</v>
      </c>
      <c r="D698" s="91">
        <v>10</v>
      </c>
      <c r="E698" s="92">
        <v>800</v>
      </c>
      <c r="F698" s="93">
        <v>14</v>
      </c>
      <c r="G698" s="94">
        <v>794.04459999999995</v>
      </c>
    </row>
    <row r="699" spans="1:7" s="55" customFormat="1" ht="103.5" x14ac:dyDescent="0.25">
      <c r="A699" s="143" t="s">
        <v>2344</v>
      </c>
      <c r="B699" s="154" t="s">
        <v>1685</v>
      </c>
      <c r="C699" s="90">
        <v>2020</v>
      </c>
      <c r="D699" s="91">
        <v>10</v>
      </c>
      <c r="E699" s="92">
        <v>1060</v>
      </c>
      <c r="F699" s="93">
        <v>15</v>
      </c>
      <c r="G699" s="94">
        <v>860.33130000000006</v>
      </c>
    </row>
    <row r="700" spans="1:7" s="55" customFormat="1" ht="103.5" x14ac:dyDescent="0.25">
      <c r="A700" s="143" t="s">
        <v>2344</v>
      </c>
      <c r="B700" s="154" t="s">
        <v>1685</v>
      </c>
      <c r="C700" s="90">
        <v>2020</v>
      </c>
      <c r="D700" s="91">
        <v>0.4</v>
      </c>
      <c r="E700" s="92">
        <v>35</v>
      </c>
      <c r="F700" s="93">
        <v>15</v>
      </c>
      <c r="G700" s="94">
        <v>88.335759999999993</v>
      </c>
    </row>
    <row r="701" spans="1:7" s="55" customFormat="1" ht="95.45" customHeight="1" x14ac:dyDescent="0.25">
      <c r="A701" s="143" t="s">
        <v>2344</v>
      </c>
      <c r="B701" s="154" t="s">
        <v>3135</v>
      </c>
      <c r="C701" s="90">
        <v>2020</v>
      </c>
      <c r="D701" s="91">
        <v>10</v>
      </c>
      <c r="E701" s="92">
        <v>200</v>
      </c>
      <c r="F701" s="93">
        <v>12</v>
      </c>
      <c r="G701" s="94">
        <v>390.66640999999998</v>
      </c>
    </row>
    <row r="702" spans="1:7" s="55" customFormat="1" ht="120.75" x14ac:dyDescent="0.25">
      <c r="A702" s="143" t="s">
        <v>2344</v>
      </c>
      <c r="B702" s="154" t="s">
        <v>1686</v>
      </c>
      <c r="C702" s="90">
        <v>2020</v>
      </c>
      <c r="D702" s="91">
        <v>10</v>
      </c>
      <c r="E702" s="92">
        <v>46</v>
      </c>
      <c r="F702" s="93">
        <v>15</v>
      </c>
      <c r="G702" s="94">
        <v>63.098509999999997</v>
      </c>
    </row>
    <row r="703" spans="1:7" s="55" customFormat="1" ht="86.25" x14ac:dyDescent="0.25">
      <c r="A703" s="143" t="s">
        <v>2344</v>
      </c>
      <c r="B703" s="154" t="s">
        <v>1687</v>
      </c>
      <c r="C703" s="90">
        <v>2020</v>
      </c>
      <c r="D703" s="91">
        <v>0.4</v>
      </c>
      <c r="E703" s="92">
        <v>30</v>
      </c>
      <c r="F703" s="93">
        <v>15</v>
      </c>
      <c r="G703" s="94">
        <v>45.569099999999999</v>
      </c>
    </row>
    <row r="704" spans="1:7" s="55" customFormat="1" ht="34.5" x14ac:dyDescent="0.25">
      <c r="A704" s="143" t="s">
        <v>2344</v>
      </c>
      <c r="B704" s="154" t="s">
        <v>1688</v>
      </c>
      <c r="C704" s="90">
        <v>2020</v>
      </c>
      <c r="D704" s="91">
        <v>0.4</v>
      </c>
      <c r="E704" s="92">
        <v>1300</v>
      </c>
      <c r="F704" s="93"/>
      <c r="G704" s="94">
        <v>966.51188000000002</v>
      </c>
    </row>
    <row r="705" spans="1:7" s="55" customFormat="1" ht="51.75" x14ac:dyDescent="0.25">
      <c r="A705" s="143" t="s">
        <v>2344</v>
      </c>
      <c r="B705" s="154" t="s">
        <v>1689</v>
      </c>
      <c r="C705" s="90">
        <v>2020</v>
      </c>
      <c r="D705" s="91">
        <v>0.4</v>
      </c>
      <c r="E705" s="92">
        <v>191</v>
      </c>
      <c r="F705" s="93">
        <v>7</v>
      </c>
      <c r="G705" s="94">
        <v>127.89224</v>
      </c>
    </row>
    <row r="706" spans="1:7" s="55" customFormat="1" ht="77.45" customHeight="1" x14ac:dyDescent="0.25">
      <c r="A706" s="143" t="s">
        <v>2344</v>
      </c>
      <c r="B706" s="154" t="s">
        <v>1690</v>
      </c>
      <c r="C706" s="90">
        <v>2020</v>
      </c>
      <c r="D706" s="91">
        <v>10</v>
      </c>
      <c r="E706" s="92">
        <v>23</v>
      </c>
      <c r="F706" s="93">
        <v>50</v>
      </c>
      <c r="G706" s="94">
        <v>81.688329999999993</v>
      </c>
    </row>
    <row r="707" spans="1:7" s="55" customFormat="1" ht="103.5" x14ac:dyDescent="0.25">
      <c r="A707" s="143" t="s">
        <v>2344</v>
      </c>
      <c r="B707" s="154" t="s">
        <v>1691</v>
      </c>
      <c r="C707" s="90">
        <v>2020</v>
      </c>
      <c r="D707" s="91">
        <v>0.4</v>
      </c>
      <c r="E707" s="92">
        <v>46</v>
      </c>
      <c r="F707" s="93">
        <v>95</v>
      </c>
      <c r="G707" s="94">
        <v>245.4248</v>
      </c>
    </row>
    <row r="708" spans="1:7" s="55" customFormat="1" ht="103.5" x14ac:dyDescent="0.25">
      <c r="A708" s="143" t="s">
        <v>2344</v>
      </c>
      <c r="B708" s="154" t="s">
        <v>1691</v>
      </c>
      <c r="C708" s="90">
        <v>2020</v>
      </c>
      <c r="D708" s="91">
        <v>10</v>
      </c>
      <c r="E708" s="92">
        <v>712</v>
      </c>
      <c r="F708" s="93">
        <v>95</v>
      </c>
      <c r="G708" s="94">
        <v>1721.1068100000002</v>
      </c>
    </row>
    <row r="709" spans="1:7" s="55" customFormat="1" ht="86.25" x14ac:dyDescent="0.25">
      <c r="A709" s="143" t="s">
        <v>2344</v>
      </c>
      <c r="B709" s="154" t="s">
        <v>1692</v>
      </c>
      <c r="C709" s="90">
        <v>2020</v>
      </c>
      <c r="D709" s="91">
        <v>10</v>
      </c>
      <c r="E709" s="92">
        <v>123</v>
      </c>
      <c r="F709" s="93">
        <v>150</v>
      </c>
      <c r="G709" s="94">
        <v>311.26875000000001</v>
      </c>
    </row>
    <row r="710" spans="1:7" s="55" customFormat="1" ht="103.5" x14ac:dyDescent="0.25">
      <c r="A710" s="143" t="s">
        <v>2344</v>
      </c>
      <c r="B710" s="154" t="s">
        <v>1693</v>
      </c>
      <c r="C710" s="90">
        <v>2020</v>
      </c>
      <c r="D710" s="91">
        <v>0.4</v>
      </c>
      <c r="E710" s="92">
        <v>1022</v>
      </c>
      <c r="F710" s="93">
        <v>210</v>
      </c>
      <c r="G710" s="94">
        <v>1655.1091799999999</v>
      </c>
    </row>
    <row r="711" spans="1:7" s="55" customFormat="1" ht="86.25" x14ac:dyDescent="0.25">
      <c r="A711" s="143" t="s">
        <v>2344</v>
      </c>
      <c r="B711" s="154" t="s">
        <v>1694</v>
      </c>
      <c r="C711" s="90">
        <v>2020</v>
      </c>
      <c r="D711" s="91">
        <v>0.4</v>
      </c>
      <c r="E711" s="92">
        <v>201</v>
      </c>
      <c r="F711" s="93">
        <v>60</v>
      </c>
      <c r="G711" s="94">
        <v>383.80455999999998</v>
      </c>
    </row>
    <row r="712" spans="1:7" s="55" customFormat="1" ht="86.25" x14ac:dyDescent="0.25">
      <c r="A712" s="143" t="s">
        <v>2344</v>
      </c>
      <c r="B712" s="154" t="s">
        <v>1694</v>
      </c>
      <c r="C712" s="90">
        <v>2020</v>
      </c>
      <c r="D712" s="91">
        <v>10</v>
      </c>
      <c r="E712" s="92">
        <v>31</v>
      </c>
      <c r="F712" s="93">
        <v>60</v>
      </c>
      <c r="G712" s="94">
        <v>159.26204000000001</v>
      </c>
    </row>
    <row r="713" spans="1:7" s="55" customFormat="1" ht="86.25" x14ac:dyDescent="0.25">
      <c r="A713" s="143" t="s">
        <v>2344</v>
      </c>
      <c r="B713" s="154" t="s">
        <v>1695</v>
      </c>
      <c r="C713" s="90">
        <v>2020</v>
      </c>
      <c r="D713" s="91">
        <v>10</v>
      </c>
      <c r="E713" s="92">
        <v>5</v>
      </c>
      <c r="F713" s="93">
        <v>60</v>
      </c>
      <c r="G713" s="94">
        <v>45.50732</v>
      </c>
    </row>
    <row r="714" spans="1:7" s="55" customFormat="1" ht="120.75" x14ac:dyDescent="0.25">
      <c r="A714" s="143" t="s">
        <v>2344</v>
      </c>
      <c r="B714" s="154" t="s">
        <v>1696</v>
      </c>
      <c r="C714" s="90">
        <v>2020</v>
      </c>
      <c r="D714" s="91">
        <v>10</v>
      </c>
      <c r="E714" s="92">
        <v>487</v>
      </c>
      <c r="F714" s="93">
        <v>145</v>
      </c>
      <c r="G714" s="94">
        <v>682.16225999999995</v>
      </c>
    </row>
    <row r="715" spans="1:7" s="55" customFormat="1" ht="69" x14ac:dyDescent="0.25">
      <c r="A715" s="143" t="s">
        <v>2344</v>
      </c>
      <c r="B715" s="154" t="s">
        <v>1697</v>
      </c>
      <c r="C715" s="90">
        <v>2020</v>
      </c>
      <c r="D715" s="91">
        <v>0.4</v>
      </c>
      <c r="E715" s="92">
        <v>74</v>
      </c>
      <c r="F715" s="93">
        <v>100</v>
      </c>
      <c r="G715" s="94">
        <v>36.148600000000002</v>
      </c>
    </row>
    <row r="716" spans="1:7" s="55" customFormat="1" ht="86.25" x14ac:dyDescent="0.25">
      <c r="A716" s="143" t="s">
        <v>2344</v>
      </c>
      <c r="B716" s="154" t="s">
        <v>1528</v>
      </c>
      <c r="C716" s="90">
        <v>2020</v>
      </c>
      <c r="D716" s="91">
        <v>10</v>
      </c>
      <c r="E716" s="92">
        <v>266</v>
      </c>
      <c r="F716" s="93">
        <v>45</v>
      </c>
      <c r="G716" s="94">
        <v>570.64283</v>
      </c>
    </row>
    <row r="717" spans="1:7" s="55" customFormat="1" ht="69" x14ac:dyDescent="0.25">
      <c r="A717" s="143" t="s">
        <v>2344</v>
      </c>
      <c r="B717" s="154" t="s">
        <v>1698</v>
      </c>
      <c r="C717" s="90">
        <v>2020</v>
      </c>
      <c r="D717" s="91">
        <v>0.4</v>
      </c>
      <c r="E717" s="92">
        <v>41</v>
      </c>
      <c r="F717" s="93">
        <v>8</v>
      </c>
      <c r="G717" s="94">
        <v>53.569920000000003</v>
      </c>
    </row>
    <row r="718" spans="1:7" s="55" customFormat="1" ht="51.75" x14ac:dyDescent="0.25">
      <c r="A718" s="143" t="s">
        <v>2344</v>
      </c>
      <c r="B718" s="154" t="s">
        <v>1699</v>
      </c>
      <c r="C718" s="90">
        <v>2020</v>
      </c>
      <c r="D718" s="91">
        <v>0.4</v>
      </c>
      <c r="E718" s="92">
        <v>120</v>
      </c>
      <c r="F718" s="93">
        <v>15</v>
      </c>
      <c r="G718" s="94">
        <v>78.736930000000001</v>
      </c>
    </row>
    <row r="719" spans="1:7" s="55" customFormat="1" ht="51.75" x14ac:dyDescent="0.25">
      <c r="A719" s="143" t="s">
        <v>2344</v>
      </c>
      <c r="B719" s="154" t="s">
        <v>1529</v>
      </c>
      <c r="C719" s="90">
        <v>2020</v>
      </c>
      <c r="D719" s="91">
        <v>0.4</v>
      </c>
      <c r="E719" s="92">
        <v>60</v>
      </c>
      <c r="F719" s="93">
        <v>10</v>
      </c>
      <c r="G719" s="94">
        <v>59.276490000000003</v>
      </c>
    </row>
    <row r="720" spans="1:7" s="55" customFormat="1" ht="51.75" x14ac:dyDescent="0.25">
      <c r="A720" s="143" t="s">
        <v>2344</v>
      </c>
      <c r="B720" s="154" t="s">
        <v>1700</v>
      </c>
      <c r="C720" s="90">
        <v>2020</v>
      </c>
      <c r="D720" s="91">
        <v>0.4</v>
      </c>
      <c r="E720" s="92">
        <v>590</v>
      </c>
      <c r="F720" s="93">
        <v>14</v>
      </c>
      <c r="G720" s="94">
        <v>234.7218</v>
      </c>
    </row>
    <row r="721" spans="1:7" s="55" customFormat="1" ht="51.75" x14ac:dyDescent="0.25">
      <c r="A721" s="143" t="s">
        <v>2344</v>
      </c>
      <c r="B721" s="154" t="s">
        <v>1530</v>
      </c>
      <c r="C721" s="90">
        <v>2020</v>
      </c>
      <c r="D721" s="91">
        <v>0.4</v>
      </c>
      <c r="E721" s="92">
        <v>32</v>
      </c>
      <c r="F721" s="93">
        <v>10</v>
      </c>
      <c r="G721" s="94">
        <v>31.562439999999999</v>
      </c>
    </row>
    <row r="722" spans="1:7" s="55" customFormat="1" ht="86.25" x14ac:dyDescent="0.25">
      <c r="A722" s="143" t="s">
        <v>2344</v>
      </c>
      <c r="B722" s="154" t="s">
        <v>1701</v>
      </c>
      <c r="C722" s="90">
        <v>2021</v>
      </c>
      <c r="D722" s="91">
        <v>0.4</v>
      </c>
      <c r="E722" s="92">
        <v>10</v>
      </c>
      <c r="F722" s="93">
        <v>15</v>
      </c>
      <c r="G722" s="94">
        <v>36.903399999999998</v>
      </c>
    </row>
    <row r="723" spans="1:7" s="55" customFormat="1" ht="34.5" x14ac:dyDescent="0.25">
      <c r="A723" s="143" t="s">
        <v>2344</v>
      </c>
      <c r="B723" s="154" t="s">
        <v>1702</v>
      </c>
      <c r="C723" s="90">
        <v>2021</v>
      </c>
      <c r="D723" s="91">
        <v>10</v>
      </c>
      <c r="E723" s="92">
        <v>15</v>
      </c>
      <c r="F723" s="93">
        <v>45</v>
      </c>
      <c r="G723" s="94">
        <v>71.186710000000005</v>
      </c>
    </row>
    <row r="724" spans="1:7" s="55" customFormat="1" ht="34.15" customHeight="1" x14ac:dyDescent="0.25">
      <c r="A724" s="143" t="s">
        <v>2344</v>
      </c>
      <c r="B724" s="154" t="s">
        <v>1703</v>
      </c>
      <c r="C724" s="90">
        <v>2021</v>
      </c>
      <c r="D724" s="91">
        <v>10</v>
      </c>
      <c r="E724" s="92">
        <v>15</v>
      </c>
      <c r="F724" s="93">
        <v>15</v>
      </c>
      <c r="G724" s="94">
        <v>77.14264</v>
      </c>
    </row>
    <row r="725" spans="1:7" s="55" customFormat="1" ht="39.6" customHeight="1" x14ac:dyDescent="0.25">
      <c r="A725" s="143" t="s">
        <v>2344</v>
      </c>
      <c r="B725" s="154" t="s">
        <v>1703</v>
      </c>
      <c r="C725" s="90">
        <v>2021</v>
      </c>
      <c r="D725" s="91">
        <v>0.4</v>
      </c>
      <c r="E725" s="92">
        <v>20</v>
      </c>
      <c r="F725" s="93">
        <v>15</v>
      </c>
      <c r="G725" s="94">
        <v>46.209910000000001</v>
      </c>
    </row>
    <row r="726" spans="1:7" s="55" customFormat="1" ht="40.15" customHeight="1" x14ac:dyDescent="0.25">
      <c r="A726" s="143" t="s">
        <v>2344</v>
      </c>
      <c r="B726" s="154" t="s">
        <v>1704</v>
      </c>
      <c r="C726" s="90">
        <v>2021</v>
      </c>
      <c r="D726" s="91">
        <v>10</v>
      </c>
      <c r="E726" s="92">
        <v>720</v>
      </c>
      <c r="F726" s="93">
        <v>15</v>
      </c>
      <c r="G726" s="94">
        <v>678.21195999999998</v>
      </c>
    </row>
    <row r="727" spans="1:7" s="55" customFormat="1" ht="34.5" x14ac:dyDescent="0.25">
      <c r="A727" s="143" t="s">
        <v>2344</v>
      </c>
      <c r="B727" s="154" t="s">
        <v>1705</v>
      </c>
      <c r="C727" s="90">
        <v>2021</v>
      </c>
      <c r="D727" s="91">
        <v>0.4</v>
      </c>
      <c r="E727" s="92">
        <v>385</v>
      </c>
      <c r="F727" s="93">
        <v>10</v>
      </c>
      <c r="G727" s="94">
        <v>211.04361</v>
      </c>
    </row>
    <row r="728" spans="1:7" s="55" customFormat="1" ht="34.5" x14ac:dyDescent="0.25">
      <c r="A728" s="143" t="s">
        <v>2344</v>
      </c>
      <c r="B728" s="154" t="s">
        <v>1706</v>
      </c>
      <c r="C728" s="90">
        <v>2021</v>
      </c>
      <c r="D728" s="91">
        <v>0.4</v>
      </c>
      <c r="E728" s="92">
        <v>50</v>
      </c>
      <c r="F728" s="93">
        <v>15</v>
      </c>
      <c r="G728" s="94">
        <v>57.889209999999999</v>
      </c>
    </row>
    <row r="729" spans="1:7" s="55" customFormat="1" ht="34.5" x14ac:dyDescent="0.25">
      <c r="A729" s="143" t="s">
        <v>2344</v>
      </c>
      <c r="B729" s="154" t="s">
        <v>1707</v>
      </c>
      <c r="C729" s="90">
        <v>2021</v>
      </c>
      <c r="D729" s="91">
        <v>0.4</v>
      </c>
      <c r="E729" s="92">
        <v>10</v>
      </c>
      <c r="F729" s="93">
        <v>15</v>
      </c>
      <c r="G729" s="94">
        <v>35.990220000000001</v>
      </c>
    </row>
    <row r="730" spans="1:7" s="55" customFormat="1" ht="34.5" x14ac:dyDescent="0.25">
      <c r="A730" s="143" t="s">
        <v>2344</v>
      </c>
      <c r="B730" s="154" t="s">
        <v>1707</v>
      </c>
      <c r="C730" s="90">
        <v>2021</v>
      </c>
      <c r="D730" s="91">
        <v>10</v>
      </c>
      <c r="E730" s="92">
        <v>15</v>
      </c>
      <c r="F730" s="93">
        <v>15</v>
      </c>
      <c r="G730" s="94">
        <v>71.872739999999993</v>
      </c>
    </row>
    <row r="731" spans="1:7" s="55" customFormat="1" ht="43.9" customHeight="1" x14ac:dyDescent="0.25">
      <c r="A731" s="143" t="s">
        <v>2344</v>
      </c>
      <c r="B731" s="154" t="s">
        <v>1708</v>
      </c>
      <c r="C731" s="90">
        <v>2021</v>
      </c>
      <c r="D731" s="91">
        <v>10</v>
      </c>
      <c r="E731" s="92">
        <v>65</v>
      </c>
      <c r="F731" s="93">
        <v>15</v>
      </c>
      <c r="G731" s="94">
        <v>189.04038</v>
      </c>
    </row>
    <row r="732" spans="1:7" s="55" customFormat="1" ht="43.9" customHeight="1" x14ac:dyDescent="0.25">
      <c r="A732" s="143" t="s">
        <v>2344</v>
      </c>
      <c r="B732" s="154" t="s">
        <v>1708</v>
      </c>
      <c r="C732" s="90">
        <v>2021</v>
      </c>
      <c r="D732" s="91">
        <v>0.4</v>
      </c>
      <c r="E732" s="92">
        <v>10</v>
      </c>
      <c r="F732" s="93">
        <v>15</v>
      </c>
      <c r="G732" s="94">
        <v>52.187049999999999</v>
      </c>
    </row>
    <row r="733" spans="1:7" s="55" customFormat="1" ht="51.75" x14ac:dyDescent="0.25">
      <c r="A733" s="143" t="s">
        <v>2344</v>
      </c>
      <c r="B733" s="154" t="s">
        <v>1709</v>
      </c>
      <c r="C733" s="90">
        <v>2021</v>
      </c>
      <c r="D733" s="91">
        <v>0.4</v>
      </c>
      <c r="E733" s="92">
        <v>105</v>
      </c>
      <c r="F733" s="93">
        <v>15</v>
      </c>
      <c r="G733" s="94">
        <v>93.398759999999996</v>
      </c>
    </row>
    <row r="734" spans="1:7" s="55" customFormat="1" ht="51.75" x14ac:dyDescent="0.25">
      <c r="A734" s="143" t="s">
        <v>2344</v>
      </c>
      <c r="B734" s="154" t="s">
        <v>1710</v>
      </c>
      <c r="C734" s="90">
        <v>2021</v>
      </c>
      <c r="D734" s="91">
        <v>0.4</v>
      </c>
      <c r="E734" s="92">
        <v>290</v>
      </c>
      <c r="F734" s="93">
        <v>15</v>
      </c>
      <c r="G734" s="94">
        <v>148.91829999999999</v>
      </c>
    </row>
    <row r="735" spans="1:7" s="55" customFormat="1" ht="45.6" customHeight="1" x14ac:dyDescent="0.25">
      <c r="A735" s="143" t="s">
        <v>2344</v>
      </c>
      <c r="B735" s="154" t="s">
        <v>1711</v>
      </c>
      <c r="C735" s="90">
        <v>2021</v>
      </c>
      <c r="D735" s="91">
        <v>0.4</v>
      </c>
      <c r="E735" s="92">
        <v>68</v>
      </c>
      <c r="F735" s="93">
        <v>15</v>
      </c>
      <c r="G735" s="94">
        <v>60.643999999999998</v>
      </c>
    </row>
    <row r="736" spans="1:7" s="55" customFormat="1" ht="51.75" x14ac:dyDescent="0.25">
      <c r="A736" s="143" t="s">
        <v>2344</v>
      </c>
      <c r="B736" s="154" t="s">
        <v>1712</v>
      </c>
      <c r="C736" s="90">
        <v>2021</v>
      </c>
      <c r="D736" s="91">
        <v>0.4</v>
      </c>
      <c r="E736" s="92">
        <v>185</v>
      </c>
      <c r="F736" s="93">
        <v>10</v>
      </c>
      <c r="G736" s="94">
        <v>117.75408</v>
      </c>
    </row>
    <row r="737" spans="1:7" s="55" customFormat="1" ht="34.5" x14ac:dyDescent="0.25">
      <c r="A737" s="143" t="s">
        <v>2344</v>
      </c>
      <c r="B737" s="154" t="s">
        <v>1713</v>
      </c>
      <c r="C737" s="90">
        <v>2021</v>
      </c>
      <c r="D737" s="91">
        <v>10</v>
      </c>
      <c r="E737" s="92">
        <v>23</v>
      </c>
      <c r="F737" s="93">
        <v>100</v>
      </c>
      <c r="G737" s="94">
        <v>24.49793</v>
      </c>
    </row>
    <row r="738" spans="1:7" s="55" customFormat="1" ht="34.5" x14ac:dyDescent="0.25">
      <c r="A738" s="143" t="s">
        <v>2344</v>
      </c>
      <c r="B738" s="154" t="s">
        <v>1714</v>
      </c>
      <c r="C738" s="90">
        <v>2021</v>
      </c>
      <c r="D738" s="91">
        <v>0.4</v>
      </c>
      <c r="E738" s="92">
        <v>24</v>
      </c>
      <c r="F738" s="93">
        <v>70</v>
      </c>
      <c r="G738" s="94">
        <v>20.7791</v>
      </c>
    </row>
    <row r="739" spans="1:7" s="55" customFormat="1" ht="51.75" x14ac:dyDescent="0.25">
      <c r="A739" s="143" t="s">
        <v>2344</v>
      </c>
      <c r="B739" s="154" t="s">
        <v>1715</v>
      </c>
      <c r="C739" s="90">
        <v>2021</v>
      </c>
      <c r="D739" s="91">
        <v>0.4</v>
      </c>
      <c r="E739" s="92">
        <v>325</v>
      </c>
      <c r="F739" s="93">
        <v>15</v>
      </c>
      <c r="G739" s="94">
        <v>125.25345</v>
      </c>
    </row>
    <row r="740" spans="1:7" s="55" customFormat="1" ht="51.75" x14ac:dyDescent="0.25">
      <c r="A740" s="143" t="s">
        <v>2344</v>
      </c>
      <c r="B740" s="154" t="s">
        <v>1716</v>
      </c>
      <c r="C740" s="90">
        <v>2021</v>
      </c>
      <c r="D740" s="91">
        <v>0.4</v>
      </c>
      <c r="E740" s="92">
        <v>7</v>
      </c>
      <c r="F740" s="93">
        <v>15</v>
      </c>
      <c r="G740" s="94">
        <v>15.963380000000001</v>
      </c>
    </row>
    <row r="741" spans="1:7" s="55" customFormat="1" ht="51.75" x14ac:dyDescent="0.25">
      <c r="A741" s="143" t="s">
        <v>2344</v>
      </c>
      <c r="B741" s="154" t="s">
        <v>1717</v>
      </c>
      <c r="C741" s="90">
        <v>2021</v>
      </c>
      <c r="D741" s="91">
        <v>0.4</v>
      </c>
      <c r="E741" s="92">
        <v>7</v>
      </c>
      <c r="F741" s="93">
        <v>15</v>
      </c>
      <c r="G741" s="94">
        <v>15.31235</v>
      </c>
    </row>
    <row r="742" spans="1:7" s="55" customFormat="1" ht="34.5" x14ac:dyDescent="0.25">
      <c r="A742" s="143" t="s">
        <v>2344</v>
      </c>
      <c r="B742" s="154" t="s">
        <v>1718</v>
      </c>
      <c r="C742" s="90">
        <v>2021</v>
      </c>
      <c r="D742" s="91">
        <v>0.4</v>
      </c>
      <c r="E742" s="92">
        <v>822</v>
      </c>
      <c r="F742" s="93">
        <v>30</v>
      </c>
      <c r="G742" s="94">
        <v>290.23899</v>
      </c>
    </row>
    <row r="743" spans="1:7" s="55" customFormat="1" ht="51.75" x14ac:dyDescent="0.25">
      <c r="A743" s="143" t="s">
        <v>2344</v>
      </c>
      <c r="B743" s="154" t="s">
        <v>1719</v>
      </c>
      <c r="C743" s="90">
        <v>2021</v>
      </c>
      <c r="D743" s="91">
        <v>0.4</v>
      </c>
      <c r="E743" s="92">
        <v>126</v>
      </c>
      <c r="F743" s="93">
        <v>10</v>
      </c>
      <c r="G743" s="94">
        <v>122.0162</v>
      </c>
    </row>
    <row r="744" spans="1:7" s="55" customFormat="1" ht="86.25" x14ac:dyDescent="0.25">
      <c r="A744" s="143" t="s">
        <v>2344</v>
      </c>
      <c r="B744" s="154" t="s">
        <v>1720</v>
      </c>
      <c r="C744" s="90">
        <v>2021</v>
      </c>
      <c r="D744" s="91">
        <v>0.4</v>
      </c>
      <c r="E744" s="92">
        <v>6</v>
      </c>
      <c r="F744" s="93">
        <v>54</v>
      </c>
      <c r="G744" s="94">
        <v>129.511</v>
      </c>
    </row>
    <row r="745" spans="1:7" s="55" customFormat="1" ht="86.25" x14ac:dyDescent="0.25">
      <c r="A745" s="143" t="s">
        <v>2344</v>
      </c>
      <c r="B745" s="154" t="s">
        <v>1720</v>
      </c>
      <c r="C745" s="90">
        <v>2021</v>
      </c>
      <c r="D745" s="91">
        <v>10</v>
      </c>
      <c r="E745" s="92">
        <v>27</v>
      </c>
      <c r="F745" s="93">
        <v>54</v>
      </c>
      <c r="G745" s="94">
        <v>224.1583</v>
      </c>
    </row>
    <row r="746" spans="1:7" s="55" customFormat="1" ht="86.25" x14ac:dyDescent="0.25">
      <c r="A746" s="143" t="s">
        <v>2344</v>
      </c>
      <c r="B746" s="154" t="s">
        <v>1721</v>
      </c>
      <c r="C746" s="90">
        <v>2021</v>
      </c>
      <c r="D746" s="91">
        <v>0.4</v>
      </c>
      <c r="E746" s="92">
        <v>10</v>
      </c>
      <c r="F746" s="93">
        <v>15</v>
      </c>
      <c r="G746" s="94">
        <v>43.388840000000002</v>
      </c>
    </row>
    <row r="747" spans="1:7" s="55" customFormat="1" ht="69" x14ac:dyDescent="0.25">
      <c r="A747" s="143" t="s">
        <v>2344</v>
      </c>
      <c r="B747" s="154" t="s">
        <v>1722</v>
      </c>
      <c r="C747" s="90">
        <v>2021</v>
      </c>
      <c r="D747" s="91">
        <v>0.4</v>
      </c>
      <c r="E747" s="92">
        <v>125</v>
      </c>
      <c r="F747" s="93">
        <v>15</v>
      </c>
      <c r="G747" s="94">
        <v>167.93361999999999</v>
      </c>
    </row>
    <row r="748" spans="1:7" s="55" customFormat="1" ht="75.599999999999994" customHeight="1" x14ac:dyDescent="0.25">
      <c r="A748" s="143" t="s">
        <v>2344</v>
      </c>
      <c r="B748" s="154" t="s">
        <v>1723</v>
      </c>
      <c r="C748" s="90">
        <v>2021</v>
      </c>
      <c r="D748" s="91">
        <v>0.4</v>
      </c>
      <c r="E748" s="92">
        <v>820</v>
      </c>
      <c r="F748" s="93">
        <v>60</v>
      </c>
      <c r="G748" s="94">
        <v>524.96861000000001</v>
      </c>
    </row>
    <row r="749" spans="1:7" s="55" customFormat="1" ht="69" x14ac:dyDescent="0.25">
      <c r="A749" s="143" t="s">
        <v>2344</v>
      </c>
      <c r="B749" s="154" t="s">
        <v>1724</v>
      </c>
      <c r="C749" s="90">
        <v>2021</v>
      </c>
      <c r="D749" s="91">
        <v>0.4</v>
      </c>
      <c r="E749" s="92">
        <v>210</v>
      </c>
      <c r="F749" s="93">
        <v>10</v>
      </c>
      <c r="G749" s="94">
        <v>162.40424999999999</v>
      </c>
    </row>
    <row r="750" spans="1:7" s="55" customFormat="1" ht="69" x14ac:dyDescent="0.25">
      <c r="A750" s="143" t="s">
        <v>2344</v>
      </c>
      <c r="B750" s="154" t="s">
        <v>1725</v>
      </c>
      <c r="C750" s="90">
        <v>2021</v>
      </c>
      <c r="D750" s="91">
        <v>0.4</v>
      </c>
      <c r="E750" s="92">
        <v>82</v>
      </c>
      <c r="F750" s="93">
        <v>15</v>
      </c>
      <c r="G750" s="94">
        <v>93.492530000000002</v>
      </c>
    </row>
    <row r="751" spans="1:7" s="55" customFormat="1" ht="69" x14ac:dyDescent="0.25">
      <c r="A751" s="143" t="s">
        <v>2344</v>
      </c>
      <c r="B751" s="154" t="s">
        <v>1726</v>
      </c>
      <c r="C751" s="90">
        <v>2021</v>
      </c>
      <c r="D751" s="91">
        <v>0.4</v>
      </c>
      <c r="E751" s="92">
        <v>80</v>
      </c>
      <c r="F751" s="93">
        <v>15</v>
      </c>
      <c r="G751" s="94">
        <v>83.748800000000003</v>
      </c>
    </row>
    <row r="752" spans="1:7" s="55" customFormat="1" ht="69" x14ac:dyDescent="0.25">
      <c r="A752" s="143" t="s">
        <v>2344</v>
      </c>
      <c r="B752" s="154" t="s">
        <v>1727</v>
      </c>
      <c r="C752" s="90">
        <v>2021</v>
      </c>
      <c r="D752" s="91">
        <v>0.4</v>
      </c>
      <c r="E752" s="92">
        <v>150</v>
      </c>
      <c r="F752" s="93">
        <v>15</v>
      </c>
      <c r="G752" s="94">
        <v>150.00754000000001</v>
      </c>
    </row>
    <row r="753" spans="1:7" s="55" customFormat="1" ht="51.75" x14ac:dyDescent="0.25">
      <c r="A753" s="143" t="s">
        <v>2344</v>
      </c>
      <c r="B753" s="154" t="s">
        <v>1728</v>
      </c>
      <c r="C753" s="90">
        <v>2021</v>
      </c>
      <c r="D753" s="91">
        <v>0.4</v>
      </c>
      <c r="E753" s="92">
        <v>110</v>
      </c>
      <c r="F753" s="93">
        <v>15</v>
      </c>
      <c r="G753" s="94">
        <v>120.70729</v>
      </c>
    </row>
    <row r="754" spans="1:7" s="55" customFormat="1" ht="34.5" x14ac:dyDescent="0.25">
      <c r="A754" s="143" t="s">
        <v>2344</v>
      </c>
      <c r="B754" s="154" t="s">
        <v>1729</v>
      </c>
      <c r="C754" s="90">
        <v>2021</v>
      </c>
      <c r="D754" s="91">
        <v>0.4</v>
      </c>
      <c r="E754" s="92">
        <v>72</v>
      </c>
      <c r="F754" s="93">
        <v>15</v>
      </c>
      <c r="G754" s="94">
        <v>89.075850000000003</v>
      </c>
    </row>
    <row r="755" spans="1:7" s="55" customFormat="1" ht="51.75" x14ac:dyDescent="0.25">
      <c r="A755" s="143" t="s">
        <v>2344</v>
      </c>
      <c r="B755" s="154" t="s">
        <v>1730</v>
      </c>
      <c r="C755" s="90">
        <v>2021</v>
      </c>
      <c r="D755" s="91">
        <v>0.4</v>
      </c>
      <c r="E755" s="92">
        <v>87</v>
      </c>
      <c r="F755" s="93">
        <v>15</v>
      </c>
      <c r="G755" s="94">
        <v>154.06593000000001</v>
      </c>
    </row>
    <row r="756" spans="1:7" s="55" customFormat="1" ht="86.25" x14ac:dyDescent="0.25">
      <c r="A756" s="143" t="s">
        <v>2344</v>
      </c>
      <c r="B756" s="154" t="s">
        <v>1731</v>
      </c>
      <c r="C756" s="90">
        <v>2021</v>
      </c>
      <c r="D756" s="91">
        <v>0.4</v>
      </c>
      <c r="E756" s="92">
        <v>10</v>
      </c>
      <c r="F756" s="93">
        <v>15</v>
      </c>
      <c r="G756" s="94">
        <v>56.151960000000003</v>
      </c>
    </row>
    <row r="757" spans="1:7" s="55" customFormat="1" ht="86.25" x14ac:dyDescent="0.25">
      <c r="A757" s="143" t="s">
        <v>2344</v>
      </c>
      <c r="B757" s="154" t="s">
        <v>1731</v>
      </c>
      <c r="C757" s="90">
        <v>2021</v>
      </c>
      <c r="D757" s="91">
        <v>10</v>
      </c>
      <c r="E757" s="92">
        <v>18</v>
      </c>
      <c r="F757" s="93">
        <v>15</v>
      </c>
      <c r="G757" s="94">
        <v>72.781630000000007</v>
      </c>
    </row>
    <row r="758" spans="1:7" s="55" customFormat="1" ht="34.5" x14ac:dyDescent="0.25">
      <c r="A758" s="143" t="s">
        <v>2344</v>
      </c>
      <c r="B758" s="154" t="s">
        <v>1732</v>
      </c>
      <c r="C758" s="90">
        <v>2021</v>
      </c>
      <c r="D758" s="91">
        <v>0.4</v>
      </c>
      <c r="E758" s="92">
        <v>32</v>
      </c>
      <c r="F758" s="93">
        <v>95</v>
      </c>
      <c r="G758" s="94">
        <v>91.052750000000003</v>
      </c>
    </row>
    <row r="759" spans="1:7" s="55" customFormat="1" ht="75.599999999999994" customHeight="1" x14ac:dyDescent="0.25">
      <c r="A759" s="143" t="s">
        <v>2344</v>
      </c>
      <c r="B759" s="154" t="s">
        <v>1733</v>
      </c>
      <c r="C759" s="90">
        <v>2021</v>
      </c>
      <c r="D759" s="91">
        <v>10</v>
      </c>
      <c r="E759" s="92">
        <v>166</v>
      </c>
      <c r="F759" s="93">
        <v>60</v>
      </c>
      <c r="G759" s="94">
        <v>457.62797</v>
      </c>
    </row>
    <row r="760" spans="1:7" s="55" customFormat="1" ht="77.45" customHeight="1" x14ac:dyDescent="0.25">
      <c r="A760" s="143" t="s">
        <v>2344</v>
      </c>
      <c r="B760" s="154" t="s">
        <v>1733</v>
      </c>
      <c r="C760" s="90">
        <v>2021</v>
      </c>
      <c r="D760" s="91">
        <v>0.4</v>
      </c>
      <c r="E760" s="92">
        <v>196</v>
      </c>
      <c r="F760" s="93">
        <v>60</v>
      </c>
      <c r="G760" s="94">
        <v>357.47476999999998</v>
      </c>
    </row>
    <row r="761" spans="1:7" s="55" customFormat="1" ht="34.5" x14ac:dyDescent="0.25">
      <c r="A761" s="143" t="s">
        <v>2344</v>
      </c>
      <c r="B761" s="154" t="s">
        <v>1734</v>
      </c>
      <c r="C761" s="90">
        <v>2021</v>
      </c>
      <c r="D761" s="91">
        <v>0.4</v>
      </c>
      <c r="E761" s="92">
        <v>285</v>
      </c>
      <c r="F761" s="93">
        <v>15</v>
      </c>
      <c r="G761" s="94">
        <v>264.06772999999998</v>
      </c>
    </row>
    <row r="762" spans="1:7" s="55" customFormat="1" ht="34.5" x14ac:dyDescent="0.25">
      <c r="A762" s="143" t="s">
        <v>2344</v>
      </c>
      <c r="B762" s="154" t="s">
        <v>1735</v>
      </c>
      <c r="C762" s="90">
        <v>2021</v>
      </c>
      <c r="D762" s="91">
        <v>0.4</v>
      </c>
      <c r="E762" s="92">
        <v>160</v>
      </c>
      <c r="F762" s="93">
        <v>10</v>
      </c>
      <c r="G762" s="94">
        <v>166.75837999999999</v>
      </c>
    </row>
    <row r="763" spans="1:7" s="55" customFormat="1" ht="34.5" x14ac:dyDescent="0.25">
      <c r="A763" s="143" t="s">
        <v>2344</v>
      </c>
      <c r="B763" s="154" t="s">
        <v>1736</v>
      </c>
      <c r="C763" s="90">
        <v>2021</v>
      </c>
      <c r="D763" s="91">
        <v>0.4</v>
      </c>
      <c r="E763" s="92">
        <v>40</v>
      </c>
      <c r="F763" s="93">
        <v>15</v>
      </c>
      <c r="G763" s="94">
        <v>44.91939</v>
      </c>
    </row>
    <row r="764" spans="1:7" s="55" customFormat="1" ht="51.75" x14ac:dyDescent="0.25">
      <c r="A764" s="143" t="s">
        <v>2344</v>
      </c>
      <c r="B764" s="154" t="s">
        <v>1737</v>
      </c>
      <c r="C764" s="90">
        <v>2021</v>
      </c>
      <c r="D764" s="91">
        <v>0.4</v>
      </c>
      <c r="E764" s="92">
        <v>250</v>
      </c>
      <c r="F764" s="93">
        <v>15</v>
      </c>
      <c r="G764" s="94">
        <v>213.49772999999999</v>
      </c>
    </row>
    <row r="765" spans="1:7" s="55" customFormat="1" ht="51.75" x14ac:dyDescent="0.25">
      <c r="A765" s="143" t="s">
        <v>2344</v>
      </c>
      <c r="B765" s="154" t="s">
        <v>1738</v>
      </c>
      <c r="C765" s="90">
        <v>2021</v>
      </c>
      <c r="D765" s="91">
        <v>0.4</v>
      </c>
      <c r="E765" s="92">
        <v>260</v>
      </c>
      <c r="F765" s="93">
        <v>8</v>
      </c>
      <c r="G765" s="94">
        <v>200.00255999999999</v>
      </c>
    </row>
    <row r="766" spans="1:7" s="55" customFormat="1" ht="34.5" x14ac:dyDescent="0.25">
      <c r="A766" s="143" t="s">
        <v>2344</v>
      </c>
      <c r="B766" s="154" t="s">
        <v>1739</v>
      </c>
      <c r="C766" s="90">
        <v>2021</v>
      </c>
      <c r="D766" s="91">
        <v>0.4</v>
      </c>
      <c r="E766" s="92">
        <v>225</v>
      </c>
      <c r="F766" s="93">
        <v>30</v>
      </c>
      <c r="G766" s="94">
        <v>228.28637000000001</v>
      </c>
    </row>
    <row r="767" spans="1:7" s="55" customFormat="1" ht="34.5" x14ac:dyDescent="0.25">
      <c r="A767" s="143" t="s">
        <v>2344</v>
      </c>
      <c r="B767" s="154" t="s">
        <v>1740</v>
      </c>
      <c r="C767" s="90">
        <v>2021</v>
      </c>
      <c r="D767" s="91">
        <v>0.4</v>
      </c>
      <c r="E767" s="92">
        <v>510</v>
      </c>
      <c r="F767" s="93">
        <v>15</v>
      </c>
      <c r="G767" s="94">
        <v>353.78080999999997</v>
      </c>
    </row>
    <row r="768" spans="1:7" s="55" customFormat="1" ht="34.5" x14ac:dyDescent="0.25">
      <c r="A768" s="143" t="s">
        <v>2344</v>
      </c>
      <c r="B768" s="154" t="s">
        <v>1741</v>
      </c>
      <c r="C768" s="90">
        <v>2021</v>
      </c>
      <c r="D768" s="91">
        <v>0.4</v>
      </c>
      <c r="E768" s="92">
        <v>225</v>
      </c>
      <c r="F768" s="93">
        <v>15</v>
      </c>
      <c r="G768" s="94">
        <v>192.65803</v>
      </c>
    </row>
    <row r="769" spans="1:7" s="55" customFormat="1" ht="34.5" x14ac:dyDescent="0.25">
      <c r="A769" s="143" t="s">
        <v>2344</v>
      </c>
      <c r="B769" s="154" t="s">
        <v>1742</v>
      </c>
      <c r="C769" s="90">
        <v>2021</v>
      </c>
      <c r="D769" s="91">
        <v>0.4</v>
      </c>
      <c r="E769" s="92">
        <v>35</v>
      </c>
      <c r="F769" s="93">
        <v>15</v>
      </c>
      <c r="G769" s="94">
        <v>33.123570000000001</v>
      </c>
    </row>
    <row r="770" spans="1:7" s="55" customFormat="1" ht="34.5" x14ac:dyDescent="0.25">
      <c r="A770" s="143" t="s">
        <v>2344</v>
      </c>
      <c r="B770" s="154" t="s">
        <v>1743</v>
      </c>
      <c r="C770" s="90">
        <v>2021</v>
      </c>
      <c r="D770" s="91">
        <v>0.4</v>
      </c>
      <c r="E770" s="92">
        <v>105</v>
      </c>
      <c r="F770" s="93">
        <v>15</v>
      </c>
      <c r="G770" s="94">
        <v>81.853620000000006</v>
      </c>
    </row>
    <row r="771" spans="1:7" s="55" customFormat="1" ht="34.5" x14ac:dyDescent="0.25">
      <c r="A771" s="143" t="s">
        <v>2344</v>
      </c>
      <c r="B771" s="154" t="s">
        <v>1744</v>
      </c>
      <c r="C771" s="90">
        <v>2021</v>
      </c>
      <c r="D771" s="91">
        <v>0.4</v>
      </c>
      <c r="E771" s="92">
        <v>80</v>
      </c>
      <c r="F771" s="93">
        <v>10</v>
      </c>
      <c r="G771" s="94">
        <v>62.731290000000001</v>
      </c>
    </row>
    <row r="772" spans="1:7" s="55" customFormat="1" ht="51.75" x14ac:dyDescent="0.25">
      <c r="A772" s="143" t="s">
        <v>2344</v>
      </c>
      <c r="B772" s="154" t="s">
        <v>1745</v>
      </c>
      <c r="C772" s="90">
        <v>2021</v>
      </c>
      <c r="D772" s="91">
        <v>0.4</v>
      </c>
      <c r="E772" s="92">
        <v>285</v>
      </c>
      <c r="F772" s="93">
        <v>15</v>
      </c>
      <c r="G772" s="94">
        <v>248.14642000000001</v>
      </c>
    </row>
    <row r="773" spans="1:7" s="55" customFormat="1" ht="69" x14ac:dyDescent="0.25">
      <c r="A773" s="143" t="s">
        <v>2344</v>
      </c>
      <c r="B773" s="154" t="s">
        <v>1746</v>
      </c>
      <c r="C773" s="90">
        <v>2021</v>
      </c>
      <c r="D773" s="91">
        <v>0.4</v>
      </c>
      <c r="E773" s="92">
        <v>135</v>
      </c>
      <c r="F773" s="93">
        <v>15</v>
      </c>
      <c r="G773" s="94">
        <v>110.06835</v>
      </c>
    </row>
    <row r="774" spans="1:7" s="55" customFormat="1" ht="51.75" x14ac:dyDescent="0.25">
      <c r="A774" s="143" t="s">
        <v>2344</v>
      </c>
      <c r="B774" s="154" t="s">
        <v>1747</v>
      </c>
      <c r="C774" s="90">
        <v>2021</v>
      </c>
      <c r="D774" s="91">
        <v>0.4</v>
      </c>
      <c r="E774" s="92">
        <v>220</v>
      </c>
      <c r="F774" s="93">
        <v>15</v>
      </c>
      <c r="G774" s="94">
        <v>125.64011000000001</v>
      </c>
    </row>
    <row r="775" spans="1:7" s="55" customFormat="1" ht="51.75" x14ac:dyDescent="0.25">
      <c r="A775" s="143" t="s">
        <v>2344</v>
      </c>
      <c r="B775" s="154" t="s">
        <v>1748</v>
      </c>
      <c r="C775" s="90">
        <v>2021</v>
      </c>
      <c r="D775" s="91">
        <v>0.4</v>
      </c>
      <c r="E775" s="92">
        <v>285</v>
      </c>
      <c r="F775" s="93">
        <v>10</v>
      </c>
      <c r="G775" s="94">
        <v>147.05304000000001</v>
      </c>
    </row>
    <row r="776" spans="1:7" s="55" customFormat="1" ht="51.75" x14ac:dyDescent="0.25">
      <c r="A776" s="143" t="s">
        <v>2344</v>
      </c>
      <c r="B776" s="154" t="s">
        <v>1749</v>
      </c>
      <c r="C776" s="90">
        <v>2021</v>
      </c>
      <c r="D776" s="91">
        <v>0.4</v>
      </c>
      <c r="E776" s="92">
        <v>163</v>
      </c>
      <c r="F776" s="93">
        <v>15</v>
      </c>
      <c r="G776" s="94">
        <v>139.63471999999999</v>
      </c>
    </row>
    <row r="777" spans="1:7" s="55" customFormat="1" ht="86.25" x14ac:dyDescent="0.25">
      <c r="A777" s="143" t="s">
        <v>2344</v>
      </c>
      <c r="B777" s="154" t="s">
        <v>1750</v>
      </c>
      <c r="C777" s="90">
        <v>2021</v>
      </c>
      <c r="D777" s="91">
        <v>10</v>
      </c>
      <c r="E777" s="92">
        <v>196</v>
      </c>
      <c r="F777" s="93">
        <v>150</v>
      </c>
      <c r="G777" s="94">
        <v>623.78815999999995</v>
      </c>
    </row>
    <row r="778" spans="1:7" s="55" customFormat="1" ht="103.5" x14ac:dyDescent="0.25">
      <c r="A778" s="143" t="s">
        <v>2344</v>
      </c>
      <c r="B778" s="154" t="s">
        <v>1751</v>
      </c>
      <c r="C778" s="90">
        <v>2021</v>
      </c>
      <c r="D778" s="91">
        <v>10</v>
      </c>
      <c r="E778" s="92">
        <v>1860</v>
      </c>
      <c r="F778" s="93">
        <v>100</v>
      </c>
      <c r="G778" s="94">
        <v>2193.2841100000001</v>
      </c>
    </row>
    <row r="779" spans="1:7" s="55" customFormat="1" ht="69" x14ac:dyDescent="0.25">
      <c r="A779" s="143" t="s">
        <v>2344</v>
      </c>
      <c r="B779" s="154" t="s">
        <v>1752</v>
      </c>
      <c r="C779" s="90">
        <v>2021</v>
      </c>
      <c r="D779" s="91">
        <v>0.4</v>
      </c>
      <c r="E779" s="92">
        <v>548</v>
      </c>
      <c r="F779" s="93">
        <v>30</v>
      </c>
      <c r="G779" s="94">
        <v>333.61563999999998</v>
      </c>
    </row>
    <row r="780" spans="1:7" s="55" customFormat="1" ht="69" x14ac:dyDescent="0.25">
      <c r="A780" s="143" t="s">
        <v>2344</v>
      </c>
      <c r="B780" s="154" t="s">
        <v>1753</v>
      </c>
      <c r="C780" s="90">
        <v>2021</v>
      </c>
      <c r="D780" s="91">
        <v>0.4</v>
      </c>
      <c r="E780" s="92">
        <v>10</v>
      </c>
      <c r="F780" s="93">
        <v>50</v>
      </c>
      <c r="G780" s="94">
        <v>48.5428</v>
      </c>
    </row>
    <row r="781" spans="1:7" s="55" customFormat="1" ht="69" x14ac:dyDescent="0.25">
      <c r="A781" s="143" t="s">
        <v>2344</v>
      </c>
      <c r="B781" s="154" t="s">
        <v>1754</v>
      </c>
      <c r="C781" s="90">
        <v>2021</v>
      </c>
      <c r="D781" s="91">
        <v>10</v>
      </c>
      <c r="E781" s="92">
        <v>18</v>
      </c>
      <c r="F781" s="93">
        <v>150</v>
      </c>
      <c r="G781" s="94">
        <v>88.888890000000004</v>
      </c>
    </row>
    <row r="782" spans="1:7" s="55" customFormat="1" ht="69" x14ac:dyDescent="0.25">
      <c r="A782" s="143" t="s">
        <v>2344</v>
      </c>
      <c r="B782" s="154" t="s">
        <v>1754</v>
      </c>
      <c r="C782" s="90">
        <v>2021</v>
      </c>
      <c r="D782" s="91">
        <v>0.4</v>
      </c>
      <c r="E782" s="92">
        <v>10</v>
      </c>
      <c r="F782" s="93">
        <v>150</v>
      </c>
      <c r="G782" s="94">
        <v>48.900010000000002</v>
      </c>
    </row>
    <row r="783" spans="1:7" s="55" customFormat="1" ht="51.75" x14ac:dyDescent="0.25">
      <c r="A783" s="143" t="s">
        <v>2344</v>
      </c>
      <c r="B783" s="154" t="s">
        <v>1755</v>
      </c>
      <c r="C783" s="90">
        <v>2021</v>
      </c>
      <c r="D783" s="91">
        <v>0.4</v>
      </c>
      <c r="E783" s="92">
        <v>55</v>
      </c>
      <c r="F783" s="93">
        <v>15</v>
      </c>
      <c r="G783" s="94">
        <v>66.397959999999998</v>
      </c>
    </row>
    <row r="784" spans="1:7" s="55" customFormat="1" ht="51.75" x14ac:dyDescent="0.25">
      <c r="A784" s="143" t="s">
        <v>2344</v>
      </c>
      <c r="B784" s="154" t="s">
        <v>1756</v>
      </c>
      <c r="C784" s="90">
        <v>2021</v>
      </c>
      <c r="D784" s="91">
        <v>0.4</v>
      </c>
      <c r="E784" s="92">
        <v>70</v>
      </c>
      <c r="F784" s="93">
        <v>15</v>
      </c>
      <c r="G784" s="94">
        <v>111.19767</v>
      </c>
    </row>
    <row r="785" spans="1:7" s="55" customFormat="1" ht="72.599999999999994" customHeight="1" x14ac:dyDescent="0.25">
      <c r="A785" s="143" t="s">
        <v>2344</v>
      </c>
      <c r="B785" s="154" t="s">
        <v>1757</v>
      </c>
      <c r="C785" s="90">
        <v>2021</v>
      </c>
      <c r="D785" s="91">
        <v>0.4</v>
      </c>
      <c r="E785" s="92">
        <v>290</v>
      </c>
      <c r="F785" s="93">
        <v>8</v>
      </c>
      <c r="G785" s="94">
        <v>120.59587999999999</v>
      </c>
    </row>
    <row r="786" spans="1:7" s="55" customFormat="1" ht="51.75" x14ac:dyDescent="0.25">
      <c r="A786" s="143" t="s">
        <v>2344</v>
      </c>
      <c r="B786" s="154" t="s">
        <v>1758</v>
      </c>
      <c r="C786" s="90">
        <v>2021</v>
      </c>
      <c r="D786" s="91">
        <v>0.4</v>
      </c>
      <c r="E786" s="92">
        <v>55</v>
      </c>
      <c r="F786" s="93">
        <v>15</v>
      </c>
      <c r="G786" s="94">
        <v>63.895299999999999</v>
      </c>
    </row>
    <row r="787" spans="1:7" s="55" customFormat="1" ht="51.75" x14ac:dyDescent="0.25">
      <c r="A787" s="143" t="s">
        <v>2344</v>
      </c>
      <c r="B787" s="154" t="s">
        <v>1759</v>
      </c>
      <c r="C787" s="90">
        <v>2021</v>
      </c>
      <c r="D787" s="91">
        <v>0.4</v>
      </c>
      <c r="E787" s="92">
        <v>95</v>
      </c>
      <c r="F787" s="93">
        <v>15</v>
      </c>
      <c r="G787" s="94">
        <v>78.669939999999997</v>
      </c>
    </row>
    <row r="788" spans="1:7" s="55" customFormat="1" ht="69" x14ac:dyDescent="0.25">
      <c r="A788" s="143" t="s">
        <v>2344</v>
      </c>
      <c r="B788" s="154" t="s">
        <v>1760</v>
      </c>
      <c r="C788" s="90">
        <v>2021</v>
      </c>
      <c r="D788" s="91">
        <v>10</v>
      </c>
      <c r="E788" s="92">
        <v>19</v>
      </c>
      <c r="F788" s="93">
        <v>15</v>
      </c>
      <c r="G788" s="94">
        <v>52.712710000000001</v>
      </c>
    </row>
    <row r="789" spans="1:7" s="55" customFormat="1" ht="69" x14ac:dyDescent="0.25">
      <c r="A789" s="143" t="s">
        <v>2344</v>
      </c>
      <c r="B789" s="154" t="s">
        <v>1760</v>
      </c>
      <c r="C789" s="90">
        <v>2021</v>
      </c>
      <c r="D789" s="91">
        <v>0.4</v>
      </c>
      <c r="E789" s="92">
        <v>15</v>
      </c>
      <c r="F789" s="93">
        <v>15</v>
      </c>
      <c r="G789" s="94">
        <v>28.034130000000001</v>
      </c>
    </row>
    <row r="790" spans="1:7" s="55" customFormat="1" ht="60" customHeight="1" x14ac:dyDescent="0.25">
      <c r="A790" s="143" t="s">
        <v>2344</v>
      </c>
      <c r="B790" s="154" t="s">
        <v>1761</v>
      </c>
      <c r="C790" s="90">
        <v>2021</v>
      </c>
      <c r="D790" s="91">
        <v>10</v>
      </c>
      <c r="E790" s="92">
        <v>22</v>
      </c>
      <c r="F790" s="93">
        <v>15</v>
      </c>
      <c r="G790" s="94">
        <v>63.8733</v>
      </c>
    </row>
    <row r="791" spans="1:7" s="55" customFormat="1" ht="51.75" x14ac:dyDescent="0.25">
      <c r="A791" s="143" t="s">
        <v>2344</v>
      </c>
      <c r="B791" s="154" t="s">
        <v>1762</v>
      </c>
      <c r="C791" s="90">
        <v>2021</v>
      </c>
      <c r="D791" s="91">
        <v>10</v>
      </c>
      <c r="E791" s="92">
        <v>1082</v>
      </c>
      <c r="F791" s="93">
        <v>1200</v>
      </c>
      <c r="G791" s="94">
        <v>2398.2559700000002</v>
      </c>
    </row>
    <row r="792" spans="1:7" s="55" customFormat="1" ht="51.75" x14ac:dyDescent="0.25">
      <c r="A792" s="143" t="s">
        <v>2344</v>
      </c>
      <c r="B792" s="154" t="s">
        <v>1763</v>
      </c>
      <c r="C792" s="90">
        <v>2021</v>
      </c>
      <c r="D792" s="91">
        <v>0.4</v>
      </c>
      <c r="E792" s="92">
        <v>340</v>
      </c>
      <c r="F792" s="93">
        <v>7</v>
      </c>
      <c r="G792" s="94">
        <v>276.23102</v>
      </c>
    </row>
    <row r="793" spans="1:7" s="55" customFormat="1" ht="111.6" customHeight="1" x14ac:dyDescent="0.25">
      <c r="A793" s="143" t="s">
        <v>2344</v>
      </c>
      <c r="B793" s="154" t="s">
        <v>1764</v>
      </c>
      <c r="C793" s="90">
        <v>2021</v>
      </c>
      <c r="D793" s="91">
        <v>0.4</v>
      </c>
      <c r="E793" s="92">
        <v>873</v>
      </c>
      <c r="F793" s="93">
        <v>15</v>
      </c>
      <c r="G793" s="94">
        <v>966.01</v>
      </c>
    </row>
    <row r="794" spans="1:7" s="55" customFormat="1" ht="69" x14ac:dyDescent="0.25">
      <c r="A794" s="143" t="s">
        <v>2344</v>
      </c>
      <c r="B794" s="154" t="s">
        <v>1765</v>
      </c>
      <c r="C794" s="90">
        <v>2021</v>
      </c>
      <c r="D794" s="91">
        <v>0.4</v>
      </c>
      <c r="E794" s="92">
        <v>124</v>
      </c>
      <c r="F794" s="93">
        <v>15</v>
      </c>
      <c r="G794" s="94">
        <v>139.15911</v>
      </c>
    </row>
    <row r="795" spans="1:7" s="55" customFormat="1" ht="51.75" x14ac:dyDescent="0.25">
      <c r="A795" s="143" t="s">
        <v>2344</v>
      </c>
      <c r="B795" s="154" t="s">
        <v>2345</v>
      </c>
      <c r="C795" s="90">
        <v>2021</v>
      </c>
      <c r="D795" s="91">
        <v>0.4</v>
      </c>
      <c r="E795" s="92">
        <v>210</v>
      </c>
      <c r="F795" s="93">
        <v>10</v>
      </c>
      <c r="G795" s="94">
        <v>160.70419000000001</v>
      </c>
    </row>
    <row r="796" spans="1:7" s="55" customFormat="1" ht="42.6" customHeight="1" x14ac:dyDescent="0.25">
      <c r="A796" s="143" t="s">
        <v>2344</v>
      </c>
      <c r="B796" s="154" t="s">
        <v>1766</v>
      </c>
      <c r="C796" s="90">
        <v>2021</v>
      </c>
      <c r="D796" s="91">
        <v>0.4</v>
      </c>
      <c r="E796" s="92">
        <v>250</v>
      </c>
      <c r="F796" s="93">
        <v>15</v>
      </c>
      <c r="G796" s="94">
        <v>172.99263999999999</v>
      </c>
    </row>
    <row r="797" spans="1:7" s="55" customFormat="1" ht="34.5" x14ac:dyDescent="0.25">
      <c r="A797" s="143" t="s">
        <v>2344</v>
      </c>
      <c r="B797" s="154" t="s">
        <v>1767</v>
      </c>
      <c r="C797" s="90">
        <v>2021</v>
      </c>
      <c r="D797" s="91">
        <v>0.4</v>
      </c>
      <c r="E797" s="92">
        <v>190</v>
      </c>
      <c r="F797" s="93">
        <v>15</v>
      </c>
      <c r="G797" s="94">
        <v>125.53982999999999</v>
      </c>
    </row>
    <row r="798" spans="1:7" s="55" customFormat="1" ht="69" x14ac:dyDescent="0.25">
      <c r="A798" s="143" t="s">
        <v>2344</v>
      </c>
      <c r="B798" s="154" t="s">
        <v>1768</v>
      </c>
      <c r="C798" s="90">
        <v>2021</v>
      </c>
      <c r="D798" s="91">
        <v>10</v>
      </c>
      <c r="E798" s="92">
        <v>940</v>
      </c>
      <c r="F798" s="93">
        <v>20</v>
      </c>
      <c r="G798" s="94">
        <v>1648.47</v>
      </c>
    </row>
    <row r="799" spans="1:7" s="55" customFormat="1" ht="69" x14ac:dyDescent="0.25">
      <c r="A799" s="143" t="s">
        <v>2344</v>
      </c>
      <c r="B799" s="154" t="s">
        <v>1768</v>
      </c>
      <c r="C799" s="90">
        <v>2021</v>
      </c>
      <c r="D799" s="91">
        <v>0.4</v>
      </c>
      <c r="E799" s="92">
        <v>782</v>
      </c>
      <c r="F799" s="93">
        <v>20</v>
      </c>
      <c r="G799" s="94">
        <v>764.74900000000002</v>
      </c>
    </row>
    <row r="800" spans="1:7" s="55" customFormat="1" ht="51.75" x14ac:dyDescent="0.25">
      <c r="A800" s="143" t="s">
        <v>2344</v>
      </c>
      <c r="B800" s="154" t="s">
        <v>1769</v>
      </c>
      <c r="C800" s="90">
        <v>2021</v>
      </c>
      <c r="D800" s="91">
        <v>0.4</v>
      </c>
      <c r="E800" s="92">
        <v>69</v>
      </c>
      <c r="F800" s="93">
        <v>15</v>
      </c>
      <c r="G800" s="94">
        <v>67.598640000000003</v>
      </c>
    </row>
    <row r="801" spans="1:7" s="55" customFormat="1" ht="51.75" x14ac:dyDescent="0.25">
      <c r="A801" s="143" t="s">
        <v>2344</v>
      </c>
      <c r="B801" s="154" t="s">
        <v>1770</v>
      </c>
      <c r="C801" s="90">
        <v>2021</v>
      </c>
      <c r="D801" s="91">
        <v>0.4</v>
      </c>
      <c r="E801" s="92">
        <v>98</v>
      </c>
      <c r="F801" s="93">
        <v>15</v>
      </c>
      <c r="G801" s="94">
        <v>48.664760000000001</v>
      </c>
    </row>
    <row r="802" spans="1:7" s="55" customFormat="1" ht="34.5" x14ac:dyDescent="0.25">
      <c r="A802" s="143" t="s">
        <v>2344</v>
      </c>
      <c r="B802" s="154" t="s">
        <v>1771</v>
      </c>
      <c r="C802" s="90">
        <v>2021</v>
      </c>
      <c r="D802" s="91">
        <v>0.4</v>
      </c>
      <c r="E802" s="92">
        <v>107</v>
      </c>
      <c r="F802" s="93">
        <v>5</v>
      </c>
      <c r="G802" s="94">
        <v>56.746400000000001</v>
      </c>
    </row>
    <row r="803" spans="1:7" s="55" customFormat="1" ht="51.75" x14ac:dyDescent="0.25">
      <c r="A803" s="143" t="s">
        <v>2344</v>
      </c>
      <c r="B803" s="154" t="s">
        <v>1772</v>
      </c>
      <c r="C803" s="90">
        <v>2021</v>
      </c>
      <c r="D803" s="91">
        <v>0.4</v>
      </c>
      <c r="E803" s="92">
        <v>45</v>
      </c>
      <c r="F803" s="93">
        <v>14.9</v>
      </c>
      <c r="G803" s="94">
        <v>25.778880000000001</v>
      </c>
    </row>
    <row r="804" spans="1:7" s="55" customFormat="1" ht="51.75" x14ac:dyDescent="0.25">
      <c r="A804" s="143" t="s">
        <v>2344</v>
      </c>
      <c r="B804" s="154" t="s">
        <v>1773</v>
      </c>
      <c r="C804" s="90">
        <v>2021</v>
      </c>
      <c r="D804" s="91">
        <v>0.4</v>
      </c>
      <c r="E804" s="92">
        <v>68</v>
      </c>
      <c r="F804" s="93">
        <v>7</v>
      </c>
      <c r="G804" s="94">
        <v>109.79667000000001</v>
      </c>
    </row>
    <row r="805" spans="1:7" s="55" customFormat="1" ht="58.15" customHeight="1" x14ac:dyDescent="0.25">
      <c r="A805" s="143" t="s">
        <v>2344</v>
      </c>
      <c r="B805" s="154" t="s">
        <v>1774</v>
      </c>
      <c r="C805" s="90">
        <v>2021</v>
      </c>
      <c r="D805" s="91">
        <v>0.4</v>
      </c>
      <c r="E805" s="92">
        <v>392</v>
      </c>
      <c r="F805" s="93">
        <v>15</v>
      </c>
      <c r="G805" s="94">
        <v>180.26175000000001</v>
      </c>
    </row>
    <row r="806" spans="1:7" s="55" customFormat="1" ht="51.75" x14ac:dyDescent="0.25">
      <c r="A806" s="143" t="s">
        <v>2344</v>
      </c>
      <c r="B806" s="154" t="s">
        <v>1775</v>
      </c>
      <c r="C806" s="90">
        <v>2021</v>
      </c>
      <c r="D806" s="91">
        <v>0.4</v>
      </c>
      <c r="E806" s="92">
        <v>382</v>
      </c>
      <c r="F806" s="93">
        <v>22</v>
      </c>
      <c r="G806" s="94">
        <v>219.78739999999999</v>
      </c>
    </row>
    <row r="807" spans="1:7" s="55" customFormat="1" ht="51.75" x14ac:dyDescent="0.25">
      <c r="A807" s="143" t="s">
        <v>2344</v>
      </c>
      <c r="B807" s="154" t="s">
        <v>1776</v>
      </c>
      <c r="C807" s="90">
        <v>2021</v>
      </c>
      <c r="D807" s="91">
        <v>0.4</v>
      </c>
      <c r="E807" s="92">
        <v>116</v>
      </c>
      <c r="F807" s="93">
        <v>5</v>
      </c>
      <c r="G807" s="94">
        <v>66.158000000000001</v>
      </c>
    </row>
    <row r="808" spans="1:7" s="55" customFormat="1" ht="69" x14ac:dyDescent="0.25">
      <c r="A808" s="143" t="s">
        <v>2344</v>
      </c>
      <c r="B808" s="154" t="s">
        <v>1777</v>
      </c>
      <c r="C808" s="90">
        <v>2021</v>
      </c>
      <c r="D808" s="91">
        <v>0.4</v>
      </c>
      <c r="E808" s="92">
        <v>22</v>
      </c>
      <c r="F808" s="93">
        <v>15</v>
      </c>
      <c r="G808" s="94">
        <v>20.653130000000001</v>
      </c>
    </row>
    <row r="809" spans="1:7" s="55" customFormat="1" ht="69" x14ac:dyDescent="0.25">
      <c r="A809" s="143" t="s">
        <v>2344</v>
      </c>
      <c r="B809" s="154" t="s">
        <v>1778</v>
      </c>
      <c r="C809" s="90">
        <v>2021</v>
      </c>
      <c r="D809" s="91">
        <v>0.4</v>
      </c>
      <c r="E809" s="92">
        <v>245</v>
      </c>
      <c r="F809" s="93">
        <v>15</v>
      </c>
      <c r="G809" s="94">
        <v>107.99262</v>
      </c>
    </row>
    <row r="810" spans="1:7" s="55" customFormat="1" ht="69" x14ac:dyDescent="0.25">
      <c r="A810" s="143" t="s">
        <v>2344</v>
      </c>
      <c r="B810" s="154" t="s">
        <v>1779</v>
      </c>
      <c r="C810" s="90">
        <v>2021</v>
      </c>
      <c r="D810" s="91">
        <v>0.4</v>
      </c>
      <c r="E810" s="92">
        <v>83</v>
      </c>
      <c r="F810" s="93">
        <v>15</v>
      </c>
      <c r="G810" s="94">
        <v>64.238740000000007</v>
      </c>
    </row>
    <row r="811" spans="1:7" s="55" customFormat="1" ht="69" x14ac:dyDescent="0.25">
      <c r="A811" s="143" t="s">
        <v>2344</v>
      </c>
      <c r="B811" s="154" t="s">
        <v>1780</v>
      </c>
      <c r="C811" s="90">
        <v>2021</v>
      </c>
      <c r="D811" s="91">
        <v>0.4</v>
      </c>
      <c r="E811" s="92">
        <v>162</v>
      </c>
      <c r="F811" s="93">
        <v>15</v>
      </c>
      <c r="G811" s="94">
        <v>119.03328999999999</v>
      </c>
    </row>
    <row r="812" spans="1:7" s="55" customFormat="1" ht="60.6" customHeight="1" x14ac:dyDescent="0.25">
      <c r="A812" s="143" t="s">
        <v>2344</v>
      </c>
      <c r="B812" s="154" t="s">
        <v>1781</v>
      </c>
      <c r="C812" s="90">
        <v>2021</v>
      </c>
      <c r="D812" s="91">
        <v>0.4</v>
      </c>
      <c r="E812" s="92">
        <v>265</v>
      </c>
      <c r="F812" s="93">
        <v>30</v>
      </c>
      <c r="G812" s="94">
        <v>133.61526000000001</v>
      </c>
    </row>
    <row r="813" spans="1:7" s="55" customFormat="1" ht="51.75" x14ac:dyDescent="0.25">
      <c r="A813" s="143" t="s">
        <v>2344</v>
      </c>
      <c r="B813" s="154" t="s">
        <v>1782</v>
      </c>
      <c r="C813" s="90">
        <v>2021</v>
      </c>
      <c r="D813" s="91">
        <v>0.4</v>
      </c>
      <c r="E813" s="92">
        <v>216</v>
      </c>
      <c r="F813" s="93">
        <v>30</v>
      </c>
      <c r="G813" s="94">
        <v>160.94881000000001</v>
      </c>
    </row>
    <row r="814" spans="1:7" s="55" customFormat="1" ht="58.15" customHeight="1" x14ac:dyDescent="0.25">
      <c r="A814" s="143" t="s">
        <v>2344</v>
      </c>
      <c r="B814" s="154" t="s">
        <v>1783</v>
      </c>
      <c r="C814" s="90">
        <v>2021</v>
      </c>
      <c r="D814" s="91">
        <v>0.4</v>
      </c>
      <c r="E814" s="92">
        <v>53</v>
      </c>
      <c r="F814" s="93">
        <v>5</v>
      </c>
      <c r="G814" s="94">
        <v>21.637440000000002</v>
      </c>
    </row>
    <row r="815" spans="1:7" s="55" customFormat="1" ht="51.75" x14ac:dyDescent="0.25">
      <c r="A815" s="143" t="s">
        <v>2344</v>
      </c>
      <c r="B815" s="154" t="s">
        <v>1784</v>
      </c>
      <c r="C815" s="90">
        <v>2021</v>
      </c>
      <c r="D815" s="91">
        <v>0.4</v>
      </c>
      <c r="E815" s="92">
        <v>132</v>
      </c>
      <c r="F815" s="93">
        <v>15</v>
      </c>
      <c r="G815" s="94">
        <v>98.825860000000006</v>
      </c>
    </row>
    <row r="816" spans="1:7" s="55" customFormat="1" ht="52.15" customHeight="1" x14ac:dyDescent="0.25">
      <c r="A816" s="143" t="s">
        <v>2344</v>
      </c>
      <c r="B816" s="154" t="s">
        <v>1785</v>
      </c>
      <c r="C816" s="90">
        <v>2021</v>
      </c>
      <c r="D816" s="91">
        <v>0.4</v>
      </c>
      <c r="E816" s="92">
        <v>88</v>
      </c>
      <c r="F816" s="93">
        <v>5</v>
      </c>
      <c r="G816" s="94">
        <v>46.318309999999997</v>
      </c>
    </row>
    <row r="817" spans="1:7" s="55" customFormat="1" ht="56.45" customHeight="1" x14ac:dyDescent="0.25">
      <c r="A817" s="143" t="s">
        <v>2344</v>
      </c>
      <c r="B817" s="154" t="s">
        <v>1786</v>
      </c>
      <c r="C817" s="90">
        <v>2021</v>
      </c>
      <c r="D817" s="91">
        <v>0.4</v>
      </c>
      <c r="E817" s="92">
        <v>138</v>
      </c>
      <c r="F817" s="93">
        <v>15</v>
      </c>
      <c r="G817" s="94">
        <v>92.888549999999995</v>
      </c>
    </row>
    <row r="818" spans="1:7" s="55" customFormat="1" ht="51.75" x14ac:dyDescent="0.25">
      <c r="A818" s="143" t="s">
        <v>2344</v>
      </c>
      <c r="B818" s="154" t="s">
        <v>1787</v>
      </c>
      <c r="C818" s="90">
        <v>2021</v>
      </c>
      <c r="D818" s="91">
        <v>0.4</v>
      </c>
      <c r="E818" s="92">
        <v>94</v>
      </c>
      <c r="F818" s="93">
        <v>15</v>
      </c>
      <c r="G818" s="94">
        <v>74.821830000000006</v>
      </c>
    </row>
    <row r="819" spans="1:7" s="55" customFormat="1" ht="51.75" x14ac:dyDescent="0.25">
      <c r="A819" s="143" t="s">
        <v>2344</v>
      </c>
      <c r="B819" s="154" t="s">
        <v>1788</v>
      </c>
      <c r="C819" s="90">
        <v>2021</v>
      </c>
      <c r="D819" s="91">
        <v>0.4</v>
      </c>
      <c r="E819" s="92">
        <v>382</v>
      </c>
      <c r="F819" s="93">
        <v>9</v>
      </c>
      <c r="G819" s="94">
        <v>184.39013</v>
      </c>
    </row>
    <row r="820" spans="1:7" s="55" customFormat="1" ht="69" x14ac:dyDescent="0.25">
      <c r="A820" s="143" t="s">
        <v>2344</v>
      </c>
      <c r="B820" s="154" t="s">
        <v>1789</v>
      </c>
      <c r="C820" s="90">
        <v>2021</v>
      </c>
      <c r="D820" s="91">
        <v>0.4</v>
      </c>
      <c r="E820" s="92">
        <v>10</v>
      </c>
      <c r="F820" s="93">
        <v>30</v>
      </c>
      <c r="G820" s="94">
        <v>34.107329999999997</v>
      </c>
    </row>
    <row r="821" spans="1:7" s="55" customFormat="1" ht="34.5" x14ac:dyDescent="0.25">
      <c r="A821" s="143" t="s">
        <v>2344</v>
      </c>
      <c r="B821" s="154" t="s">
        <v>1790</v>
      </c>
      <c r="C821" s="90">
        <v>2021</v>
      </c>
      <c r="D821" s="91">
        <v>0.4</v>
      </c>
      <c r="E821" s="92">
        <v>203</v>
      </c>
      <c r="F821" s="93">
        <v>4.5</v>
      </c>
      <c r="G821" s="94">
        <v>161.04374000000001</v>
      </c>
    </row>
    <row r="822" spans="1:7" s="55" customFormat="1" ht="69" x14ac:dyDescent="0.25">
      <c r="A822" s="143" t="s">
        <v>2344</v>
      </c>
      <c r="B822" s="154" t="s">
        <v>1791</v>
      </c>
      <c r="C822" s="90">
        <v>2021</v>
      </c>
      <c r="D822" s="91">
        <v>0.4</v>
      </c>
      <c r="E822" s="92">
        <v>136</v>
      </c>
      <c r="F822" s="93">
        <v>2</v>
      </c>
      <c r="G822" s="94">
        <v>67.704520000000002</v>
      </c>
    </row>
    <row r="823" spans="1:7" s="55" customFormat="1" ht="73.900000000000006" customHeight="1" x14ac:dyDescent="0.25">
      <c r="A823" s="143" t="s">
        <v>2344</v>
      </c>
      <c r="B823" s="154" t="s">
        <v>1792</v>
      </c>
      <c r="C823" s="90">
        <v>2021</v>
      </c>
      <c r="D823" s="91">
        <v>0.4</v>
      </c>
      <c r="E823" s="92">
        <v>52.25</v>
      </c>
      <c r="F823" s="93">
        <v>14</v>
      </c>
      <c r="G823" s="94">
        <v>101.98666</v>
      </c>
    </row>
    <row r="824" spans="1:7" s="55" customFormat="1" ht="51.75" x14ac:dyDescent="0.25">
      <c r="A824" s="143" t="s">
        <v>2344</v>
      </c>
      <c r="B824" s="154" t="s">
        <v>1793</v>
      </c>
      <c r="C824" s="90">
        <v>2021</v>
      </c>
      <c r="D824" s="91">
        <v>0.4</v>
      </c>
      <c r="E824" s="92">
        <v>29</v>
      </c>
      <c r="F824" s="93">
        <v>15</v>
      </c>
      <c r="G824" s="94">
        <v>21.786280000000001</v>
      </c>
    </row>
    <row r="825" spans="1:7" s="55" customFormat="1" ht="51.75" x14ac:dyDescent="0.25">
      <c r="A825" s="143" t="s">
        <v>2344</v>
      </c>
      <c r="B825" s="154" t="s">
        <v>1794</v>
      </c>
      <c r="C825" s="90">
        <v>2021</v>
      </c>
      <c r="D825" s="91">
        <v>0.4</v>
      </c>
      <c r="E825" s="92">
        <v>59</v>
      </c>
      <c r="F825" s="93">
        <v>15</v>
      </c>
      <c r="G825" s="94">
        <v>45.149659999999997</v>
      </c>
    </row>
    <row r="826" spans="1:7" s="55" customFormat="1" ht="69" x14ac:dyDescent="0.25">
      <c r="A826" s="143" t="s">
        <v>2344</v>
      </c>
      <c r="B826" s="154" t="s">
        <v>1795</v>
      </c>
      <c r="C826" s="90">
        <v>2021</v>
      </c>
      <c r="D826" s="91">
        <v>0.4</v>
      </c>
      <c r="E826" s="92">
        <v>70</v>
      </c>
      <c r="F826" s="93">
        <v>4.5</v>
      </c>
      <c r="G826" s="94">
        <v>40.472850000000001</v>
      </c>
    </row>
    <row r="827" spans="1:7" s="55" customFormat="1" ht="69" x14ac:dyDescent="0.25">
      <c r="A827" s="143" t="s">
        <v>2344</v>
      </c>
      <c r="B827" s="154" t="s">
        <v>1796</v>
      </c>
      <c r="C827" s="90">
        <v>2021</v>
      </c>
      <c r="D827" s="91">
        <v>0.4</v>
      </c>
      <c r="E827" s="92">
        <v>294</v>
      </c>
      <c r="F827" s="93">
        <v>12</v>
      </c>
      <c r="G827" s="94">
        <v>163.61464000000001</v>
      </c>
    </row>
    <row r="828" spans="1:7" s="55" customFormat="1" ht="51.75" x14ac:dyDescent="0.25">
      <c r="A828" s="143" t="s">
        <v>2344</v>
      </c>
      <c r="B828" s="154" t="s">
        <v>1797</v>
      </c>
      <c r="C828" s="90">
        <v>2021</v>
      </c>
      <c r="D828" s="91">
        <v>0.4</v>
      </c>
      <c r="E828" s="92">
        <v>88</v>
      </c>
      <c r="F828" s="93">
        <v>15</v>
      </c>
      <c r="G828" s="94">
        <v>74.897779999999997</v>
      </c>
    </row>
    <row r="829" spans="1:7" s="55" customFormat="1" ht="51.75" x14ac:dyDescent="0.25">
      <c r="A829" s="143" t="s">
        <v>2344</v>
      </c>
      <c r="B829" s="154" t="s">
        <v>1798</v>
      </c>
      <c r="C829" s="90">
        <v>2021</v>
      </c>
      <c r="D829" s="91">
        <v>0.4</v>
      </c>
      <c r="E829" s="92">
        <v>44</v>
      </c>
      <c r="F829" s="93">
        <v>15</v>
      </c>
      <c r="G829" s="94">
        <v>24.402840000000001</v>
      </c>
    </row>
    <row r="830" spans="1:7" s="55" customFormat="1" ht="51.75" x14ac:dyDescent="0.25">
      <c r="A830" s="143" t="s">
        <v>2344</v>
      </c>
      <c r="B830" s="154" t="s">
        <v>1799</v>
      </c>
      <c r="C830" s="90">
        <v>2021</v>
      </c>
      <c r="D830" s="91">
        <v>0.4</v>
      </c>
      <c r="E830" s="92">
        <v>162</v>
      </c>
      <c r="F830" s="93">
        <v>5</v>
      </c>
      <c r="G830" s="94">
        <v>136.84879000000001</v>
      </c>
    </row>
    <row r="831" spans="1:7" s="55" customFormat="1" ht="74.45" customHeight="1" x14ac:dyDescent="0.25">
      <c r="A831" s="143" t="s">
        <v>2344</v>
      </c>
      <c r="B831" s="154" t="s">
        <v>1800</v>
      </c>
      <c r="C831" s="90">
        <v>2021</v>
      </c>
      <c r="D831" s="91">
        <v>0.4</v>
      </c>
      <c r="E831" s="92">
        <v>205</v>
      </c>
      <c r="F831" s="93">
        <v>5</v>
      </c>
      <c r="G831" s="94">
        <v>88.509500000000003</v>
      </c>
    </row>
    <row r="832" spans="1:7" s="55" customFormat="1" ht="77.45" customHeight="1" x14ac:dyDescent="0.25">
      <c r="A832" s="143" t="s">
        <v>2344</v>
      </c>
      <c r="B832" s="154" t="s">
        <v>1801</v>
      </c>
      <c r="C832" s="90">
        <v>2021</v>
      </c>
      <c r="D832" s="91">
        <v>0.4</v>
      </c>
      <c r="E832" s="92">
        <v>385</v>
      </c>
      <c r="F832" s="93">
        <v>5</v>
      </c>
      <c r="G832" s="94">
        <v>244.76750999999999</v>
      </c>
    </row>
    <row r="833" spans="1:7" s="55" customFormat="1" ht="51.75" x14ac:dyDescent="0.25">
      <c r="A833" s="143" t="s">
        <v>2344</v>
      </c>
      <c r="B833" s="154" t="s">
        <v>1802</v>
      </c>
      <c r="C833" s="90">
        <v>2021</v>
      </c>
      <c r="D833" s="91">
        <v>0.4</v>
      </c>
      <c r="E833" s="92">
        <v>113</v>
      </c>
      <c r="F833" s="93">
        <v>15</v>
      </c>
      <c r="G833" s="94">
        <v>78.223510000000005</v>
      </c>
    </row>
    <row r="834" spans="1:7" s="55" customFormat="1" ht="51.75" x14ac:dyDescent="0.25">
      <c r="A834" s="143" t="s">
        <v>2344</v>
      </c>
      <c r="B834" s="154" t="s">
        <v>1803</v>
      </c>
      <c r="C834" s="90">
        <v>2021</v>
      </c>
      <c r="D834" s="91">
        <v>0.4</v>
      </c>
      <c r="E834" s="92">
        <v>147</v>
      </c>
      <c r="F834" s="93">
        <v>8</v>
      </c>
      <c r="G834" s="94">
        <v>102.96174000000001</v>
      </c>
    </row>
    <row r="835" spans="1:7" s="55" customFormat="1" ht="51.75" x14ac:dyDescent="0.25">
      <c r="A835" s="143" t="s">
        <v>2344</v>
      </c>
      <c r="B835" s="154" t="s">
        <v>1804</v>
      </c>
      <c r="C835" s="90">
        <v>2021</v>
      </c>
      <c r="D835" s="91">
        <v>0.4</v>
      </c>
      <c r="E835" s="92">
        <v>108</v>
      </c>
      <c r="F835" s="93">
        <v>15</v>
      </c>
      <c r="G835" s="94">
        <v>74.746070000000003</v>
      </c>
    </row>
    <row r="836" spans="1:7" s="55" customFormat="1" ht="51.75" x14ac:dyDescent="0.25">
      <c r="A836" s="143" t="s">
        <v>2344</v>
      </c>
      <c r="B836" s="154" t="s">
        <v>1805</v>
      </c>
      <c r="C836" s="90">
        <v>2021</v>
      </c>
      <c r="D836" s="91">
        <v>0.4</v>
      </c>
      <c r="E836" s="92">
        <v>260</v>
      </c>
      <c r="F836" s="93">
        <v>5</v>
      </c>
      <c r="G836" s="94">
        <v>175.56810999999999</v>
      </c>
    </row>
    <row r="837" spans="1:7" s="55" customFormat="1" ht="69" x14ac:dyDescent="0.25">
      <c r="A837" s="143" t="s">
        <v>2344</v>
      </c>
      <c r="B837" s="154" t="s">
        <v>1806</v>
      </c>
      <c r="C837" s="90">
        <v>2021</v>
      </c>
      <c r="D837" s="91">
        <v>0.4</v>
      </c>
      <c r="E837" s="92">
        <v>392</v>
      </c>
      <c r="F837" s="93">
        <v>10</v>
      </c>
      <c r="G837" s="94">
        <v>267.48460999999998</v>
      </c>
    </row>
    <row r="838" spans="1:7" s="55" customFormat="1" ht="51.75" x14ac:dyDescent="0.25">
      <c r="A838" s="143" t="s">
        <v>2344</v>
      </c>
      <c r="B838" s="154" t="s">
        <v>1807</v>
      </c>
      <c r="C838" s="90">
        <v>2021</v>
      </c>
      <c r="D838" s="91">
        <v>0.4</v>
      </c>
      <c r="E838" s="92">
        <v>86</v>
      </c>
      <c r="F838" s="93">
        <v>15</v>
      </c>
      <c r="G838" s="94">
        <v>64.054299999999998</v>
      </c>
    </row>
    <row r="839" spans="1:7" s="55" customFormat="1" ht="86.25" x14ac:dyDescent="0.25">
      <c r="A839" s="143" t="s">
        <v>2344</v>
      </c>
      <c r="B839" s="154" t="s">
        <v>1808</v>
      </c>
      <c r="C839" s="90">
        <v>2021</v>
      </c>
      <c r="D839" s="91">
        <v>0.4</v>
      </c>
      <c r="E839" s="92">
        <v>27</v>
      </c>
      <c r="F839" s="93">
        <v>15</v>
      </c>
      <c r="G839" s="94">
        <v>62.271740000000001</v>
      </c>
    </row>
    <row r="840" spans="1:7" s="55" customFormat="1" ht="69" x14ac:dyDescent="0.25">
      <c r="A840" s="143" t="s">
        <v>2344</v>
      </c>
      <c r="B840" s="154" t="s">
        <v>1809</v>
      </c>
      <c r="C840" s="90">
        <v>2021</v>
      </c>
      <c r="D840" s="91">
        <v>0.4</v>
      </c>
      <c r="E840" s="92">
        <v>69</v>
      </c>
      <c r="F840" s="93">
        <v>15</v>
      </c>
      <c r="G840" s="94">
        <v>34.330959999999997</v>
      </c>
    </row>
    <row r="841" spans="1:7" s="55" customFormat="1" ht="58.15" customHeight="1" x14ac:dyDescent="0.25">
      <c r="A841" s="143" t="s">
        <v>2344</v>
      </c>
      <c r="B841" s="154" t="s">
        <v>1810</v>
      </c>
      <c r="C841" s="90">
        <v>2021</v>
      </c>
      <c r="D841" s="91">
        <v>0.4</v>
      </c>
      <c r="E841" s="92">
        <v>201</v>
      </c>
      <c r="F841" s="93">
        <v>12</v>
      </c>
      <c r="G841" s="94">
        <v>73.319299999999998</v>
      </c>
    </row>
    <row r="842" spans="1:7" s="55" customFormat="1" ht="86.25" x14ac:dyDescent="0.25">
      <c r="A842" s="143" t="s">
        <v>2344</v>
      </c>
      <c r="B842" s="154" t="s">
        <v>1811</v>
      </c>
      <c r="C842" s="90">
        <v>2021</v>
      </c>
      <c r="D842" s="91">
        <v>0.4</v>
      </c>
      <c r="E842" s="92">
        <v>108</v>
      </c>
      <c r="F842" s="93">
        <v>15</v>
      </c>
      <c r="G842" s="94">
        <v>90.337339999999998</v>
      </c>
    </row>
    <row r="843" spans="1:7" s="55" customFormat="1" ht="69" x14ac:dyDescent="0.25">
      <c r="A843" s="143" t="s">
        <v>2344</v>
      </c>
      <c r="B843" s="154" t="s">
        <v>1812</v>
      </c>
      <c r="C843" s="90">
        <v>2021</v>
      </c>
      <c r="D843" s="91">
        <v>0.4</v>
      </c>
      <c r="E843" s="92">
        <v>147</v>
      </c>
      <c r="F843" s="93">
        <v>15</v>
      </c>
      <c r="G843" s="94">
        <v>107.38378</v>
      </c>
    </row>
    <row r="844" spans="1:7" s="55" customFormat="1" ht="69" x14ac:dyDescent="0.25">
      <c r="A844" s="143" t="s">
        <v>2344</v>
      </c>
      <c r="B844" s="154" t="s">
        <v>1813</v>
      </c>
      <c r="C844" s="90">
        <v>2021</v>
      </c>
      <c r="D844" s="91">
        <v>0.4</v>
      </c>
      <c r="E844" s="92">
        <v>25</v>
      </c>
      <c r="F844" s="93">
        <v>15</v>
      </c>
      <c r="G844" s="94">
        <v>36.487549999999999</v>
      </c>
    </row>
    <row r="845" spans="1:7" s="55" customFormat="1" ht="86.25" x14ac:dyDescent="0.25">
      <c r="A845" s="143" t="s">
        <v>2344</v>
      </c>
      <c r="B845" s="154" t="s">
        <v>1814</v>
      </c>
      <c r="C845" s="90">
        <v>2021</v>
      </c>
      <c r="D845" s="91">
        <v>0.4</v>
      </c>
      <c r="E845" s="92">
        <v>167</v>
      </c>
      <c r="F845" s="93">
        <v>12</v>
      </c>
      <c r="G845" s="94">
        <v>124.53942000000001</v>
      </c>
    </row>
    <row r="846" spans="1:7" s="55" customFormat="1" ht="69" x14ac:dyDescent="0.25">
      <c r="A846" s="143" t="s">
        <v>2344</v>
      </c>
      <c r="B846" s="154" t="s">
        <v>1815</v>
      </c>
      <c r="C846" s="90">
        <v>2021</v>
      </c>
      <c r="D846" s="91">
        <v>0.4</v>
      </c>
      <c r="E846" s="92">
        <v>132</v>
      </c>
      <c r="F846" s="93">
        <v>10</v>
      </c>
      <c r="G846" s="94">
        <v>69.946020000000004</v>
      </c>
    </row>
    <row r="847" spans="1:7" s="55" customFormat="1" ht="69" x14ac:dyDescent="0.25">
      <c r="A847" s="143" t="s">
        <v>2344</v>
      </c>
      <c r="B847" s="154" t="s">
        <v>1816</v>
      </c>
      <c r="C847" s="90">
        <v>2021</v>
      </c>
      <c r="D847" s="91">
        <v>0.4</v>
      </c>
      <c r="E847" s="92">
        <v>172</v>
      </c>
      <c r="F847" s="93">
        <v>15</v>
      </c>
      <c r="G847" s="94">
        <v>163.22056000000001</v>
      </c>
    </row>
    <row r="848" spans="1:7" s="55" customFormat="1" ht="86.25" x14ac:dyDescent="0.25">
      <c r="A848" s="143" t="s">
        <v>2344</v>
      </c>
      <c r="B848" s="154" t="s">
        <v>1817</v>
      </c>
      <c r="C848" s="90">
        <v>2021</v>
      </c>
      <c r="D848" s="91">
        <v>0.4</v>
      </c>
      <c r="E848" s="92">
        <v>116</v>
      </c>
      <c r="F848" s="93">
        <v>15</v>
      </c>
      <c r="G848" s="94">
        <v>94.542959999999994</v>
      </c>
    </row>
    <row r="849" spans="1:7" s="55" customFormat="1" ht="86.25" x14ac:dyDescent="0.25">
      <c r="A849" s="143" t="s">
        <v>2344</v>
      </c>
      <c r="B849" s="154" t="s">
        <v>1817</v>
      </c>
      <c r="C849" s="90">
        <v>2021</v>
      </c>
      <c r="D849" s="91">
        <v>0.4</v>
      </c>
      <c r="E849" s="92">
        <v>147</v>
      </c>
      <c r="F849" s="93">
        <v>15</v>
      </c>
      <c r="G849" s="94">
        <v>69.159559999999999</v>
      </c>
    </row>
    <row r="850" spans="1:7" s="55" customFormat="1" ht="34.5" x14ac:dyDescent="0.25">
      <c r="A850" s="143" t="s">
        <v>2344</v>
      </c>
      <c r="B850" s="154" t="s">
        <v>1818</v>
      </c>
      <c r="C850" s="90">
        <v>2021</v>
      </c>
      <c r="D850" s="91">
        <v>0.4</v>
      </c>
      <c r="E850" s="92">
        <v>300</v>
      </c>
      <c r="F850" s="93">
        <v>10</v>
      </c>
      <c r="G850" s="94">
        <v>205.92868000000001</v>
      </c>
    </row>
    <row r="851" spans="1:7" s="55" customFormat="1" ht="51.75" x14ac:dyDescent="0.25">
      <c r="A851" s="143" t="s">
        <v>2344</v>
      </c>
      <c r="B851" s="154" t="s">
        <v>1819</v>
      </c>
      <c r="C851" s="90">
        <v>2021</v>
      </c>
      <c r="D851" s="91">
        <v>0.4</v>
      </c>
      <c r="E851" s="92">
        <v>118</v>
      </c>
      <c r="F851" s="93">
        <v>15</v>
      </c>
      <c r="G851" s="94">
        <v>54.382179999999998</v>
      </c>
    </row>
    <row r="852" spans="1:7" s="55" customFormat="1" ht="51.75" x14ac:dyDescent="0.25">
      <c r="A852" s="143" t="s">
        <v>2344</v>
      </c>
      <c r="B852" s="154" t="s">
        <v>1820</v>
      </c>
      <c r="C852" s="90">
        <v>2021</v>
      </c>
      <c r="D852" s="91">
        <v>0.4</v>
      </c>
      <c r="E852" s="92">
        <v>40</v>
      </c>
      <c r="F852" s="93">
        <v>7</v>
      </c>
      <c r="G852" s="94">
        <v>21.672910000000002</v>
      </c>
    </row>
    <row r="853" spans="1:7" s="55" customFormat="1" ht="51.75" x14ac:dyDescent="0.25">
      <c r="A853" s="143" t="s">
        <v>2344</v>
      </c>
      <c r="B853" s="154" t="s">
        <v>1821</v>
      </c>
      <c r="C853" s="90">
        <v>2021</v>
      </c>
      <c r="D853" s="91">
        <v>0.4</v>
      </c>
      <c r="E853" s="92">
        <v>176</v>
      </c>
      <c r="F853" s="93">
        <v>15</v>
      </c>
      <c r="G853" s="94">
        <v>98.605270000000004</v>
      </c>
    </row>
    <row r="854" spans="1:7" s="55" customFormat="1" ht="34.5" x14ac:dyDescent="0.25">
      <c r="A854" s="143" t="s">
        <v>2344</v>
      </c>
      <c r="B854" s="154" t="s">
        <v>1822</v>
      </c>
      <c r="C854" s="90">
        <v>2021</v>
      </c>
      <c r="D854" s="91">
        <v>0.4</v>
      </c>
      <c r="E854" s="92">
        <v>83</v>
      </c>
      <c r="F854" s="93">
        <v>15</v>
      </c>
      <c r="G854" s="94">
        <v>74.906030000000001</v>
      </c>
    </row>
    <row r="855" spans="1:7" s="55" customFormat="1" ht="51.75" x14ac:dyDescent="0.25">
      <c r="A855" s="143" t="s">
        <v>2344</v>
      </c>
      <c r="B855" s="154" t="s">
        <v>1758</v>
      </c>
      <c r="C855" s="90">
        <v>2021</v>
      </c>
      <c r="D855" s="91">
        <v>0.4</v>
      </c>
      <c r="E855" s="92">
        <v>55</v>
      </c>
      <c r="F855" s="93">
        <v>15</v>
      </c>
      <c r="G855" s="94">
        <v>63.895299999999999</v>
      </c>
    </row>
    <row r="856" spans="1:7" s="55" customFormat="1" ht="51.75" x14ac:dyDescent="0.25">
      <c r="A856" s="143" t="s">
        <v>2344</v>
      </c>
      <c r="B856" s="154" t="s">
        <v>1823</v>
      </c>
      <c r="C856" s="90">
        <v>2021</v>
      </c>
      <c r="D856" s="91">
        <v>0.4</v>
      </c>
      <c r="E856" s="92">
        <v>216</v>
      </c>
      <c r="F856" s="93">
        <v>20</v>
      </c>
      <c r="G856" s="94">
        <v>190.26526000000001</v>
      </c>
    </row>
    <row r="857" spans="1:7" s="55" customFormat="1" ht="51.75" x14ac:dyDescent="0.25">
      <c r="A857" s="143" t="s">
        <v>2344</v>
      </c>
      <c r="B857" s="154" t="s">
        <v>1824</v>
      </c>
      <c r="C857" s="90">
        <v>2021</v>
      </c>
      <c r="D857" s="91">
        <v>0.4</v>
      </c>
      <c r="E857" s="92">
        <v>157</v>
      </c>
      <c r="F857" s="93">
        <v>12</v>
      </c>
      <c r="G857" s="94">
        <v>121.98814</v>
      </c>
    </row>
    <row r="858" spans="1:7" s="55" customFormat="1" ht="51.75" x14ac:dyDescent="0.25">
      <c r="A858" s="143" t="s">
        <v>2344</v>
      </c>
      <c r="B858" s="154" t="s">
        <v>1825</v>
      </c>
      <c r="C858" s="90">
        <v>2021</v>
      </c>
      <c r="D858" s="91">
        <v>10</v>
      </c>
      <c r="E858" s="92">
        <v>130</v>
      </c>
      <c r="F858" s="93">
        <v>150</v>
      </c>
      <c r="G858" s="94">
        <v>147.83010999999999</v>
      </c>
    </row>
    <row r="859" spans="1:7" s="55" customFormat="1" ht="51.75" x14ac:dyDescent="0.25">
      <c r="A859" s="143" t="s">
        <v>2344</v>
      </c>
      <c r="B859" s="154" t="s">
        <v>1826</v>
      </c>
      <c r="C859" s="90">
        <v>2021</v>
      </c>
      <c r="D859" s="91">
        <v>0.4</v>
      </c>
      <c r="E859" s="92">
        <v>8</v>
      </c>
      <c r="F859" s="93">
        <v>19</v>
      </c>
      <c r="G859" s="94">
        <v>28.170819999999999</v>
      </c>
    </row>
    <row r="860" spans="1:7" s="55" customFormat="1" ht="42.6" customHeight="1" x14ac:dyDescent="0.25">
      <c r="A860" s="143" t="s">
        <v>2344</v>
      </c>
      <c r="B860" s="154" t="s">
        <v>1827</v>
      </c>
      <c r="C860" s="90">
        <v>2021</v>
      </c>
      <c r="D860" s="91">
        <v>0.4</v>
      </c>
      <c r="E860" s="92">
        <v>667</v>
      </c>
      <c r="F860" s="93">
        <v>28</v>
      </c>
      <c r="G860" s="94">
        <v>262.61160999999998</v>
      </c>
    </row>
    <row r="861" spans="1:7" s="55" customFormat="1" ht="86.25" x14ac:dyDescent="0.25">
      <c r="A861" s="143" t="s">
        <v>2344</v>
      </c>
      <c r="B861" s="154" t="s">
        <v>2346</v>
      </c>
      <c r="C861" s="90">
        <v>2022</v>
      </c>
      <c r="D861" s="95">
        <v>10</v>
      </c>
      <c r="E861" s="95">
        <v>16</v>
      </c>
      <c r="F861" s="93">
        <v>150</v>
      </c>
      <c r="G861" s="96">
        <v>72.468289999999996</v>
      </c>
    </row>
    <row r="862" spans="1:7" s="55" customFormat="1" ht="86.25" x14ac:dyDescent="0.25">
      <c r="A862" s="143" t="s">
        <v>2344</v>
      </c>
      <c r="B862" s="154" t="s">
        <v>2346</v>
      </c>
      <c r="C862" s="90">
        <v>2022</v>
      </c>
      <c r="D862" s="91">
        <v>0.4</v>
      </c>
      <c r="E862" s="95">
        <v>20</v>
      </c>
      <c r="F862" s="93">
        <v>150</v>
      </c>
      <c r="G862" s="96">
        <v>28.836639999999999</v>
      </c>
    </row>
    <row r="863" spans="1:7" s="98" customFormat="1" ht="34.5" x14ac:dyDescent="0.25">
      <c r="A863" s="143" t="s">
        <v>2344</v>
      </c>
      <c r="B863" s="154" t="s">
        <v>2347</v>
      </c>
      <c r="C863" s="90">
        <v>2022</v>
      </c>
      <c r="D863" s="91">
        <v>0.4</v>
      </c>
      <c r="E863" s="95">
        <v>120</v>
      </c>
      <c r="F863" s="93">
        <v>15</v>
      </c>
      <c r="G863" s="94">
        <v>81.988870000000006</v>
      </c>
    </row>
    <row r="864" spans="1:7" s="98" customFormat="1" ht="51.75" x14ac:dyDescent="0.25">
      <c r="A864" s="143" t="s">
        <v>2344</v>
      </c>
      <c r="B864" s="154" t="s">
        <v>2348</v>
      </c>
      <c r="C864" s="90">
        <v>2022</v>
      </c>
      <c r="D864" s="91">
        <v>0.4</v>
      </c>
      <c r="E864" s="95">
        <v>78</v>
      </c>
      <c r="F864" s="93">
        <v>15</v>
      </c>
      <c r="G864" s="94">
        <v>50.598939999999999</v>
      </c>
    </row>
    <row r="865" spans="1:7" s="98" customFormat="1" ht="69" x14ac:dyDescent="0.25">
      <c r="A865" s="143" t="s">
        <v>2344</v>
      </c>
      <c r="B865" s="154" t="s">
        <v>2349</v>
      </c>
      <c r="C865" s="90">
        <v>2022</v>
      </c>
      <c r="D865" s="91">
        <v>0.4</v>
      </c>
      <c r="E865" s="95">
        <v>88</v>
      </c>
      <c r="F865" s="93">
        <v>20</v>
      </c>
      <c r="G865" s="94">
        <v>96.46875</v>
      </c>
    </row>
    <row r="866" spans="1:7" s="98" customFormat="1" ht="51.75" x14ac:dyDescent="0.25">
      <c r="A866" s="143" t="s">
        <v>2344</v>
      </c>
      <c r="B866" s="154" t="s">
        <v>2350</v>
      </c>
      <c r="C866" s="90">
        <v>2022</v>
      </c>
      <c r="D866" s="91">
        <v>0.4</v>
      </c>
      <c r="E866" s="95">
        <v>230</v>
      </c>
      <c r="F866" s="93">
        <v>10</v>
      </c>
      <c r="G866" s="94">
        <v>165.41485</v>
      </c>
    </row>
    <row r="867" spans="1:7" s="98" customFormat="1" ht="51.75" x14ac:dyDescent="0.25">
      <c r="A867" s="143" t="s">
        <v>2344</v>
      </c>
      <c r="B867" s="154" t="s">
        <v>2351</v>
      </c>
      <c r="C867" s="90">
        <v>2022</v>
      </c>
      <c r="D867" s="91">
        <v>0.4</v>
      </c>
      <c r="E867" s="95">
        <v>167</v>
      </c>
      <c r="F867" s="93">
        <v>15</v>
      </c>
      <c r="G867" s="94">
        <v>112.57747999999999</v>
      </c>
    </row>
    <row r="868" spans="1:7" s="98" customFormat="1" ht="51.75" x14ac:dyDescent="0.25">
      <c r="A868" s="143" t="s">
        <v>2344</v>
      </c>
      <c r="B868" s="154" t="s">
        <v>2352</v>
      </c>
      <c r="C868" s="90">
        <v>2022</v>
      </c>
      <c r="D868" s="91">
        <v>0.4</v>
      </c>
      <c r="E868" s="95">
        <v>167</v>
      </c>
      <c r="F868" s="93">
        <v>15</v>
      </c>
      <c r="G868" s="94">
        <v>110.60762</v>
      </c>
    </row>
    <row r="869" spans="1:7" s="98" customFormat="1" ht="69" x14ac:dyDescent="0.25">
      <c r="A869" s="143" t="s">
        <v>2344</v>
      </c>
      <c r="B869" s="154" t="s">
        <v>2353</v>
      </c>
      <c r="C869" s="90">
        <v>2022</v>
      </c>
      <c r="D869" s="91">
        <v>0.4</v>
      </c>
      <c r="E869" s="95">
        <v>147</v>
      </c>
      <c r="F869" s="93">
        <v>15</v>
      </c>
      <c r="G869" s="94">
        <v>50.077860000000001</v>
      </c>
    </row>
    <row r="870" spans="1:7" s="98" customFormat="1" ht="51.75" x14ac:dyDescent="0.25">
      <c r="A870" s="143" t="s">
        <v>2344</v>
      </c>
      <c r="B870" s="154" t="s">
        <v>2354</v>
      </c>
      <c r="C870" s="90">
        <v>2022</v>
      </c>
      <c r="D870" s="91">
        <v>0.4</v>
      </c>
      <c r="E870" s="266">
        <v>7</v>
      </c>
      <c r="F870" s="93">
        <v>15</v>
      </c>
      <c r="G870" s="94">
        <v>17.206939999999999</v>
      </c>
    </row>
    <row r="871" spans="1:7" s="98" customFormat="1" ht="51.75" x14ac:dyDescent="0.25">
      <c r="A871" s="143" t="s">
        <v>2344</v>
      </c>
      <c r="B871" s="154" t="s">
        <v>2355</v>
      </c>
      <c r="C871" s="90">
        <v>2022</v>
      </c>
      <c r="D871" s="91">
        <v>0.4</v>
      </c>
      <c r="E871" s="95">
        <v>80</v>
      </c>
      <c r="F871" s="93">
        <v>15</v>
      </c>
      <c r="G871" s="94">
        <v>70.315550000000002</v>
      </c>
    </row>
    <row r="872" spans="1:7" s="98" customFormat="1" ht="51.75" x14ac:dyDescent="0.25">
      <c r="A872" s="143" t="s">
        <v>2344</v>
      </c>
      <c r="B872" s="154" t="s">
        <v>2356</v>
      </c>
      <c r="C872" s="90">
        <v>2022</v>
      </c>
      <c r="D872" s="91">
        <v>0.4</v>
      </c>
      <c r="E872" s="95">
        <v>382</v>
      </c>
      <c r="F872" s="93">
        <v>15</v>
      </c>
      <c r="G872" s="94">
        <v>206.12868</v>
      </c>
    </row>
    <row r="873" spans="1:7" s="98" customFormat="1" ht="51.75" x14ac:dyDescent="0.25">
      <c r="A873" s="143" t="s">
        <v>2344</v>
      </c>
      <c r="B873" s="154" t="s">
        <v>2357</v>
      </c>
      <c r="C873" s="90">
        <v>2022</v>
      </c>
      <c r="D873" s="91">
        <v>0.4</v>
      </c>
      <c r="E873" s="95">
        <v>160</v>
      </c>
      <c r="F873" s="93">
        <v>4.5</v>
      </c>
      <c r="G873" s="94">
        <v>58.880699999999997</v>
      </c>
    </row>
    <row r="874" spans="1:7" s="98" customFormat="1" ht="51.75" x14ac:dyDescent="0.25">
      <c r="A874" s="143" t="s">
        <v>2344</v>
      </c>
      <c r="B874" s="154" t="s">
        <v>2358</v>
      </c>
      <c r="C874" s="90">
        <v>2022</v>
      </c>
      <c r="D874" s="91">
        <v>0.4</v>
      </c>
      <c r="E874" s="95">
        <v>124</v>
      </c>
      <c r="F874" s="93">
        <v>4.5</v>
      </c>
      <c r="G874" s="94">
        <v>84.326269999999994</v>
      </c>
    </row>
    <row r="875" spans="1:7" s="98" customFormat="1" ht="86.25" x14ac:dyDescent="0.25">
      <c r="A875" s="143" t="s">
        <v>2344</v>
      </c>
      <c r="B875" s="154" t="s">
        <v>2359</v>
      </c>
      <c r="C875" s="90">
        <v>2022</v>
      </c>
      <c r="D875" s="176">
        <v>10</v>
      </c>
      <c r="E875" s="95">
        <v>606</v>
      </c>
      <c r="F875" s="93">
        <v>15</v>
      </c>
      <c r="G875" s="94">
        <v>580.32875000000001</v>
      </c>
    </row>
    <row r="876" spans="1:7" s="98" customFormat="1" ht="86.25" x14ac:dyDescent="0.25">
      <c r="A876" s="143" t="s">
        <v>2344</v>
      </c>
      <c r="B876" s="154" t="s">
        <v>2359</v>
      </c>
      <c r="C876" s="90">
        <v>2022</v>
      </c>
      <c r="D876" s="176">
        <v>0.4</v>
      </c>
      <c r="E876" s="95">
        <v>27</v>
      </c>
      <c r="F876" s="93">
        <v>15</v>
      </c>
      <c r="G876" s="94">
        <v>37.215170000000001</v>
      </c>
    </row>
    <row r="877" spans="1:7" s="98" customFormat="1" ht="40.15" customHeight="1" x14ac:dyDescent="0.25">
      <c r="A877" s="143" t="s">
        <v>2344</v>
      </c>
      <c r="B877" s="154" t="s">
        <v>2360</v>
      </c>
      <c r="C877" s="90">
        <v>2022</v>
      </c>
      <c r="D877" s="176">
        <v>10</v>
      </c>
      <c r="E877" s="95">
        <v>20</v>
      </c>
      <c r="F877" s="93">
        <v>555</v>
      </c>
      <c r="G877" s="94">
        <v>77.776539999999997</v>
      </c>
    </row>
    <row r="878" spans="1:7" s="98" customFormat="1" ht="69" x14ac:dyDescent="0.25">
      <c r="A878" s="143" t="s">
        <v>2344</v>
      </c>
      <c r="B878" s="154" t="s">
        <v>2361</v>
      </c>
      <c r="C878" s="40">
        <v>2022</v>
      </c>
      <c r="D878" s="41">
        <v>0.4</v>
      </c>
      <c r="E878" s="42">
        <v>207</v>
      </c>
      <c r="F878" s="43">
        <v>14</v>
      </c>
      <c r="G878" s="113">
        <v>125.40465</v>
      </c>
    </row>
    <row r="879" spans="1:7" s="98" customFormat="1" ht="69" x14ac:dyDescent="0.25">
      <c r="A879" s="143" t="s">
        <v>2344</v>
      </c>
      <c r="B879" s="154" t="s">
        <v>2362</v>
      </c>
      <c r="C879" s="40">
        <v>2022</v>
      </c>
      <c r="D879" s="41">
        <v>0.4</v>
      </c>
      <c r="E879" s="42">
        <v>70</v>
      </c>
      <c r="F879" s="43">
        <v>15</v>
      </c>
      <c r="G879" s="113">
        <v>57.76679</v>
      </c>
    </row>
    <row r="880" spans="1:7" s="98" customFormat="1" ht="51.75" x14ac:dyDescent="0.25">
      <c r="A880" s="143" t="s">
        <v>2344</v>
      </c>
      <c r="B880" s="154" t="s">
        <v>2363</v>
      </c>
      <c r="C880" s="90">
        <v>2022</v>
      </c>
      <c r="D880" s="91">
        <v>0.4</v>
      </c>
      <c r="E880" s="95">
        <v>60</v>
      </c>
      <c r="F880" s="93">
        <v>15</v>
      </c>
      <c r="G880" s="94">
        <v>40.67615</v>
      </c>
    </row>
    <row r="881" spans="1:7" s="98" customFormat="1" ht="51.75" x14ac:dyDescent="0.25">
      <c r="A881" s="143" t="s">
        <v>2344</v>
      </c>
      <c r="B881" s="154" t="s">
        <v>2364</v>
      </c>
      <c r="C881" s="40">
        <v>2022</v>
      </c>
      <c r="D881" s="41">
        <v>0.4</v>
      </c>
      <c r="E881" s="42">
        <v>165</v>
      </c>
      <c r="F881" s="43">
        <v>15</v>
      </c>
      <c r="G881" s="113">
        <v>95.514169999999993</v>
      </c>
    </row>
    <row r="882" spans="1:7" s="98" customFormat="1" ht="51.75" x14ac:dyDescent="0.25">
      <c r="A882" s="143" t="s">
        <v>2344</v>
      </c>
      <c r="B882" s="154" t="s">
        <v>2365</v>
      </c>
      <c r="C882" s="40">
        <v>2022</v>
      </c>
      <c r="D882" s="41">
        <v>0.4</v>
      </c>
      <c r="E882" s="42">
        <v>493</v>
      </c>
      <c r="F882" s="43">
        <v>15</v>
      </c>
      <c r="G882" s="113">
        <v>278.61874</v>
      </c>
    </row>
    <row r="883" spans="1:7" s="98" customFormat="1" ht="51.75" x14ac:dyDescent="0.25">
      <c r="A883" s="143" t="s">
        <v>2344</v>
      </c>
      <c r="B883" s="154" t="s">
        <v>2366</v>
      </c>
      <c r="C883" s="40">
        <v>2022</v>
      </c>
      <c r="D883" s="41">
        <v>0.4</v>
      </c>
      <c r="E883" s="42">
        <v>50</v>
      </c>
      <c r="F883" s="43">
        <v>2</v>
      </c>
      <c r="G883" s="113">
        <v>29.380870000000002</v>
      </c>
    </row>
    <row r="884" spans="1:7" s="98" customFormat="1" ht="51.75" x14ac:dyDescent="0.25">
      <c r="A884" s="143" t="s">
        <v>2344</v>
      </c>
      <c r="B884" s="154" t="s">
        <v>2367</v>
      </c>
      <c r="C884" s="90">
        <v>2022</v>
      </c>
      <c r="D884" s="91">
        <v>0.4</v>
      </c>
      <c r="E884" s="95">
        <v>28</v>
      </c>
      <c r="F884" s="93">
        <v>10</v>
      </c>
      <c r="G884" s="94">
        <v>41.454929999999997</v>
      </c>
    </row>
    <row r="885" spans="1:7" s="98" customFormat="1" ht="69" x14ac:dyDescent="0.25">
      <c r="A885" s="143" t="s">
        <v>2344</v>
      </c>
      <c r="B885" s="154" t="s">
        <v>2368</v>
      </c>
      <c r="C885" s="90">
        <v>2022</v>
      </c>
      <c r="D885" s="91">
        <v>10</v>
      </c>
      <c r="E885" s="95">
        <v>23</v>
      </c>
      <c r="F885" s="93">
        <v>12</v>
      </c>
      <c r="G885" s="94">
        <v>80.097130000000007</v>
      </c>
    </row>
    <row r="886" spans="1:7" s="98" customFormat="1" ht="69" x14ac:dyDescent="0.25">
      <c r="A886" s="143" t="s">
        <v>2344</v>
      </c>
      <c r="B886" s="154" t="s">
        <v>2368</v>
      </c>
      <c r="C886" s="90">
        <v>2022</v>
      </c>
      <c r="D886" s="91">
        <v>0.4</v>
      </c>
      <c r="E886" s="95">
        <v>150</v>
      </c>
      <c r="F886" s="93">
        <v>12</v>
      </c>
      <c r="G886" s="94">
        <v>221.62545</v>
      </c>
    </row>
    <row r="887" spans="1:7" s="98" customFormat="1" ht="69" x14ac:dyDescent="0.25">
      <c r="A887" s="143" t="s">
        <v>2344</v>
      </c>
      <c r="B887" s="154" t="s">
        <v>2369</v>
      </c>
      <c r="C887" s="90">
        <v>2022</v>
      </c>
      <c r="D887" s="91">
        <v>0.4</v>
      </c>
      <c r="E887" s="95">
        <v>110</v>
      </c>
      <c r="F887" s="93">
        <v>15</v>
      </c>
      <c r="G887" s="94">
        <v>167.21196</v>
      </c>
    </row>
    <row r="888" spans="1:7" s="98" customFormat="1" ht="51.75" x14ac:dyDescent="0.25">
      <c r="A888" s="143" t="s">
        <v>2344</v>
      </c>
      <c r="B888" s="154" t="s">
        <v>2370</v>
      </c>
      <c r="C888" s="90">
        <v>2022</v>
      </c>
      <c r="D888" s="91">
        <v>10</v>
      </c>
      <c r="E888" s="95">
        <v>23</v>
      </c>
      <c r="F888" s="93">
        <v>15</v>
      </c>
      <c r="G888" s="94">
        <v>86.715699999999998</v>
      </c>
    </row>
    <row r="889" spans="1:7" s="98" customFormat="1" ht="69" x14ac:dyDescent="0.25">
      <c r="A889" s="143" t="s">
        <v>2344</v>
      </c>
      <c r="B889" s="154" t="s">
        <v>2371</v>
      </c>
      <c r="C889" s="90">
        <v>2022</v>
      </c>
      <c r="D889" s="91">
        <v>0.4</v>
      </c>
      <c r="E889" s="42">
        <v>315</v>
      </c>
      <c r="F889" s="93">
        <v>10</v>
      </c>
      <c r="G889" s="94">
        <v>234.85317000000001</v>
      </c>
    </row>
    <row r="890" spans="1:7" s="98" customFormat="1" ht="86.25" x14ac:dyDescent="0.25">
      <c r="A890" s="143" t="s">
        <v>2344</v>
      </c>
      <c r="B890" s="154" t="s">
        <v>2372</v>
      </c>
      <c r="C890" s="90">
        <v>2022</v>
      </c>
      <c r="D890" s="91">
        <v>0.4</v>
      </c>
      <c r="E890" s="95">
        <v>560</v>
      </c>
      <c r="F890" s="93">
        <v>30</v>
      </c>
      <c r="G890" s="94">
        <v>416.90870000000001</v>
      </c>
    </row>
    <row r="891" spans="1:7" s="98" customFormat="1" ht="57.6" customHeight="1" x14ac:dyDescent="0.25">
      <c r="A891" s="143" t="s">
        <v>2344</v>
      </c>
      <c r="B891" s="154" t="s">
        <v>2373</v>
      </c>
      <c r="C891" s="90">
        <v>2022</v>
      </c>
      <c r="D891" s="91">
        <v>0.4</v>
      </c>
      <c r="E891" s="95">
        <v>65</v>
      </c>
      <c r="F891" s="93">
        <v>15</v>
      </c>
      <c r="G891" s="94">
        <v>67.58278</v>
      </c>
    </row>
    <row r="892" spans="1:7" s="98" customFormat="1" ht="54" customHeight="1" x14ac:dyDescent="0.25">
      <c r="A892" s="143" t="s">
        <v>2344</v>
      </c>
      <c r="B892" s="154" t="s">
        <v>2374</v>
      </c>
      <c r="C892" s="90">
        <v>2022</v>
      </c>
      <c r="D892" s="91">
        <v>0.4</v>
      </c>
      <c r="E892" s="95">
        <v>110</v>
      </c>
      <c r="F892" s="93">
        <v>15</v>
      </c>
      <c r="G892" s="94">
        <v>108.66522999999999</v>
      </c>
    </row>
    <row r="893" spans="1:7" s="98" customFormat="1" ht="69" x14ac:dyDescent="0.25">
      <c r="A893" s="143" t="s">
        <v>2344</v>
      </c>
      <c r="B893" s="154" t="s">
        <v>2375</v>
      </c>
      <c r="C893" s="90">
        <v>2022</v>
      </c>
      <c r="D893" s="91">
        <v>0.4</v>
      </c>
      <c r="E893" s="95">
        <v>50</v>
      </c>
      <c r="F893" s="93">
        <v>15</v>
      </c>
      <c r="G893" s="94">
        <v>34.345700000000001</v>
      </c>
    </row>
    <row r="894" spans="1:7" s="98" customFormat="1" ht="59.45" customHeight="1" x14ac:dyDescent="0.25">
      <c r="A894" s="143" t="s">
        <v>2344</v>
      </c>
      <c r="B894" s="154" t="s">
        <v>2376</v>
      </c>
      <c r="C894" s="90">
        <v>2022</v>
      </c>
      <c r="D894" s="91">
        <v>0.4</v>
      </c>
      <c r="E894" s="95">
        <v>50</v>
      </c>
      <c r="F894" s="93">
        <v>15</v>
      </c>
      <c r="G894" s="94">
        <v>37.366770000000002</v>
      </c>
    </row>
    <row r="895" spans="1:7" s="98" customFormat="1" ht="86.25" x14ac:dyDescent="0.25">
      <c r="A895" s="143" t="s">
        <v>2344</v>
      </c>
      <c r="B895" s="154" t="s">
        <v>2377</v>
      </c>
      <c r="C895" s="90">
        <v>2022</v>
      </c>
      <c r="D895" s="91">
        <v>0.4</v>
      </c>
      <c r="E895" s="95">
        <v>40</v>
      </c>
      <c r="F895" s="93">
        <v>30</v>
      </c>
      <c r="G895" s="94">
        <v>43.942430000000002</v>
      </c>
    </row>
    <row r="896" spans="1:7" s="98" customFormat="1" ht="69" x14ac:dyDescent="0.25">
      <c r="A896" s="143" t="s">
        <v>2344</v>
      </c>
      <c r="B896" s="154" t="s">
        <v>2378</v>
      </c>
      <c r="C896" s="90">
        <v>2022</v>
      </c>
      <c r="D896" s="91">
        <v>0.4</v>
      </c>
      <c r="E896" s="95">
        <v>115</v>
      </c>
      <c r="F896" s="93">
        <v>15</v>
      </c>
      <c r="G896" s="94">
        <v>136.24014</v>
      </c>
    </row>
    <row r="897" spans="1:7" s="98" customFormat="1" ht="69" x14ac:dyDescent="0.25">
      <c r="A897" s="143" t="s">
        <v>2344</v>
      </c>
      <c r="B897" s="154" t="s">
        <v>2379</v>
      </c>
      <c r="C897" s="90">
        <v>2022</v>
      </c>
      <c r="D897" s="91">
        <v>10</v>
      </c>
      <c r="E897" s="95">
        <v>53</v>
      </c>
      <c r="F897" s="93">
        <v>150</v>
      </c>
      <c r="G897" s="94">
        <v>194.94365999999999</v>
      </c>
    </row>
    <row r="898" spans="1:7" s="98" customFormat="1" ht="69" x14ac:dyDescent="0.25">
      <c r="A898" s="143" t="s">
        <v>2344</v>
      </c>
      <c r="B898" s="154" t="s">
        <v>2380</v>
      </c>
      <c r="C898" s="90">
        <v>2022</v>
      </c>
      <c r="D898" s="91">
        <v>0.4</v>
      </c>
      <c r="E898" s="95">
        <v>19</v>
      </c>
      <c r="F898" s="93">
        <v>15</v>
      </c>
      <c r="G898" s="94">
        <v>23.615690000000001</v>
      </c>
    </row>
    <row r="899" spans="1:7" s="98" customFormat="1" ht="69" x14ac:dyDescent="0.25">
      <c r="A899" s="143" t="s">
        <v>2344</v>
      </c>
      <c r="B899" s="154" t="s">
        <v>2381</v>
      </c>
      <c r="C899" s="90">
        <v>2022</v>
      </c>
      <c r="D899" s="91">
        <v>0.4</v>
      </c>
      <c r="E899" s="95">
        <v>165</v>
      </c>
      <c r="F899" s="93">
        <v>15</v>
      </c>
      <c r="G899" s="94">
        <v>138.98699999999999</v>
      </c>
    </row>
    <row r="900" spans="1:7" s="98" customFormat="1" ht="69" x14ac:dyDescent="0.25">
      <c r="A900" s="143" t="s">
        <v>2344</v>
      </c>
      <c r="B900" s="154" t="s">
        <v>2382</v>
      </c>
      <c r="C900" s="90">
        <v>2022</v>
      </c>
      <c r="D900" s="91">
        <v>0.4</v>
      </c>
      <c r="E900" s="95">
        <v>60</v>
      </c>
      <c r="F900" s="93">
        <v>15</v>
      </c>
      <c r="G900" s="94">
        <v>106.63046</v>
      </c>
    </row>
    <row r="901" spans="1:7" s="98" customFormat="1" ht="69" x14ac:dyDescent="0.25">
      <c r="A901" s="143" t="s">
        <v>2344</v>
      </c>
      <c r="B901" s="154" t="s">
        <v>2383</v>
      </c>
      <c r="C901" s="90">
        <v>2022</v>
      </c>
      <c r="D901" s="91">
        <v>0.4</v>
      </c>
      <c r="E901" s="95">
        <v>148</v>
      </c>
      <c r="F901" s="93">
        <v>15</v>
      </c>
      <c r="G901" s="94">
        <v>232.81262000000001</v>
      </c>
    </row>
    <row r="902" spans="1:7" s="98" customFormat="1" ht="51.75" x14ac:dyDescent="0.25">
      <c r="A902" s="143" t="s">
        <v>2344</v>
      </c>
      <c r="B902" s="154" t="s">
        <v>2384</v>
      </c>
      <c r="C902" s="90">
        <v>2022</v>
      </c>
      <c r="D902" s="91">
        <v>0.4</v>
      </c>
      <c r="E902" s="95">
        <v>85</v>
      </c>
      <c r="F902" s="93">
        <v>15</v>
      </c>
      <c r="G902" s="94">
        <v>102.54376999999999</v>
      </c>
    </row>
    <row r="903" spans="1:7" s="98" customFormat="1" ht="69" x14ac:dyDescent="0.25">
      <c r="A903" s="143" t="s">
        <v>2344</v>
      </c>
      <c r="B903" s="154" t="s">
        <v>2385</v>
      </c>
      <c r="C903" s="90">
        <v>2022</v>
      </c>
      <c r="D903" s="91">
        <v>0.4</v>
      </c>
      <c r="E903" s="95">
        <v>80</v>
      </c>
      <c r="F903" s="93">
        <v>15</v>
      </c>
      <c r="G903" s="94">
        <v>198.88099</v>
      </c>
    </row>
    <row r="904" spans="1:7" s="98" customFormat="1" ht="69" x14ac:dyDescent="0.25">
      <c r="A904" s="143" t="s">
        <v>2344</v>
      </c>
      <c r="B904" s="154" t="s">
        <v>2386</v>
      </c>
      <c r="C904" s="90">
        <v>2022</v>
      </c>
      <c r="D904" s="91">
        <v>10</v>
      </c>
      <c r="E904" s="95">
        <v>242</v>
      </c>
      <c r="F904" s="93">
        <v>135</v>
      </c>
      <c r="G904" s="94">
        <v>575.73958000000005</v>
      </c>
    </row>
    <row r="905" spans="1:7" s="98" customFormat="1" ht="69" x14ac:dyDescent="0.25">
      <c r="A905" s="143" t="s">
        <v>2344</v>
      </c>
      <c r="B905" s="154" t="s">
        <v>2386</v>
      </c>
      <c r="C905" s="90">
        <v>2022</v>
      </c>
      <c r="D905" s="91">
        <v>0.4</v>
      </c>
      <c r="E905" s="95">
        <v>1034</v>
      </c>
      <c r="F905" s="93">
        <v>135</v>
      </c>
      <c r="G905" s="94">
        <v>1273.26271</v>
      </c>
    </row>
    <row r="906" spans="1:7" s="98" customFormat="1" ht="86.25" x14ac:dyDescent="0.25">
      <c r="A906" s="143" t="s">
        <v>2344</v>
      </c>
      <c r="B906" s="154" t="s">
        <v>2387</v>
      </c>
      <c r="C906" s="90">
        <v>2022</v>
      </c>
      <c r="D906" s="91">
        <v>10</v>
      </c>
      <c r="E906" s="95">
        <v>10</v>
      </c>
      <c r="F906" s="93">
        <v>315</v>
      </c>
      <c r="G906" s="94">
        <v>57.715119999999999</v>
      </c>
    </row>
    <row r="907" spans="1:7" s="98" customFormat="1" ht="103.5" x14ac:dyDescent="0.25">
      <c r="A907" s="143" t="s">
        <v>2344</v>
      </c>
      <c r="B907" s="154" t="s">
        <v>2388</v>
      </c>
      <c r="C907" s="90">
        <v>2022</v>
      </c>
      <c r="D907" s="91">
        <v>0.4</v>
      </c>
      <c r="E907" s="95">
        <v>356</v>
      </c>
      <c r="F907" s="93">
        <v>45</v>
      </c>
      <c r="G907" s="94">
        <v>749.23299999999995</v>
      </c>
    </row>
    <row r="908" spans="1:7" s="98" customFormat="1" ht="51.75" x14ac:dyDescent="0.25">
      <c r="A908" s="143" t="s">
        <v>2344</v>
      </c>
      <c r="B908" s="154" t="s">
        <v>2389</v>
      </c>
      <c r="C908" s="90">
        <v>2022</v>
      </c>
      <c r="D908" s="91">
        <v>10</v>
      </c>
      <c r="E908" s="95">
        <v>21</v>
      </c>
      <c r="F908" s="93">
        <v>15</v>
      </c>
      <c r="G908" s="94">
        <v>68.371669999999995</v>
      </c>
    </row>
    <row r="909" spans="1:7" s="98" customFormat="1" ht="34.5" x14ac:dyDescent="0.25">
      <c r="A909" s="143" t="s">
        <v>2344</v>
      </c>
      <c r="B909" s="154" t="s">
        <v>2390</v>
      </c>
      <c r="C909" s="90">
        <v>2022</v>
      </c>
      <c r="D909" s="91">
        <v>0.4</v>
      </c>
      <c r="E909" s="92">
        <v>45</v>
      </c>
      <c r="F909" s="93">
        <v>15</v>
      </c>
      <c r="G909" s="94">
        <v>68.862499999999997</v>
      </c>
    </row>
    <row r="910" spans="1:7" s="98" customFormat="1" ht="69" x14ac:dyDescent="0.25">
      <c r="A910" s="143" t="s">
        <v>2344</v>
      </c>
      <c r="B910" s="154" t="s">
        <v>2391</v>
      </c>
      <c r="C910" s="90">
        <v>2022</v>
      </c>
      <c r="D910" s="91">
        <v>0.4</v>
      </c>
      <c r="E910" s="92">
        <v>6</v>
      </c>
      <c r="F910" s="93">
        <v>40</v>
      </c>
      <c r="G910" s="94">
        <v>35.645580000000002</v>
      </c>
    </row>
    <row r="911" spans="1:7" s="98" customFormat="1" ht="69" x14ac:dyDescent="0.25">
      <c r="A911" s="143" t="s">
        <v>2344</v>
      </c>
      <c r="B911" s="154" t="s">
        <v>2391</v>
      </c>
      <c r="C911" s="90">
        <v>2022</v>
      </c>
      <c r="D911" s="95">
        <v>10</v>
      </c>
      <c r="E911" s="92">
        <v>17</v>
      </c>
      <c r="F911" s="93">
        <v>40</v>
      </c>
      <c r="G911" s="94">
        <v>71.549610000000001</v>
      </c>
    </row>
    <row r="912" spans="1:7" s="98" customFormat="1" ht="59.45" customHeight="1" x14ac:dyDescent="0.25">
      <c r="A912" s="143" t="s">
        <v>2344</v>
      </c>
      <c r="B912" s="154" t="s">
        <v>2392</v>
      </c>
      <c r="C912" s="90">
        <v>2022</v>
      </c>
      <c r="D912" s="91">
        <v>0.4</v>
      </c>
      <c r="E912" s="92">
        <v>12</v>
      </c>
      <c r="F912" s="93">
        <v>35</v>
      </c>
      <c r="G912" s="94">
        <v>46.002540000000003</v>
      </c>
    </row>
    <row r="913" spans="1:7" s="98" customFormat="1" ht="57" customHeight="1" x14ac:dyDescent="0.25">
      <c r="A913" s="143" t="s">
        <v>2344</v>
      </c>
      <c r="B913" s="154" t="s">
        <v>2392</v>
      </c>
      <c r="C913" s="90">
        <v>2022</v>
      </c>
      <c r="D913" s="95">
        <v>10</v>
      </c>
      <c r="E913" s="92">
        <v>15</v>
      </c>
      <c r="F913" s="93">
        <v>35</v>
      </c>
      <c r="G913" s="94">
        <v>82.12473</v>
      </c>
    </row>
    <row r="914" spans="1:7" s="98" customFormat="1" ht="51.75" x14ac:dyDescent="0.25">
      <c r="A914" s="143" t="s">
        <v>2344</v>
      </c>
      <c r="B914" s="154" t="s">
        <v>2393</v>
      </c>
      <c r="C914" s="90">
        <v>2022</v>
      </c>
      <c r="D914" s="95">
        <v>10</v>
      </c>
      <c r="E914" s="92">
        <v>116</v>
      </c>
      <c r="F914" s="93">
        <v>30</v>
      </c>
      <c r="G914" s="94">
        <v>211.38435000000001</v>
      </c>
    </row>
    <row r="915" spans="1:7" s="98" customFormat="1" ht="86.25" x14ac:dyDescent="0.25">
      <c r="A915" s="143" t="s">
        <v>2344</v>
      </c>
      <c r="B915" s="154" t="s">
        <v>2394</v>
      </c>
      <c r="C915" s="90">
        <v>2022</v>
      </c>
      <c r="D915" s="91">
        <v>0.4</v>
      </c>
      <c r="E915" s="92">
        <v>29</v>
      </c>
      <c r="F915" s="93">
        <v>15</v>
      </c>
      <c r="G915" s="94">
        <v>43.470129999999997</v>
      </c>
    </row>
    <row r="916" spans="1:7" s="98" customFormat="1" ht="86.25" x14ac:dyDescent="0.25">
      <c r="A916" s="143" t="s">
        <v>2344</v>
      </c>
      <c r="B916" s="154" t="s">
        <v>2395</v>
      </c>
      <c r="C916" s="90">
        <v>2022</v>
      </c>
      <c r="D916" s="91">
        <v>0.4</v>
      </c>
      <c r="E916" s="92">
        <v>49</v>
      </c>
      <c r="F916" s="93">
        <v>15</v>
      </c>
      <c r="G916" s="94">
        <v>37.460619999999999</v>
      </c>
    </row>
    <row r="917" spans="1:7" s="98" customFormat="1" ht="69" x14ac:dyDescent="0.25">
      <c r="A917" s="143" t="s">
        <v>2344</v>
      </c>
      <c r="B917" s="154" t="s">
        <v>2396</v>
      </c>
      <c r="C917" s="90">
        <v>2022</v>
      </c>
      <c r="D917" s="91">
        <v>0.4</v>
      </c>
      <c r="E917" s="92">
        <v>118</v>
      </c>
      <c r="F917" s="93">
        <v>15</v>
      </c>
      <c r="G917" s="94">
        <v>90.030429999999996</v>
      </c>
    </row>
    <row r="918" spans="1:7" s="98" customFormat="1" ht="69" x14ac:dyDescent="0.25">
      <c r="A918" s="143" t="s">
        <v>2344</v>
      </c>
      <c r="B918" s="154" t="s">
        <v>2397</v>
      </c>
      <c r="C918" s="90">
        <v>2022</v>
      </c>
      <c r="D918" s="91">
        <v>0.4</v>
      </c>
      <c r="E918" s="92">
        <v>196</v>
      </c>
      <c r="F918" s="93">
        <v>15</v>
      </c>
      <c r="G918" s="94">
        <v>71.854089999999999</v>
      </c>
    </row>
    <row r="919" spans="1:7" s="98" customFormat="1" ht="69" x14ac:dyDescent="0.25">
      <c r="A919" s="143" t="s">
        <v>2344</v>
      </c>
      <c r="B919" s="154" t="s">
        <v>2398</v>
      </c>
      <c r="C919" s="90">
        <v>2022</v>
      </c>
      <c r="D919" s="91">
        <v>0.4</v>
      </c>
      <c r="E919" s="92">
        <v>78</v>
      </c>
      <c r="F919" s="93">
        <v>5</v>
      </c>
      <c r="G919" s="94">
        <v>99.019779999999997</v>
      </c>
    </row>
    <row r="920" spans="1:7" s="98" customFormat="1" ht="69" x14ac:dyDescent="0.25">
      <c r="A920" s="143" t="s">
        <v>2344</v>
      </c>
      <c r="B920" s="154" t="s">
        <v>2399</v>
      </c>
      <c r="C920" s="90">
        <v>2022</v>
      </c>
      <c r="D920" s="91">
        <v>0.4</v>
      </c>
      <c r="E920" s="92">
        <v>127</v>
      </c>
      <c r="F920" s="93">
        <v>7</v>
      </c>
      <c r="G920" s="94">
        <v>62.924030000000002</v>
      </c>
    </row>
    <row r="921" spans="1:7" s="98" customFormat="1" ht="69" x14ac:dyDescent="0.25">
      <c r="A921" s="143" t="s">
        <v>2344</v>
      </c>
      <c r="B921" s="154" t="s">
        <v>2400</v>
      </c>
      <c r="C921" s="90">
        <v>2022</v>
      </c>
      <c r="D921" s="91">
        <v>0.4</v>
      </c>
      <c r="E921" s="92">
        <v>196</v>
      </c>
      <c r="F921" s="93">
        <v>15</v>
      </c>
      <c r="G921" s="94">
        <v>152.05336</v>
      </c>
    </row>
    <row r="922" spans="1:7" s="98" customFormat="1" ht="86.25" x14ac:dyDescent="0.25">
      <c r="A922" s="143" t="s">
        <v>2344</v>
      </c>
      <c r="B922" s="154" t="s">
        <v>2401</v>
      </c>
      <c r="C922" s="90">
        <v>2022</v>
      </c>
      <c r="D922" s="91">
        <v>0.4</v>
      </c>
      <c r="E922" s="92">
        <v>294</v>
      </c>
      <c r="F922" s="93">
        <v>15</v>
      </c>
      <c r="G922" s="94">
        <v>179.21025</v>
      </c>
    </row>
    <row r="923" spans="1:7" s="98" customFormat="1" ht="60.6" customHeight="1" x14ac:dyDescent="0.25">
      <c r="A923" s="143" t="s">
        <v>2344</v>
      </c>
      <c r="B923" s="154" t="s">
        <v>2402</v>
      </c>
      <c r="C923" s="90">
        <v>2022</v>
      </c>
      <c r="D923" s="91">
        <v>0.4</v>
      </c>
      <c r="E923" s="92">
        <v>145</v>
      </c>
      <c r="F923" s="93">
        <v>5</v>
      </c>
      <c r="G923" s="94">
        <v>102.71211</v>
      </c>
    </row>
    <row r="924" spans="1:7" s="98" customFormat="1" ht="69" x14ac:dyDescent="0.25">
      <c r="A924" s="143" t="s">
        <v>2344</v>
      </c>
      <c r="B924" s="154" t="s">
        <v>2403</v>
      </c>
      <c r="C924" s="90">
        <v>2022</v>
      </c>
      <c r="D924" s="91">
        <v>0.4</v>
      </c>
      <c r="E924" s="92">
        <v>25</v>
      </c>
      <c r="F924" s="93">
        <v>5</v>
      </c>
      <c r="G924" s="94">
        <v>26.93647</v>
      </c>
    </row>
    <row r="925" spans="1:7" s="98" customFormat="1" ht="69" x14ac:dyDescent="0.25">
      <c r="A925" s="143" t="s">
        <v>2344</v>
      </c>
      <c r="B925" s="154" t="s">
        <v>2404</v>
      </c>
      <c r="C925" s="90">
        <v>2022</v>
      </c>
      <c r="D925" s="91">
        <v>0.4</v>
      </c>
      <c r="E925" s="92">
        <v>315</v>
      </c>
      <c r="F925" s="93">
        <v>14</v>
      </c>
      <c r="G925" s="94">
        <v>206.17884000000001</v>
      </c>
    </row>
    <row r="926" spans="1:7" s="98" customFormat="1" ht="69" x14ac:dyDescent="0.25">
      <c r="A926" s="143" t="s">
        <v>2344</v>
      </c>
      <c r="B926" s="154" t="s">
        <v>2405</v>
      </c>
      <c r="C926" s="90">
        <v>2022</v>
      </c>
      <c r="D926" s="91">
        <v>0.4</v>
      </c>
      <c r="E926" s="92">
        <v>45</v>
      </c>
      <c r="F926" s="93">
        <v>6</v>
      </c>
      <c r="G926" s="94">
        <v>60.070650000000001</v>
      </c>
    </row>
    <row r="927" spans="1:7" s="98" customFormat="1" ht="69" x14ac:dyDescent="0.25">
      <c r="A927" s="143" t="s">
        <v>2344</v>
      </c>
      <c r="B927" s="154" t="s">
        <v>2406</v>
      </c>
      <c r="C927" s="90">
        <v>2022</v>
      </c>
      <c r="D927" s="91">
        <v>0.4</v>
      </c>
      <c r="E927" s="92">
        <v>30</v>
      </c>
      <c r="F927" s="93">
        <v>10</v>
      </c>
      <c r="G927" s="94">
        <v>20.41058</v>
      </c>
    </row>
    <row r="928" spans="1:7" s="98" customFormat="1" ht="69" x14ac:dyDescent="0.25">
      <c r="A928" s="143" t="s">
        <v>2344</v>
      </c>
      <c r="B928" s="154" t="s">
        <v>2407</v>
      </c>
      <c r="C928" s="90">
        <v>2022</v>
      </c>
      <c r="D928" s="91">
        <v>0.4</v>
      </c>
      <c r="E928" s="92">
        <v>90</v>
      </c>
      <c r="F928" s="93">
        <v>15</v>
      </c>
      <c r="G928" s="94">
        <v>71.853309999999993</v>
      </c>
    </row>
    <row r="929" spans="1:7" s="98" customFormat="1" ht="69" x14ac:dyDescent="0.25">
      <c r="A929" s="143" t="s">
        <v>2344</v>
      </c>
      <c r="B929" s="154" t="s">
        <v>2408</v>
      </c>
      <c r="C929" s="90">
        <v>2022</v>
      </c>
      <c r="D929" s="91">
        <v>0.4</v>
      </c>
      <c r="E929" s="92">
        <v>300</v>
      </c>
      <c r="F929" s="93">
        <v>15</v>
      </c>
      <c r="G929" s="94">
        <v>200.92063999999999</v>
      </c>
    </row>
    <row r="930" spans="1:7" s="98" customFormat="1" ht="86.25" x14ac:dyDescent="0.25">
      <c r="A930" s="143" t="s">
        <v>2344</v>
      </c>
      <c r="B930" s="154" t="s">
        <v>2409</v>
      </c>
      <c r="C930" s="90">
        <v>2022</v>
      </c>
      <c r="D930" s="91">
        <v>0.4</v>
      </c>
      <c r="E930" s="92">
        <v>100</v>
      </c>
      <c r="F930" s="93">
        <v>30</v>
      </c>
      <c r="G930" s="94">
        <v>121.18997</v>
      </c>
    </row>
    <row r="931" spans="1:7" s="98" customFormat="1" ht="86.25" x14ac:dyDescent="0.25">
      <c r="A931" s="143" t="s">
        <v>2344</v>
      </c>
      <c r="B931" s="154" t="s">
        <v>2410</v>
      </c>
      <c r="C931" s="90">
        <v>2022</v>
      </c>
      <c r="D931" s="91">
        <v>0.4</v>
      </c>
      <c r="E931" s="92">
        <v>10</v>
      </c>
      <c r="F931" s="93">
        <v>30</v>
      </c>
      <c r="G931" s="94">
        <v>59.247120000000002</v>
      </c>
    </row>
    <row r="932" spans="1:7" s="98" customFormat="1" ht="69" x14ac:dyDescent="0.25">
      <c r="A932" s="143" t="s">
        <v>2344</v>
      </c>
      <c r="B932" s="154" t="s">
        <v>2411</v>
      </c>
      <c r="C932" s="90">
        <v>2022</v>
      </c>
      <c r="D932" s="91">
        <v>0.4</v>
      </c>
      <c r="E932" s="92">
        <v>165</v>
      </c>
      <c r="F932" s="93">
        <v>15</v>
      </c>
      <c r="G932" s="94">
        <v>299.62141000000003</v>
      </c>
    </row>
    <row r="933" spans="1:7" s="98" customFormat="1" ht="86.25" x14ac:dyDescent="0.25">
      <c r="A933" s="143" t="s">
        <v>2344</v>
      </c>
      <c r="B933" s="154" t="s">
        <v>2412</v>
      </c>
      <c r="C933" s="90">
        <v>2022</v>
      </c>
      <c r="D933" s="95">
        <v>10</v>
      </c>
      <c r="E933" s="92">
        <v>13</v>
      </c>
      <c r="F933" s="93">
        <v>50</v>
      </c>
      <c r="G933" s="94">
        <v>29.18235</v>
      </c>
    </row>
    <row r="934" spans="1:7" s="98" customFormat="1" ht="69" x14ac:dyDescent="0.25">
      <c r="A934" s="143" t="s">
        <v>2344</v>
      </c>
      <c r="B934" s="154" t="s">
        <v>2413</v>
      </c>
      <c r="C934" s="90">
        <v>2022</v>
      </c>
      <c r="D934" s="91">
        <v>0.4</v>
      </c>
      <c r="E934" s="92">
        <v>25</v>
      </c>
      <c r="F934" s="93">
        <v>15</v>
      </c>
      <c r="G934" s="94">
        <v>28.70288</v>
      </c>
    </row>
    <row r="935" spans="1:7" s="98" customFormat="1" ht="69" x14ac:dyDescent="0.25">
      <c r="A935" s="143" t="s">
        <v>2344</v>
      </c>
      <c r="B935" s="154" t="s">
        <v>2414</v>
      </c>
      <c r="C935" s="90">
        <v>2022</v>
      </c>
      <c r="D935" s="91">
        <v>0.4</v>
      </c>
      <c r="E935" s="92">
        <v>220</v>
      </c>
      <c r="F935" s="93">
        <v>15</v>
      </c>
      <c r="G935" s="94">
        <v>216.60490999999999</v>
      </c>
    </row>
    <row r="936" spans="1:7" s="98" customFormat="1" ht="56.45" customHeight="1" x14ac:dyDescent="0.25">
      <c r="A936" s="143" t="s">
        <v>2344</v>
      </c>
      <c r="B936" s="154" t="s">
        <v>2415</v>
      </c>
      <c r="C936" s="90">
        <v>2022</v>
      </c>
      <c r="D936" s="95">
        <v>10</v>
      </c>
      <c r="E936" s="92">
        <v>813</v>
      </c>
      <c r="F936" s="93">
        <v>120</v>
      </c>
      <c r="G936" s="94">
        <v>1381.9494400000001</v>
      </c>
    </row>
    <row r="937" spans="1:7" s="98" customFormat="1" ht="54" customHeight="1" x14ac:dyDescent="0.25">
      <c r="A937" s="143" t="s">
        <v>2344</v>
      </c>
      <c r="B937" s="154" t="s">
        <v>2415</v>
      </c>
      <c r="C937" s="90">
        <v>2022</v>
      </c>
      <c r="D937" s="91">
        <v>0.4</v>
      </c>
      <c r="E937" s="92">
        <v>1303</v>
      </c>
      <c r="F937" s="93">
        <v>120</v>
      </c>
      <c r="G937" s="94">
        <v>1104.48452</v>
      </c>
    </row>
    <row r="938" spans="1:7" s="98" customFormat="1" ht="69" x14ac:dyDescent="0.25">
      <c r="A938" s="143" t="s">
        <v>2344</v>
      </c>
      <c r="B938" s="154" t="s">
        <v>2416</v>
      </c>
      <c r="C938" s="90">
        <v>2022</v>
      </c>
      <c r="D938" s="95">
        <v>10</v>
      </c>
      <c r="E938" s="92">
        <v>502</v>
      </c>
      <c r="F938" s="93">
        <v>130</v>
      </c>
      <c r="G938" s="94">
        <v>794.13283000000001</v>
      </c>
    </row>
    <row r="939" spans="1:7" s="98" customFormat="1" ht="69" x14ac:dyDescent="0.25">
      <c r="A939" s="143" t="s">
        <v>2344</v>
      </c>
      <c r="B939" s="154" t="s">
        <v>2417</v>
      </c>
      <c r="C939" s="90">
        <v>2022</v>
      </c>
      <c r="D939" s="95">
        <v>10</v>
      </c>
      <c r="E939" s="95">
        <v>216</v>
      </c>
      <c r="F939" s="267">
        <v>15</v>
      </c>
      <c r="G939" s="268">
        <v>243.42641</v>
      </c>
    </row>
    <row r="940" spans="1:7" s="98" customFormat="1" ht="69" x14ac:dyDescent="0.25">
      <c r="A940" s="143" t="s">
        <v>2344</v>
      </c>
      <c r="B940" s="154" t="s">
        <v>2417</v>
      </c>
      <c r="C940" s="90">
        <v>2022</v>
      </c>
      <c r="D940" s="91">
        <v>0.4</v>
      </c>
      <c r="E940" s="95">
        <v>19</v>
      </c>
      <c r="F940" s="267">
        <v>15</v>
      </c>
      <c r="G940" s="268">
        <v>36.90634</v>
      </c>
    </row>
    <row r="941" spans="1:7" s="98" customFormat="1" ht="69" x14ac:dyDescent="0.25">
      <c r="A941" s="143" t="s">
        <v>2344</v>
      </c>
      <c r="B941" s="154" t="s">
        <v>2418</v>
      </c>
      <c r="C941" s="90">
        <v>2022</v>
      </c>
      <c r="D941" s="91">
        <v>0.4</v>
      </c>
      <c r="E941" s="95">
        <v>155</v>
      </c>
      <c r="F941" s="267">
        <v>15</v>
      </c>
      <c r="G941" s="268">
        <v>138.68885</v>
      </c>
    </row>
    <row r="942" spans="1:7" s="98" customFormat="1" ht="69" x14ac:dyDescent="0.25">
      <c r="A942" s="143" t="s">
        <v>2344</v>
      </c>
      <c r="B942" s="154" t="s">
        <v>2419</v>
      </c>
      <c r="C942" s="90">
        <v>2022</v>
      </c>
      <c r="D942" s="91">
        <v>0.4</v>
      </c>
      <c r="E942" s="95">
        <v>220</v>
      </c>
      <c r="F942" s="267">
        <v>15</v>
      </c>
      <c r="G942" s="268">
        <v>102.83584</v>
      </c>
    </row>
    <row r="943" spans="1:7" s="98" customFormat="1" ht="75.599999999999994" customHeight="1" x14ac:dyDescent="0.25">
      <c r="A943" s="143" t="s">
        <v>2344</v>
      </c>
      <c r="B943" s="154" t="s">
        <v>2420</v>
      </c>
      <c r="C943" s="90">
        <v>2022</v>
      </c>
      <c r="D943" s="91">
        <v>0.4</v>
      </c>
      <c r="E943" s="95">
        <v>335</v>
      </c>
      <c r="F943" s="267">
        <v>10</v>
      </c>
      <c r="G943" s="268">
        <v>171.45133000000001</v>
      </c>
    </row>
    <row r="944" spans="1:7" s="98" customFormat="1" ht="69" x14ac:dyDescent="0.25">
      <c r="A944" s="143" t="s">
        <v>2344</v>
      </c>
      <c r="B944" s="154" t="s">
        <v>2421</v>
      </c>
      <c r="C944" s="90">
        <v>2022</v>
      </c>
      <c r="D944" s="91">
        <v>0.4</v>
      </c>
      <c r="E944" s="95">
        <v>319</v>
      </c>
      <c r="F944" s="267">
        <v>15</v>
      </c>
      <c r="G944" s="268">
        <v>229.22932</v>
      </c>
    </row>
    <row r="945" spans="1:7" s="98" customFormat="1" ht="86.25" x14ac:dyDescent="0.25">
      <c r="A945" s="143" t="s">
        <v>2344</v>
      </c>
      <c r="B945" s="154" t="s">
        <v>2422</v>
      </c>
      <c r="C945" s="90">
        <v>2022</v>
      </c>
      <c r="D945" s="91">
        <v>0.4</v>
      </c>
      <c r="E945" s="95">
        <v>33</v>
      </c>
      <c r="F945" s="267">
        <v>15</v>
      </c>
      <c r="G945" s="268">
        <v>55.224249999999998</v>
      </c>
    </row>
    <row r="946" spans="1:7" s="98" customFormat="1" ht="69" x14ac:dyDescent="0.25">
      <c r="A946" s="143" t="s">
        <v>2344</v>
      </c>
      <c r="B946" s="154" t="s">
        <v>2423</v>
      </c>
      <c r="C946" s="90">
        <v>2022</v>
      </c>
      <c r="D946" s="91">
        <v>0.4</v>
      </c>
      <c r="E946" s="95">
        <v>95</v>
      </c>
      <c r="F946" s="267">
        <v>10</v>
      </c>
      <c r="G946" s="268">
        <v>101.99166</v>
      </c>
    </row>
    <row r="947" spans="1:7" s="98" customFormat="1" ht="40.15" customHeight="1" x14ac:dyDescent="0.25">
      <c r="A947" s="143" t="s">
        <v>2344</v>
      </c>
      <c r="B947" s="154" t="s">
        <v>2424</v>
      </c>
      <c r="C947" s="90">
        <v>2022</v>
      </c>
      <c r="D947" s="91">
        <v>0.4</v>
      </c>
      <c r="E947" s="95">
        <v>73</v>
      </c>
      <c r="F947" s="267">
        <v>10</v>
      </c>
      <c r="G947" s="268">
        <v>126.61085</v>
      </c>
    </row>
    <row r="948" spans="1:7" s="98" customFormat="1" ht="69" x14ac:dyDescent="0.25">
      <c r="A948" s="143" t="s">
        <v>2344</v>
      </c>
      <c r="B948" s="154" t="s">
        <v>2425</v>
      </c>
      <c r="C948" s="90">
        <v>2022</v>
      </c>
      <c r="D948" s="95">
        <v>10</v>
      </c>
      <c r="E948" s="95">
        <v>610</v>
      </c>
      <c r="F948" s="267">
        <v>32</v>
      </c>
      <c r="G948" s="268">
        <v>679.21362999999997</v>
      </c>
    </row>
    <row r="949" spans="1:7" s="98" customFormat="1" ht="69" x14ac:dyDescent="0.25">
      <c r="A949" s="143" t="s">
        <v>2344</v>
      </c>
      <c r="B949" s="154" t="s">
        <v>2425</v>
      </c>
      <c r="C949" s="90">
        <v>2022</v>
      </c>
      <c r="D949" s="91">
        <v>0.4</v>
      </c>
      <c r="E949" s="95">
        <v>20</v>
      </c>
      <c r="F949" s="267">
        <v>32</v>
      </c>
      <c r="G949" s="268">
        <v>63.144170000000003</v>
      </c>
    </row>
    <row r="950" spans="1:7" s="98" customFormat="1" ht="38.450000000000003" customHeight="1" x14ac:dyDescent="0.25">
      <c r="A950" s="143" t="s">
        <v>2344</v>
      </c>
      <c r="B950" s="154" t="s">
        <v>2426</v>
      </c>
      <c r="C950" s="90">
        <v>2022</v>
      </c>
      <c r="D950" s="91">
        <v>0.4</v>
      </c>
      <c r="E950" s="95">
        <v>54</v>
      </c>
      <c r="F950" s="267">
        <v>15</v>
      </c>
      <c r="G950" s="268">
        <v>106.35420000000001</v>
      </c>
    </row>
    <row r="951" spans="1:7" s="98" customFormat="1" ht="69" x14ac:dyDescent="0.25">
      <c r="A951" s="143" t="s">
        <v>2344</v>
      </c>
      <c r="B951" s="154" t="s">
        <v>2427</v>
      </c>
      <c r="C951" s="90">
        <v>2022</v>
      </c>
      <c r="D951" s="91">
        <v>0.4</v>
      </c>
      <c r="E951" s="95">
        <v>52</v>
      </c>
      <c r="F951" s="267">
        <v>10</v>
      </c>
      <c r="G951" s="268">
        <v>64.925669999999997</v>
      </c>
    </row>
    <row r="952" spans="1:7" s="98" customFormat="1" ht="69" x14ac:dyDescent="0.25">
      <c r="A952" s="143" t="s">
        <v>2344</v>
      </c>
      <c r="B952" s="154" t="s">
        <v>2428</v>
      </c>
      <c r="C952" s="90">
        <v>2022</v>
      </c>
      <c r="D952" s="91">
        <v>0.4</v>
      </c>
      <c r="E952" s="95">
        <v>33</v>
      </c>
      <c r="F952" s="267">
        <v>10</v>
      </c>
      <c r="G952" s="268">
        <v>56.19359</v>
      </c>
    </row>
    <row r="953" spans="1:7" s="98" customFormat="1" ht="69" x14ac:dyDescent="0.25">
      <c r="A953" s="143" t="s">
        <v>2344</v>
      </c>
      <c r="B953" s="154" t="s">
        <v>2429</v>
      </c>
      <c r="C953" s="90">
        <v>2022</v>
      </c>
      <c r="D953" s="91">
        <v>0.4</v>
      </c>
      <c r="E953" s="95">
        <v>205</v>
      </c>
      <c r="F953" s="267">
        <v>5</v>
      </c>
      <c r="G953" s="268">
        <v>145.60222999999999</v>
      </c>
    </row>
    <row r="954" spans="1:7" s="98" customFormat="1" ht="54" customHeight="1" x14ac:dyDescent="0.25">
      <c r="A954" s="143" t="s">
        <v>2344</v>
      </c>
      <c r="B954" s="154" t="s">
        <v>2430</v>
      </c>
      <c r="C954" s="90">
        <v>2022</v>
      </c>
      <c r="D954" s="91">
        <v>0.4</v>
      </c>
      <c r="E954" s="95">
        <v>172</v>
      </c>
      <c r="F954" s="267">
        <v>5</v>
      </c>
      <c r="G954" s="268">
        <v>157.19814</v>
      </c>
    </row>
    <row r="955" spans="1:7" s="98" customFormat="1" ht="86.25" x14ac:dyDescent="0.25">
      <c r="A955" s="143" t="s">
        <v>2344</v>
      </c>
      <c r="B955" s="154" t="s">
        <v>2431</v>
      </c>
      <c r="C955" s="90">
        <v>2022</v>
      </c>
      <c r="D955" s="91">
        <v>0.4</v>
      </c>
      <c r="E955" s="95">
        <v>44</v>
      </c>
      <c r="F955" s="267">
        <v>8</v>
      </c>
      <c r="G955" s="268">
        <v>57.831319999999998</v>
      </c>
    </row>
    <row r="956" spans="1:7" s="98" customFormat="1" ht="51.75" x14ac:dyDescent="0.25">
      <c r="A956" s="143" t="s">
        <v>2344</v>
      </c>
      <c r="B956" s="154" t="s">
        <v>2432</v>
      </c>
      <c r="C956" s="90">
        <v>2022</v>
      </c>
      <c r="D956" s="91">
        <v>0.4</v>
      </c>
      <c r="E956" s="95">
        <v>90</v>
      </c>
      <c r="F956" s="267">
        <v>15</v>
      </c>
      <c r="G956" s="268">
        <v>110.97669999999999</v>
      </c>
    </row>
    <row r="957" spans="1:7" s="98" customFormat="1" ht="51.75" x14ac:dyDescent="0.25">
      <c r="A957" s="143" t="s">
        <v>2344</v>
      </c>
      <c r="B957" s="154" t="s">
        <v>2433</v>
      </c>
      <c r="C957" s="90">
        <v>2022</v>
      </c>
      <c r="D957" s="91">
        <v>0.4</v>
      </c>
      <c r="E957" s="95">
        <v>285</v>
      </c>
      <c r="F957" s="267">
        <v>15</v>
      </c>
      <c r="G957" s="268">
        <v>143.81308999999999</v>
      </c>
    </row>
    <row r="958" spans="1:7" s="98" customFormat="1" ht="51.75" x14ac:dyDescent="0.25">
      <c r="A958" s="143" t="s">
        <v>2344</v>
      </c>
      <c r="B958" s="154" t="s">
        <v>2434</v>
      </c>
      <c r="C958" s="90">
        <v>2022</v>
      </c>
      <c r="D958" s="91">
        <v>0.4</v>
      </c>
      <c r="E958" s="95">
        <v>70</v>
      </c>
      <c r="F958" s="267">
        <v>5</v>
      </c>
      <c r="G958" s="268">
        <v>117.58427</v>
      </c>
    </row>
    <row r="959" spans="1:7" s="98" customFormat="1" ht="51.75" x14ac:dyDescent="0.25">
      <c r="A959" s="143" t="s">
        <v>2344</v>
      </c>
      <c r="B959" s="154" t="s">
        <v>2435</v>
      </c>
      <c r="C959" s="90">
        <v>2022</v>
      </c>
      <c r="D959" s="91">
        <v>0.4</v>
      </c>
      <c r="E959" s="95">
        <v>86</v>
      </c>
      <c r="F959" s="267">
        <v>15</v>
      </c>
      <c r="G959" s="268">
        <v>77.586759999999998</v>
      </c>
    </row>
    <row r="960" spans="1:7" s="98" customFormat="1" ht="51.75" x14ac:dyDescent="0.25">
      <c r="A960" s="143" t="s">
        <v>2344</v>
      </c>
      <c r="B960" s="154" t="s">
        <v>2436</v>
      </c>
      <c r="C960" s="90">
        <v>2022</v>
      </c>
      <c r="D960" s="91">
        <v>0.4</v>
      </c>
      <c r="E960" s="95">
        <v>450</v>
      </c>
      <c r="F960" s="267">
        <v>10</v>
      </c>
      <c r="G960" s="268">
        <v>164.63602</v>
      </c>
    </row>
    <row r="961" spans="1:7" s="98" customFormat="1" ht="38.450000000000003" customHeight="1" x14ac:dyDescent="0.25">
      <c r="A961" s="143" t="s">
        <v>2344</v>
      </c>
      <c r="B961" s="154" t="s">
        <v>2437</v>
      </c>
      <c r="C961" s="90">
        <v>2022</v>
      </c>
      <c r="D961" s="91">
        <v>0.4</v>
      </c>
      <c r="E961" s="95">
        <v>318</v>
      </c>
      <c r="F961" s="267">
        <v>10</v>
      </c>
      <c r="G961" s="268">
        <v>174.92947000000001</v>
      </c>
    </row>
    <row r="962" spans="1:7" s="98" customFormat="1" ht="51.75" x14ac:dyDescent="0.25">
      <c r="A962" s="143" t="s">
        <v>2344</v>
      </c>
      <c r="B962" s="154" t="s">
        <v>2438</v>
      </c>
      <c r="C962" s="90">
        <v>2022</v>
      </c>
      <c r="D962" s="91">
        <v>0.4</v>
      </c>
      <c r="E962" s="95">
        <v>170</v>
      </c>
      <c r="F962" s="267">
        <v>10</v>
      </c>
      <c r="G962" s="268">
        <v>170.11487</v>
      </c>
    </row>
    <row r="963" spans="1:7" s="98" customFormat="1" ht="51.75" x14ac:dyDescent="0.25">
      <c r="A963" s="143" t="s">
        <v>2344</v>
      </c>
      <c r="B963" s="154" t="s">
        <v>2439</v>
      </c>
      <c r="C963" s="90">
        <v>2022</v>
      </c>
      <c r="D963" s="91">
        <v>0.4</v>
      </c>
      <c r="E963" s="95">
        <v>305</v>
      </c>
      <c r="F963" s="267">
        <v>15</v>
      </c>
      <c r="G963" s="268">
        <v>172.64322000000001</v>
      </c>
    </row>
    <row r="964" spans="1:7" s="98" customFormat="1" ht="51.75" x14ac:dyDescent="0.25">
      <c r="A964" s="143" t="s">
        <v>2344</v>
      </c>
      <c r="B964" s="154" t="s">
        <v>2440</v>
      </c>
      <c r="C964" s="90">
        <v>2022</v>
      </c>
      <c r="D964" s="91">
        <v>0.4</v>
      </c>
      <c r="E964" s="95">
        <v>268</v>
      </c>
      <c r="F964" s="267">
        <v>15</v>
      </c>
      <c r="G964" s="268">
        <v>159.56573</v>
      </c>
    </row>
    <row r="965" spans="1:7" s="98" customFormat="1" ht="51.75" x14ac:dyDescent="0.25">
      <c r="A965" s="143" t="s">
        <v>2344</v>
      </c>
      <c r="B965" s="154" t="s">
        <v>2441</v>
      </c>
      <c r="C965" s="90">
        <v>2022</v>
      </c>
      <c r="D965" s="91">
        <v>0.4</v>
      </c>
      <c r="E965" s="95">
        <v>300</v>
      </c>
      <c r="F965" s="267">
        <v>15</v>
      </c>
      <c r="G965" s="268">
        <v>158.21647999999999</v>
      </c>
    </row>
    <row r="966" spans="1:7" s="98" customFormat="1" ht="51.75" x14ac:dyDescent="0.25">
      <c r="A966" s="143" t="s">
        <v>2344</v>
      </c>
      <c r="B966" s="154" t="s">
        <v>2442</v>
      </c>
      <c r="C966" s="90">
        <v>2022</v>
      </c>
      <c r="D966" s="91">
        <v>0.4</v>
      </c>
      <c r="E966" s="95">
        <v>65</v>
      </c>
      <c r="F966" s="267">
        <v>70</v>
      </c>
      <c r="G966" s="268">
        <v>87.855739999999997</v>
      </c>
    </row>
    <row r="967" spans="1:7" s="98" customFormat="1" ht="86.25" x14ac:dyDescent="0.25">
      <c r="A967" s="143" t="s">
        <v>2344</v>
      </c>
      <c r="B967" s="154" t="s">
        <v>2443</v>
      </c>
      <c r="C967" s="90">
        <v>2022</v>
      </c>
      <c r="D967" s="91">
        <v>0.4</v>
      </c>
      <c r="E967" s="95">
        <v>98</v>
      </c>
      <c r="F967" s="267">
        <v>7</v>
      </c>
      <c r="G967" s="268">
        <v>104.14591</v>
      </c>
    </row>
    <row r="968" spans="1:7" s="98" customFormat="1" ht="91.9" customHeight="1" x14ac:dyDescent="0.25">
      <c r="A968" s="143" t="s">
        <v>2344</v>
      </c>
      <c r="B968" s="154" t="s">
        <v>2444</v>
      </c>
      <c r="C968" s="90">
        <v>2022</v>
      </c>
      <c r="D968" s="91">
        <v>0.4</v>
      </c>
      <c r="E968" s="95">
        <v>255</v>
      </c>
      <c r="F968" s="267">
        <v>15</v>
      </c>
      <c r="G968" s="268">
        <v>123.03952</v>
      </c>
    </row>
    <row r="969" spans="1:7" s="98" customFormat="1" ht="86.25" x14ac:dyDescent="0.25">
      <c r="A969" s="143" t="s">
        <v>2344</v>
      </c>
      <c r="B969" s="154" t="s">
        <v>2445</v>
      </c>
      <c r="C969" s="90">
        <v>2022</v>
      </c>
      <c r="D969" s="91">
        <v>0.4</v>
      </c>
      <c r="E969" s="95">
        <v>69</v>
      </c>
      <c r="F969" s="267">
        <v>10</v>
      </c>
      <c r="G969" s="268">
        <v>54.037379999999999</v>
      </c>
    </row>
    <row r="970" spans="1:7" s="98" customFormat="1" ht="34.5" x14ac:dyDescent="0.25">
      <c r="A970" s="143" t="s">
        <v>2344</v>
      </c>
      <c r="B970" s="154" t="s">
        <v>2446</v>
      </c>
      <c r="C970" s="90">
        <v>2022</v>
      </c>
      <c r="D970" s="91">
        <v>0.4</v>
      </c>
      <c r="E970" s="95">
        <v>100</v>
      </c>
      <c r="F970" s="267">
        <v>4</v>
      </c>
      <c r="G970" s="268">
        <v>58.835929999999998</v>
      </c>
    </row>
    <row r="971" spans="1:7" s="98" customFormat="1" ht="34.5" x14ac:dyDescent="0.25">
      <c r="A971" s="143" t="s">
        <v>2344</v>
      </c>
      <c r="B971" s="154" t="s">
        <v>2447</v>
      </c>
      <c r="C971" s="90">
        <v>2022</v>
      </c>
      <c r="D971" s="91">
        <v>0.4</v>
      </c>
      <c r="E971" s="95">
        <v>34</v>
      </c>
      <c r="F971" s="267">
        <v>15</v>
      </c>
      <c r="G971" s="268">
        <v>43.963250000000002</v>
      </c>
    </row>
    <row r="972" spans="1:7" s="98" customFormat="1" ht="51.75" x14ac:dyDescent="0.25">
      <c r="A972" s="143" t="s">
        <v>2344</v>
      </c>
      <c r="B972" s="154" t="s">
        <v>2448</v>
      </c>
      <c r="C972" s="90">
        <v>2022</v>
      </c>
      <c r="D972" s="95">
        <v>10</v>
      </c>
      <c r="E972" s="95">
        <v>469</v>
      </c>
      <c r="F972" s="267">
        <v>15</v>
      </c>
      <c r="G972" s="268">
        <v>372.31207000000001</v>
      </c>
    </row>
    <row r="973" spans="1:7" s="98" customFormat="1" ht="86.25" x14ac:dyDescent="0.25">
      <c r="A973" s="143" t="s">
        <v>2344</v>
      </c>
      <c r="B973" s="154" t="s">
        <v>2449</v>
      </c>
      <c r="C973" s="90">
        <v>2022</v>
      </c>
      <c r="D973" s="91">
        <v>0.4</v>
      </c>
      <c r="E973" s="95">
        <v>10</v>
      </c>
      <c r="F973" s="267">
        <v>50</v>
      </c>
      <c r="G973" s="268">
        <v>41.946210000000001</v>
      </c>
    </row>
    <row r="974" spans="1:7" s="98" customFormat="1" ht="103.5" x14ac:dyDescent="0.25">
      <c r="A974" s="143" t="s">
        <v>2344</v>
      </c>
      <c r="B974" s="154" t="s">
        <v>2450</v>
      </c>
      <c r="C974" s="90">
        <v>2022</v>
      </c>
      <c r="D974" s="91">
        <v>0.4</v>
      </c>
      <c r="E974" s="95">
        <v>140</v>
      </c>
      <c r="F974" s="267">
        <v>117</v>
      </c>
      <c r="G974" s="268">
        <v>108.25529</v>
      </c>
    </row>
    <row r="975" spans="1:7" s="98" customFormat="1" ht="69" x14ac:dyDescent="0.25">
      <c r="A975" s="143" t="s">
        <v>2344</v>
      </c>
      <c r="B975" s="154" t="s">
        <v>2451</v>
      </c>
      <c r="C975" s="90">
        <v>2022</v>
      </c>
      <c r="D975" s="91">
        <v>0.4</v>
      </c>
      <c r="E975" s="95">
        <v>67</v>
      </c>
      <c r="F975" s="267">
        <v>19</v>
      </c>
      <c r="G975" s="268">
        <v>86.59205</v>
      </c>
    </row>
    <row r="976" spans="1:7" s="98" customFormat="1" ht="58.9" customHeight="1" x14ac:dyDescent="0.25">
      <c r="A976" s="143" t="s">
        <v>2344</v>
      </c>
      <c r="B976" s="154" t="s">
        <v>2452</v>
      </c>
      <c r="C976" s="90">
        <v>2022</v>
      </c>
      <c r="D976" s="91">
        <v>0.4</v>
      </c>
      <c r="E976" s="95">
        <v>114</v>
      </c>
      <c r="F976" s="267">
        <v>15</v>
      </c>
      <c r="G976" s="268">
        <v>132.30610999999999</v>
      </c>
    </row>
    <row r="977" spans="1:7" s="98" customFormat="1" ht="86.25" x14ac:dyDescent="0.25">
      <c r="A977" s="143" t="s">
        <v>2344</v>
      </c>
      <c r="B977" s="154" t="s">
        <v>2453</v>
      </c>
      <c r="C977" s="90">
        <v>2022</v>
      </c>
      <c r="D977" s="91">
        <v>0.4</v>
      </c>
      <c r="E977" s="95">
        <v>15</v>
      </c>
      <c r="F977" s="267">
        <v>15</v>
      </c>
      <c r="G977" s="268">
        <v>39.840440000000001</v>
      </c>
    </row>
    <row r="978" spans="1:7" s="98" customFormat="1" ht="86.25" x14ac:dyDescent="0.25">
      <c r="A978" s="143" t="s">
        <v>2344</v>
      </c>
      <c r="B978" s="154" t="s">
        <v>2454</v>
      </c>
      <c r="C978" s="90">
        <v>2022</v>
      </c>
      <c r="D978" s="95">
        <v>10</v>
      </c>
      <c r="E978" s="269">
        <v>18</v>
      </c>
      <c r="F978" s="267">
        <v>250</v>
      </c>
      <c r="G978" s="268">
        <v>109.11212999999999</v>
      </c>
    </row>
    <row r="979" spans="1:7" s="98" customFormat="1" ht="69" x14ac:dyDescent="0.25">
      <c r="A979" s="143" t="s">
        <v>2344</v>
      </c>
      <c r="B979" s="154" t="s">
        <v>2455</v>
      </c>
      <c r="C979" s="90">
        <v>2022</v>
      </c>
      <c r="D979" s="91">
        <v>0.4</v>
      </c>
      <c r="E979" s="92">
        <v>15</v>
      </c>
      <c r="F979" s="93">
        <v>15</v>
      </c>
      <c r="G979" s="268">
        <v>47.02619</v>
      </c>
    </row>
    <row r="980" spans="1:7" s="98" customFormat="1" ht="51.75" x14ac:dyDescent="0.25">
      <c r="A980" s="143" t="s">
        <v>2344</v>
      </c>
      <c r="B980" s="154" t="s">
        <v>2456</v>
      </c>
      <c r="C980" s="90">
        <v>2022</v>
      </c>
      <c r="D980" s="91">
        <v>0.4</v>
      </c>
      <c r="E980" s="92">
        <v>100</v>
      </c>
      <c r="F980" s="93"/>
      <c r="G980" s="268">
        <v>135.75595000000001</v>
      </c>
    </row>
    <row r="981" spans="1:7" s="98" customFormat="1" ht="69" x14ac:dyDescent="0.25">
      <c r="A981" s="143" t="s">
        <v>2344</v>
      </c>
      <c r="B981" s="154" t="s">
        <v>2457</v>
      </c>
      <c r="C981" s="90">
        <v>2022</v>
      </c>
      <c r="D981" s="91">
        <v>0.4</v>
      </c>
      <c r="E981" s="92">
        <v>150</v>
      </c>
      <c r="F981" s="93">
        <v>15</v>
      </c>
      <c r="G981" s="268">
        <v>154.82128</v>
      </c>
    </row>
    <row r="982" spans="1:7" s="98" customFormat="1" ht="69" x14ac:dyDescent="0.25">
      <c r="A982" s="143" t="s">
        <v>2344</v>
      </c>
      <c r="B982" s="154" t="s">
        <v>2458</v>
      </c>
      <c r="C982" s="90">
        <v>2022</v>
      </c>
      <c r="D982" s="91">
        <v>0.4</v>
      </c>
      <c r="E982" s="92">
        <v>149</v>
      </c>
      <c r="F982" s="93">
        <v>15</v>
      </c>
      <c r="G982" s="268">
        <v>176.39428000000001</v>
      </c>
    </row>
    <row r="983" spans="1:7" s="98" customFormat="1" ht="86.25" x14ac:dyDescent="0.25">
      <c r="A983" s="143" t="s">
        <v>2344</v>
      </c>
      <c r="B983" s="154" t="s">
        <v>2459</v>
      </c>
      <c r="C983" s="90">
        <v>2022</v>
      </c>
      <c r="D983" s="91">
        <v>0.4</v>
      </c>
      <c r="E983" s="92">
        <v>200</v>
      </c>
      <c r="F983" s="93">
        <v>15</v>
      </c>
      <c r="G983" s="268">
        <v>221.98949999999999</v>
      </c>
    </row>
    <row r="984" spans="1:7" s="98" customFormat="1" ht="86.25" x14ac:dyDescent="0.25">
      <c r="A984" s="143" t="s">
        <v>2344</v>
      </c>
      <c r="B984" s="154" t="s">
        <v>2460</v>
      </c>
      <c r="C984" s="90">
        <v>2022</v>
      </c>
      <c r="D984" s="91">
        <v>0.4</v>
      </c>
      <c r="E984" s="92">
        <v>54</v>
      </c>
      <c r="F984" s="93">
        <v>15</v>
      </c>
      <c r="G984" s="268">
        <v>100.39927</v>
      </c>
    </row>
    <row r="985" spans="1:7" s="98" customFormat="1" ht="69" x14ac:dyDescent="0.25">
      <c r="A985" s="143" t="s">
        <v>2344</v>
      </c>
      <c r="B985" s="154" t="s">
        <v>2461</v>
      </c>
      <c r="C985" s="90">
        <v>2022</v>
      </c>
      <c r="D985" s="91">
        <v>0.4</v>
      </c>
      <c r="E985" s="92">
        <v>103</v>
      </c>
      <c r="F985" s="93">
        <v>15</v>
      </c>
      <c r="G985" s="268">
        <v>104.72765</v>
      </c>
    </row>
    <row r="986" spans="1:7" s="98" customFormat="1" ht="69" x14ac:dyDescent="0.25">
      <c r="A986" s="143" t="s">
        <v>2344</v>
      </c>
      <c r="B986" s="154" t="s">
        <v>2462</v>
      </c>
      <c r="C986" s="90">
        <v>2022</v>
      </c>
      <c r="D986" s="95">
        <v>10</v>
      </c>
      <c r="E986" s="92">
        <v>10</v>
      </c>
      <c r="F986" s="93">
        <v>30</v>
      </c>
      <c r="G986" s="268">
        <v>103.37215</v>
      </c>
    </row>
    <row r="987" spans="1:7" s="98" customFormat="1" ht="69" x14ac:dyDescent="0.25">
      <c r="A987" s="143" t="s">
        <v>2344</v>
      </c>
      <c r="B987" s="154" t="s">
        <v>2463</v>
      </c>
      <c r="C987" s="90">
        <v>2022</v>
      </c>
      <c r="D987" s="91">
        <v>0.4</v>
      </c>
      <c r="E987" s="92">
        <v>50</v>
      </c>
      <c r="F987" s="93">
        <v>15</v>
      </c>
      <c r="G987" s="268">
        <v>63.765970000000003</v>
      </c>
    </row>
    <row r="988" spans="1:7" s="98" customFormat="1" ht="69" x14ac:dyDescent="0.25">
      <c r="A988" s="143" t="s">
        <v>2344</v>
      </c>
      <c r="B988" s="154" t="s">
        <v>2464</v>
      </c>
      <c r="C988" s="90">
        <v>2022</v>
      </c>
      <c r="D988" s="91">
        <v>0.4</v>
      </c>
      <c r="E988" s="92">
        <v>61</v>
      </c>
      <c r="F988" s="93">
        <v>15</v>
      </c>
      <c r="G988" s="268">
        <v>57.963920000000002</v>
      </c>
    </row>
    <row r="989" spans="1:7" s="98" customFormat="1" ht="57.6" customHeight="1" x14ac:dyDescent="0.25">
      <c r="A989" s="143" t="s">
        <v>2344</v>
      </c>
      <c r="B989" s="154" t="s">
        <v>2465</v>
      </c>
      <c r="C989" s="90">
        <v>2022</v>
      </c>
      <c r="D989" s="91">
        <v>0.4</v>
      </c>
      <c r="E989" s="92">
        <v>185</v>
      </c>
      <c r="F989" s="93">
        <v>15</v>
      </c>
      <c r="G989" s="268">
        <v>130.25205</v>
      </c>
    </row>
    <row r="990" spans="1:7" s="98" customFormat="1" ht="69" x14ac:dyDescent="0.25">
      <c r="A990" s="143" t="s">
        <v>2344</v>
      </c>
      <c r="B990" s="154" t="s">
        <v>2466</v>
      </c>
      <c r="C990" s="90">
        <v>2022</v>
      </c>
      <c r="D990" s="91">
        <v>0.4</v>
      </c>
      <c r="E990" s="92">
        <v>210</v>
      </c>
      <c r="F990" s="93">
        <v>15</v>
      </c>
      <c r="G990" s="268">
        <v>188.09049999999999</v>
      </c>
    </row>
    <row r="991" spans="1:7" s="98" customFormat="1" ht="69" x14ac:dyDescent="0.25">
      <c r="A991" s="143" t="s">
        <v>2344</v>
      </c>
      <c r="B991" s="154" t="s">
        <v>2467</v>
      </c>
      <c r="C991" s="90">
        <v>2022</v>
      </c>
      <c r="D991" s="91">
        <v>0.4</v>
      </c>
      <c r="E991" s="92">
        <v>117</v>
      </c>
      <c r="F991" s="93">
        <v>15</v>
      </c>
      <c r="G991" s="268">
        <v>108.47761</v>
      </c>
    </row>
    <row r="992" spans="1:7" s="98" customFormat="1" ht="69" x14ac:dyDescent="0.25">
      <c r="A992" s="143" t="s">
        <v>2344</v>
      </c>
      <c r="B992" s="154" t="s">
        <v>2468</v>
      </c>
      <c r="C992" s="90">
        <v>2022</v>
      </c>
      <c r="D992" s="91">
        <v>0.4</v>
      </c>
      <c r="E992" s="92">
        <v>205</v>
      </c>
      <c r="F992" s="93">
        <v>15</v>
      </c>
      <c r="G992" s="268">
        <v>236.61385000000001</v>
      </c>
    </row>
    <row r="993" spans="1:7" s="98" customFormat="1" ht="77.45" customHeight="1" x14ac:dyDescent="0.25">
      <c r="A993" s="143" t="s">
        <v>2344</v>
      </c>
      <c r="B993" s="154" t="s">
        <v>2469</v>
      </c>
      <c r="C993" s="90">
        <v>2022</v>
      </c>
      <c r="D993" s="91">
        <v>0.4</v>
      </c>
      <c r="E993" s="92">
        <v>163</v>
      </c>
      <c r="F993" s="93">
        <v>15</v>
      </c>
      <c r="G993" s="268">
        <v>196.54363000000001</v>
      </c>
    </row>
    <row r="994" spans="1:7" s="98" customFormat="1" ht="69" x14ac:dyDescent="0.25">
      <c r="A994" s="143" t="s">
        <v>2344</v>
      </c>
      <c r="B994" s="154" t="s">
        <v>2470</v>
      </c>
      <c r="C994" s="90">
        <v>2022</v>
      </c>
      <c r="D994" s="91">
        <v>0.4</v>
      </c>
      <c r="E994" s="92">
        <v>83</v>
      </c>
      <c r="F994" s="93">
        <v>15</v>
      </c>
      <c r="G994" s="268">
        <v>103.37076</v>
      </c>
    </row>
    <row r="995" spans="1:7" s="98" customFormat="1" ht="72" customHeight="1" x14ac:dyDescent="0.25">
      <c r="A995" s="143" t="s">
        <v>2344</v>
      </c>
      <c r="B995" s="154" t="s">
        <v>2471</v>
      </c>
      <c r="C995" s="90">
        <v>2022</v>
      </c>
      <c r="D995" s="91">
        <v>0.4</v>
      </c>
      <c r="E995" s="92">
        <v>90</v>
      </c>
      <c r="F995" s="93">
        <v>15</v>
      </c>
      <c r="G995" s="268">
        <v>128.98199</v>
      </c>
    </row>
    <row r="996" spans="1:7" s="98" customFormat="1" ht="86.25" x14ac:dyDescent="0.25">
      <c r="A996" s="143" t="s">
        <v>2344</v>
      </c>
      <c r="B996" s="154" t="s">
        <v>2472</v>
      </c>
      <c r="C996" s="90">
        <v>2022</v>
      </c>
      <c r="D996" s="91">
        <v>0.4</v>
      </c>
      <c r="E996" s="92">
        <v>86</v>
      </c>
      <c r="F996" s="93">
        <v>15</v>
      </c>
      <c r="G996" s="268">
        <v>85.422089999999997</v>
      </c>
    </row>
    <row r="997" spans="1:7" s="98" customFormat="1" ht="51.75" x14ac:dyDescent="0.25">
      <c r="A997" s="143" t="s">
        <v>2344</v>
      </c>
      <c r="B997" s="154" t="s">
        <v>2473</v>
      </c>
      <c r="C997" s="90">
        <v>2022</v>
      </c>
      <c r="D997" s="91">
        <v>0.4</v>
      </c>
      <c r="E997" s="92">
        <v>403</v>
      </c>
      <c r="F997" s="93">
        <v>60</v>
      </c>
      <c r="G997" s="268">
        <v>265.73968000000002</v>
      </c>
    </row>
    <row r="998" spans="1:7" s="98" customFormat="1" ht="86.25" x14ac:dyDescent="0.25">
      <c r="A998" s="143" t="s">
        <v>2344</v>
      </c>
      <c r="B998" s="154" t="s">
        <v>2474</v>
      </c>
      <c r="C998" s="90">
        <v>2022</v>
      </c>
      <c r="D998" s="91">
        <v>0.4</v>
      </c>
      <c r="E998" s="92">
        <v>80</v>
      </c>
      <c r="F998" s="93">
        <v>15</v>
      </c>
      <c r="G998" s="268">
        <v>67.992379999999997</v>
      </c>
    </row>
    <row r="999" spans="1:7" s="98" customFormat="1" ht="69" x14ac:dyDescent="0.25">
      <c r="A999" s="143" t="s">
        <v>2344</v>
      </c>
      <c r="B999" s="154" t="s">
        <v>2475</v>
      </c>
      <c r="C999" s="90">
        <v>2022</v>
      </c>
      <c r="D999" s="91">
        <v>0.4</v>
      </c>
      <c r="E999" s="92">
        <v>50</v>
      </c>
      <c r="F999" s="93">
        <v>15</v>
      </c>
      <c r="G999" s="268">
        <v>53.700760000000002</v>
      </c>
    </row>
    <row r="1000" spans="1:7" s="98" customFormat="1" ht="56.45" customHeight="1" x14ac:dyDescent="0.25">
      <c r="A1000" s="143" t="s">
        <v>2344</v>
      </c>
      <c r="B1000" s="154" t="s">
        <v>2476</v>
      </c>
      <c r="C1000" s="90">
        <v>2022</v>
      </c>
      <c r="D1000" s="91">
        <v>0.4</v>
      </c>
      <c r="E1000" s="92">
        <v>129</v>
      </c>
      <c r="F1000" s="93">
        <v>15</v>
      </c>
      <c r="G1000" s="268">
        <v>149.00475</v>
      </c>
    </row>
    <row r="1001" spans="1:7" s="98" customFormat="1" ht="69" x14ac:dyDescent="0.25">
      <c r="A1001" s="143" t="s">
        <v>2344</v>
      </c>
      <c r="B1001" s="154" t="s">
        <v>2477</v>
      </c>
      <c r="C1001" s="90">
        <v>2022</v>
      </c>
      <c r="D1001" s="91">
        <v>0.4</v>
      </c>
      <c r="E1001" s="92">
        <v>20</v>
      </c>
      <c r="F1001" s="93">
        <v>15</v>
      </c>
      <c r="G1001" s="268">
        <v>28.792390000000001</v>
      </c>
    </row>
    <row r="1002" spans="1:7" s="98" customFormat="1" ht="69" x14ac:dyDescent="0.25">
      <c r="A1002" s="143" t="s">
        <v>2344</v>
      </c>
      <c r="B1002" s="154" t="s">
        <v>2478</v>
      </c>
      <c r="C1002" s="90">
        <v>2022</v>
      </c>
      <c r="D1002" s="91">
        <v>0.4</v>
      </c>
      <c r="E1002" s="92">
        <v>63</v>
      </c>
      <c r="F1002" s="93">
        <v>15</v>
      </c>
      <c r="G1002" s="268">
        <v>66.858059999999995</v>
      </c>
    </row>
    <row r="1003" spans="1:7" s="98" customFormat="1" ht="77.45" customHeight="1" x14ac:dyDescent="0.25">
      <c r="A1003" s="143" t="s">
        <v>2344</v>
      </c>
      <c r="B1003" s="154" t="s">
        <v>2479</v>
      </c>
      <c r="C1003" s="90">
        <v>2022</v>
      </c>
      <c r="D1003" s="91">
        <v>0.4</v>
      </c>
      <c r="E1003" s="92">
        <v>30</v>
      </c>
      <c r="F1003" s="93">
        <v>15</v>
      </c>
      <c r="G1003" s="268">
        <v>27.807759999999998</v>
      </c>
    </row>
    <row r="1004" spans="1:7" s="98" customFormat="1" ht="69" x14ac:dyDescent="0.25">
      <c r="A1004" s="143" t="s">
        <v>2344</v>
      </c>
      <c r="B1004" s="154" t="s">
        <v>2480</v>
      </c>
      <c r="C1004" s="90">
        <v>2022</v>
      </c>
      <c r="D1004" s="91">
        <v>0.4</v>
      </c>
      <c r="E1004" s="92">
        <v>2186</v>
      </c>
      <c r="F1004" s="93">
        <v>180</v>
      </c>
      <c r="G1004" s="161">
        <v>3992.9229999999998</v>
      </c>
    </row>
    <row r="1005" spans="1:7" s="55" customFormat="1" ht="34.5" x14ac:dyDescent="0.25">
      <c r="A1005" s="143" t="s">
        <v>2344</v>
      </c>
      <c r="B1005" s="154" t="s">
        <v>2481</v>
      </c>
      <c r="C1005" s="90">
        <v>2022</v>
      </c>
      <c r="D1005" s="91">
        <v>0.4</v>
      </c>
      <c r="E1005" s="92">
        <v>220</v>
      </c>
      <c r="F1005" s="93">
        <v>15</v>
      </c>
      <c r="G1005" s="94">
        <v>258.23615000000001</v>
      </c>
    </row>
    <row r="1006" spans="1:7" s="55" customFormat="1" ht="51.75" x14ac:dyDescent="0.25">
      <c r="A1006" s="143" t="s">
        <v>2344</v>
      </c>
      <c r="B1006" s="154" t="s">
        <v>2482</v>
      </c>
      <c r="C1006" s="90">
        <v>2022</v>
      </c>
      <c r="D1006" s="91">
        <v>0.4</v>
      </c>
      <c r="E1006" s="92">
        <v>716</v>
      </c>
      <c r="F1006" s="93">
        <v>15</v>
      </c>
      <c r="G1006" s="94">
        <v>303.11056000000002</v>
      </c>
    </row>
    <row r="1007" spans="1:7" s="55" customFormat="1" ht="51.75" x14ac:dyDescent="0.25">
      <c r="A1007" s="143" t="s">
        <v>2344</v>
      </c>
      <c r="B1007" s="154" t="s">
        <v>2483</v>
      </c>
      <c r="C1007" s="90">
        <v>2022</v>
      </c>
      <c r="D1007" s="91">
        <v>0.4</v>
      </c>
      <c r="E1007" s="92">
        <v>657</v>
      </c>
      <c r="F1007" s="93">
        <v>15</v>
      </c>
      <c r="G1007" s="94">
        <v>358.58094</v>
      </c>
    </row>
    <row r="1008" spans="1:7" s="55" customFormat="1" ht="43.15" customHeight="1" x14ac:dyDescent="0.25">
      <c r="A1008" s="143" t="s">
        <v>2344</v>
      </c>
      <c r="B1008" s="154" t="s">
        <v>2484</v>
      </c>
      <c r="C1008" s="90">
        <v>2022</v>
      </c>
      <c r="D1008" s="91">
        <v>0.4</v>
      </c>
      <c r="E1008" s="92">
        <v>160</v>
      </c>
      <c r="F1008" s="93">
        <v>10</v>
      </c>
      <c r="G1008" s="94">
        <v>144.83949999999999</v>
      </c>
    </row>
    <row r="1009" spans="1:7" s="55" customFormat="1" ht="34.5" x14ac:dyDescent="0.25">
      <c r="A1009" s="143" t="s">
        <v>2344</v>
      </c>
      <c r="B1009" s="154" t="s">
        <v>2485</v>
      </c>
      <c r="C1009" s="90">
        <v>2022</v>
      </c>
      <c r="D1009" s="91">
        <v>0.4</v>
      </c>
      <c r="E1009" s="92">
        <v>192</v>
      </c>
      <c r="F1009" s="93">
        <v>5</v>
      </c>
      <c r="G1009" s="94">
        <v>110.43968</v>
      </c>
    </row>
    <row r="1010" spans="1:7" s="55" customFormat="1" ht="69" x14ac:dyDescent="0.25">
      <c r="A1010" s="143" t="s">
        <v>2344</v>
      </c>
      <c r="B1010" s="154" t="s">
        <v>2486</v>
      </c>
      <c r="C1010" s="90">
        <v>2022</v>
      </c>
      <c r="D1010" s="91">
        <v>0.4</v>
      </c>
      <c r="E1010" s="92">
        <v>210</v>
      </c>
      <c r="F1010" s="93">
        <v>15</v>
      </c>
      <c r="G1010" s="94">
        <v>155.25968</v>
      </c>
    </row>
    <row r="1011" spans="1:7" s="55" customFormat="1" ht="86.25" x14ac:dyDescent="0.25">
      <c r="A1011" s="143" t="s">
        <v>2344</v>
      </c>
      <c r="B1011" s="154" t="s">
        <v>2487</v>
      </c>
      <c r="C1011" s="90">
        <v>2022</v>
      </c>
      <c r="D1011" s="91">
        <v>10</v>
      </c>
      <c r="E1011" s="92">
        <v>2333</v>
      </c>
      <c r="F1011" s="93">
        <v>10</v>
      </c>
      <c r="G1011" s="94">
        <v>3810.67272</v>
      </c>
    </row>
    <row r="1012" spans="1:7" s="55" customFormat="1" ht="86.25" x14ac:dyDescent="0.25">
      <c r="A1012" s="143" t="s">
        <v>2344</v>
      </c>
      <c r="B1012" s="154" t="s">
        <v>2487</v>
      </c>
      <c r="C1012" s="90">
        <v>2022</v>
      </c>
      <c r="D1012" s="91">
        <v>0.4</v>
      </c>
      <c r="E1012" s="92">
        <v>1120</v>
      </c>
      <c r="F1012" s="93">
        <v>10</v>
      </c>
      <c r="G1012" s="94">
        <v>961.94236999999998</v>
      </c>
    </row>
    <row r="1013" spans="1:7" s="55" customFormat="1" ht="55.9" customHeight="1" x14ac:dyDescent="0.25">
      <c r="A1013" s="143" t="s">
        <v>2344</v>
      </c>
      <c r="B1013" s="154" t="s">
        <v>2488</v>
      </c>
      <c r="C1013" s="90">
        <v>2022</v>
      </c>
      <c r="D1013" s="91">
        <v>0.4</v>
      </c>
      <c r="E1013" s="92">
        <v>119</v>
      </c>
      <c r="F1013" s="93">
        <v>15</v>
      </c>
      <c r="G1013" s="94">
        <v>118.24527</v>
      </c>
    </row>
    <row r="1014" spans="1:7" s="55" customFormat="1" ht="69" x14ac:dyDescent="0.25">
      <c r="A1014" s="143" t="s">
        <v>2344</v>
      </c>
      <c r="B1014" s="154" t="s">
        <v>2489</v>
      </c>
      <c r="C1014" s="90">
        <v>2022</v>
      </c>
      <c r="D1014" s="91">
        <v>0.4</v>
      </c>
      <c r="E1014" s="92">
        <v>143</v>
      </c>
      <c r="F1014" s="93">
        <v>7</v>
      </c>
      <c r="G1014" s="94">
        <v>117.5068</v>
      </c>
    </row>
    <row r="1015" spans="1:7" s="55" customFormat="1" ht="120.75" x14ac:dyDescent="0.25">
      <c r="A1015" s="143" t="s">
        <v>2344</v>
      </c>
      <c r="B1015" s="154" t="s">
        <v>2490</v>
      </c>
      <c r="C1015" s="90">
        <v>2022</v>
      </c>
      <c r="D1015" s="91">
        <v>0.4</v>
      </c>
      <c r="E1015" s="92">
        <v>77</v>
      </c>
      <c r="F1015" s="93">
        <f>15+15</f>
        <v>30</v>
      </c>
      <c r="G1015" s="94">
        <v>60.099290000000003</v>
      </c>
    </row>
    <row r="1016" spans="1:7" s="55" customFormat="1" ht="54.6" customHeight="1" x14ac:dyDescent="0.25">
      <c r="A1016" s="143" t="s">
        <v>2344</v>
      </c>
      <c r="B1016" s="154" t="s">
        <v>2491</v>
      </c>
      <c r="C1016" s="90">
        <v>2022</v>
      </c>
      <c r="D1016" s="91">
        <v>0.4</v>
      </c>
      <c r="E1016" s="92">
        <v>33</v>
      </c>
      <c r="F1016" s="93">
        <v>15</v>
      </c>
      <c r="G1016" s="94">
        <v>61.095199999999998</v>
      </c>
    </row>
    <row r="1017" spans="1:7" s="55" customFormat="1" ht="69" x14ac:dyDescent="0.25">
      <c r="A1017" s="143" t="s">
        <v>2344</v>
      </c>
      <c r="B1017" s="154" t="s">
        <v>2492</v>
      </c>
      <c r="C1017" s="90">
        <v>2022</v>
      </c>
      <c r="D1017" s="91">
        <v>0.4</v>
      </c>
      <c r="E1017" s="92">
        <v>42</v>
      </c>
      <c r="F1017" s="93">
        <v>4.5</v>
      </c>
      <c r="G1017" s="94">
        <v>28.399010000000001</v>
      </c>
    </row>
    <row r="1018" spans="1:7" s="55" customFormat="1" ht="69" x14ac:dyDescent="0.25">
      <c r="A1018" s="143" t="s">
        <v>2344</v>
      </c>
      <c r="B1018" s="154" t="s">
        <v>2493</v>
      </c>
      <c r="C1018" s="90">
        <v>2022</v>
      </c>
      <c r="D1018" s="91">
        <v>0.4</v>
      </c>
      <c r="E1018" s="92">
        <v>67</v>
      </c>
      <c r="F1018" s="93">
        <v>15</v>
      </c>
      <c r="G1018" s="94">
        <v>66.221469999999997</v>
      </c>
    </row>
    <row r="1019" spans="1:7" s="55" customFormat="1" ht="69" x14ac:dyDescent="0.25">
      <c r="A1019" s="143" t="s">
        <v>2344</v>
      </c>
      <c r="B1019" s="154" t="s">
        <v>2494</v>
      </c>
      <c r="C1019" s="90">
        <v>2022</v>
      </c>
      <c r="D1019" s="91">
        <v>0.4</v>
      </c>
      <c r="E1019" s="92">
        <v>33</v>
      </c>
      <c r="F1019" s="93">
        <v>31</v>
      </c>
      <c r="G1019" s="94">
        <v>33.610329999999998</v>
      </c>
    </row>
    <row r="1020" spans="1:7" s="55" customFormat="1" ht="86.25" x14ac:dyDescent="0.25">
      <c r="A1020" s="143" t="s">
        <v>2344</v>
      </c>
      <c r="B1020" s="154" t="s">
        <v>2495</v>
      </c>
      <c r="C1020" s="90">
        <v>2022</v>
      </c>
      <c r="D1020" s="91">
        <v>10</v>
      </c>
      <c r="E1020" s="92">
        <v>27</v>
      </c>
      <c r="F1020" s="93">
        <v>15</v>
      </c>
      <c r="G1020" s="94">
        <f>131.5468-28.673</f>
        <v>102.87379999999999</v>
      </c>
    </row>
    <row r="1021" spans="1:7" s="55" customFormat="1" ht="86.25" x14ac:dyDescent="0.25">
      <c r="A1021" s="143" t="s">
        <v>2344</v>
      </c>
      <c r="B1021" s="154" t="s">
        <v>2495</v>
      </c>
      <c r="C1021" s="90">
        <v>2022</v>
      </c>
      <c r="D1021" s="91">
        <v>0.4</v>
      </c>
      <c r="E1021" s="92">
        <v>225</v>
      </c>
      <c r="F1021" s="93">
        <v>15</v>
      </c>
      <c r="G1021" s="94">
        <f>352.9828-41.038</f>
        <v>311.94479999999999</v>
      </c>
    </row>
    <row r="1022" spans="1:7" s="55" customFormat="1" ht="103.5" x14ac:dyDescent="0.25">
      <c r="A1022" s="143" t="s">
        <v>2344</v>
      </c>
      <c r="B1022" s="154" t="s">
        <v>2496</v>
      </c>
      <c r="C1022" s="90">
        <v>2022</v>
      </c>
      <c r="D1022" s="91">
        <v>0.4</v>
      </c>
      <c r="E1022" s="92">
        <v>382</v>
      </c>
      <c r="F1022" s="93">
        <v>30</v>
      </c>
      <c r="G1022" s="94">
        <v>235.91493</v>
      </c>
    </row>
    <row r="1023" spans="1:7" s="55" customFormat="1" ht="69" x14ac:dyDescent="0.25">
      <c r="A1023" s="143" t="s">
        <v>2344</v>
      </c>
      <c r="B1023" s="154" t="s">
        <v>2497</v>
      </c>
      <c r="C1023" s="90">
        <v>2022</v>
      </c>
      <c r="D1023" s="91">
        <v>0.4</v>
      </c>
      <c r="E1023" s="92">
        <v>402</v>
      </c>
      <c r="F1023" s="93">
        <v>15</v>
      </c>
      <c r="G1023" s="94">
        <v>156.24404000000001</v>
      </c>
    </row>
    <row r="1024" spans="1:7" s="55" customFormat="1" ht="69" x14ac:dyDescent="0.25">
      <c r="A1024" s="143" t="s">
        <v>2344</v>
      </c>
      <c r="B1024" s="154" t="s">
        <v>2498</v>
      </c>
      <c r="C1024" s="90">
        <v>2022</v>
      </c>
      <c r="D1024" s="91">
        <v>0.4</v>
      </c>
      <c r="E1024" s="92">
        <v>587</v>
      </c>
      <c r="F1024" s="93">
        <v>10</v>
      </c>
      <c r="G1024" s="94">
        <v>300.11806999999999</v>
      </c>
    </row>
    <row r="1025" spans="1:7" s="55" customFormat="1" ht="69" x14ac:dyDescent="0.25">
      <c r="A1025" s="143" t="s">
        <v>2344</v>
      </c>
      <c r="B1025" s="154" t="s">
        <v>2499</v>
      </c>
      <c r="C1025" s="90">
        <v>2022</v>
      </c>
      <c r="D1025" s="91">
        <v>0.4</v>
      </c>
      <c r="E1025" s="92">
        <v>32</v>
      </c>
      <c r="F1025" s="93">
        <v>10</v>
      </c>
      <c r="G1025" s="94">
        <v>29.161729999999999</v>
      </c>
    </row>
    <row r="1026" spans="1:7" s="55" customFormat="1" ht="69" x14ac:dyDescent="0.25">
      <c r="A1026" s="143" t="s">
        <v>2344</v>
      </c>
      <c r="B1026" s="154" t="s">
        <v>2500</v>
      </c>
      <c r="C1026" s="90">
        <v>2022</v>
      </c>
      <c r="D1026" s="91">
        <v>0.4</v>
      </c>
      <c r="E1026" s="92">
        <v>54</v>
      </c>
      <c r="F1026" s="93">
        <v>15</v>
      </c>
      <c r="G1026" s="94">
        <v>55.773650000000004</v>
      </c>
    </row>
    <row r="1027" spans="1:7" s="55" customFormat="1" ht="69" x14ac:dyDescent="0.25">
      <c r="A1027" s="143" t="s">
        <v>2344</v>
      </c>
      <c r="B1027" s="154" t="s">
        <v>2501</v>
      </c>
      <c r="C1027" s="90">
        <v>2022</v>
      </c>
      <c r="D1027" s="91">
        <v>0.4</v>
      </c>
      <c r="E1027" s="92">
        <v>81</v>
      </c>
      <c r="F1027" s="93">
        <v>15</v>
      </c>
      <c r="G1027" s="94">
        <v>69.411720000000003</v>
      </c>
    </row>
    <row r="1028" spans="1:7" s="55" customFormat="1" ht="69" x14ac:dyDescent="0.25">
      <c r="A1028" s="143" t="s">
        <v>2344</v>
      </c>
      <c r="B1028" s="154" t="s">
        <v>2502</v>
      </c>
      <c r="C1028" s="90">
        <v>2022</v>
      </c>
      <c r="D1028" s="91">
        <v>0.4</v>
      </c>
      <c r="E1028" s="92">
        <v>315</v>
      </c>
      <c r="F1028" s="93">
        <v>15</v>
      </c>
      <c r="G1028" s="94">
        <v>218.16937999999999</v>
      </c>
    </row>
    <row r="1029" spans="1:7" s="55" customFormat="1" ht="69" x14ac:dyDescent="0.25">
      <c r="A1029" s="143" t="s">
        <v>2344</v>
      </c>
      <c r="B1029" s="154" t="s">
        <v>2503</v>
      </c>
      <c r="C1029" s="90">
        <v>2022</v>
      </c>
      <c r="D1029" s="91">
        <v>0.4</v>
      </c>
      <c r="E1029" s="92">
        <v>51</v>
      </c>
      <c r="F1029" s="93">
        <v>10</v>
      </c>
      <c r="G1029" s="94">
        <v>49.741970000000002</v>
      </c>
    </row>
    <row r="1030" spans="1:7" s="55" customFormat="1" ht="69" x14ac:dyDescent="0.25">
      <c r="A1030" s="143" t="s">
        <v>2344</v>
      </c>
      <c r="B1030" s="154" t="s">
        <v>2504</v>
      </c>
      <c r="C1030" s="90">
        <v>2022</v>
      </c>
      <c r="D1030" s="91">
        <v>0.4</v>
      </c>
      <c r="E1030" s="92">
        <v>79</v>
      </c>
      <c r="F1030" s="93">
        <v>10</v>
      </c>
      <c r="G1030" s="94">
        <v>29.763960000000001</v>
      </c>
    </row>
    <row r="1031" spans="1:7" s="55" customFormat="1" ht="86.25" x14ac:dyDescent="0.25">
      <c r="A1031" s="143" t="s">
        <v>2344</v>
      </c>
      <c r="B1031" s="154" t="s">
        <v>2505</v>
      </c>
      <c r="C1031" s="90">
        <v>2022</v>
      </c>
      <c r="D1031" s="91">
        <v>0.4</v>
      </c>
      <c r="E1031" s="92">
        <v>487</v>
      </c>
      <c r="F1031" s="93">
        <v>19</v>
      </c>
      <c r="G1031" s="94">
        <v>301.48147999999998</v>
      </c>
    </row>
    <row r="1032" spans="1:7" s="55" customFormat="1" ht="69" x14ac:dyDescent="0.25">
      <c r="A1032" s="143" t="s">
        <v>2344</v>
      </c>
      <c r="B1032" s="154" t="s">
        <v>2506</v>
      </c>
      <c r="C1032" s="90">
        <v>2022</v>
      </c>
      <c r="D1032" s="91">
        <v>0.4</v>
      </c>
      <c r="E1032" s="92">
        <v>266</v>
      </c>
      <c r="F1032" s="93">
        <v>10</v>
      </c>
      <c r="G1032" s="94">
        <v>146.57259999999999</v>
      </c>
    </row>
    <row r="1033" spans="1:7" s="55" customFormat="1" ht="56.45" customHeight="1" x14ac:dyDescent="0.25">
      <c r="A1033" s="143" t="s">
        <v>2344</v>
      </c>
      <c r="B1033" s="154" t="s">
        <v>2507</v>
      </c>
      <c r="C1033" s="90">
        <v>2022</v>
      </c>
      <c r="D1033" s="91">
        <v>0.4</v>
      </c>
      <c r="E1033" s="100">
        <f>100/3</f>
        <v>33.333333333333336</v>
      </c>
      <c r="F1033" s="100">
        <f>45/3</f>
        <v>15</v>
      </c>
      <c r="G1033" s="101">
        <f>88.695/3</f>
        <v>29.564999999999998</v>
      </c>
    </row>
    <row r="1034" spans="1:7" s="55" customFormat="1" ht="55.9" customHeight="1" x14ac:dyDescent="0.25">
      <c r="A1034" s="143" t="s">
        <v>2344</v>
      </c>
      <c r="B1034" s="154" t="s">
        <v>2507</v>
      </c>
      <c r="C1034" s="90">
        <v>2022</v>
      </c>
      <c r="D1034" s="91">
        <v>0.4</v>
      </c>
      <c r="E1034" s="100">
        <f t="shared" ref="E1034:E1035" si="7">100/3</f>
        <v>33.333333333333336</v>
      </c>
      <c r="F1034" s="100">
        <f t="shared" ref="F1034:F1038" si="8">45/3</f>
        <v>15</v>
      </c>
      <c r="G1034" s="101">
        <f t="shared" ref="G1034:G1035" si="9">88.695/3</f>
        <v>29.564999999999998</v>
      </c>
    </row>
    <row r="1035" spans="1:7" s="55" customFormat="1" ht="54.6" customHeight="1" x14ac:dyDescent="0.25">
      <c r="A1035" s="143" t="s">
        <v>2344</v>
      </c>
      <c r="B1035" s="154" t="s">
        <v>2507</v>
      </c>
      <c r="C1035" s="90">
        <v>2022</v>
      </c>
      <c r="D1035" s="91">
        <v>0.4</v>
      </c>
      <c r="E1035" s="100">
        <f t="shared" si="7"/>
        <v>33.333333333333336</v>
      </c>
      <c r="F1035" s="100">
        <f t="shared" si="8"/>
        <v>15</v>
      </c>
      <c r="G1035" s="101">
        <f t="shared" si="9"/>
        <v>29.564999999999998</v>
      </c>
    </row>
    <row r="1036" spans="1:7" s="55" customFormat="1" ht="54.6" customHeight="1" x14ac:dyDescent="0.25">
      <c r="A1036" s="143" t="s">
        <v>2344</v>
      </c>
      <c r="B1036" s="154" t="s">
        <v>2507</v>
      </c>
      <c r="C1036" s="90">
        <v>2022</v>
      </c>
      <c r="D1036" s="270" t="s">
        <v>111</v>
      </c>
      <c r="E1036" s="100">
        <f>13/3</f>
        <v>4.333333333333333</v>
      </c>
      <c r="F1036" s="100">
        <f t="shared" si="8"/>
        <v>15</v>
      </c>
      <c r="G1036" s="101">
        <v>62.444409999999998</v>
      </c>
    </row>
    <row r="1037" spans="1:7" s="102" customFormat="1" ht="54.6" customHeight="1" x14ac:dyDescent="0.25">
      <c r="A1037" s="143" t="s">
        <v>2344</v>
      </c>
      <c r="B1037" s="154" t="s">
        <v>2507</v>
      </c>
      <c r="C1037" s="90">
        <v>2022</v>
      </c>
      <c r="D1037" s="270" t="s">
        <v>111</v>
      </c>
      <c r="E1037" s="100">
        <f t="shared" ref="E1037:E1038" si="10">13/3</f>
        <v>4.333333333333333</v>
      </c>
      <c r="F1037" s="100">
        <f t="shared" si="8"/>
        <v>15</v>
      </c>
      <c r="G1037" s="101">
        <v>62.444409999999998</v>
      </c>
    </row>
    <row r="1038" spans="1:7" s="55" customFormat="1" ht="54.6" customHeight="1" x14ac:dyDescent="0.25">
      <c r="A1038" s="143" t="s">
        <v>2344</v>
      </c>
      <c r="B1038" s="154" t="s">
        <v>2507</v>
      </c>
      <c r="C1038" s="90">
        <v>2022</v>
      </c>
      <c r="D1038" s="270" t="s">
        <v>111</v>
      </c>
      <c r="E1038" s="100">
        <f t="shared" si="10"/>
        <v>4.333333333333333</v>
      </c>
      <c r="F1038" s="100">
        <f t="shared" si="8"/>
        <v>15</v>
      </c>
      <c r="G1038" s="101">
        <v>62.444409999999998</v>
      </c>
    </row>
    <row r="1039" spans="1:7" s="103" customFormat="1" ht="103.5" collapsed="1" x14ac:dyDescent="0.25">
      <c r="A1039" s="143" t="s">
        <v>2344</v>
      </c>
      <c r="B1039" s="154" t="s">
        <v>2508</v>
      </c>
      <c r="C1039" s="271">
        <v>2022</v>
      </c>
      <c r="D1039" s="270" t="s">
        <v>111</v>
      </c>
      <c r="E1039" s="272">
        <v>806</v>
      </c>
      <c r="F1039" s="267">
        <v>15</v>
      </c>
      <c r="G1039" s="273">
        <f>1240.644+21.29+50.99</f>
        <v>1312.924</v>
      </c>
    </row>
    <row r="1040" spans="1:7" s="103" customFormat="1" ht="103.5" collapsed="1" x14ac:dyDescent="0.25">
      <c r="A1040" s="143" t="s">
        <v>2344</v>
      </c>
      <c r="B1040" s="154" t="s">
        <v>2509</v>
      </c>
      <c r="C1040" s="271">
        <v>2022</v>
      </c>
      <c r="D1040" s="270" t="s">
        <v>111</v>
      </c>
      <c r="E1040" s="272">
        <v>1902</v>
      </c>
      <c r="F1040" s="267">
        <v>15</v>
      </c>
      <c r="G1040" s="273">
        <f>2504.682+125.968</f>
        <v>2630.6499999999996</v>
      </c>
    </row>
    <row r="1041" spans="1:7" s="103" customFormat="1" ht="103.5" collapsed="1" x14ac:dyDescent="0.25">
      <c r="A1041" s="143" t="s">
        <v>2344</v>
      </c>
      <c r="B1041" s="154" t="s">
        <v>2509</v>
      </c>
      <c r="C1041" s="271">
        <v>2022</v>
      </c>
      <c r="D1041" s="270">
        <v>0.4</v>
      </c>
      <c r="E1041" s="272">
        <v>10</v>
      </c>
      <c r="F1041" s="267">
        <v>15</v>
      </c>
      <c r="G1041" s="273">
        <f>68.072+3.149</f>
        <v>71.221000000000004</v>
      </c>
    </row>
    <row r="1042" spans="1:7" s="103" customFormat="1" ht="138" collapsed="1" x14ac:dyDescent="0.25">
      <c r="A1042" s="143" t="s">
        <v>2344</v>
      </c>
      <c r="B1042" s="154" t="s">
        <v>2510</v>
      </c>
      <c r="C1042" s="271">
        <v>2022</v>
      </c>
      <c r="D1042" s="270" t="s">
        <v>111</v>
      </c>
      <c r="E1042" s="272">
        <v>246</v>
      </c>
      <c r="F1042" s="267">
        <v>15</v>
      </c>
      <c r="G1042" s="273">
        <v>821.20299999999997</v>
      </c>
    </row>
    <row r="1043" spans="1:7" s="103" customFormat="1" ht="138" collapsed="1" x14ac:dyDescent="0.25">
      <c r="A1043" s="143" t="s">
        <v>2344</v>
      </c>
      <c r="B1043" s="154" t="s">
        <v>2510</v>
      </c>
      <c r="C1043" s="271">
        <v>2022</v>
      </c>
      <c r="D1043" s="270">
        <v>0.4</v>
      </c>
      <c r="E1043" s="272">
        <v>422</v>
      </c>
      <c r="F1043" s="267">
        <v>15</v>
      </c>
      <c r="G1043" s="273">
        <v>867.30200000000002</v>
      </c>
    </row>
    <row r="1044" spans="1:7" s="103" customFormat="1" ht="69" collapsed="1" x14ac:dyDescent="0.25">
      <c r="A1044" s="143" t="s">
        <v>2344</v>
      </c>
      <c r="B1044" s="154" t="s">
        <v>2511</v>
      </c>
      <c r="C1044" s="271">
        <v>2022</v>
      </c>
      <c r="D1044" s="270">
        <v>0.4</v>
      </c>
      <c r="E1044" s="272">
        <v>441</v>
      </c>
      <c r="F1044" s="267">
        <v>15</v>
      </c>
      <c r="G1044" s="273">
        <v>185.55768</v>
      </c>
    </row>
    <row r="1045" spans="1:7" s="103" customFormat="1" ht="69" collapsed="1" x14ac:dyDescent="0.25">
      <c r="A1045" s="143" t="s">
        <v>2344</v>
      </c>
      <c r="B1045" s="154" t="s">
        <v>2512</v>
      </c>
      <c r="C1045" s="271">
        <v>2022</v>
      </c>
      <c r="D1045" s="270">
        <v>0.4</v>
      </c>
      <c r="E1045" s="272">
        <v>265</v>
      </c>
      <c r="F1045" s="267">
        <v>8</v>
      </c>
      <c r="G1045" s="273">
        <v>187.91681</v>
      </c>
    </row>
    <row r="1046" spans="1:7" s="103" customFormat="1" ht="103.5" collapsed="1" x14ac:dyDescent="0.25">
      <c r="A1046" s="143" t="s">
        <v>2344</v>
      </c>
      <c r="B1046" s="154" t="s">
        <v>2513</v>
      </c>
      <c r="C1046" s="271">
        <v>2022</v>
      </c>
      <c r="D1046" s="270">
        <v>0.4</v>
      </c>
      <c r="E1046" s="272">
        <v>206</v>
      </c>
      <c r="F1046" s="267">
        <f>15+15+15+15+15+15</f>
        <v>90</v>
      </c>
      <c r="G1046" s="273">
        <v>236.06814</v>
      </c>
    </row>
    <row r="1047" spans="1:7" s="103" customFormat="1" ht="86.25" collapsed="1" x14ac:dyDescent="0.25">
      <c r="A1047" s="143" t="s">
        <v>2344</v>
      </c>
      <c r="B1047" s="154" t="s">
        <v>2514</v>
      </c>
      <c r="C1047" s="271">
        <v>2022</v>
      </c>
      <c r="D1047" s="270">
        <v>0.4</v>
      </c>
      <c r="E1047" s="272">
        <v>461</v>
      </c>
      <c r="F1047" s="267">
        <v>15</v>
      </c>
      <c r="G1047" s="273">
        <v>120.75104</v>
      </c>
    </row>
    <row r="1048" spans="1:7" s="103" customFormat="1" ht="78" customHeight="1" collapsed="1" x14ac:dyDescent="0.25">
      <c r="A1048" s="143" t="s">
        <v>2344</v>
      </c>
      <c r="B1048" s="154" t="s">
        <v>2515</v>
      </c>
      <c r="C1048" s="271">
        <v>2022</v>
      </c>
      <c r="D1048" s="270">
        <v>0.4</v>
      </c>
      <c r="E1048" s="272">
        <v>343</v>
      </c>
      <c r="F1048" s="267">
        <f>15+12</f>
        <v>27</v>
      </c>
      <c r="G1048" s="273">
        <v>124.60071000000001</v>
      </c>
    </row>
    <row r="1049" spans="1:7" s="103" customFormat="1" ht="86.25" collapsed="1" x14ac:dyDescent="0.25">
      <c r="A1049" s="143" t="s">
        <v>2344</v>
      </c>
      <c r="B1049" s="154" t="s">
        <v>2516</v>
      </c>
      <c r="C1049" s="271">
        <v>2022</v>
      </c>
      <c r="D1049" s="270" t="s">
        <v>110</v>
      </c>
      <c r="E1049" s="272">
        <v>127</v>
      </c>
      <c r="F1049" s="267">
        <f>8+6</f>
        <v>14</v>
      </c>
      <c r="G1049" s="273">
        <v>123.44798</v>
      </c>
    </row>
    <row r="1050" spans="1:7" s="103" customFormat="1" ht="86.25" collapsed="1" x14ac:dyDescent="0.25">
      <c r="A1050" s="143" t="s">
        <v>2344</v>
      </c>
      <c r="B1050" s="154" t="s">
        <v>2517</v>
      </c>
      <c r="C1050" s="271">
        <v>2022</v>
      </c>
      <c r="D1050" s="270">
        <v>0.4</v>
      </c>
      <c r="E1050" s="272">
        <v>78</v>
      </c>
      <c r="F1050" s="267">
        <v>15</v>
      </c>
      <c r="G1050" s="273">
        <v>78.486140000000006</v>
      </c>
    </row>
    <row r="1051" spans="1:7" s="103" customFormat="1" ht="69" collapsed="1" x14ac:dyDescent="0.25">
      <c r="A1051" s="143" t="s">
        <v>2344</v>
      </c>
      <c r="B1051" s="154" t="s">
        <v>2518</v>
      </c>
      <c r="C1051" s="271">
        <v>2022</v>
      </c>
      <c r="D1051" s="270">
        <v>0.4</v>
      </c>
      <c r="E1051" s="272">
        <v>225</v>
      </c>
      <c r="F1051" s="267">
        <v>15</v>
      </c>
      <c r="G1051" s="273">
        <v>143.77023</v>
      </c>
    </row>
    <row r="1052" spans="1:7" s="103" customFormat="1" ht="69" collapsed="1" x14ac:dyDescent="0.25">
      <c r="A1052" s="143" t="s">
        <v>2344</v>
      </c>
      <c r="B1052" s="154" t="s">
        <v>2519</v>
      </c>
      <c r="C1052" s="271">
        <v>2022</v>
      </c>
      <c r="D1052" s="270">
        <v>0.4</v>
      </c>
      <c r="E1052" s="272">
        <v>59</v>
      </c>
      <c r="F1052" s="267">
        <v>15</v>
      </c>
      <c r="G1052" s="273">
        <v>70.281450000000007</v>
      </c>
    </row>
    <row r="1053" spans="1:7" s="103" customFormat="1" ht="69" collapsed="1" x14ac:dyDescent="0.25">
      <c r="A1053" s="143" t="s">
        <v>2344</v>
      </c>
      <c r="B1053" s="154" t="s">
        <v>2520</v>
      </c>
      <c r="C1053" s="271">
        <v>2022</v>
      </c>
      <c r="D1053" s="270">
        <v>0.4</v>
      </c>
      <c r="E1053" s="272">
        <v>123</v>
      </c>
      <c r="F1053" s="267">
        <v>15</v>
      </c>
      <c r="G1053" s="273">
        <v>78.97569</v>
      </c>
    </row>
    <row r="1054" spans="1:7" s="103" customFormat="1" ht="69" collapsed="1" x14ac:dyDescent="0.25">
      <c r="A1054" s="143" t="s">
        <v>2344</v>
      </c>
      <c r="B1054" s="154" t="s">
        <v>2521</v>
      </c>
      <c r="C1054" s="271">
        <v>2022</v>
      </c>
      <c r="D1054" s="270" t="s">
        <v>110</v>
      </c>
      <c r="E1054" s="272">
        <v>127</v>
      </c>
      <c r="F1054" s="267">
        <v>7</v>
      </c>
      <c r="G1054" s="273">
        <v>122.51718</v>
      </c>
    </row>
    <row r="1055" spans="1:7" s="103" customFormat="1" ht="103.5" collapsed="1" x14ac:dyDescent="0.25">
      <c r="A1055" s="143" t="s">
        <v>2344</v>
      </c>
      <c r="B1055" s="154" t="s">
        <v>2522</v>
      </c>
      <c r="C1055" s="271">
        <v>2022</v>
      </c>
      <c r="D1055" s="270" t="s">
        <v>111</v>
      </c>
      <c r="E1055" s="272">
        <v>2350</v>
      </c>
      <c r="F1055" s="267">
        <v>15</v>
      </c>
      <c r="G1055" s="273">
        <f>4040.17324+311.73402+45.43273</f>
        <v>4397.3399900000004</v>
      </c>
    </row>
    <row r="1056" spans="1:7" s="103" customFormat="1" ht="103.5" collapsed="1" x14ac:dyDescent="0.25">
      <c r="A1056" s="143" t="s">
        <v>2344</v>
      </c>
      <c r="B1056" s="154" t="s">
        <v>2522</v>
      </c>
      <c r="C1056" s="271">
        <v>2022</v>
      </c>
      <c r="D1056" s="270">
        <v>0.4</v>
      </c>
      <c r="E1056" s="272">
        <v>10</v>
      </c>
      <c r="F1056" s="267">
        <v>15</v>
      </c>
      <c r="G1056" s="273">
        <f>45.05759+1.62629</f>
        <v>46.683879999999995</v>
      </c>
    </row>
    <row r="1057" spans="1:7" s="103" customFormat="1" ht="69" collapsed="1" x14ac:dyDescent="0.25">
      <c r="A1057" s="143" t="s">
        <v>2344</v>
      </c>
      <c r="B1057" s="154" t="s">
        <v>2523</v>
      </c>
      <c r="C1057" s="271">
        <v>2022</v>
      </c>
      <c r="D1057" s="270">
        <v>0.4</v>
      </c>
      <c r="E1057" s="272">
        <v>78</v>
      </c>
      <c r="F1057" s="267">
        <v>15</v>
      </c>
      <c r="G1057" s="273">
        <v>67.397919999999999</v>
      </c>
    </row>
    <row r="1058" spans="1:7" s="103" customFormat="1" ht="69" collapsed="1" x14ac:dyDescent="0.25">
      <c r="A1058" s="143" t="s">
        <v>2344</v>
      </c>
      <c r="B1058" s="154" t="s">
        <v>2524</v>
      </c>
      <c r="C1058" s="271">
        <v>2022</v>
      </c>
      <c r="D1058" s="270" t="s">
        <v>110</v>
      </c>
      <c r="E1058" s="272">
        <v>49</v>
      </c>
      <c r="F1058" s="267">
        <v>8</v>
      </c>
      <c r="G1058" s="273">
        <v>45.178980000000003</v>
      </c>
    </row>
    <row r="1059" spans="1:7" s="103" customFormat="1" ht="69" collapsed="1" x14ac:dyDescent="0.25">
      <c r="A1059" s="143" t="s">
        <v>2344</v>
      </c>
      <c r="B1059" s="154" t="s">
        <v>2525</v>
      </c>
      <c r="C1059" s="271">
        <v>2022</v>
      </c>
      <c r="D1059" s="270" t="s">
        <v>110</v>
      </c>
      <c r="E1059" s="272">
        <v>88</v>
      </c>
      <c r="F1059" s="267">
        <v>15</v>
      </c>
      <c r="G1059" s="273">
        <v>75.981849999999994</v>
      </c>
    </row>
    <row r="1060" spans="1:7" s="103" customFormat="1" ht="69" collapsed="1" x14ac:dyDescent="0.25">
      <c r="A1060" s="143" t="s">
        <v>2344</v>
      </c>
      <c r="B1060" s="154" t="s">
        <v>2526</v>
      </c>
      <c r="C1060" s="271">
        <v>2022</v>
      </c>
      <c r="D1060" s="270">
        <v>0.4</v>
      </c>
      <c r="E1060" s="272">
        <v>137</v>
      </c>
      <c r="F1060" s="267">
        <v>15</v>
      </c>
      <c r="G1060" s="273">
        <v>111.16141</v>
      </c>
    </row>
    <row r="1061" spans="1:7" s="103" customFormat="1" ht="69" collapsed="1" x14ac:dyDescent="0.25">
      <c r="A1061" s="143" t="s">
        <v>2344</v>
      </c>
      <c r="B1061" s="154" t="s">
        <v>2527</v>
      </c>
      <c r="C1061" s="271">
        <v>2022</v>
      </c>
      <c r="D1061" s="270" t="s">
        <v>110</v>
      </c>
      <c r="E1061" s="272">
        <v>167</v>
      </c>
      <c r="F1061" s="267">
        <v>5</v>
      </c>
      <c r="G1061" s="273">
        <v>187.65799999999999</v>
      </c>
    </row>
    <row r="1062" spans="1:7" s="103" customFormat="1" ht="86.25" collapsed="1" x14ac:dyDescent="0.25">
      <c r="A1062" s="143" t="s">
        <v>2344</v>
      </c>
      <c r="B1062" s="154" t="s">
        <v>2528</v>
      </c>
      <c r="C1062" s="271">
        <v>2022</v>
      </c>
      <c r="D1062" s="270" t="s">
        <v>110</v>
      </c>
      <c r="E1062" s="272">
        <v>78</v>
      </c>
      <c r="F1062" s="267">
        <v>7</v>
      </c>
      <c r="G1062" s="273">
        <v>148.57917</v>
      </c>
    </row>
    <row r="1063" spans="1:7" s="103" customFormat="1" ht="86.25" collapsed="1" x14ac:dyDescent="0.25">
      <c r="A1063" s="143" t="s">
        <v>2344</v>
      </c>
      <c r="B1063" s="154" t="s">
        <v>2529</v>
      </c>
      <c r="C1063" s="271">
        <v>2022</v>
      </c>
      <c r="D1063" s="270">
        <v>0.4</v>
      </c>
      <c r="E1063" s="272">
        <v>98</v>
      </c>
      <c r="F1063" s="267">
        <v>15</v>
      </c>
      <c r="G1063" s="273">
        <v>91.960570000000004</v>
      </c>
    </row>
    <row r="1064" spans="1:7" s="103" customFormat="1" ht="86.25" collapsed="1" x14ac:dyDescent="0.25">
      <c r="A1064" s="143" t="s">
        <v>2344</v>
      </c>
      <c r="B1064" s="154" t="s">
        <v>2530</v>
      </c>
      <c r="C1064" s="271">
        <v>2022</v>
      </c>
      <c r="D1064" s="270">
        <v>0.4</v>
      </c>
      <c r="E1064" s="272">
        <v>98</v>
      </c>
      <c r="F1064" s="267">
        <v>15</v>
      </c>
      <c r="G1064" s="273">
        <v>79.073790000000002</v>
      </c>
    </row>
    <row r="1065" spans="1:7" s="103" customFormat="1" ht="86.25" collapsed="1" x14ac:dyDescent="0.25">
      <c r="A1065" s="143" t="s">
        <v>2344</v>
      </c>
      <c r="B1065" s="154" t="s">
        <v>2531</v>
      </c>
      <c r="C1065" s="271">
        <v>2022</v>
      </c>
      <c r="D1065" s="270" t="s">
        <v>110</v>
      </c>
      <c r="E1065" s="272">
        <v>20</v>
      </c>
      <c r="F1065" s="267">
        <v>15</v>
      </c>
      <c r="G1065" s="273">
        <v>28.747119999999999</v>
      </c>
    </row>
    <row r="1066" spans="1:7" s="103" customFormat="1" ht="86.25" collapsed="1" x14ac:dyDescent="0.25">
      <c r="A1066" s="143" t="s">
        <v>2344</v>
      </c>
      <c r="B1066" s="154" t="s">
        <v>2532</v>
      </c>
      <c r="C1066" s="271">
        <v>2022</v>
      </c>
      <c r="D1066" s="270" t="s">
        <v>111</v>
      </c>
      <c r="E1066" s="272">
        <v>5</v>
      </c>
      <c r="F1066" s="267">
        <v>145</v>
      </c>
      <c r="G1066" s="273">
        <v>10.721109999999999</v>
      </c>
    </row>
    <row r="1067" spans="1:7" s="103" customFormat="1" ht="86.25" collapsed="1" x14ac:dyDescent="0.25">
      <c r="A1067" s="143" t="s">
        <v>2344</v>
      </c>
      <c r="B1067" s="154" t="s">
        <v>2533</v>
      </c>
      <c r="C1067" s="271">
        <v>2022</v>
      </c>
      <c r="D1067" s="270" t="s">
        <v>111</v>
      </c>
      <c r="E1067" s="272">
        <v>105</v>
      </c>
      <c r="F1067" s="267">
        <v>30</v>
      </c>
      <c r="G1067" s="273">
        <v>246.57996</v>
      </c>
    </row>
    <row r="1068" spans="1:7" s="103" customFormat="1" ht="86.25" collapsed="1" x14ac:dyDescent="0.25">
      <c r="A1068" s="143" t="s">
        <v>2344</v>
      </c>
      <c r="B1068" s="154" t="s">
        <v>2533</v>
      </c>
      <c r="C1068" s="271">
        <v>2022</v>
      </c>
      <c r="D1068" s="270">
        <v>0.4</v>
      </c>
      <c r="E1068" s="272">
        <v>40</v>
      </c>
      <c r="F1068" s="267">
        <v>30</v>
      </c>
      <c r="G1068" s="273">
        <v>41.394170000000003</v>
      </c>
    </row>
    <row r="1069" spans="1:7" s="103" customFormat="1" ht="51.75" x14ac:dyDescent="0.25">
      <c r="A1069" s="143" t="s">
        <v>2344</v>
      </c>
      <c r="B1069" s="154" t="s">
        <v>2534</v>
      </c>
      <c r="C1069" s="271">
        <v>2022</v>
      </c>
      <c r="D1069" s="270">
        <v>0.4</v>
      </c>
      <c r="E1069" s="272">
        <v>186</v>
      </c>
      <c r="F1069" s="267">
        <v>5</v>
      </c>
      <c r="G1069" s="273">
        <v>154.88638</v>
      </c>
    </row>
    <row r="1070" spans="1:7" s="103" customFormat="1" ht="34.5" x14ac:dyDescent="0.25">
      <c r="A1070" s="143" t="s">
        <v>2344</v>
      </c>
      <c r="B1070" s="154" t="s">
        <v>2535</v>
      </c>
      <c r="C1070" s="271">
        <v>2022</v>
      </c>
      <c r="D1070" s="270">
        <v>0.4</v>
      </c>
      <c r="E1070" s="272">
        <v>324</v>
      </c>
      <c r="F1070" s="267">
        <v>5</v>
      </c>
      <c r="G1070" s="273">
        <v>114.61691</v>
      </c>
    </row>
    <row r="1071" spans="1:7" s="103" customFormat="1" ht="51.75" x14ac:dyDescent="0.25">
      <c r="A1071" s="143" t="s">
        <v>2344</v>
      </c>
      <c r="B1071" s="154" t="s">
        <v>2536</v>
      </c>
      <c r="C1071" s="271">
        <v>2022</v>
      </c>
      <c r="D1071" s="270">
        <v>0.4</v>
      </c>
      <c r="E1071" s="272">
        <v>55</v>
      </c>
      <c r="F1071" s="43">
        <v>5</v>
      </c>
      <c r="G1071" s="273">
        <v>49.478549999999998</v>
      </c>
    </row>
    <row r="1072" spans="1:7" s="55" customFormat="1" ht="69" x14ac:dyDescent="0.25">
      <c r="A1072" s="143" t="s">
        <v>2344</v>
      </c>
      <c r="B1072" s="154" t="s">
        <v>2537</v>
      </c>
      <c r="C1072" s="271">
        <v>2022</v>
      </c>
      <c r="D1072" s="270">
        <v>0.4</v>
      </c>
      <c r="E1072" s="92">
        <v>90</v>
      </c>
      <c r="F1072" s="93">
        <v>15</v>
      </c>
      <c r="G1072" s="94">
        <v>131.73235</v>
      </c>
    </row>
    <row r="1073" spans="1:7" s="55" customFormat="1" ht="69" x14ac:dyDescent="0.25">
      <c r="A1073" s="143" t="s">
        <v>2344</v>
      </c>
      <c r="B1073" s="154" t="s">
        <v>2538</v>
      </c>
      <c r="C1073" s="271">
        <v>2022</v>
      </c>
      <c r="D1073" s="270">
        <v>0.4</v>
      </c>
      <c r="E1073" s="92">
        <v>25</v>
      </c>
      <c r="F1073" s="93">
        <v>15</v>
      </c>
      <c r="G1073" s="94">
        <v>39.534930000000003</v>
      </c>
    </row>
    <row r="1074" spans="1:7" s="55" customFormat="1" ht="69" x14ac:dyDescent="0.25">
      <c r="A1074" s="143" t="s">
        <v>2344</v>
      </c>
      <c r="B1074" s="154" t="s">
        <v>2539</v>
      </c>
      <c r="C1074" s="271">
        <v>2022</v>
      </c>
      <c r="D1074" s="270">
        <v>0.4</v>
      </c>
      <c r="E1074" s="92">
        <v>74</v>
      </c>
      <c r="F1074" s="93">
        <v>15</v>
      </c>
      <c r="G1074" s="94">
        <v>74.782910000000001</v>
      </c>
    </row>
    <row r="1075" spans="1:7" s="55" customFormat="1" ht="69" x14ac:dyDescent="0.25">
      <c r="A1075" s="143" t="s">
        <v>2344</v>
      </c>
      <c r="B1075" s="154" t="s">
        <v>2540</v>
      </c>
      <c r="C1075" s="271">
        <v>2022</v>
      </c>
      <c r="D1075" s="270">
        <v>0.4</v>
      </c>
      <c r="E1075" s="92">
        <v>50</v>
      </c>
      <c r="F1075" s="93">
        <v>15</v>
      </c>
      <c r="G1075" s="94">
        <v>58.352710000000002</v>
      </c>
    </row>
    <row r="1076" spans="1:7" s="55" customFormat="1" ht="52.15" customHeight="1" x14ac:dyDescent="0.25">
      <c r="A1076" s="143" t="s">
        <v>2344</v>
      </c>
      <c r="B1076" s="154" t="s">
        <v>2541</v>
      </c>
      <c r="C1076" s="271">
        <v>2022</v>
      </c>
      <c r="D1076" s="270" t="s">
        <v>111</v>
      </c>
      <c r="E1076" s="92">
        <v>24</v>
      </c>
      <c r="F1076" s="93">
        <v>75</v>
      </c>
      <c r="G1076" s="94">
        <v>89.64855</v>
      </c>
    </row>
    <row r="1077" spans="1:7" s="55" customFormat="1" ht="58.15" customHeight="1" x14ac:dyDescent="0.25">
      <c r="A1077" s="143" t="s">
        <v>2344</v>
      </c>
      <c r="B1077" s="154" t="s">
        <v>2541</v>
      </c>
      <c r="C1077" s="271">
        <v>2022</v>
      </c>
      <c r="D1077" s="270" t="s">
        <v>110</v>
      </c>
      <c r="E1077" s="92">
        <v>462</v>
      </c>
      <c r="F1077" s="93">
        <v>75</v>
      </c>
      <c r="G1077" s="94">
        <v>429.81</v>
      </c>
    </row>
    <row r="1078" spans="1:7" s="55" customFormat="1" ht="51.75" x14ac:dyDescent="0.25">
      <c r="A1078" s="143" t="s">
        <v>2344</v>
      </c>
      <c r="B1078" s="154" t="s">
        <v>2542</v>
      </c>
      <c r="C1078" s="271">
        <v>2022</v>
      </c>
      <c r="D1078" s="270" t="s">
        <v>110</v>
      </c>
      <c r="E1078" s="92">
        <v>238</v>
      </c>
      <c r="F1078" s="93">
        <v>30</v>
      </c>
      <c r="G1078" s="94">
        <v>306.70256000000001</v>
      </c>
    </row>
    <row r="1079" spans="1:7" s="55" customFormat="1" ht="69" x14ac:dyDescent="0.25">
      <c r="A1079" s="143" t="s">
        <v>2344</v>
      </c>
      <c r="B1079" s="154" t="s">
        <v>2543</v>
      </c>
      <c r="C1079" s="271">
        <v>2022</v>
      </c>
      <c r="D1079" s="270" t="s">
        <v>110</v>
      </c>
      <c r="E1079" s="92">
        <v>190</v>
      </c>
      <c r="F1079" s="93">
        <v>15</v>
      </c>
      <c r="G1079" s="94">
        <v>276.07776000000001</v>
      </c>
    </row>
    <row r="1080" spans="1:7" s="55" customFormat="1" ht="86.25" x14ac:dyDescent="0.25">
      <c r="A1080" s="143" t="s">
        <v>2344</v>
      </c>
      <c r="B1080" s="154" t="s">
        <v>2544</v>
      </c>
      <c r="C1080" s="271">
        <v>2022</v>
      </c>
      <c r="D1080" s="270" t="s">
        <v>110</v>
      </c>
      <c r="E1080" s="92">
        <v>930</v>
      </c>
      <c r="F1080" s="93">
        <v>15</v>
      </c>
      <c r="G1080" s="94">
        <v>763.11656000000005</v>
      </c>
    </row>
    <row r="1081" spans="1:7" s="55" customFormat="1" ht="51.75" x14ac:dyDescent="0.25">
      <c r="A1081" s="143" t="s">
        <v>2344</v>
      </c>
      <c r="B1081" s="154" t="s">
        <v>2545</v>
      </c>
      <c r="C1081" s="271">
        <v>2022</v>
      </c>
      <c r="D1081" s="270" t="s">
        <v>110</v>
      </c>
      <c r="E1081" s="92">
        <v>180</v>
      </c>
      <c r="F1081" s="93">
        <v>30</v>
      </c>
      <c r="G1081" s="94">
        <v>119.36322</v>
      </c>
    </row>
    <row r="1082" spans="1:7" s="55" customFormat="1" ht="59.45" customHeight="1" x14ac:dyDescent="0.25">
      <c r="A1082" s="143" t="s">
        <v>2344</v>
      </c>
      <c r="B1082" s="154" t="s">
        <v>2546</v>
      </c>
      <c r="C1082" s="271">
        <v>2022</v>
      </c>
      <c r="D1082" s="270" t="s">
        <v>110</v>
      </c>
      <c r="E1082" s="92">
        <v>57</v>
      </c>
      <c r="F1082" s="93">
        <v>15</v>
      </c>
      <c r="G1082" s="94">
        <v>73.557779999999994</v>
      </c>
    </row>
    <row r="1083" spans="1:7" s="55" customFormat="1" ht="69" x14ac:dyDescent="0.25">
      <c r="A1083" s="143" t="s">
        <v>2344</v>
      </c>
      <c r="B1083" s="154" t="s">
        <v>2547</v>
      </c>
      <c r="C1083" s="271">
        <v>2022</v>
      </c>
      <c r="D1083" s="270" t="s">
        <v>110</v>
      </c>
      <c r="E1083" s="92">
        <v>120</v>
      </c>
      <c r="F1083" s="93">
        <v>15</v>
      </c>
      <c r="G1083" s="94">
        <v>131.23965999999999</v>
      </c>
    </row>
    <row r="1084" spans="1:7" s="55" customFormat="1" ht="69" x14ac:dyDescent="0.25">
      <c r="A1084" s="143" t="s">
        <v>2344</v>
      </c>
      <c r="B1084" s="154" t="s">
        <v>2548</v>
      </c>
      <c r="C1084" s="271">
        <v>2022</v>
      </c>
      <c r="D1084" s="270" t="s">
        <v>110</v>
      </c>
      <c r="E1084" s="92">
        <v>100</v>
      </c>
      <c r="F1084" s="93">
        <v>15</v>
      </c>
      <c r="G1084" s="94">
        <v>102.22805</v>
      </c>
    </row>
    <row r="1085" spans="1:7" s="55" customFormat="1" ht="86.25" x14ac:dyDescent="0.25">
      <c r="A1085" s="143" t="s">
        <v>2344</v>
      </c>
      <c r="B1085" s="154" t="s">
        <v>2549</v>
      </c>
      <c r="C1085" s="271">
        <v>2022</v>
      </c>
      <c r="D1085" s="270" t="s">
        <v>111</v>
      </c>
      <c r="E1085" s="92">
        <v>33</v>
      </c>
      <c r="F1085" s="93">
        <v>15</v>
      </c>
      <c r="G1085" s="94">
        <v>59.112270000000002</v>
      </c>
    </row>
    <row r="1086" spans="1:7" s="55" customFormat="1" ht="86.25" x14ac:dyDescent="0.25">
      <c r="A1086" s="143" t="s">
        <v>2344</v>
      </c>
      <c r="B1086" s="154" t="s">
        <v>2549</v>
      </c>
      <c r="C1086" s="271">
        <v>2022</v>
      </c>
      <c r="D1086" s="270" t="s">
        <v>110</v>
      </c>
      <c r="E1086" s="92">
        <v>220</v>
      </c>
      <c r="F1086" s="93">
        <v>15</v>
      </c>
      <c r="G1086" s="94">
        <v>210.07443000000001</v>
      </c>
    </row>
    <row r="1087" spans="1:7" s="55" customFormat="1" ht="86.25" x14ac:dyDescent="0.25">
      <c r="A1087" s="143" t="s">
        <v>2344</v>
      </c>
      <c r="B1087" s="154" t="s">
        <v>2550</v>
      </c>
      <c r="C1087" s="271">
        <v>2022</v>
      </c>
      <c r="D1087" s="270" t="s">
        <v>111</v>
      </c>
      <c r="E1087" s="92">
        <v>86</v>
      </c>
      <c r="F1087" s="93">
        <v>150</v>
      </c>
      <c r="G1087" s="94">
        <v>89.939070000000001</v>
      </c>
    </row>
    <row r="1088" spans="1:7" s="55" customFormat="1" ht="69" x14ac:dyDescent="0.25">
      <c r="A1088" s="143" t="s">
        <v>2344</v>
      </c>
      <c r="B1088" s="154" t="s">
        <v>2551</v>
      </c>
      <c r="C1088" s="271">
        <v>2022</v>
      </c>
      <c r="D1088" s="270" t="s">
        <v>110</v>
      </c>
      <c r="E1088" s="92">
        <v>98</v>
      </c>
      <c r="F1088" s="93">
        <v>15</v>
      </c>
      <c r="G1088" s="94">
        <v>146.76219</v>
      </c>
    </row>
    <row r="1089" spans="1:7" s="55" customFormat="1" ht="86.25" x14ac:dyDescent="0.25">
      <c r="A1089" s="143" t="s">
        <v>2344</v>
      </c>
      <c r="B1089" s="154" t="s">
        <v>2552</v>
      </c>
      <c r="C1089" s="271">
        <v>2022</v>
      </c>
      <c r="D1089" s="270" t="s">
        <v>110</v>
      </c>
      <c r="E1089" s="92">
        <v>314</v>
      </c>
      <c r="F1089" s="93">
        <v>15</v>
      </c>
      <c r="G1089" s="94">
        <v>243.50130999999999</v>
      </c>
    </row>
    <row r="1090" spans="1:7" s="55" customFormat="1" ht="69" x14ac:dyDescent="0.25">
      <c r="A1090" s="143" t="s">
        <v>2344</v>
      </c>
      <c r="B1090" s="154" t="s">
        <v>2553</v>
      </c>
      <c r="C1090" s="271">
        <v>2022</v>
      </c>
      <c r="D1090" s="270" t="s">
        <v>110</v>
      </c>
      <c r="E1090" s="92">
        <v>355</v>
      </c>
      <c r="F1090" s="93">
        <v>15</v>
      </c>
      <c r="G1090" s="94">
        <v>290.66748999999999</v>
      </c>
    </row>
    <row r="1091" spans="1:7" s="55" customFormat="1" ht="69" x14ac:dyDescent="0.25">
      <c r="A1091" s="143" t="s">
        <v>2344</v>
      </c>
      <c r="B1091" s="154" t="s">
        <v>2554</v>
      </c>
      <c r="C1091" s="271">
        <v>2022</v>
      </c>
      <c r="D1091" s="270" t="s">
        <v>110</v>
      </c>
      <c r="E1091" s="92">
        <v>53</v>
      </c>
      <c r="F1091" s="93">
        <v>15</v>
      </c>
      <c r="G1091" s="94">
        <v>68.913979999999995</v>
      </c>
    </row>
    <row r="1092" spans="1:7" s="55" customFormat="1" ht="54.6" customHeight="1" x14ac:dyDescent="0.25">
      <c r="A1092" s="143" t="s">
        <v>2344</v>
      </c>
      <c r="B1092" s="154" t="s">
        <v>2555</v>
      </c>
      <c r="C1092" s="271">
        <v>2022</v>
      </c>
      <c r="D1092" s="270" t="s">
        <v>110</v>
      </c>
      <c r="E1092" s="92">
        <v>101</v>
      </c>
      <c r="F1092" s="93">
        <v>15</v>
      </c>
      <c r="G1092" s="94">
        <v>141.75636</v>
      </c>
    </row>
    <row r="1093" spans="1:7" s="55" customFormat="1" ht="69" x14ac:dyDescent="0.25">
      <c r="A1093" s="143" t="s">
        <v>2344</v>
      </c>
      <c r="B1093" s="154" t="s">
        <v>2556</v>
      </c>
      <c r="C1093" s="271">
        <v>2022</v>
      </c>
      <c r="D1093" s="270" t="s">
        <v>110</v>
      </c>
      <c r="E1093" s="92">
        <v>109</v>
      </c>
      <c r="F1093" s="93">
        <v>19</v>
      </c>
      <c r="G1093" s="94">
        <v>110.72253000000001</v>
      </c>
    </row>
    <row r="1094" spans="1:7" s="55" customFormat="1" ht="71.45" customHeight="1" x14ac:dyDescent="0.25">
      <c r="A1094" s="143" t="s">
        <v>2344</v>
      </c>
      <c r="B1094" s="154" t="s">
        <v>2557</v>
      </c>
      <c r="C1094" s="271">
        <v>2022</v>
      </c>
      <c r="D1094" s="270" t="s">
        <v>110</v>
      </c>
      <c r="E1094" s="92">
        <v>75</v>
      </c>
      <c r="F1094" s="93">
        <v>15</v>
      </c>
      <c r="G1094" s="94">
        <v>85.796310000000005</v>
      </c>
    </row>
    <row r="1095" spans="1:7" s="55" customFormat="1" ht="80.45" customHeight="1" x14ac:dyDescent="0.25">
      <c r="A1095" s="143" t="s">
        <v>2344</v>
      </c>
      <c r="B1095" s="154" t="s">
        <v>2558</v>
      </c>
      <c r="C1095" s="271">
        <v>2022</v>
      </c>
      <c r="D1095" s="270" t="s">
        <v>110</v>
      </c>
      <c r="E1095" s="272">
        <v>20</v>
      </c>
      <c r="F1095" s="43">
        <v>15</v>
      </c>
      <c r="G1095" s="273">
        <v>65.141040000000004</v>
      </c>
    </row>
    <row r="1096" spans="1:7" s="55" customFormat="1" ht="70.150000000000006" customHeight="1" x14ac:dyDescent="0.25">
      <c r="A1096" s="143" t="s">
        <v>2344</v>
      </c>
      <c r="B1096" s="154" t="s">
        <v>2559</v>
      </c>
      <c r="C1096" s="271">
        <v>2022</v>
      </c>
      <c r="D1096" s="270" t="s">
        <v>110</v>
      </c>
      <c r="E1096" s="272">
        <v>22</v>
      </c>
      <c r="F1096" s="43">
        <v>15</v>
      </c>
      <c r="G1096" s="273">
        <v>64.723770000000002</v>
      </c>
    </row>
    <row r="1097" spans="1:7" s="55" customFormat="1" ht="69" x14ac:dyDescent="0.25">
      <c r="A1097" s="143" t="s">
        <v>2344</v>
      </c>
      <c r="B1097" s="154" t="s">
        <v>2560</v>
      </c>
      <c r="C1097" s="271">
        <v>2022</v>
      </c>
      <c r="D1097" s="270" t="s">
        <v>110</v>
      </c>
      <c r="E1097" s="92">
        <v>60</v>
      </c>
      <c r="F1097" s="93">
        <v>15</v>
      </c>
      <c r="G1097" s="94">
        <v>41.915599999999998</v>
      </c>
    </row>
    <row r="1098" spans="1:7" s="55" customFormat="1" ht="69" x14ac:dyDescent="0.25">
      <c r="A1098" s="143" t="s">
        <v>2344</v>
      </c>
      <c r="B1098" s="154" t="s">
        <v>2561</v>
      </c>
      <c r="C1098" s="271">
        <v>2022</v>
      </c>
      <c r="D1098" s="270" t="s">
        <v>110</v>
      </c>
      <c r="E1098" s="92">
        <v>30</v>
      </c>
      <c r="F1098" s="93">
        <v>15</v>
      </c>
      <c r="G1098" s="94">
        <v>56.554119999999998</v>
      </c>
    </row>
    <row r="1099" spans="1:7" s="55" customFormat="1" ht="86.25" x14ac:dyDescent="0.25">
      <c r="A1099" s="143" t="s">
        <v>2344</v>
      </c>
      <c r="B1099" s="154" t="s">
        <v>2562</v>
      </c>
      <c r="C1099" s="271">
        <v>2022</v>
      </c>
      <c r="D1099" s="270" t="s">
        <v>111</v>
      </c>
      <c r="E1099" s="92">
        <v>33</v>
      </c>
      <c r="F1099" s="93">
        <v>37</v>
      </c>
      <c r="G1099" s="94">
        <v>79.012259999999998</v>
      </c>
    </row>
    <row r="1100" spans="1:7" s="55" customFormat="1" ht="69" x14ac:dyDescent="0.25">
      <c r="A1100" s="143" t="s">
        <v>2344</v>
      </c>
      <c r="B1100" s="154" t="s">
        <v>2563</v>
      </c>
      <c r="C1100" s="271">
        <v>2022</v>
      </c>
      <c r="D1100" s="270" t="s">
        <v>110</v>
      </c>
      <c r="E1100" s="272">
        <v>100</v>
      </c>
      <c r="F1100" s="43">
        <v>75</v>
      </c>
      <c r="G1100" s="273">
        <v>127.63038</v>
      </c>
    </row>
    <row r="1101" spans="1:7" s="55" customFormat="1" ht="69" x14ac:dyDescent="0.25">
      <c r="A1101" s="143" t="s">
        <v>2344</v>
      </c>
      <c r="B1101" s="154" t="s">
        <v>2564</v>
      </c>
      <c r="C1101" s="40">
        <v>2022</v>
      </c>
      <c r="D1101" s="41">
        <v>0.4</v>
      </c>
      <c r="E1101" s="112">
        <v>755</v>
      </c>
      <c r="F1101" s="43">
        <v>125</v>
      </c>
      <c r="G1101" s="113">
        <v>1172.8050000000001</v>
      </c>
    </row>
    <row r="1102" spans="1:7" s="55" customFormat="1" ht="51.75" x14ac:dyDescent="0.25">
      <c r="A1102" s="143" t="s">
        <v>2344</v>
      </c>
      <c r="B1102" s="154" t="s">
        <v>2565</v>
      </c>
      <c r="C1102" s="271">
        <v>2022</v>
      </c>
      <c r="D1102" s="270" t="s">
        <v>111</v>
      </c>
      <c r="E1102" s="92">
        <v>2145</v>
      </c>
      <c r="F1102" s="93">
        <v>125</v>
      </c>
      <c r="G1102" s="94">
        <v>3707.10403</v>
      </c>
    </row>
    <row r="1103" spans="1:7" s="55" customFormat="1" ht="69" x14ac:dyDescent="0.25">
      <c r="A1103" s="143" t="s">
        <v>2344</v>
      </c>
      <c r="B1103" s="154" t="s">
        <v>2566</v>
      </c>
      <c r="C1103" s="271">
        <v>2022</v>
      </c>
      <c r="D1103" s="270" t="s">
        <v>111</v>
      </c>
      <c r="E1103" s="112">
        <v>414</v>
      </c>
      <c r="F1103" s="43">
        <v>75</v>
      </c>
      <c r="G1103" s="113">
        <v>1018.489</v>
      </c>
    </row>
    <row r="1104" spans="1:7" s="55" customFormat="1" ht="69" x14ac:dyDescent="0.25">
      <c r="A1104" s="143" t="s">
        <v>2344</v>
      </c>
      <c r="B1104" s="154" t="s">
        <v>2566</v>
      </c>
      <c r="C1104" s="271">
        <v>2022</v>
      </c>
      <c r="D1104" s="270" t="s">
        <v>110</v>
      </c>
      <c r="E1104" s="112">
        <v>49</v>
      </c>
      <c r="F1104" s="43">
        <v>75</v>
      </c>
      <c r="G1104" s="113">
        <v>269.94299999999998</v>
      </c>
    </row>
    <row r="1105" spans="1:7" s="55" customFormat="1" ht="93.6" customHeight="1" x14ac:dyDescent="0.25">
      <c r="A1105" s="143" t="s">
        <v>2344</v>
      </c>
      <c r="B1105" s="154" t="s">
        <v>2567</v>
      </c>
      <c r="C1105" s="271">
        <v>2022</v>
      </c>
      <c r="D1105" s="270" t="s">
        <v>111</v>
      </c>
      <c r="E1105" s="112">
        <v>478</v>
      </c>
      <c r="F1105" s="43">
        <v>80</v>
      </c>
      <c r="G1105" s="113">
        <v>1867.3077000000001</v>
      </c>
    </row>
    <row r="1106" spans="1:7" s="55" customFormat="1" ht="86.25" x14ac:dyDescent="0.25">
      <c r="A1106" s="143" t="s">
        <v>2344</v>
      </c>
      <c r="B1106" s="154" t="s">
        <v>2567</v>
      </c>
      <c r="C1106" s="271">
        <v>2022</v>
      </c>
      <c r="D1106" s="270" t="s">
        <v>110</v>
      </c>
      <c r="E1106" s="112">
        <v>816</v>
      </c>
      <c r="F1106" s="43">
        <v>80</v>
      </c>
      <c r="G1106" s="113">
        <v>1682.7997</v>
      </c>
    </row>
    <row r="1107" spans="1:7" s="55" customFormat="1" ht="72" customHeight="1" x14ac:dyDescent="0.25">
      <c r="A1107" s="143" t="s">
        <v>2344</v>
      </c>
      <c r="B1107" s="154" t="s">
        <v>2568</v>
      </c>
      <c r="C1107" s="271">
        <v>2022</v>
      </c>
      <c r="D1107" s="270" t="s">
        <v>111</v>
      </c>
      <c r="E1107" s="112">
        <v>12</v>
      </c>
      <c r="F1107" s="43">
        <v>600</v>
      </c>
      <c r="G1107" s="113">
        <v>47.340499999999999</v>
      </c>
    </row>
    <row r="1108" spans="1:7" s="55" customFormat="1" ht="72" customHeight="1" x14ac:dyDescent="0.25">
      <c r="A1108" s="143" t="s">
        <v>2344</v>
      </c>
      <c r="B1108" s="154" t="s">
        <v>2568</v>
      </c>
      <c r="C1108" s="271">
        <v>2022</v>
      </c>
      <c r="D1108" s="270" t="s">
        <v>110</v>
      </c>
      <c r="E1108" s="112">
        <v>2363</v>
      </c>
      <c r="F1108" s="43">
        <v>600</v>
      </c>
      <c r="G1108" s="113">
        <v>2836.0672</v>
      </c>
    </row>
    <row r="1109" spans="1:7" s="55" customFormat="1" ht="31.9" hidden="1" customHeight="1" outlineLevel="1" x14ac:dyDescent="0.25">
      <c r="A1109" s="143" t="s">
        <v>2569</v>
      </c>
      <c r="B1109" s="75" t="s">
        <v>335</v>
      </c>
      <c r="C1109" s="73"/>
      <c r="D1109" s="74"/>
      <c r="E1109" s="76"/>
      <c r="F1109" s="76"/>
      <c r="G1109" s="78"/>
    </row>
    <row r="1110" spans="1:7" s="55" customFormat="1" ht="19.149999999999999" customHeight="1" collapsed="1" x14ac:dyDescent="0.25">
      <c r="A1110" s="143" t="s">
        <v>2570</v>
      </c>
      <c r="B1110" s="107" t="s">
        <v>3</v>
      </c>
      <c r="C1110" s="107"/>
      <c r="D1110" s="106"/>
      <c r="E1110" s="108"/>
      <c r="F1110" s="108"/>
      <c r="G1110" s="109"/>
    </row>
    <row r="1111" spans="1:7" s="55" customFormat="1" ht="19.149999999999999" customHeight="1" x14ac:dyDescent="0.3">
      <c r="A1111" s="143" t="s">
        <v>2571</v>
      </c>
      <c r="B1111" s="79" t="s">
        <v>336</v>
      </c>
      <c r="C1111" s="105"/>
      <c r="D1111" s="106"/>
      <c r="E1111" s="108">
        <f>SUM(E1112:E1173)</f>
        <v>26656.2</v>
      </c>
      <c r="F1111" s="110">
        <f t="shared" ref="F1111:G1111" si="11">SUM(F1112:F1173)</f>
        <v>6911.5999999999995</v>
      </c>
      <c r="G1111" s="109">
        <f t="shared" si="11"/>
        <v>46460.009280000013</v>
      </c>
    </row>
    <row r="1112" spans="1:7" s="55" customFormat="1" ht="69" x14ac:dyDescent="0.25">
      <c r="A1112" s="143" t="s">
        <v>2571</v>
      </c>
      <c r="B1112" s="154" t="s">
        <v>1828</v>
      </c>
      <c r="C1112" s="40">
        <v>2020</v>
      </c>
      <c r="D1112" s="41">
        <v>10</v>
      </c>
      <c r="E1112" s="112">
        <v>2711</v>
      </c>
      <c r="F1112" s="43">
        <v>1500</v>
      </c>
      <c r="G1112" s="113">
        <v>4330.1289999999999</v>
      </c>
    </row>
    <row r="1113" spans="1:7" s="55" customFormat="1" ht="86.25" x14ac:dyDescent="0.25">
      <c r="A1113" s="143" t="s">
        <v>2571</v>
      </c>
      <c r="B1113" s="154" t="s">
        <v>1531</v>
      </c>
      <c r="C1113" s="40">
        <v>2020</v>
      </c>
      <c r="D1113" s="41">
        <v>10</v>
      </c>
      <c r="E1113" s="112">
        <v>15</v>
      </c>
      <c r="F1113" s="43">
        <v>27</v>
      </c>
      <c r="G1113" s="113">
        <v>47.776400000000002</v>
      </c>
    </row>
    <row r="1114" spans="1:7" s="55" customFormat="1" ht="76.150000000000006" customHeight="1" x14ac:dyDescent="0.25">
      <c r="A1114" s="143" t="s">
        <v>2571</v>
      </c>
      <c r="B1114" s="154" t="s">
        <v>1532</v>
      </c>
      <c r="C1114" s="40">
        <v>2020</v>
      </c>
      <c r="D1114" s="41">
        <v>6</v>
      </c>
      <c r="E1114" s="112">
        <v>33</v>
      </c>
      <c r="F1114" s="43">
        <v>15</v>
      </c>
      <c r="G1114" s="113">
        <v>84.814350000000005</v>
      </c>
    </row>
    <row r="1115" spans="1:7" s="55" customFormat="1" ht="103.5" x14ac:dyDescent="0.25">
      <c r="A1115" s="143" t="s">
        <v>2571</v>
      </c>
      <c r="B1115" s="154" t="s">
        <v>1533</v>
      </c>
      <c r="C1115" s="40">
        <v>2020</v>
      </c>
      <c r="D1115" s="41">
        <v>10</v>
      </c>
      <c r="E1115" s="112">
        <v>930</v>
      </c>
      <c r="F1115" s="43">
        <v>15</v>
      </c>
      <c r="G1115" s="113">
        <v>1717.23108</v>
      </c>
    </row>
    <row r="1116" spans="1:7" s="55" customFormat="1" ht="103.5" x14ac:dyDescent="0.25">
      <c r="A1116" s="143" t="s">
        <v>2571</v>
      </c>
      <c r="B1116" s="154" t="s">
        <v>1534</v>
      </c>
      <c r="C1116" s="40">
        <v>2020</v>
      </c>
      <c r="D1116" s="41">
        <v>6</v>
      </c>
      <c r="E1116" s="112">
        <v>2.8</v>
      </c>
      <c r="F1116" s="43">
        <v>55</v>
      </c>
      <c r="G1116" s="113">
        <v>4404.5068300000003</v>
      </c>
    </row>
    <row r="1117" spans="1:7" s="55" customFormat="1" ht="113.45" customHeight="1" x14ac:dyDescent="0.25">
      <c r="A1117" s="143" t="s">
        <v>2571</v>
      </c>
      <c r="B1117" s="154" t="s">
        <v>1829</v>
      </c>
      <c r="C1117" s="40">
        <v>2020</v>
      </c>
      <c r="D1117" s="41">
        <v>10</v>
      </c>
      <c r="E1117" s="112">
        <v>133</v>
      </c>
      <c r="F1117" s="43">
        <v>103</v>
      </c>
      <c r="G1117" s="113">
        <v>290.06682000000001</v>
      </c>
    </row>
    <row r="1118" spans="1:7" s="55" customFormat="1" ht="86.25" x14ac:dyDescent="0.25">
      <c r="A1118" s="143" t="s">
        <v>2571</v>
      </c>
      <c r="B1118" s="154" t="s">
        <v>1830</v>
      </c>
      <c r="C1118" s="40">
        <v>2020</v>
      </c>
      <c r="D1118" s="41">
        <v>10</v>
      </c>
      <c r="E1118" s="112">
        <v>95</v>
      </c>
      <c r="F1118" s="43">
        <v>15</v>
      </c>
      <c r="G1118" s="113">
        <v>218.28433000000001</v>
      </c>
    </row>
    <row r="1119" spans="1:7" s="55" customFormat="1" ht="86.25" x14ac:dyDescent="0.25">
      <c r="A1119" s="143" t="s">
        <v>2571</v>
      </c>
      <c r="B1119" s="154" t="s">
        <v>1535</v>
      </c>
      <c r="C1119" s="40">
        <v>2020</v>
      </c>
      <c r="D1119" s="41">
        <v>10</v>
      </c>
      <c r="E1119" s="112">
        <v>1940</v>
      </c>
      <c r="F1119" s="43">
        <v>115</v>
      </c>
      <c r="G1119" s="113">
        <v>3139.3820999999998</v>
      </c>
    </row>
    <row r="1120" spans="1:7" s="55" customFormat="1" ht="103.5" x14ac:dyDescent="0.25">
      <c r="A1120" s="143" t="s">
        <v>2571</v>
      </c>
      <c r="B1120" s="154" t="s">
        <v>1536</v>
      </c>
      <c r="C1120" s="40">
        <v>2020</v>
      </c>
      <c r="D1120" s="41">
        <v>10</v>
      </c>
      <c r="E1120" s="112">
        <v>432</v>
      </c>
      <c r="F1120" s="43">
        <v>45</v>
      </c>
      <c r="G1120" s="113">
        <v>1126.9682299999999</v>
      </c>
    </row>
    <row r="1121" spans="1:7" s="55" customFormat="1" ht="103.5" x14ac:dyDescent="0.25">
      <c r="A1121" s="143" t="s">
        <v>2571</v>
      </c>
      <c r="B1121" s="154" t="s">
        <v>1536</v>
      </c>
      <c r="C1121" s="40">
        <v>2020</v>
      </c>
      <c r="D1121" s="41">
        <v>0.4</v>
      </c>
      <c r="E1121" s="112">
        <v>536</v>
      </c>
      <c r="F1121" s="43">
        <v>45</v>
      </c>
      <c r="G1121" s="113">
        <v>854.54789000000005</v>
      </c>
    </row>
    <row r="1122" spans="1:7" s="55" customFormat="1" ht="93.6" customHeight="1" x14ac:dyDescent="0.25">
      <c r="A1122" s="143" t="s">
        <v>2571</v>
      </c>
      <c r="B1122" s="154" t="s">
        <v>3136</v>
      </c>
      <c r="C1122" s="40">
        <v>2020</v>
      </c>
      <c r="D1122" s="41">
        <v>0.4</v>
      </c>
      <c r="E1122" s="112">
        <v>328</v>
      </c>
      <c r="F1122" s="43">
        <v>15</v>
      </c>
      <c r="G1122" s="113">
        <v>521.15620000000001</v>
      </c>
    </row>
    <row r="1123" spans="1:7" s="55" customFormat="1" ht="103.5" x14ac:dyDescent="0.25">
      <c r="A1123" s="143" t="s">
        <v>2571</v>
      </c>
      <c r="B1123" s="154" t="s">
        <v>3137</v>
      </c>
      <c r="C1123" s="40">
        <v>2020</v>
      </c>
      <c r="D1123" s="41">
        <v>0.4</v>
      </c>
      <c r="E1123" s="112">
        <v>210</v>
      </c>
      <c r="F1123" s="43">
        <v>15</v>
      </c>
      <c r="G1123" s="113">
        <v>154.33761000000001</v>
      </c>
    </row>
    <row r="1124" spans="1:7" s="55" customFormat="1" ht="94.15" customHeight="1" x14ac:dyDescent="0.25">
      <c r="A1124" s="143" t="s">
        <v>2571</v>
      </c>
      <c r="B1124" s="154" t="s">
        <v>1831</v>
      </c>
      <c r="C1124" s="40">
        <v>2020</v>
      </c>
      <c r="D1124" s="41">
        <v>10</v>
      </c>
      <c r="E1124" s="112">
        <v>1027</v>
      </c>
      <c r="F1124" s="43">
        <v>100</v>
      </c>
      <c r="G1124" s="113">
        <v>1988.1473900000001</v>
      </c>
    </row>
    <row r="1125" spans="1:7" s="55" customFormat="1" ht="86.25" x14ac:dyDescent="0.25">
      <c r="A1125" s="143" t="s">
        <v>2571</v>
      </c>
      <c r="B1125" s="154" t="s">
        <v>1832</v>
      </c>
      <c r="C1125" s="40">
        <v>2020</v>
      </c>
      <c r="D1125" s="41">
        <v>0.4</v>
      </c>
      <c r="E1125" s="112">
        <v>400</v>
      </c>
      <c r="F1125" s="43">
        <v>45</v>
      </c>
      <c r="G1125" s="113">
        <v>164.71113</v>
      </c>
    </row>
    <row r="1126" spans="1:7" s="55" customFormat="1" ht="78" customHeight="1" x14ac:dyDescent="0.25">
      <c r="A1126" s="143" t="s">
        <v>2571</v>
      </c>
      <c r="B1126" s="154" t="s">
        <v>1537</v>
      </c>
      <c r="C1126" s="40">
        <v>2020</v>
      </c>
      <c r="D1126" s="41">
        <v>0.4</v>
      </c>
      <c r="E1126" s="112">
        <v>129</v>
      </c>
      <c r="F1126" s="43">
        <v>200</v>
      </c>
      <c r="G1126" s="113">
        <v>173.18176</v>
      </c>
    </row>
    <row r="1127" spans="1:7" s="55" customFormat="1" ht="69" x14ac:dyDescent="0.25">
      <c r="A1127" s="143" t="s">
        <v>2571</v>
      </c>
      <c r="B1127" s="154" t="s">
        <v>1538</v>
      </c>
      <c r="C1127" s="40">
        <v>2020</v>
      </c>
      <c r="D1127" s="41">
        <v>0.4</v>
      </c>
      <c r="E1127" s="112">
        <v>181</v>
      </c>
      <c r="F1127" s="43">
        <v>30</v>
      </c>
      <c r="G1127" s="113">
        <v>154.50399999999999</v>
      </c>
    </row>
    <row r="1128" spans="1:7" s="55" customFormat="1" ht="69" x14ac:dyDescent="0.25">
      <c r="A1128" s="143" t="s">
        <v>2571</v>
      </c>
      <c r="B1128" s="154" t="s">
        <v>1833</v>
      </c>
      <c r="C1128" s="40">
        <v>2020</v>
      </c>
      <c r="D1128" s="41">
        <v>10</v>
      </c>
      <c r="E1128" s="112">
        <v>635</v>
      </c>
      <c r="F1128" s="43">
        <v>89.4</v>
      </c>
      <c r="G1128" s="113">
        <v>611.29543999999999</v>
      </c>
    </row>
    <row r="1129" spans="1:7" s="55" customFormat="1" ht="86.25" x14ac:dyDescent="0.25">
      <c r="A1129" s="143" t="s">
        <v>2571</v>
      </c>
      <c r="B1129" s="154" t="s">
        <v>1539</v>
      </c>
      <c r="C1129" s="40">
        <v>2020</v>
      </c>
      <c r="D1129" s="41">
        <v>0.4</v>
      </c>
      <c r="E1129" s="112">
        <v>590</v>
      </c>
      <c r="F1129" s="43">
        <v>120</v>
      </c>
      <c r="G1129" s="113">
        <v>961.68448000000001</v>
      </c>
    </row>
    <row r="1130" spans="1:7" s="55" customFormat="1" ht="69" x14ac:dyDescent="0.25">
      <c r="A1130" s="143" t="s">
        <v>2571</v>
      </c>
      <c r="B1130" s="154" t="s">
        <v>1834</v>
      </c>
      <c r="C1130" s="40">
        <v>2020</v>
      </c>
      <c r="D1130" s="41">
        <v>0.4</v>
      </c>
      <c r="E1130" s="112">
        <v>56</v>
      </c>
      <c r="F1130" s="43">
        <v>149</v>
      </c>
      <c r="G1130" s="113">
        <v>187.2869</v>
      </c>
    </row>
    <row r="1131" spans="1:7" s="55" customFormat="1" ht="86.25" x14ac:dyDescent="0.25">
      <c r="A1131" s="143" t="s">
        <v>2571</v>
      </c>
      <c r="B1131" s="154" t="s">
        <v>1540</v>
      </c>
      <c r="C1131" s="40">
        <v>2020</v>
      </c>
      <c r="D1131" s="41">
        <v>10</v>
      </c>
      <c r="E1131" s="112">
        <v>6</v>
      </c>
      <c r="F1131" s="43">
        <v>100</v>
      </c>
      <c r="G1131" s="113">
        <v>87.288700000000006</v>
      </c>
    </row>
    <row r="1132" spans="1:7" s="55" customFormat="1" ht="69" x14ac:dyDescent="0.25">
      <c r="A1132" s="143" t="s">
        <v>2571</v>
      </c>
      <c r="B1132" s="154" t="s">
        <v>1835</v>
      </c>
      <c r="C1132" s="40">
        <v>2020</v>
      </c>
      <c r="D1132" s="41">
        <v>10</v>
      </c>
      <c r="E1132" s="112">
        <v>5</v>
      </c>
      <c r="F1132" s="43">
        <v>250</v>
      </c>
      <c r="G1132" s="113">
        <v>98.957849999999993</v>
      </c>
    </row>
    <row r="1133" spans="1:7" s="55" customFormat="1" ht="86.25" x14ac:dyDescent="0.25">
      <c r="A1133" s="143" t="s">
        <v>2571</v>
      </c>
      <c r="B1133" s="154" t="s">
        <v>1541</v>
      </c>
      <c r="C1133" s="40">
        <v>2020</v>
      </c>
      <c r="D1133" s="41">
        <v>0.4</v>
      </c>
      <c r="E1133" s="112">
        <v>84</v>
      </c>
      <c r="F1133" s="43">
        <v>15</v>
      </c>
      <c r="G1133" s="113">
        <v>256.22347000000002</v>
      </c>
    </row>
    <row r="1134" spans="1:7" s="55" customFormat="1" ht="69" x14ac:dyDescent="0.25">
      <c r="A1134" s="143" t="s">
        <v>2571</v>
      </c>
      <c r="B1134" s="154" t="s">
        <v>1571</v>
      </c>
      <c r="C1134" s="40">
        <v>2020</v>
      </c>
      <c r="D1134" s="41">
        <v>10</v>
      </c>
      <c r="E1134" s="112">
        <v>2700</v>
      </c>
      <c r="F1134" s="43">
        <v>12</v>
      </c>
      <c r="G1134" s="113">
        <v>3858.1432599999998</v>
      </c>
    </row>
    <row r="1135" spans="1:7" s="55" customFormat="1" ht="69" x14ac:dyDescent="0.25">
      <c r="A1135" s="143" t="s">
        <v>2571</v>
      </c>
      <c r="B1135" s="154" t="s">
        <v>1542</v>
      </c>
      <c r="C1135" s="40">
        <v>2020</v>
      </c>
      <c r="D1135" s="41">
        <v>10</v>
      </c>
      <c r="E1135" s="112">
        <v>15</v>
      </c>
      <c r="F1135" s="43">
        <v>15</v>
      </c>
      <c r="G1135" s="113">
        <v>75.437889999999996</v>
      </c>
    </row>
    <row r="1136" spans="1:7" s="55" customFormat="1" ht="77.45" customHeight="1" x14ac:dyDescent="0.25">
      <c r="A1136" s="143" t="s">
        <v>2571</v>
      </c>
      <c r="B1136" s="154" t="s">
        <v>1543</v>
      </c>
      <c r="C1136" s="40">
        <v>2020</v>
      </c>
      <c r="D1136" s="41">
        <v>10</v>
      </c>
      <c r="E1136" s="112">
        <v>109</v>
      </c>
      <c r="F1136" s="43">
        <v>350</v>
      </c>
      <c r="G1136" s="113">
        <v>332.79586</v>
      </c>
    </row>
    <row r="1137" spans="1:7" s="55" customFormat="1" ht="86.25" x14ac:dyDescent="0.25">
      <c r="A1137" s="143" t="s">
        <v>2571</v>
      </c>
      <c r="B1137" s="154" t="s">
        <v>1544</v>
      </c>
      <c r="C1137" s="40">
        <v>2020</v>
      </c>
      <c r="D1137" s="41">
        <v>10</v>
      </c>
      <c r="E1137" s="112">
        <v>40</v>
      </c>
      <c r="F1137" s="43">
        <v>14</v>
      </c>
      <c r="G1137" s="113">
        <v>110.01971</v>
      </c>
    </row>
    <row r="1138" spans="1:7" s="55" customFormat="1" ht="90" customHeight="1" x14ac:dyDescent="0.25">
      <c r="A1138" s="143" t="s">
        <v>2571</v>
      </c>
      <c r="B1138" s="154" t="s">
        <v>1545</v>
      </c>
      <c r="C1138" s="40">
        <v>2020</v>
      </c>
      <c r="D1138" s="41">
        <v>10</v>
      </c>
      <c r="E1138" s="112">
        <v>1568</v>
      </c>
      <c r="F1138" s="43">
        <v>1261</v>
      </c>
      <c r="G1138" s="113">
        <v>4278.2220299999999</v>
      </c>
    </row>
    <row r="1139" spans="1:7" s="55" customFormat="1" ht="86.25" x14ac:dyDescent="0.25">
      <c r="A1139" s="143" t="s">
        <v>2571</v>
      </c>
      <c r="B1139" s="154" t="s">
        <v>1836</v>
      </c>
      <c r="C1139" s="40">
        <v>2020</v>
      </c>
      <c r="D1139" s="41">
        <v>10</v>
      </c>
      <c r="E1139" s="112">
        <v>61</v>
      </c>
      <c r="F1139" s="43">
        <v>289.39999999999998</v>
      </c>
      <c r="G1139" s="113">
        <v>352.13656000000003</v>
      </c>
    </row>
    <row r="1140" spans="1:7" s="55" customFormat="1" ht="86.25" x14ac:dyDescent="0.25">
      <c r="A1140" s="143" t="s">
        <v>2571</v>
      </c>
      <c r="B1140" s="154" t="s">
        <v>1528</v>
      </c>
      <c r="C1140" s="40">
        <v>2020</v>
      </c>
      <c r="D1140" s="41">
        <v>0.4</v>
      </c>
      <c r="E1140" s="112">
        <v>306</v>
      </c>
      <c r="F1140" s="43">
        <v>45</v>
      </c>
      <c r="G1140" s="113">
        <v>286.50954999999999</v>
      </c>
    </row>
    <row r="1141" spans="1:7" s="55" customFormat="1" ht="86.25" x14ac:dyDescent="0.25">
      <c r="A1141" s="143" t="s">
        <v>2571</v>
      </c>
      <c r="B1141" s="154" t="s">
        <v>1721</v>
      </c>
      <c r="C1141" s="40">
        <v>2021</v>
      </c>
      <c r="D1141" s="41">
        <v>10</v>
      </c>
      <c r="E1141" s="112">
        <v>19</v>
      </c>
      <c r="F1141" s="43">
        <v>15</v>
      </c>
      <c r="G1141" s="113">
        <v>56.280520000000003</v>
      </c>
    </row>
    <row r="1142" spans="1:7" s="55" customFormat="1" ht="79.150000000000006" customHeight="1" x14ac:dyDescent="0.25">
      <c r="A1142" s="143" t="s">
        <v>2571</v>
      </c>
      <c r="B1142" s="154" t="s">
        <v>1723</v>
      </c>
      <c r="C1142" s="40">
        <v>2021</v>
      </c>
      <c r="D1142" s="41">
        <v>10</v>
      </c>
      <c r="E1142" s="112">
        <v>55</v>
      </c>
      <c r="F1142" s="43">
        <v>60</v>
      </c>
      <c r="G1142" s="113">
        <v>80.048479999999998</v>
      </c>
    </row>
    <row r="1143" spans="1:7" s="55" customFormat="1" ht="34.5" x14ac:dyDescent="0.25">
      <c r="A1143" s="143" t="s">
        <v>2571</v>
      </c>
      <c r="B1143" s="154" t="s">
        <v>1732</v>
      </c>
      <c r="C1143" s="40">
        <v>2021</v>
      </c>
      <c r="D1143" s="41">
        <v>10</v>
      </c>
      <c r="E1143" s="112">
        <v>34</v>
      </c>
      <c r="F1143" s="43">
        <v>95</v>
      </c>
      <c r="G1143" s="113">
        <v>57.962980000000002</v>
      </c>
    </row>
    <row r="1144" spans="1:7" s="55" customFormat="1" ht="86.25" x14ac:dyDescent="0.25">
      <c r="A1144" s="143" t="s">
        <v>2571</v>
      </c>
      <c r="B1144" s="154" t="s">
        <v>1837</v>
      </c>
      <c r="C1144" s="40">
        <v>2021</v>
      </c>
      <c r="D1144" s="41">
        <v>6</v>
      </c>
      <c r="E1144" s="112">
        <v>1090</v>
      </c>
      <c r="F1144" s="43">
        <v>210</v>
      </c>
      <c r="G1144" s="113">
        <v>2308.4544500000002</v>
      </c>
    </row>
    <row r="1145" spans="1:7" s="55" customFormat="1" ht="86.25" x14ac:dyDescent="0.25">
      <c r="A1145" s="143" t="s">
        <v>2571</v>
      </c>
      <c r="B1145" s="154" t="s">
        <v>1750</v>
      </c>
      <c r="C1145" s="40">
        <v>2021</v>
      </c>
      <c r="D1145" s="41">
        <v>0.4</v>
      </c>
      <c r="E1145" s="112">
        <v>784</v>
      </c>
      <c r="F1145" s="43">
        <v>150</v>
      </c>
      <c r="G1145" s="113">
        <v>1488.43246</v>
      </c>
    </row>
    <row r="1146" spans="1:7" s="55" customFormat="1" ht="69" x14ac:dyDescent="0.25">
      <c r="A1146" s="143" t="s">
        <v>2571</v>
      </c>
      <c r="B1146" s="154" t="s">
        <v>1753</v>
      </c>
      <c r="C1146" s="40">
        <v>2021</v>
      </c>
      <c r="D1146" s="41">
        <v>10</v>
      </c>
      <c r="E1146" s="112">
        <v>44</v>
      </c>
      <c r="F1146" s="43">
        <v>50</v>
      </c>
      <c r="G1146" s="113">
        <v>171.49952999999999</v>
      </c>
    </row>
    <row r="1147" spans="1:7" s="55" customFormat="1" ht="51.75" x14ac:dyDescent="0.25">
      <c r="A1147" s="143" t="s">
        <v>2571</v>
      </c>
      <c r="B1147" s="154" t="s">
        <v>1838</v>
      </c>
      <c r="C1147" s="40">
        <v>2021</v>
      </c>
      <c r="D1147" s="41">
        <v>0.4</v>
      </c>
      <c r="E1147" s="112">
        <v>1161</v>
      </c>
      <c r="F1147" s="43">
        <v>15</v>
      </c>
      <c r="G1147" s="113">
        <v>532.63914999999997</v>
      </c>
    </row>
    <row r="1148" spans="1:7" s="55" customFormat="1" ht="69" x14ac:dyDescent="0.25">
      <c r="A1148" s="143" t="s">
        <v>2571</v>
      </c>
      <c r="B1148" s="154" t="s">
        <v>1839</v>
      </c>
      <c r="C1148" s="40">
        <v>2021</v>
      </c>
      <c r="D1148" s="41">
        <v>10</v>
      </c>
      <c r="E1148" s="112">
        <v>64</v>
      </c>
      <c r="F1148" s="43">
        <v>66</v>
      </c>
      <c r="G1148" s="113">
        <v>109.02657000000001</v>
      </c>
    </row>
    <row r="1149" spans="1:7" s="55" customFormat="1" ht="120.75" x14ac:dyDescent="0.25">
      <c r="A1149" s="143" t="s">
        <v>2571</v>
      </c>
      <c r="B1149" s="154" t="s">
        <v>1840</v>
      </c>
      <c r="C1149" s="40">
        <v>2021</v>
      </c>
      <c r="D1149" s="41">
        <v>10</v>
      </c>
      <c r="E1149" s="112">
        <v>2</v>
      </c>
      <c r="F1149" s="43">
        <v>150</v>
      </c>
      <c r="G1149" s="113">
        <v>145.69499999999999</v>
      </c>
    </row>
    <row r="1150" spans="1:7" s="55" customFormat="1" ht="120.75" x14ac:dyDescent="0.25">
      <c r="A1150" s="143" t="s">
        <v>2571</v>
      </c>
      <c r="B1150" s="154" t="s">
        <v>1840</v>
      </c>
      <c r="C1150" s="40">
        <v>2021</v>
      </c>
      <c r="D1150" s="41">
        <v>0.4</v>
      </c>
      <c r="E1150" s="112">
        <v>12</v>
      </c>
      <c r="F1150" s="43">
        <v>150</v>
      </c>
      <c r="G1150" s="113">
        <v>98.528000000000006</v>
      </c>
    </row>
    <row r="1151" spans="1:7" s="55" customFormat="1" ht="69" x14ac:dyDescent="0.25">
      <c r="A1151" s="143" t="s">
        <v>2571</v>
      </c>
      <c r="B1151" s="154" t="s">
        <v>1841</v>
      </c>
      <c r="C1151" s="40">
        <v>2021</v>
      </c>
      <c r="D1151" s="41">
        <v>10</v>
      </c>
      <c r="E1151" s="112">
        <v>7.4</v>
      </c>
      <c r="F1151" s="43">
        <v>0</v>
      </c>
      <c r="G1151" s="113">
        <v>166.50881000000001</v>
      </c>
    </row>
    <row r="1152" spans="1:7" s="55" customFormat="1" ht="51.75" x14ac:dyDescent="0.25">
      <c r="A1152" s="143" t="s">
        <v>2571</v>
      </c>
      <c r="B1152" s="154" t="s">
        <v>2572</v>
      </c>
      <c r="C1152" s="90">
        <v>2022</v>
      </c>
      <c r="D1152" s="91">
        <v>0.4</v>
      </c>
      <c r="E1152" s="95">
        <v>264</v>
      </c>
      <c r="F1152" s="93">
        <v>45</v>
      </c>
      <c r="G1152" s="96">
        <v>307.19560999999999</v>
      </c>
    </row>
    <row r="1153" spans="1:7" s="55" customFormat="1" ht="86.25" x14ac:dyDescent="0.25">
      <c r="A1153" s="143" t="s">
        <v>2571</v>
      </c>
      <c r="B1153" s="154" t="s">
        <v>2409</v>
      </c>
      <c r="C1153" s="90">
        <v>2022</v>
      </c>
      <c r="D1153" s="95">
        <v>10</v>
      </c>
      <c r="E1153" s="92">
        <v>300</v>
      </c>
      <c r="F1153" s="93">
        <v>30</v>
      </c>
      <c r="G1153" s="94">
        <v>413.99597999999997</v>
      </c>
    </row>
    <row r="1154" spans="1:7" s="55" customFormat="1" ht="86.25" x14ac:dyDescent="0.25">
      <c r="A1154" s="143" t="s">
        <v>2571</v>
      </c>
      <c r="B1154" s="154" t="s">
        <v>2410</v>
      </c>
      <c r="C1154" s="90">
        <v>2022</v>
      </c>
      <c r="D1154" s="95">
        <v>10</v>
      </c>
      <c r="E1154" s="92">
        <v>15</v>
      </c>
      <c r="F1154" s="93">
        <v>30</v>
      </c>
      <c r="G1154" s="94">
        <v>80.002790000000005</v>
      </c>
    </row>
    <row r="1155" spans="1:7" s="55" customFormat="1" ht="69" x14ac:dyDescent="0.25">
      <c r="A1155" s="143" t="s">
        <v>2571</v>
      </c>
      <c r="B1155" s="154" t="s">
        <v>2413</v>
      </c>
      <c r="C1155" s="90">
        <v>2022</v>
      </c>
      <c r="D1155" s="95">
        <v>10</v>
      </c>
      <c r="E1155" s="92">
        <v>16</v>
      </c>
      <c r="F1155" s="93">
        <v>15</v>
      </c>
      <c r="G1155" s="94">
        <v>49.886969999999998</v>
      </c>
    </row>
    <row r="1156" spans="1:7" s="55" customFormat="1" ht="120.75" x14ac:dyDescent="0.25">
      <c r="A1156" s="143" t="s">
        <v>2571</v>
      </c>
      <c r="B1156" s="149" t="s">
        <v>2573</v>
      </c>
      <c r="C1156" s="40">
        <v>2022</v>
      </c>
      <c r="D1156" s="42">
        <v>10</v>
      </c>
      <c r="E1156" s="112">
        <v>6</v>
      </c>
      <c r="F1156" s="43">
        <v>15</v>
      </c>
      <c r="G1156" s="113">
        <v>137.76643999999999</v>
      </c>
    </row>
    <row r="1157" spans="1:7" s="55" customFormat="1" ht="120.75" x14ac:dyDescent="0.25">
      <c r="A1157" s="143" t="s">
        <v>2571</v>
      </c>
      <c r="B1157" s="149" t="s">
        <v>2573</v>
      </c>
      <c r="C1157" s="40">
        <v>2022</v>
      </c>
      <c r="D1157" s="41">
        <v>0.4</v>
      </c>
      <c r="E1157" s="112">
        <v>625</v>
      </c>
      <c r="F1157" s="43">
        <v>15</v>
      </c>
      <c r="G1157" s="113">
        <v>824.04764</v>
      </c>
    </row>
    <row r="1158" spans="1:7" s="55" customFormat="1" ht="69" x14ac:dyDescent="0.25">
      <c r="A1158" s="143" t="s">
        <v>2571</v>
      </c>
      <c r="B1158" s="154" t="s">
        <v>2574</v>
      </c>
      <c r="C1158" s="40">
        <v>2022</v>
      </c>
      <c r="D1158" s="42">
        <v>10</v>
      </c>
      <c r="E1158" s="112">
        <v>220</v>
      </c>
      <c r="F1158" s="43">
        <v>35</v>
      </c>
      <c r="G1158" s="113">
        <v>331.88038999999998</v>
      </c>
    </row>
    <row r="1159" spans="1:7" s="55" customFormat="1" ht="51.75" x14ac:dyDescent="0.25">
      <c r="A1159" s="143" t="s">
        <v>2571</v>
      </c>
      <c r="B1159" s="149" t="s">
        <v>2575</v>
      </c>
      <c r="C1159" s="40">
        <v>2022</v>
      </c>
      <c r="D1159" s="42">
        <v>10</v>
      </c>
      <c r="E1159" s="112">
        <v>50</v>
      </c>
      <c r="F1159" s="43"/>
      <c r="G1159" s="113">
        <v>101.11233</v>
      </c>
    </row>
    <row r="1160" spans="1:7" s="55" customFormat="1" ht="69" x14ac:dyDescent="0.25">
      <c r="A1160" s="143" t="s">
        <v>2571</v>
      </c>
      <c r="B1160" s="274" t="s">
        <v>2455</v>
      </c>
      <c r="C1160" s="40">
        <v>2022</v>
      </c>
      <c r="D1160" s="42">
        <v>10</v>
      </c>
      <c r="E1160" s="112">
        <v>23</v>
      </c>
      <c r="F1160" s="43">
        <v>15</v>
      </c>
      <c r="G1160" s="113">
        <v>38.333640000000003</v>
      </c>
    </row>
    <row r="1161" spans="1:7" s="55" customFormat="1" ht="51.75" x14ac:dyDescent="0.25">
      <c r="A1161" s="143" t="s">
        <v>2571</v>
      </c>
      <c r="B1161" s="274" t="s">
        <v>2576</v>
      </c>
      <c r="C1161" s="90">
        <v>2022</v>
      </c>
      <c r="D1161" s="91">
        <v>0.4</v>
      </c>
      <c r="E1161" s="95">
        <v>385</v>
      </c>
      <c r="F1161" s="267">
        <v>15</v>
      </c>
      <c r="G1161" s="268">
        <v>328.83625999999998</v>
      </c>
    </row>
    <row r="1162" spans="1:7" s="55" customFormat="1" ht="39" customHeight="1" x14ac:dyDescent="0.25">
      <c r="A1162" s="143" t="s">
        <v>2571</v>
      </c>
      <c r="B1162" s="274" t="s">
        <v>2577</v>
      </c>
      <c r="C1162" s="90">
        <v>2022</v>
      </c>
      <c r="D1162" s="91">
        <v>0.4</v>
      </c>
      <c r="E1162" s="95">
        <v>370</v>
      </c>
      <c r="F1162" s="267">
        <v>6</v>
      </c>
      <c r="G1162" s="268">
        <v>425.16840000000002</v>
      </c>
    </row>
    <row r="1163" spans="1:7" s="55" customFormat="1" ht="51.75" x14ac:dyDescent="0.25">
      <c r="A1163" s="143" t="s">
        <v>2571</v>
      </c>
      <c r="B1163" s="274" t="s">
        <v>2578</v>
      </c>
      <c r="C1163" s="90">
        <v>2022</v>
      </c>
      <c r="D1163" s="91">
        <v>0.4</v>
      </c>
      <c r="E1163" s="95">
        <v>55</v>
      </c>
      <c r="F1163" s="267">
        <v>150</v>
      </c>
      <c r="G1163" s="268">
        <v>30.280290000000001</v>
      </c>
    </row>
    <row r="1164" spans="1:7" s="55" customFormat="1" ht="86.25" x14ac:dyDescent="0.25">
      <c r="A1164" s="143" t="s">
        <v>2571</v>
      </c>
      <c r="B1164" s="275" t="s">
        <v>2579</v>
      </c>
      <c r="C1164" s="90">
        <v>2022</v>
      </c>
      <c r="D1164" s="95">
        <v>10</v>
      </c>
      <c r="E1164" s="92">
        <v>17</v>
      </c>
      <c r="F1164" s="93">
        <v>15</v>
      </c>
      <c r="G1164" s="268">
        <v>44.575830000000003</v>
      </c>
    </row>
    <row r="1165" spans="1:7" s="55" customFormat="1" ht="39.6" customHeight="1" x14ac:dyDescent="0.25">
      <c r="A1165" s="143" t="s">
        <v>2571</v>
      </c>
      <c r="B1165" s="154" t="s">
        <v>2580</v>
      </c>
      <c r="C1165" s="40">
        <v>2022</v>
      </c>
      <c r="D1165" s="41">
        <v>0.4</v>
      </c>
      <c r="E1165" s="112">
        <v>340</v>
      </c>
      <c r="F1165" s="43">
        <v>6</v>
      </c>
      <c r="G1165" s="113">
        <v>280.99376000000001</v>
      </c>
    </row>
    <row r="1166" spans="1:7" s="55" customFormat="1" ht="39.6" customHeight="1" x14ac:dyDescent="0.25">
      <c r="A1166" s="143" t="s">
        <v>2571</v>
      </c>
      <c r="B1166" s="154" t="s">
        <v>2581</v>
      </c>
      <c r="C1166" s="40">
        <v>2022</v>
      </c>
      <c r="D1166" s="41">
        <v>0.4</v>
      </c>
      <c r="E1166" s="112">
        <v>590</v>
      </c>
      <c r="F1166" s="43">
        <v>7</v>
      </c>
      <c r="G1166" s="113">
        <v>536.98454000000004</v>
      </c>
    </row>
    <row r="1167" spans="1:7" s="55" customFormat="1" ht="51.75" x14ac:dyDescent="0.25">
      <c r="A1167" s="143" t="s">
        <v>2571</v>
      </c>
      <c r="B1167" s="154" t="s">
        <v>2582</v>
      </c>
      <c r="C1167" s="40">
        <v>2022</v>
      </c>
      <c r="D1167" s="41">
        <v>0.4</v>
      </c>
      <c r="E1167" s="112">
        <v>360</v>
      </c>
      <c r="F1167" s="43">
        <v>7</v>
      </c>
      <c r="G1167" s="113">
        <v>296.32323000000002</v>
      </c>
    </row>
    <row r="1168" spans="1:7" s="55" customFormat="1" ht="35.450000000000003" customHeight="1" x14ac:dyDescent="0.25">
      <c r="A1168" s="143" t="s">
        <v>2571</v>
      </c>
      <c r="B1168" s="154" t="s">
        <v>2583</v>
      </c>
      <c r="C1168" s="40">
        <v>2022</v>
      </c>
      <c r="D1168" s="41">
        <v>0.4</v>
      </c>
      <c r="E1168" s="112">
        <v>542</v>
      </c>
      <c r="F1168" s="43">
        <v>6</v>
      </c>
      <c r="G1168" s="113">
        <v>453.64823999999999</v>
      </c>
    </row>
    <row r="1169" spans="1:7" s="55" customFormat="1" ht="86.25" x14ac:dyDescent="0.25">
      <c r="A1169" s="143" t="s">
        <v>2571</v>
      </c>
      <c r="B1169" s="275" t="s">
        <v>2584</v>
      </c>
      <c r="C1169" s="271">
        <v>2022</v>
      </c>
      <c r="D1169" s="270" t="s">
        <v>111</v>
      </c>
      <c r="E1169" s="272">
        <v>320</v>
      </c>
      <c r="F1169" s="43">
        <v>228.8</v>
      </c>
      <c r="G1169" s="273">
        <v>584.73564999999996</v>
      </c>
    </row>
    <row r="1170" spans="1:7" s="55" customFormat="1" ht="90" customHeight="1" x14ac:dyDescent="0.25">
      <c r="A1170" s="143" t="s">
        <v>2571</v>
      </c>
      <c r="B1170" s="275" t="s">
        <v>2585</v>
      </c>
      <c r="C1170" s="271">
        <v>2022</v>
      </c>
      <c r="D1170" s="41">
        <v>0.4</v>
      </c>
      <c r="E1170" s="272">
        <v>686</v>
      </c>
      <c r="F1170" s="43">
        <v>45</v>
      </c>
      <c r="G1170" s="273">
        <v>954.89739999999995</v>
      </c>
    </row>
    <row r="1171" spans="1:7" s="55" customFormat="1" ht="86.25" x14ac:dyDescent="0.25">
      <c r="A1171" s="143" t="s">
        <v>2571</v>
      </c>
      <c r="B1171" s="275" t="s">
        <v>2586</v>
      </c>
      <c r="C1171" s="271">
        <v>2022</v>
      </c>
      <c r="D1171" s="270" t="s">
        <v>111</v>
      </c>
      <c r="E1171" s="272">
        <v>430</v>
      </c>
      <c r="F1171" s="43">
        <v>15</v>
      </c>
      <c r="G1171" s="273">
        <v>487.93997000000002</v>
      </c>
    </row>
    <row r="1172" spans="1:7" s="55" customFormat="1" ht="69" x14ac:dyDescent="0.25">
      <c r="A1172" s="143" t="s">
        <v>2571</v>
      </c>
      <c r="B1172" s="275" t="s">
        <v>2563</v>
      </c>
      <c r="C1172" s="271">
        <v>2022</v>
      </c>
      <c r="D1172" s="270" t="s">
        <v>111</v>
      </c>
      <c r="E1172" s="272">
        <v>503</v>
      </c>
      <c r="F1172" s="43">
        <v>75</v>
      </c>
      <c r="G1172" s="273">
        <v>769.58343000000002</v>
      </c>
    </row>
    <row r="1173" spans="1:7" s="55" customFormat="1" ht="51.75" x14ac:dyDescent="0.25">
      <c r="A1173" s="143" t="s">
        <v>2571</v>
      </c>
      <c r="B1173" s="149" t="s">
        <v>2587</v>
      </c>
      <c r="C1173" s="271">
        <v>2022</v>
      </c>
      <c r="D1173" s="270" t="s">
        <v>110</v>
      </c>
      <c r="E1173" s="92">
        <v>1989</v>
      </c>
      <c r="F1173" s="93">
        <v>125</v>
      </c>
      <c r="G1173" s="94">
        <v>2900.9977199999998</v>
      </c>
    </row>
    <row r="1174" spans="1:7" s="55" customFormat="1" ht="31.9" hidden="1" customHeight="1" outlineLevel="1" x14ac:dyDescent="0.25">
      <c r="A1174" s="143" t="s">
        <v>2588</v>
      </c>
      <c r="B1174" s="75" t="s">
        <v>335</v>
      </c>
      <c r="C1174" s="105"/>
      <c r="D1174" s="106"/>
      <c r="E1174" s="82"/>
      <c r="F1174" s="82"/>
      <c r="G1174" s="83"/>
    </row>
    <row r="1175" spans="1:7" s="55" customFormat="1" ht="19.149999999999999" customHeight="1" collapsed="1" x14ac:dyDescent="0.25">
      <c r="A1175" s="143" t="s">
        <v>2589</v>
      </c>
      <c r="B1175" s="72" t="s">
        <v>5</v>
      </c>
      <c r="C1175" s="73"/>
      <c r="D1175" s="74"/>
      <c r="E1175" s="76"/>
      <c r="F1175" s="76"/>
      <c r="G1175" s="78"/>
    </row>
    <row r="1176" spans="1:7" s="55" customFormat="1" ht="19.149999999999999" customHeight="1" x14ac:dyDescent="0.3">
      <c r="A1176" s="143" t="s">
        <v>2590</v>
      </c>
      <c r="B1176" s="79" t="s">
        <v>334</v>
      </c>
      <c r="C1176" s="90"/>
      <c r="D1176" s="253" t="str">
        <f>D1177</f>
        <v>10</v>
      </c>
      <c r="E1176" s="253">
        <f>SUM(E1177)</f>
        <v>1310</v>
      </c>
      <c r="F1176" s="254">
        <f t="shared" ref="F1176:G1176" si="12">SUM(F1177)</f>
        <v>0</v>
      </c>
      <c r="G1176" s="255">
        <f t="shared" si="12"/>
        <v>1964.9349999999999</v>
      </c>
    </row>
    <row r="1177" spans="1:7" s="55" customFormat="1" ht="55.15" customHeight="1" x14ac:dyDescent="0.25">
      <c r="A1177" s="143" t="s">
        <v>2590</v>
      </c>
      <c r="B1177" s="149" t="s">
        <v>2591</v>
      </c>
      <c r="C1177" s="271">
        <v>2022</v>
      </c>
      <c r="D1177" s="270" t="s">
        <v>111</v>
      </c>
      <c r="E1177" s="92">
        <v>1310</v>
      </c>
      <c r="F1177" s="92"/>
      <c r="G1177" s="94">
        <v>1964.9349999999999</v>
      </c>
    </row>
    <row r="1178" spans="1:7" s="55" customFormat="1" ht="31.9" hidden="1" customHeight="1" outlineLevel="1" x14ac:dyDescent="0.25">
      <c r="A1178" s="143" t="s">
        <v>2592</v>
      </c>
      <c r="B1178" s="75" t="s">
        <v>335</v>
      </c>
      <c r="C1178" s="73"/>
      <c r="D1178" s="74"/>
      <c r="E1178" s="76"/>
      <c r="F1178" s="76"/>
      <c r="G1178" s="78"/>
    </row>
    <row r="1179" spans="1:7" s="55" customFormat="1" ht="31.9" hidden="1" customHeight="1" outlineLevel="1" x14ac:dyDescent="0.25">
      <c r="A1179" s="143" t="s">
        <v>2593</v>
      </c>
      <c r="B1179" s="72" t="s">
        <v>6</v>
      </c>
      <c r="C1179" s="73"/>
      <c r="D1179" s="74"/>
      <c r="E1179" s="76"/>
      <c r="F1179" s="76"/>
      <c r="G1179" s="78"/>
    </row>
    <row r="1180" spans="1:7" s="55" customFormat="1" ht="31.9" hidden="1" customHeight="1" outlineLevel="1" x14ac:dyDescent="0.25">
      <c r="A1180" s="143" t="s">
        <v>2594</v>
      </c>
      <c r="B1180" s="75" t="s">
        <v>334</v>
      </c>
      <c r="C1180" s="73"/>
      <c r="D1180" s="74"/>
      <c r="E1180" s="76"/>
      <c r="F1180" s="76"/>
      <c r="G1180" s="78"/>
    </row>
    <row r="1181" spans="1:7" s="55" customFormat="1" ht="31.9" hidden="1" customHeight="1" outlineLevel="1" x14ac:dyDescent="0.25">
      <c r="A1181" s="143" t="s">
        <v>2595</v>
      </c>
      <c r="B1181" s="75" t="s">
        <v>335</v>
      </c>
      <c r="C1181" s="73"/>
      <c r="D1181" s="74"/>
      <c r="E1181" s="76"/>
      <c r="F1181" s="76"/>
      <c r="G1181" s="78"/>
    </row>
    <row r="1182" spans="1:7" s="55" customFormat="1" ht="31.9" hidden="1" customHeight="1" outlineLevel="1" x14ac:dyDescent="0.25">
      <c r="A1182" s="143" t="s">
        <v>2596</v>
      </c>
      <c r="B1182" s="72" t="s">
        <v>7</v>
      </c>
      <c r="C1182" s="73"/>
      <c r="D1182" s="74"/>
      <c r="E1182" s="76"/>
      <c r="F1182" s="76"/>
      <c r="G1182" s="78"/>
    </row>
    <row r="1183" spans="1:7" s="55" customFormat="1" ht="31.9" hidden="1" customHeight="1" outlineLevel="1" x14ac:dyDescent="0.25">
      <c r="A1183" s="143" t="s">
        <v>2597</v>
      </c>
      <c r="B1183" s="75" t="s">
        <v>334</v>
      </c>
      <c r="C1183" s="73"/>
      <c r="D1183" s="74"/>
      <c r="E1183" s="76"/>
      <c r="F1183" s="76"/>
      <c r="G1183" s="78"/>
    </row>
    <row r="1184" spans="1:7" s="55" customFormat="1" ht="31.9" hidden="1" customHeight="1" outlineLevel="1" x14ac:dyDescent="0.25">
      <c r="A1184" s="143" t="s">
        <v>2598</v>
      </c>
      <c r="B1184" s="75" t="s">
        <v>335</v>
      </c>
      <c r="C1184" s="73"/>
      <c r="D1184" s="74"/>
      <c r="E1184" s="76"/>
      <c r="F1184" s="76"/>
      <c r="G1184" s="78"/>
    </row>
    <row r="1185" spans="1:7" s="55" customFormat="1" ht="31.9" hidden="1" customHeight="1" outlineLevel="1" x14ac:dyDescent="0.25">
      <c r="A1185" s="143" t="s">
        <v>2599</v>
      </c>
      <c r="B1185" s="72" t="s">
        <v>327</v>
      </c>
      <c r="C1185" s="73"/>
      <c r="D1185" s="74"/>
      <c r="E1185" s="76"/>
      <c r="F1185" s="76"/>
      <c r="G1185" s="78"/>
    </row>
    <row r="1186" spans="1:7" s="55" customFormat="1" ht="31.9" hidden="1" customHeight="1" outlineLevel="1" x14ac:dyDescent="0.25">
      <c r="A1186" s="143" t="s">
        <v>2600</v>
      </c>
      <c r="B1186" s="75" t="s">
        <v>334</v>
      </c>
      <c r="C1186" s="73"/>
      <c r="D1186" s="74"/>
      <c r="E1186" s="76"/>
      <c r="F1186" s="76"/>
      <c r="G1186" s="78"/>
    </row>
    <row r="1187" spans="1:7" s="55" customFormat="1" ht="31.9" hidden="1" customHeight="1" outlineLevel="1" x14ac:dyDescent="0.25">
      <c r="A1187" s="143" t="s">
        <v>2601</v>
      </c>
      <c r="B1187" s="75" t="s">
        <v>335</v>
      </c>
      <c r="C1187" s="73"/>
      <c r="D1187" s="74"/>
      <c r="E1187" s="76"/>
      <c r="F1187" s="76"/>
      <c r="G1187" s="78"/>
    </row>
    <row r="1188" spans="1:7" s="67" customFormat="1" ht="19.149999999999999" customHeight="1" collapsed="1" x14ac:dyDescent="0.25">
      <c r="A1188" s="143" t="s">
        <v>194</v>
      </c>
      <c r="B1188" s="61" t="s">
        <v>107</v>
      </c>
      <c r="C1188" s="62"/>
      <c r="D1188" s="63"/>
      <c r="E1188" s="64"/>
      <c r="F1188" s="64"/>
      <c r="G1188" s="66"/>
    </row>
    <row r="1189" spans="1:7" s="71" customFormat="1" ht="31.9" hidden="1" customHeight="1" outlineLevel="1" x14ac:dyDescent="0.25">
      <c r="A1189" s="143" t="s">
        <v>195</v>
      </c>
      <c r="B1189" s="68" t="s">
        <v>103</v>
      </c>
      <c r="C1189" s="69"/>
      <c r="D1189" s="70"/>
      <c r="E1189" s="85"/>
      <c r="F1189" s="85"/>
      <c r="G1189" s="86"/>
    </row>
    <row r="1190" spans="1:7" s="55" customFormat="1" ht="31.9" hidden="1" customHeight="1" outlineLevel="1" x14ac:dyDescent="0.25">
      <c r="A1190" s="143" t="s">
        <v>196</v>
      </c>
      <c r="B1190" s="72" t="s">
        <v>4</v>
      </c>
      <c r="C1190" s="73"/>
      <c r="D1190" s="74"/>
      <c r="E1190" s="76"/>
      <c r="F1190" s="76"/>
      <c r="G1190" s="78"/>
    </row>
    <row r="1191" spans="1:7" s="55" customFormat="1" ht="31.9" hidden="1" customHeight="1" outlineLevel="1" x14ac:dyDescent="0.25">
      <c r="A1191" s="143" t="s">
        <v>682</v>
      </c>
      <c r="B1191" s="75" t="s">
        <v>334</v>
      </c>
      <c r="C1191" s="73"/>
      <c r="D1191" s="74"/>
      <c r="E1191" s="76"/>
      <c r="F1191" s="76"/>
      <c r="G1191" s="78"/>
    </row>
    <row r="1192" spans="1:7" s="55" customFormat="1" ht="31.9" hidden="1" customHeight="1" outlineLevel="1" x14ac:dyDescent="0.25">
      <c r="A1192" s="143" t="s">
        <v>683</v>
      </c>
      <c r="B1192" s="75" t="s">
        <v>335</v>
      </c>
      <c r="C1192" s="73"/>
      <c r="D1192" s="74"/>
      <c r="E1192" s="76"/>
      <c r="F1192" s="76"/>
      <c r="G1192" s="78"/>
    </row>
    <row r="1193" spans="1:7" s="55" customFormat="1" ht="31.9" hidden="1" customHeight="1" outlineLevel="1" x14ac:dyDescent="0.25">
      <c r="A1193" s="143" t="s">
        <v>197</v>
      </c>
      <c r="B1193" s="72" t="s">
        <v>3</v>
      </c>
      <c r="C1193" s="73"/>
      <c r="D1193" s="74"/>
      <c r="E1193" s="76"/>
      <c r="F1193" s="76"/>
      <c r="G1193" s="78"/>
    </row>
    <row r="1194" spans="1:7" s="55" customFormat="1" ht="31.9" hidden="1" customHeight="1" outlineLevel="1" x14ac:dyDescent="0.25">
      <c r="A1194" s="143" t="s">
        <v>687</v>
      </c>
      <c r="B1194" s="75" t="s">
        <v>334</v>
      </c>
      <c r="C1194" s="73"/>
      <c r="D1194" s="74"/>
      <c r="E1194" s="76"/>
      <c r="F1194" s="76"/>
      <c r="G1194" s="78"/>
    </row>
    <row r="1195" spans="1:7" s="55" customFormat="1" ht="31.9" hidden="1" customHeight="1" outlineLevel="1" x14ac:dyDescent="0.25">
      <c r="A1195" s="143" t="s">
        <v>688</v>
      </c>
      <c r="B1195" s="75" t="s">
        <v>335</v>
      </c>
      <c r="C1195" s="73"/>
      <c r="D1195" s="74"/>
      <c r="E1195" s="76"/>
      <c r="F1195" s="76"/>
      <c r="G1195" s="78"/>
    </row>
    <row r="1196" spans="1:7" s="55" customFormat="1" ht="31.9" hidden="1" customHeight="1" outlineLevel="1" x14ac:dyDescent="0.25">
      <c r="A1196" s="143" t="s">
        <v>198</v>
      </c>
      <c r="B1196" s="72" t="s">
        <v>5</v>
      </c>
      <c r="C1196" s="73"/>
      <c r="D1196" s="74"/>
      <c r="E1196" s="76"/>
      <c r="F1196" s="76"/>
      <c r="G1196" s="78"/>
    </row>
    <row r="1197" spans="1:7" s="55" customFormat="1" ht="31.9" hidden="1" customHeight="1" outlineLevel="1" x14ac:dyDescent="0.25">
      <c r="A1197" s="143" t="s">
        <v>692</v>
      </c>
      <c r="B1197" s="75" t="s">
        <v>334</v>
      </c>
      <c r="C1197" s="73"/>
      <c r="D1197" s="74"/>
      <c r="E1197" s="76"/>
      <c r="F1197" s="76"/>
      <c r="G1197" s="78"/>
    </row>
    <row r="1198" spans="1:7" s="55" customFormat="1" ht="31.9" hidden="1" customHeight="1" outlineLevel="1" x14ac:dyDescent="0.25">
      <c r="A1198" s="143" t="s">
        <v>693</v>
      </c>
      <c r="B1198" s="75" t="s">
        <v>335</v>
      </c>
      <c r="C1198" s="73"/>
      <c r="D1198" s="74"/>
      <c r="E1198" s="76"/>
      <c r="F1198" s="76"/>
      <c r="G1198" s="78"/>
    </row>
    <row r="1199" spans="1:7" s="55" customFormat="1" ht="31.9" hidden="1" customHeight="1" outlineLevel="1" x14ac:dyDescent="0.25">
      <c r="A1199" s="143" t="s">
        <v>199</v>
      </c>
      <c r="B1199" s="72" t="s">
        <v>6</v>
      </c>
      <c r="C1199" s="73"/>
      <c r="D1199" s="74"/>
      <c r="E1199" s="76"/>
      <c r="F1199" s="76"/>
      <c r="G1199" s="78"/>
    </row>
    <row r="1200" spans="1:7" s="55" customFormat="1" ht="31.9" hidden="1" customHeight="1" outlineLevel="1" x14ac:dyDescent="0.25">
      <c r="A1200" s="143" t="s">
        <v>697</v>
      </c>
      <c r="B1200" s="75" t="s">
        <v>334</v>
      </c>
      <c r="C1200" s="73"/>
      <c r="D1200" s="74"/>
      <c r="E1200" s="76"/>
      <c r="F1200" s="76"/>
      <c r="G1200" s="78"/>
    </row>
    <row r="1201" spans="1:7" s="55" customFormat="1" ht="31.9" hidden="1" customHeight="1" outlineLevel="1" x14ac:dyDescent="0.25">
      <c r="A1201" s="143" t="s">
        <v>698</v>
      </c>
      <c r="B1201" s="75" t="s">
        <v>335</v>
      </c>
      <c r="C1201" s="73"/>
      <c r="D1201" s="74"/>
      <c r="E1201" s="76"/>
      <c r="F1201" s="76"/>
      <c r="G1201" s="78"/>
    </row>
    <row r="1202" spans="1:7" s="55" customFormat="1" ht="31.9" hidden="1" customHeight="1" outlineLevel="1" x14ac:dyDescent="0.25">
      <c r="A1202" s="143" t="s">
        <v>200</v>
      </c>
      <c r="B1202" s="72" t="s">
        <v>7</v>
      </c>
      <c r="C1202" s="73"/>
      <c r="D1202" s="74"/>
      <c r="E1202" s="76"/>
      <c r="F1202" s="76"/>
      <c r="G1202" s="78"/>
    </row>
    <row r="1203" spans="1:7" s="55" customFormat="1" ht="31.9" hidden="1" customHeight="1" outlineLevel="1" x14ac:dyDescent="0.25">
      <c r="A1203" s="143" t="s">
        <v>702</v>
      </c>
      <c r="B1203" s="75" t="s">
        <v>334</v>
      </c>
      <c r="C1203" s="73"/>
      <c r="D1203" s="74"/>
      <c r="E1203" s="76"/>
      <c r="F1203" s="76"/>
      <c r="G1203" s="78"/>
    </row>
    <row r="1204" spans="1:7" s="55" customFormat="1" ht="31.9" hidden="1" customHeight="1" outlineLevel="1" x14ac:dyDescent="0.25">
      <c r="A1204" s="143" t="s">
        <v>703</v>
      </c>
      <c r="B1204" s="75" t="s">
        <v>335</v>
      </c>
      <c r="C1204" s="73"/>
      <c r="D1204" s="74"/>
      <c r="E1204" s="76"/>
      <c r="F1204" s="76"/>
      <c r="G1204" s="78"/>
    </row>
    <row r="1205" spans="1:7" s="55" customFormat="1" ht="31.9" hidden="1" customHeight="1" outlineLevel="1" x14ac:dyDescent="0.25">
      <c r="A1205" s="143" t="s">
        <v>201</v>
      </c>
      <c r="B1205" s="72" t="s">
        <v>327</v>
      </c>
      <c r="C1205" s="73"/>
      <c r="D1205" s="74"/>
      <c r="E1205" s="76"/>
      <c r="F1205" s="76"/>
      <c r="G1205" s="78"/>
    </row>
    <row r="1206" spans="1:7" s="55" customFormat="1" ht="31.9" hidden="1" customHeight="1" outlineLevel="1" x14ac:dyDescent="0.25">
      <c r="A1206" s="143" t="s">
        <v>707</v>
      </c>
      <c r="B1206" s="75" t="s">
        <v>334</v>
      </c>
      <c r="C1206" s="73"/>
      <c r="D1206" s="74"/>
      <c r="E1206" s="76"/>
      <c r="F1206" s="76"/>
      <c r="G1206" s="78"/>
    </row>
    <row r="1207" spans="1:7" s="55" customFormat="1" ht="31.9" hidden="1" customHeight="1" outlineLevel="1" x14ac:dyDescent="0.25">
      <c r="A1207" s="143" t="s">
        <v>708</v>
      </c>
      <c r="B1207" s="75" t="s">
        <v>335</v>
      </c>
      <c r="C1207" s="73"/>
      <c r="D1207" s="74"/>
      <c r="E1207" s="76"/>
      <c r="F1207" s="76"/>
      <c r="G1207" s="78"/>
    </row>
    <row r="1208" spans="1:7" s="71" customFormat="1" ht="31.9" hidden="1" customHeight="1" outlineLevel="1" x14ac:dyDescent="0.25">
      <c r="A1208" s="143" t="s">
        <v>202</v>
      </c>
      <c r="B1208" s="68" t="s">
        <v>104</v>
      </c>
      <c r="C1208" s="69"/>
      <c r="D1208" s="70"/>
      <c r="E1208" s="85"/>
      <c r="F1208" s="85"/>
      <c r="G1208" s="86"/>
    </row>
    <row r="1209" spans="1:7" s="55" customFormat="1" ht="31.9" hidden="1" customHeight="1" outlineLevel="1" x14ac:dyDescent="0.25">
      <c r="A1209" s="143" t="s">
        <v>203</v>
      </c>
      <c r="B1209" s="72" t="s">
        <v>4</v>
      </c>
      <c r="C1209" s="73"/>
      <c r="D1209" s="74"/>
      <c r="E1209" s="76"/>
      <c r="F1209" s="76"/>
      <c r="G1209" s="78"/>
    </row>
    <row r="1210" spans="1:7" s="55" customFormat="1" ht="31.9" hidden="1" customHeight="1" outlineLevel="1" x14ac:dyDescent="0.25">
      <c r="A1210" s="143" t="s">
        <v>730</v>
      </c>
      <c r="B1210" s="75" t="s">
        <v>334</v>
      </c>
      <c r="C1210" s="73"/>
      <c r="D1210" s="74"/>
      <c r="E1210" s="76"/>
      <c r="F1210" s="76"/>
      <c r="G1210" s="78"/>
    </row>
    <row r="1211" spans="1:7" s="55" customFormat="1" ht="31.9" hidden="1" customHeight="1" outlineLevel="1" x14ac:dyDescent="0.25">
      <c r="A1211" s="143" t="s">
        <v>731</v>
      </c>
      <c r="B1211" s="75" t="s">
        <v>335</v>
      </c>
      <c r="C1211" s="73"/>
      <c r="D1211" s="74"/>
      <c r="E1211" s="76"/>
      <c r="F1211" s="76"/>
      <c r="G1211" s="78"/>
    </row>
    <row r="1212" spans="1:7" s="55" customFormat="1" ht="31.9" hidden="1" customHeight="1" outlineLevel="1" x14ac:dyDescent="0.25">
      <c r="A1212" s="143" t="s">
        <v>204</v>
      </c>
      <c r="B1212" s="72" t="s">
        <v>3</v>
      </c>
      <c r="C1212" s="73"/>
      <c r="D1212" s="74"/>
      <c r="E1212" s="76"/>
      <c r="F1212" s="76"/>
      <c r="G1212" s="78"/>
    </row>
    <row r="1213" spans="1:7" s="55" customFormat="1" ht="31.9" hidden="1" customHeight="1" outlineLevel="1" x14ac:dyDescent="0.25">
      <c r="A1213" s="143" t="s">
        <v>735</v>
      </c>
      <c r="B1213" s="75" t="s">
        <v>334</v>
      </c>
      <c r="C1213" s="73"/>
      <c r="D1213" s="74"/>
      <c r="E1213" s="76"/>
      <c r="F1213" s="76"/>
      <c r="G1213" s="78"/>
    </row>
    <row r="1214" spans="1:7" s="55" customFormat="1" ht="31.9" hidden="1" customHeight="1" outlineLevel="1" x14ac:dyDescent="0.25">
      <c r="A1214" s="143" t="s">
        <v>736</v>
      </c>
      <c r="B1214" s="75" t="s">
        <v>335</v>
      </c>
      <c r="C1214" s="73"/>
      <c r="D1214" s="74"/>
      <c r="E1214" s="76"/>
      <c r="F1214" s="76"/>
      <c r="G1214" s="78"/>
    </row>
    <row r="1215" spans="1:7" s="55" customFormat="1" ht="31.9" hidden="1" customHeight="1" outlineLevel="1" x14ac:dyDescent="0.25">
      <c r="A1215" s="143" t="s">
        <v>205</v>
      </c>
      <c r="B1215" s="72" t="s">
        <v>5</v>
      </c>
      <c r="C1215" s="73"/>
      <c r="D1215" s="74"/>
      <c r="E1215" s="76"/>
      <c r="F1215" s="76"/>
      <c r="G1215" s="78"/>
    </row>
    <row r="1216" spans="1:7" s="55" customFormat="1" ht="31.9" hidden="1" customHeight="1" outlineLevel="1" x14ac:dyDescent="0.25">
      <c r="A1216" s="143" t="s">
        <v>740</v>
      </c>
      <c r="B1216" s="75" t="s">
        <v>334</v>
      </c>
      <c r="C1216" s="73"/>
      <c r="D1216" s="74"/>
      <c r="E1216" s="76"/>
      <c r="F1216" s="76"/>
      <c r="G1216" s="78"/>
    </row>
    <row r="1217" spans="1:42" s="55" customFormat="1" ht="31.9" hidden="1" customHeight="1" outlineLevel="1" x14ac:dyDescent="0.25">
      <c r="A1217" s="143" t="s">
        <v>741</v>
      </c>
      <c r="B1217" s="75" t="s">
        <v>335</v>
      </c>
      <c r="C1217" s="73"/>
      <c r="D1217" s="74"/>
      <c r="E1217" s="76"/>
      <c r="F1217" s="76"/>
      <c r="G1217" s="78"/>
    </row>
    <row r="1218" spans="1:42" s="55" customFormat="1" ht="31.9" hidden="1" customHeight="1" outlineLevel="1" x14ac:dyDescent="0.25">
      <c r="A1218" s="143" t="s">
        <v>206</v>
      </c>
      <c r="B1218" s="72" t="s">
        <v>6</v>
      </c>
      <c r="C1218" s="73"/>
      <c r="D1218" s="74"/>
      <c r="E1218" s="76"/>
      <c r="F1218" s="76"/>
      <c r="G1218" s="78"/>
    </row>
    <row r="1219" spans="1:42" s="55" customFormat="1" ht="31.9" hidden="1" customHeight="1" outlineLevel="1" x14ac:dyDescent="0.25">
      <c r="A1219" s="143" t="s">
        <v>745</v>
      </c>
      <c r="B1219" s="75" t="s">
        <v>334</v>
      </c>
      <c r="C1219" s="73"/>
      <c r="D1219" s="74"/>
      <c r="E1219" s="76"/>
      <c r="F1219" s="76"/>
      <c r="G1219" s="78"/>
    </row>
    <row r="1220" spans="1:42" s="55" customFormat="1" ht="31.9" hidden="1" customHeight="1" outlineLevel="1" x14ac:dyDescent="0.25">
      <c r="A1220" s="143" t="s">
        <v>746</v>
      </c>
      <c r="B1220" s="75" t="s">
        <v>335</v>
      </c>
      <c r="C1220" s="73"/>
      <c r="D1220" s="74"/>
      <c r="E1220" s="76"/>
      <c r="F1220" s="76"/>
      <c r="G1220" s="78"/>
    </row>
    <row r="1221" spans="1:42" s="55" customFormat="1" ht="31.9" hidden="1" customHeight="1" outlineLevel="1" x14ac:dyDescent="0.25">
      <c r="A1221" s="143" t="s">
        <v>207</v>
      </c>
      <c r="B1221" s="72" t="s">
        <v>7</v>
      </c>
      <c r="C1221" s="73"/>
      <c r="D1221" s="74"/>
      <c r="E1221" s="76"/>
      <c r="F1221" s="76"/>
      <c r="G1221" s="78"/>
    </row>
    <row r="1222" spans="1:42" s="55" customFormat="1" ht="31.9" hidden="1" customHeight="1" outlineLevel="1" x14ac:dyDescent="0.25">
      <c r="A1222" s="143" t="s">
        <v>750</v>
      </c>
      <c r="B1222" s="75" t="s">
        <v>334</v>
      </c>
      <c r="C1222" s="73"/>
      <c r="D1222" s="74"/>
      <c r="E1222" s="76"/>
      <c r="F1222" s="76"/>
      <c r="G1222" s="78"/>
    </row>
    <row r="1223" spans="1:42" s="55" customFormat="1" ht="31.9" hidden="1" customHeight="1" outlineLevel="1" x14ac:dyDescent="0.25">
      <c r="A1223" s="143" t="s">
        <v>751</v>
      </c>
      <c r="B1223" s="75" t="s">
        <v>335</v>
      </c>
      <c r="C1223" s="73"/>
      <c r="D1223" s="74"/>
      <c r="E1223" s="76"/>
      <c r="F1223" s="76"/>
      <c r="G1223" s="78"/>
    </row>
    <row r="1224" spans="1:42" s="55" customFormat="1" ht="31.9" hidden="1" customHeight="1" outlineLevel="1" x14ac:dyDescent="0.25">
      <c r="A1224" s="143" t="s">
        <v>208</v>
      </c>
      <c r="B1224" s="72" t="s">
        <v>327</v>
      </c>
      <c r="C1224" s="73"/>
      <c r="D1224" s="74"/>
      <c r="E1224" s="76"/>
      <c r="F1224" s="76"/>
      <c r="G1224" s="78"/>
    </row>
    <row r="1225" spans="1:42" s="55" customFormat="1" ht="31.9" hidden="1" customHeight="1" outlineLevel="1" x14ac:dyDescent="0.25">
      <c r="A1225" s="143" t="s">
        <v>755</v>
      </c>
      <c r="B1225" s="75" t="s">
        <v>334</v>
      </c>
      <c r="C1225" s="73"/>
      <c r="D1225" s="74"/>
      <c r="E1225" s="76"/>
      <c r="F1225" s="76"/>
      <c r="G1225" s="78"/>
    </row>
    <row r="1226" spans="1:42" s="55" customFormat="1" ht="31.9" hidden="1" customHeight="1" outlineLevel="1" x14ac:dyDescent="0.25">
      <c r="A1226" s="143" t="s">
        <v>756</v>
      </c>
      <c r="B1226" s="75" t="s">
        <v>335</v>
      </c>
      <c r="C1226" s="73"/>
      <c r="D1226" s="74"/>
      <c r="E1226" s="76"/>
      <c r="F1226" s="76"/>
      <c r="G1226" s="78"/>
    </row>
    <row r="1227" spans="1:42" s="71" customFormat="1" ht="19.149999999999999" customHeight="1" collapsed="1" x14ac:dyDescent="0.25">
      <c r="A1227" s="143" t="s">
        <v>2602</v>
      </c>
      <c r="B1227" s="68" t="s">
        <v>105</v>
      </c>
      <c r="C1227" s="69"/>
      <c r="D1227" s="70"/>
      <c r="E1227" s="85"/>
      <c r="F1227" s="85"/>
      <c r="G1227" s="86"/>
    </row>
    <row r="1228" spans="1:42" s="55" customFormat="1" ht="19.149999999999999" customHeight="1" x14ac:dyDescent="0.25">
      <c r="A1228" s="143" t="s">
        <v>2603</v>
      </c>
      <c r="B1228" s="72" t="s">
        <v>4</v>
      </c>
      <c r="C1228" s="73"/>
      <c r="D1228" s="74"/>
      <c r="E1228" s="80"/>
      <c r="F1228" s="80"/>
      <c r="G1228" s="81"/>
    </row>
    <row r="1229" spans="1:42" s="55" customFormat="1" ht="19.899999999999999" customHeight="1" x14ac:dyDescent="0.3">
      <c r="A1229" s="143" t="s">
        <v>2604</v>
      </c>
      <c r="B1229" s="79" t="s">
        <v>336</v>
      </c>
      <c r="C1229" s="73"/>
      <c r="D1229" s="74"/>
      <c r="E1229" s="80">
        <f>SUM(E1230:E1253)</f>
        <v>9271</v>
      </c>
      <c r="F1229" s="84">
        <f>SUM(F1230:F1253)</f>
        <v>2540.5</v>
      </c>
      <c r="G1229" s="81">
        <f>SUM(G1230:G1253)</f>
        <v>11749.176809999999</v>
      </c>
    </row>
    <row r="1230" spans="1:42" s="149" customFormat="1" ht="69" x14ac:dyDescent="0.25">
      <c r="A1230" s="149" t="s">
        <v>2604</v>
      </c>
      <c r="B1230" s="149" t="s">
        <v>1546</v>
      </c>
      <c r="C1230" s="163">
        <v>2020</v>
      </c>
      <c r="D1230" s="163">
        <v>10</v>
      </c>
      <c r="E1230" s="163">
        <v>20</v>
      </c>
      <c r="F1230" s="163">
        <v>10</v>
      </c>
      <c r="G1230" s="288">
        <v>56.307279999999999</v>
      </c>
      <c r="H1230" s="285"/>
      <c r="I1230" s="285"/>
      <c r="J1230" s="285"/>
      <c r="K1230" s="285"/>
      <c r="L1230" s="285"/>
      <c r="M1230" s="285"/>
      <c r="N1230" s="285"/>
      <c r="O1230" s="285"/>
      <c r="P1230" s="285"/>
      <c r="Q1230" s="285"/>
      <c r="R1230" s="285"/>
      <c r="S1230" s="285"/>
      <c r="T1230" s="285"/>
      <c r="U1230" s="285"/>
      <c r="V1230" s="285"/>
      <c r="W1230" s="285"/>
      <c r="X1230" s="285"/>
      <c r="Y1230" s="285"/>
      <c r="Z1230" s="285"/>
      <c r="AA1230" s="285"/>
      <c r="AB1230" s="285"/>
      <c r="AC1230" s="285"/>
      <c r="AD1230" s="285"/>
      <c r="AE1230" s="285"/>
      <c r="AF1230" s="285"/>
      <c r="AG1230" s="285"/>
      <c r="AH1230" s="285"/>
      <c r="AI1230" s="285"/>
      <c r="AJ1230" s="285"/>
      <c r="AK1230" s="285"/>
      <c r="AL1230" s="285"/>
      <c r="AM1230" s="285"/>
      <c r="AN1230" s="285"/>
      <c r="AO1230" s="285"/>
      <c r="AP1230" s="285"/>
    </row>
    <row r="1231" spans="1:42" s="149" customFormat="1" ht="69" x14ac:dyDescent="0.25">
      <c r="A1231" s="149" t="s">
        <v>2604</v>
      </c>
      <c r="B1231" s="149" t="s">
        <v>1547</v>
      </c>
      <c r="C1231" s="163">
        <v>2020</v>
      </c>
      <c r="D1231" s="163">
        <v>10</v>
      </c>
      <c r="E1231" s="163">
        <v>30</v>
      </c>
      <c r="F1231" s="163">
        <v>30</v>
      </c>
      <c r="G1231" s="288">
        <v>69.477490000000003</v>
      </c>
      <c r="H1231" s="285"/>
      <c r="I1231" s="285"/>
      <c r="J1231" s="285"/>
      <c r="K1231" s="285"/>
      <c r="L1231" s="285"/>
      <c r="M1231" s="285"/>
      <c r="N1231" s="285"/>
      <c r="O1231" s="285"/>
      <c r="P1231" s="285"/>
      <c r="Q1231" s="285"/>
      <c r="R1231" s="285"/>
      <c r="S1231" s="285"/>
      <c r="T1231" s="285"/>
      <c r="U1231" s="285"/>
      <c r="V1231" s="285"/>
      <c r="W1231" s="285"/>
      <c r="X1231" s="285"/>
      <c r="Y1231" s="285"/>
      <c r="Z1231" s="285"/>
      <c r="AA1231" s="285"/>
      <c r="AB1231" s="285"/>
      <c r="AC1231" s="285"/>
      <c r="AD1231" s="285"/>
      <c r="AE1231" s="285"/>
      <c r="AF1231" s="285"/>
      <c r="AG1231" s="285"/>
      <c r="AH1231" s="285"/>
      <c r="AI1231" s="285"/>
      <c r="AJ1231" s="285"/>
      <c r="AK1231" s="285"/>
      <c r="AL1231" s="285"/>
      <c r="AM1231" s="285"/>
      <c r="AN1231" s="285"/>
      <c r="AO1231" s="285"/>
      <c r="AP1231" s="285"/>
    </row>
    <row r="1232" spans="1:42" s="149" customFormat="1" ht="103.5" x14ac:dyDescent="0.25">
      <c r="A1232" s="149" t="s">
        <v>2604</v>
      </c>
      <c r="B1232" s="149" t="s">
        <v>1548</v>
      </c>
      <c r="C1232" s="163">
        <v>2020</v>
      </c>
      <c r="D1232" s="163">
        <v>10</v>
      </c>
      <c r="E1232" s="163">
        <v>435</v>
      </c>
      <c r="F1232" s="163">
        <v>95</v>
      </c>
      <c r="G1232" s="288">
        <v>246.20607000000001</v>
      </c>
      <c r="H1232" s="285"/>
      <c r="I1232" s="285"/>
      <c r="J1232" s="285"/>
      <c r="K1232" s="285"/>
      <c r="L1232" s="285"/>
      <c r="M1232" s="285"/>
      <c r="N1232" s="285"/>
      <c r="O1232" s="285"/>
      <c r="P1232" s="285"/>
      <c r="Q1232" s="285"/>
      <c r="R1232" s="285"/>
      <c r="S1232" s="285"/>
      <c r="T1232" s="285"/>
      <c r="U1232" s="285"/>
      <c r="V1232" s="285"/>
      <c r="W1232" s="285"/>
      <c r="X1232" s="285"/>
      <c r="Y1232" s="285"/>
      <c r="Z1232" s="285"/>
      <c r="AA1232" s="285"/>
      <c r="AB1232" s="285"/>
      <c r="AC1232" s="285"/>
      <c r="AD1232" s="285"/>
      <c r="AE1232" s="285"/>
      <c r="AF1232" s="285"/>
      <c r="AG1232" s="285"/>
      <c r="AH1232" s="285"/>
      <c r="AI1232" s="285"/>
      <c r="AJ1232" s="285"/>
      <c r="AK1232" s="285"/>
      <c r="AL1232" s="285"/>
      <c r="AM1232" s="285"/>
      <c r="AN1232" s="285"/>
      <c r="AO1232" s="285"/>
      <c r="AP1232" s="285"/>
    </row>
    <row r="1233" spans="1:42" s="149" customFormat="1" ht="86.25" x14ac:dyDescent="0.25">
      <c r="A1233" s="149" t="s">
        <v>2604</v>
      </c>
      <c r="B1233" s="149" t="s">
        <v>1549</v>
      </c>
      <c r="C1233" s="163">
        <v>2020</v>
      </c>
      <c r="D1233" s="163">
        <v>10</v>
      </c>
      <c r="E1233" s="163">
        <v>30</v>
      </c>
      <c r="F1233" s="163">
        <v>60</v>
      </c>
      <c r="G1233" s="288">
        <v>102.60293</v>
      </c>
      <c r="H1233" s="285"/>
      <c r="I1233" s="285"/>
      <c r="J1233" s="285"/>
      <c r="K1233" s="285"/>
      <c r="L1233" s="285"/>
      <c r="M1233" s="285"/>
      <c r="N1233" s="285"/>
      <c r="O1233" s="285"/>
      <c r="P1233" s="285"/>
      <c r="Q1233" s="285"/>
      <c r="R1233" s="285"/>
      <c r="S1233" s="285"/>
      <c r="T1233" s="285"/>
      <c r="U1233" s="285"/>
      <c r="V1233" s="285"/>
      <c r="W1233" s="285"/>
      <c r="X1233" s="285"/>
      <c r="Y1233" s="285"/>
      <c r="Z1233" s="285"/>
      <c r="AA1233" s="285"/>
      <c r="AB1233" s="285"/>
      <c r="AC1233" s="285"/>
      <c r="AD1233" s="285"/>
      <c r="AE1233" s="285"/>
      <c r="AF1233" s="285"/>
      <c r="AG1233" s="285"/>
      <c r="AH1233" s="285"/>
      <c r="AI1233" s="285"/>
      <c r="AJ1233" s="285"/>
      <c r="AK1233" s="285"/>
      <c r="AL1233" s="285"/>
      <c r="AM1233" s="285"/>
      <c r="AN1233" s="285"/>
      <c r="AO1233" s="285"/>
      <c r="AP1233" s="285"/>
    </row>
    <row r="1234" spans="1:42" s="149" customFormat="1" ht="69" x14ac:dyDescent="0.25">
      <c r="A1234" s="149" t="s">
        <v>2604</v>
      </c>
      <c r="B1234" s="149" t="s">
        <v>1516</v>
      </c>
      <c r="C1234" s="163">
        <v>2020</v>
      </c>
      <c r="D1234" s="163">
        <v>10</v>
      </c>
      <c r="E1234" s="163">
        <v>10</v>
      </c>
      <c r="F1234" s="163">
        <v>5</v>
      </c>
      <c r="G1234" s="288">
        <v>46.550899999999999</v>
      </c>
      <c r="H1234" s="285"/>
      <c r="I1234" s="285"/>
      <c r="J1234" s="285"/>
      <c r="K1234" s="285"/>
      <c r="L1234" s="285"/>
      <c r="M1234" s="285"/>
      <c r="N1234" s="285"/>
      <c r="O1234" s="285"/>
      <c r="P1234" s="285"/>
      <c r="Q1234" s="285"/>
      <c r="R1234" s="285"/>
      <c r="S1234" s="285"/>
      <c r="T1234" s="285"/>
      <c r="U1234" s="285"/>
      <c r="V1234" s="285"/>
      <c r="W1234" s="285"/>
      <c r="X1234" s="285"/>
      <c r="Y1234" s="285"/>
      <c r="Z1234" s="285"/>
      <c r="AA1234" s="285"/>
      <c r="AB1234" s="285"/>
      <c r="AC1234" s="285"/>
      <c r="AD1234" s="285"/>
      <c r="AE1234" s="285"/>
      <c r="AF1234" s="285"/>
      <c r="AG1234" s="285"/>
      <c r="AH1234" s="285"/>
      <c r="AI1234" s="285"/>
      <c r="AJ1234" s="285"/>
      <c r="AK1234" s="285"/>
      <c r="AL1234" s="285"/>
      <c r="AM1234" s="285"/>
      <c r="AN1234" s="285"/>
      <c r="AO1234" s="285"/>
      <c r="AP1234" s="285"/>
    </row>
    <row r="1235" spans="1:42" s="149" customFormat="1" ht="86.25" x14ac:dyDescent="0.25">
      <c r="A1235" s="149" t="s">
        <v>2604</v>
      </c>
      <c r="B1235" s="149" t="s">
        <v>1842</v>
      </c>
      <c r="C1235" s="163">
        <v>2020</v>
      </c>
      <c r="D1235" s="163">
        <v>10</v>
      </c>
      <c r="E1235" s="163">
        <v>340</v>
      </c>
      <c r="F1235" s="163">
        <v>15</v>
      </c>
      <c r="G1235" s="288">
        <v>227.73265000000001</v>
      </c>
      <c r="H1235" s="285"/>
      <c r="I1235" s="285"/>
      <c r="J1235" s="285"/>
      <c r="K1235" s="285"/>
      <c r="L1235" s="285"/>
      <c r="M1235" s="285"/>
      <c r="N1235" s="285"/>
      <c r="O1235" s="285"/>
      <c r="P1235" s="285"/>
      <c r="Q1235" s="285"/>
      <c r="R1235" s="285"/>
      <c r="S1235" s="285"/>
      <c r="T1235" s="285"/>
      <c r="U1235" s="285"/>
      <c r="V1235" s="285"/>
      <c r="W1235" s="285"/>
      <c r="X1235" s="285"/>
      <c r="Y1235" s="285"/>
      <c r="Z1235" s="285"/>
      <c r="AA1235" s="285"/>
      <c r="AB1235" s="285"/>
      <c r="AC1235" s="285"/>
      <c r="AD1235" s="285"/>
      <c r="AE1235" s="285"/>
      <c r="AF1235" s="285"/>
      <c r="AG1235" s="285"/>
      <c r="AH1235" s="285"/>
      <c r="AI1235" s="285"/>
      <c r="AJ1235" s="285"/>
      <c r="AK1235" s="285"/>
      <c r="AL1235" s="285"/>
      <c r="AM1235" s="285"/>
      <c r="AN1235" s="285"/>
      <c r="AO1235" s="285"/>
      <c r="AP1235" s="285"/>
    </row>
    <row r="1236" spans="1:42" s="149" customFormat="1" ht="34.5" x14ac:dyDescent="0.25">
      <c r="A1236" s="149" t="s">
        <v>2604</v>
      </c>
      <c r="B1236" s="149" t="s">
        <v>1524</v>
      </c>
      <c r="C1236" s="163">
        <v>2020</v>
      </c>
      <c r="D1236" s="163">
        <v>10</v>
      </c>
      <c r="E1236" s="163">
        <v>25</v>
      </c>
      <c r="F1236" s="163"/>
      <c r="G1236" s="288">
        <v>19.7288</v>
      </c>
      <c r="H1236" s="285"/>
      <c r="I1236" s="285"/>
      <c r="J1236" s="285"/>
      <c r="K1236" s="285"/>
      <c r="L1236" s="285"/>
      <c r="M1236" s="285"/>
      <c r="N1236" s="285"/>
      <c r="O1236" s="285"/>
      <c r="P1236" s="285"/>
      <c r="Q1236" s="285"/>
      <c r="R1236" s="285"/>
      <c r="S1236" s="285"/>
      <c r="T1236" s="285"/>
      <c r="U1236" s="285"/>
      <c r="V1236" s="285"/>
      <c r="W1236" s="285"/>
      <c r="X1236" s="285"/>
      <c r="Y1236" s="285"/>
      <c r="Z1236" s="285"/>
      <c r="AA1236" s="285"/>
      <c r="AB1236" s="285"/>
      <c r="AC1236" s="285"/>
      <c r="AD1236" s="285"/>
      <c r="AE1236" s="285"/>
      <c r="AF1236" s="285"/>
      <c r="AG1236" s="285"/>
      <c r="AH1236" s="285"/>
      <c r="AI1236" s="285"/>
      <c r="AJ1236" s="285"/>
      <c r="AK1236" s="285"/>
      <c r="AL1236" s="285"/>
      <c r="AM1236" s="285"/>
      <c r="AN1236" s="285"/>
      <c r="AO1236" s="285"/>
      <c r="AP1236" s="285"/>
    </row>
    <row r="1237" spans="1:42" s="149" customFormat="1" ht="69" x14ac:dyDescent="0.25">
      <c r="A1237" s="149" t="s">
        <v>2604</v>
      </c>
      <c r="B1237" s="149" t="s">
        <v>1550</v>
      </c>
      <c r="C1237" s="163">
        <v>2020</v>
      </c>
      <c r="D1237" s="163">
        <v>35</v>
      </c>
      <c r="E1237" s="163">
        <v>211</v>
      </c>
      <c r="F1237" s="163"/>
      <c r="G1237" s="288">
        <v>2327.1334499999998</v>
      </c>
      <c r="H1237" s="285"/>
      <c r="I1237" s="285"/>
      <c r="J1237" s="285"/>
      <c r="K1237" s="285"/>
      <c r="L1237" s="285"/>
      <c r="M1237" s="285"/>
      <c r="N1237" s="285"/>
      <c r="O1237" s="285"/>
      <c r="P1237" s="285"/>
      <c r="Q1237" s="285"/>
      <c r="R1237" s="285"/>
      <c r="S1237" s="285"/>
      <c r="T1237" s="285"/>
      <c r="U1237" s="285"/>
      <c r="V1237" s="285"/>
      <c r="W1237" s="285"/>
      <c r="X1237" s="285"/>
      <c r="Y1237" s="285"/>
      <c r="Z1237" s="285"/>
      <c r="AA1237" s="285"/>
      <c r="AB1237" s="285"/>
      <c r="AC1237" s="285"/>
      <c r="AD1237" s="285"/>
      <c r="AE1237" s="285"/>
      <c r="AF1237" s="285"/>
      <c r="AG1237" s="285"/>
      <c r="AH1237" s="285"/>
      <c r="AI1237" s="285"/>
      <c r="AJ1237" s="285"/>
      <c r="AK1237" s="285"/>
      <c r="AL1237" s="285"/>
      <c r="AM1237" s="285"/>
      <c r="AN1237" s="285"/>
      <c r="AO1237" s="285"/>
      <c r="AP1237" s="285"/>
    </row>
    <row r="1238" spans="1:42" s="149" customFormat="1" ht="86.25" x14ac:dyDescent="0.25">
      <c r="A1238" s="149" t="s">
        <v>2604</v>
      </c>
      <c r="B1238" s="149" t="s">
        <v>1551</v>
      </c>
      <c r="C1238" s="163">
        <v>2020</v>
      </c>
      <c r="D1238" s="163">
        <v>10</v>
      </c>
      <c r="E1238" s="163">
        <v>1336</v>
      </c>
      <c r="F1238" s="163">
        <v>60</v>
      </c>
      <c r="G1238" s="288">
        <v>1777.3384900000001</v>
      </c>
      <c r="H1238" s="285"/>
      <c r="I1238" s="285"/>
      <c r="J1238" s="285"/>
      <c r="K1238" s="285"/>
      <c r="L1238" s="285"/>
      <c r="M1238" s="285"/>
      <c r="N1238" s="285"/>
      <c r="O1238" s="285"/>
      <c r="P1238" s="285"/>
      <c r="Q1238" s="285"/>
      <c r="R1238" s="285"/>
      <c r="S1238" s="285"/>
      <c r="T1238" s="285"/>
      <c r="U1238" s="285"/>
      <c r="V1238" s="285"/>
      <c r="W1238" s="285"/>
      <c r="X1238" s="285"/>
      <c r="Y1238" s="285"/>
      <c r="Z1238" s="285"/>
      <c r="AA1238" s="285"/>
      <c r="AB1238" s="285"/>
      <c r="AC1238" s="285"/>
      <c r="AD1238" s="285"/>
      <c r="AE1238" s="285"/>
      <c r="AF1238" s="285"/>
      <c r="AG1238" s="285"/>
      <c r="AH1238" s="285"/>
      <c r="AI1238" s="285"/>
      <c r="AJ1238" s="285"/>
      <c r="AK1238" s="285"/>
      <c r="AL1238" s="285"/>
      <c r="AM1238" s="285"/>
      <c r="AN1238" s="285"/>
      <c r="AO1238" s="285"/>
      <c r="AP1238" s="285"/>
    </row>
    <row r="1239" spans="1:42" s="149" customFormat="1" ht="103.5" x14ac:dyDescent="0.25">
      <c r="A1239" s="149" t="s">
        <v>2604</v>
      </c>
      <c r="B1239" s="149" t="s">
        <v>1843</v>
      </c>
      <c r="C1239" s="163">
        <v>2020</v>
      </c>
      <c r="D1239" s="163">
        <v>10</v>
      </c>
      <c r="E1239" s="163">
        <v>674</v>
      </c>
      <c r="F1239" s="163">
        <v>650</v>
      </c>
      <c r="G1239" s="288">
        <v>888.52787999999998</v>
      </c>
      <c r="H1239" s="285"/>
      <c r="I1239" s="285"/>
      <c r="J1239" s="285"/>
      <c r="K1239" s="285"/>
      <c r="L1239" s="285"/>
      <c r="M1239" s="285"/>
      <c r="N1239" s="285"/>
      <c r="O1239" s="285"/>
      <c r="P1239" s="285"/>
      <c r="Q1239" s="285"/>
      <c r="R1239" s="285"/>
      <c r="S1239" s="285"/>
      <c r="T1239" s="285"/>
      <c r="U1239" s="285"/>
      <c r="V1239" s="285"/>
      <c r="W1239" s="285"/>
      <c r="X1239" s="285"/>
      <c r="Y1239" s="285"/>
      <c r="Z1239" s="285"/>
      <c r="AA1239" s="285"/>
      <c r="AB1239" s="285"/>
      <c r="AC1239" s="285"/>
      <c r="AD1239" s="285"/>
      <c r="AE1239" s="285"/>
      <c r="AF1239" s="285"/>
      <c r="AG1239" s="285"/>
      <c r="AH1239" s="285"/>
      <c r="AI1239" s="285"/>
      <c r="AJ1239" s="285"/>
      <c r="AK1239" s="285"/>
      <c r="AL1239" s="285"/>
      <c r="AM1239" s="285"/>
      <c r="AN1239" s="285"/>
      <c r="AO1239" s="285"/>
      <c r="AP1239" s="285"/>
    </row>
    <row r="1240" spans="1:42" s="149" customFormat="1" ht="86.25" x14ac:dyDescent="0.25">
      <c r="A1240" s="149" t="s">
        <v>2604</v>
      </c>
      <c r="B1240" s="149" t="s">
        <v>1701</v>
      </c>
      <c r="C1240" s="163">
        <v>2021</v>
      </c>
      <c r="D1240" s="163">
        <v>10</v>
      </c>
      <c r="E1240" s="163">
        <v>15</v>
      </c>
      <c r="F1240" s="163">
        <v>15</v>
      </c>
      <c r="G1240" s="288">
        <v>52.141800000000003</v>
      </c>
      <c r="H1240" s="285"/>
      <c r="I1240" s="285"/>
      <c r="J1240" s="285"/>
      <c r="K1240" s="285"/>
      <c r="L1240" s="285"/>
      <c r="M1240" s="285"/>
      <c r="N1240" s="285"/>
      <c r="O1240" s="285"/>
      <c r="P1240" s="285"/>
      <c r="Q1240" s="285"/>
      <c r="R1240" s="285"/>
      <c r="S1240" s="285"/>
      <c r="T1240" s="285"/>
      <c r="U1240" s="285"/>
      <c r="V1240" s="285"/>
      <c r="W1240" s="285"/>
      <c r="X1240" s="285"/>
      <c r="Y1240" s="285"/>
      <c r="Z1240" s="285"/>
      <c r="AA1240" s="285"/>
      <c r="AB1240" s="285"/>
      <c r="AC1240" s="285"/>
      <c r="AD1240" s="285"/>
      <c r="AE1240" s="285"/>
      <c r="AF1240" s="285"/>
      <c r="AG1240" s="285"/>
      <c r="AH1240" s="285"/>
      <c r="AI1240" s="285"/>
      <c r="AJ1240" s="285"/>
      <c r="AK1240" s="285"/>
      <c r="AL1240" s="285"/>
      <c r="AM1240" s="285"/>
      <c r="AN1240" s="285"/>
      <c r="AO1240" s="285"/>
      <c r="AP1240" s="285"/>
    </row>
    <row r="1241" spans="1:42" s="149" customFormat="1" ht="41.45" customHeight="1" x14ac:dyDescent="0.25">
      <c r="A1241" s="149" t="s">
        <v>2604</v>
      </c>
      <c r="B1241" s="149" t="s">
        <v>1844</v>
      </c>
      <c r="C1241" s="163">
        <v>2021</v>
      </c>
      <c r="D1241" s="163">
        <v>10</v>
      </c>
      <c r="E1241" s="163">
        <v>3038</v>
      </c>
      <c r="F1241" s="163">
        <v>590</v>
      </c>
      <c r="G1241" s="288">
        <v>2705.1433999999999</v>
      </c>
      <c r="H1241" s="285"/>
      <c r="I1241" s="285"/>
      <c r="J1241" s="285"/>
      <c r="K1241" s="285"/>
      <c r="L1241" s="285"/>
      <c r="M1241" s="285"/>
      <c r="N1241" s="285"/>
      <c r="O1241" s="285"/>
      <c r="P1241" s="285"/>
      <c r="Q1241" s="285"/>
      <c r="R1241" s="285"/>
      <c r="S1241" s="285"/>
      <c r="T1241" s="285"/>
      <c r="U1241" s="285"/>
      <c r="V1241" s="285"/>
      <c r="W1241" s="285"/>
      <c r="X1241" s="285"/>
      <c r="Y1241" s="285"/>
      <c r="Z1241" s="285"/>
      <c r="AA1241" s="285"/>
      <c r="AB1241" s="285"/>
      <c r="AC1241" s="285"/>
      <c r="AD1241" s="285"/>
      <c r="AE1241" s="285"/>
      <c r="AF1241" s="285"/>
      <c r="AG1241" s="285"/>
      <c r="AH1241" s="285"/>
      <c r="AI1241" s="285"/>
      <c r="AJ1241" s="285"/>
      <c r="AK1241" s="285"/>
      <c r="AL1241" s="285"/>
      <c r="AM1241" s="285"/>
      <c r="AN1241" s="285"/>
      <c r="AO1241" s="285"/>
      <c r="AP1241" s="285"/>
    </row>
    <row r="1242" spans="1:42" s="149" customFormat="1" ht="51.75" x14ac:dyDescent="0.25">
      <c r="A1242" s="149" t="s">
        <v>2604</v>
      </c>
      <c r="B1242" s="149" t="s">
        <v>1845</v>
      </c>
      <c r="C1242" s="163">
        <v>2021</v>
      </c>
      <c r="D1242" s="163">
        <v>10</v>
      </c>
      <c r="E1242" s="163">
        <v>20</v>
      </c>
      <c r="F1242" s="163">
        <v>12</v>
      </c>
      <c r="G1242" s="288">
        <v>73.793289999999999</v>
      </c>
      <c r="H1242" s="285"/>
      <c r="I1242" s="285"/>
      <c r="J1242" s="285"/>
      <c r="K1242" s="285"/>
      <c r="L1242" s="285"/>
      <c r="M1242" s="285"/>
      <c r="N1242" s="285"/>
      <c r="O1242" s="285"/>
      <c r="P1242" s="285"/>
      <c r="Q1242" s="285"/>
      <c r="R1242" s="285"/>
      <c r="S1242" s="285"/>
      <c r="T1242" s="285"/>
      <c r="U1242" s="285"/>
      <c r="V1242" s="285"/>
      <c r="W1242" s="285"/>
      <c r="X1242" s="285"/>
      <c r="Y1242" s="285"/>
      <c r="Z1242" s="285"/>
      <c r="AA1242" s="285"/>
      <c r="AB1242" s="285"/>
      <c r="AC1242" s="285"/>
      <c r="AD1242" s="285"/>
      <c r="AE1242" s="285"/>
      <c r="AF1242" s="285"/>
      <c r="AG1242" s="285"/>
      <c r="AH1242" s="285"/>
      <c r="AI1242" s="285"/>
      <c r="AJ1242" s="285"/>
      <c r="AK1242" s="285"/>
      <c r="AL1242" s="285"/>
      <c r="AM1242" s="285"/>
      <c r="AN1242" s="285"/>
      <c r="AO1242" s="285"/>
      <c r="AP1242" s="285"/>
    </row>
    <row r="1243" spans="1:42" s="149" customFormat="1" ht="34.5" x14ac:dyDescent="0.25">
      <c r="A1243" s="149" t="s">
        <v>2604</v>
      </c>
      <c r="B1243" s="149" t="s">
        <v>1714</v>
      </c>
      <c r="C1243" s="163">
        <v>2021</v>
      </c>
      <c r="D1243" s="163">
        <v>10</v>
      </c>
      <c r="E1243" s="163">
        <v>100</v>
      </c>
      <c r="F1243" s="163">
        <v>70</v>
      </c>
      <c r="G1243" s="288">
        <v>57.950899999999997</v>
      </c>
      <c r="H1243" s="285"/>
      <c r="I1243" s="285"/>
      <c r="J1243" s="285"/>
      <c r="K1243" s="285"/>
      <c r="L1243" s="285"/>
      <c r="M1243" s="285"/>
      <c r="N1243" s="285"/>
      <c r="O1243" s="285"/>
      <c r="P1243" s="285"/>
      <c r="Q1243" s="285"/>
      <c r="R1243" s="285"/>
      <c r="S1243" s="285"/>
      <c r="T1243" s="285"/>
      <c r="U1243" s="285"/>
      <c r="V1243" s="285"/>
      <c r="W1243" s="285"/>
      <c r="X1243" s="285"/>
      <c r="Y1243" s="285"/>
      <c r="Z1243" s="285"/>
      <c r="AA1243" s="285"/>
      <c r="AB1243" s="285"/>
      <c r="AC1243" s="285"/>
      <c r="AD1243" s="285"/>
      <c r="AE1243" s="285"/>
      <c r="AF1243" s="285"/>
      <c r="AG1243" s="285"/>
      <c r="AH1243" s="285"/>
      <c r="AI1243" s="285"/>
      <c r="AJ1243" s="285"/>
      <c r="AK1243" s="285"/>
      <c r="AL1243" s="285"/>
      <c r="AM1243" s="285"/>
      <c r="AN1243" s="285"/>
      <c r="AO1243" s="285"/>
      <c r="AP1243" s="285"/>
    </row>
    <row r="1244" spans="1:42" s="149" customFormat="1" ht="51.75" x14ac:dyDescent="0.25">
      <c r="A1244" s="149" t="s">
        <v>2604</v>
      </c>
      <c r="B1244" s="149" t="s">
        <v>1716</v>
      </c>
      <c r="C1244" s="163">
        <v>2021</v>
      </c>
      <c r="D1244" s="163">
        <v>10</v>
      </c>
      <c r="E1244" s="163">
        <v>20</v>
      </c>
      <c r="F1244" s="163">
        <v>15</v>
      </c>
      <c r="G1244" s="288">
        <v>23.40598</v>
      </c>
      <c r="H1244" s="285"/>
      <c r="I1244" s="285"/>
      <c r="J1244" s="285"/>
      <c r="K1244" s="285"/>
      <c r="L1244" s="285"/>
      <c r="M1244" s="285"/>
      <c r="N1244" s="285"/>
      <c r="O1244" s="285"/>
      <c r="P1244" s="285"/>
      <c r="Q1244" s="285"/>
      <c r="R1244" s="285"/>
      <c r="S1244" s="285"/>
      <c r="T1244" s="285"/>
      <c r="U1244" s="285"/>
      <c r="V1244" s="285"/>
      <c r="W1244" s="285"/>
      <c r="X1244" s="285"/>
      <c r="Y1244" s="285"/>
      <c r="Z1244" s="285"/>
      <c r="AA1244" s="285"/>
      <c r="AB1244" s="285"/>
      <c r="AC1244" s="285"/>
      <c r="AD1244" s="285"/>
      <c r="AE1244" s="285"/>
      <c r="AF1244" s="285"/>
      <c r="AG1244" s="285"/>
      <c r="AH1244" s="285"/>
      <c r="AI1244" s="285"/>
      <c r="AJ1244" s="285"/>
      <c r="AK1244" s="285"/>
      <c r="AL1244" s="285"/>
      <c r="AM1244" s="285"/>
      <c r="AN1244" s="285"/>
      <c r="AO1244" s="285"/>
      <c r="AP1244" s="285"/>
    </row>
    <row r="1245" spans="1:42" s="149" customFormat="1" ht="51.75" x14ac:dyDescent="0.25">
      <c r="A1245" s="149" t="s">
        <v>2604</v>
      </c>
      <c r="B1245" s="149" t="s">
        <v>1717</v>
      </c>
      <c r="C1245" s="163">
        <v>2021</v>
      </c>
      <c r="D1245" s="163">
        <v>10</v>
      </c>
      <c r="E1245" s="163">
        <v>40</v>
      </c>
      <c r="F1245" s="163">
        <v>15</v>
      </c>
      <c r="G1245" s="288">
        <v>26.43657</v>
      </c>
      <c r="H1245" s="285"/>
      <c r="I1245" s="285"/>
      <c r="J1245" s="285"/>
      <c r="K1245" s="285"/>
      <c r="L1245" s="285"/>
      <c r="M1245" s="285"/>
      <c r="N1245" s="285"/>
      <c r="O1245" s="285"/>
      <c r="P1245" s="285"/>
      <c r="Q1245" s="285"/>
      <c r="R1245" s="285"/>
      <c r="S1245" s="285"/>
      <c r="T1245" s="285"/>
      <c r="U1245" s="285"/>
      <c r="V1245" s="285"/>
      <c r="W1245" s="285"/>
      <c r="X1245" s="285"/>
      <c r="Y1245" s="285"/>
      <c r="Z1245" s="285"/>
      <c r="AA1245" s="285"/>
      <c r="AB1245" s="285"/>
      <c r="AC1245" s="285"/>
      <c r="AD1245" s="285"/>
      <c r="AE1245" s="285"/>
      <c r="AF1245" s="285"/>
      <c r="AG1245" s="285"/>
      <c r="AH1245" s="285"/>
      <c r="AI1245" s="285"/>
      <c r="AJ1245" s="285"/>
      <c r="AK1245" s="285"/>
      <c r="AL1245" s="285"/>
      <c r="AM1245" s="285"/>
      <c r="AN1245" s="285"/>
      <c r="AO1245" s="285"/>
      <c r="AP1245" s="285"/>
    </row>
    <row r="1246" spans="1:42" s="149" customFormat="1" ht="78" customHeight="1" x14ac:dyDescent="0.25">
      <c r="A1246" s="149" t="s">
        <v>2604</v>
      </c>
      <c r="B1246" s="149" t="s">
        <v>1757</v>
      </c>
      <c r="C1246" s="163">
        <v>2021</v>
      </c>
      <c r="D1246" s="163">
        <v>10</v>
      </c>
      <c r="E1246" s="163">
        <v>6</v>
      </c>
      <c r="F1246" s="163">
        <v>8</v>
      </c>
      <c r="G1246" s="288">
        <v>23.47824</v>
      </c>
      <c r="H1246" s="285"/>
      <c r="I1246" s="285"/>
      <c r="J1246" s="285"/>
      <c r="K1246" s="285"/>
      <c r="L1246" s="285"/>
      <c r="M1246" s="285"/>
      <c r="N1246" s="285"/>
      <c r="O1246" s="285"/>
      <c r="P1246" s="285"/>
      <c r="Q1246" s="285"/>
      <c r="R1246" s="285"/>
      <c r="S1246" s="285"/>
      <c r="T1246" s="285"/>
      <c r="U1246" s="285"/>
      <c r="V1246" s="285"/>
      <c r="W1246" s="285"/>
      <c r="X1246" s="285"/>
      <c r="Y1246" s="285"/>
      <c r="Z1246" s="285"/>
      <c r="AA1246" s="285"/>
      <c r="AB1246" s="285"/>
      <c r="AC1246" s="285"/>
      <c r="AD1246" s="285"/>
      <c r="AE1246" s="285"/>
      <c r="AF1246" s="285"/>
      <c r="AG1246" s="285"/>
      <c r="AH1246" s="285"/>
      <c r="AI1246" s="285"/>
      <c r="AJ1246" s="285"/>
      <c r="AK1246" s="285"/>
      <c r="AL1246" s="285"/>
      <c r="AM1246" s="285"/>
      <c r="AN1246" s="285"/>
      <c r="AO1246" s="285"/>
      <c r="AP1246" s="285"/>
    </row>
    <row r="1247" spans="1:42" s="149" customFormat="1" ht="34.5" x14ac:dyDescent="0.25">
      <c r="A1247" s="149" t="s">
        <v>2604</v>
      </c>
      <c r="B1247" s="149" t="s">
        <v>1846</v>
      </c>
      <c r="C1247" s="163">
        <v>2021</v>
      </c>
      <c r="D1247" s="163">
        <v>10</v>
      </c>
      <c r="E1247" s="163">
        <v>18</v>
      </c>
      <c r="F1247" s="163">
        <v>15</v>
      </c>
      <c r="G1247" s="288">
        <v>23.877549999999999</v>
      </c>
      <c r="H1247" s="285"/>
      <c r="I1247" s="285"/>
      <c r="J1247" s="285"/>
      <c r="K1247" s="285"/>
      <c r="L1247" s="285"/>
      <c r="M1247" s="285"/>
      <c r="N1247" s="285"/>
      <c r="O1247" s="285"/>
      <c r="P1247" s="285"/>
      <c r="Q1247" s="285"/>
      <c r="R1247" s="285"/>
      <c r="S1247" s="285"/>
      <c r="T1247" s="285"/>
      <c r="U1247" s="285"/>
      <c r="V1247" s="285"/>
      <c r="W1247" s="285"/>
      <c r="X1247" s="285"/>
      <c r="Y1247" s="285"/>
      <c r="Z1247" s="285"/>
      <c r="AA1247" s="285"/>
      <c r="AB1247" s="285"/>
      <c r="AC1247" s="285"/>
      <c r="AD1247" s="285"/>
      <c r="AE1247" s="285"/>
      <c r="AF1247" s="285"/>
      <c r="AG1247" s="285"/>
      <c r="AH1247" s="285"/>
      <c r="AI1247" s="285"/>
      <c r="AJ1247" s="285"/>
      <c r="AK1247" s="285"/>
      <c r="AL1247" s="285"/>
      <c r="AM1247" s="285"/>
      <c r="AN1247" s="285"/>
      <c r="AO1247" s="285"/>
      <c r="AP1247" s="285"/>
    </row>
    <row r="1248" spans="1:42" s="149" customFormat="1" ht="76.150000000000006" customHeight="1" x14ac:dyDescent="0.25">
      <c r="A1248" s="149" t="s">
        <v>2604</v>
      </c>
      <c r="B1248" s="149" t="s">
        <v>1792</v>
      </c>
      <c r="C1248" s="163">
        <v>2021</v>
      </c>
      <c r="D1248" s="163">
        <v>10</v>
      </c>
      <c r="E1248" s="163">
        <v>1572</v>
      </c>
      <c r="F1248" s="163">
        <v>14</v>
      </c>
      <c r="G1248" s="288">
        <v>1646.6681900000001</v>
      </c>
      <c r="H1248" s="285"/>
      <c r="I1248" s="285"/>
      <c r="J1248" s="285"/>
      <c r="K1248" s="285"/>
      <c r="L1248" s="285"/>
      <c r="M1248" s="285"/>
      <c r="N1248" s="285"/>
      <c r="O1248" s="285"/>
      <c r="P1248" s="285"/>
      <c r="Q1248" s="285"/>
      <c r="R1248" s="285"/>
      <c r="S1248" s="285"/>
      <c r="T1248" s="285"/>
      <c r="U1248" s="285"/>
      <c r="V1248" s="285"/>
      <c r="W1248" s="285"/>
      <c r="X1248" s="285"/>
      <c r="Y1248" s="285"/>
      <c r="Z1248" s="285"/>
      <c r="AA1248" s="285"/>
      <c r="AB1248" s="285"/>
      <c r="AC1248" s="285"/>
      <c r="AD1248" s="285"/>
      <c r="AE1248" s="285"/>
      <c r="AF1248" s="285"/>
      <c r="AG1248" s="285"/>
      <c r="AH1248" s="285"/>
      <c r="AI1248" s="285"/>
      <c r="AJ1248" s="285"/>
      <c r="AK1248" s="285"/>
      <c r="AL1248" s="285"/>
      <c r="AM1248" s="285"/>
      <c r="AN1248" s="285"/>
      <c r="AO1248" s="285"/>
      <c r="AP1248" s="285"/>
    </row>
    <row r="1249" spans="1:42" s="149" customFormat="1" ht="86.25" x14ac:dyDescent="0.25">
      <c r="A1249" s="149" t="s">
        <v>2604</v>
      </c>
      <c r="B1249" s="149" t="s">
        <v>1808</v>
      </c>
      <c r="C1249" s="163">
        <v>2021</v>
      </c>
      <c r="D1249" s="163">
        <v>10</v>
      </c>
      <c r="E1249" s="163">
        <v>337</v>
      </c>
      <c r="F1249" s="163">
        <v>15</v>
      </c>
      <c r="G1249" s="288">
        <v>324.30551000000003</v>
      </c>
      <c r="H1249" s="285"/>
      <c r="I1249" s="285"/>
      <c r="J1249" s="285"/>
      <c r="K1249" s="285"/>
      <c r="L1249" s="285"/>
      <c r="M1249" s="285"/>
      <c r="N1249" s="285"/>
      <c r="O1249" s="285"/>
      <c r="P1249" s="285"/>
      <c r="Q1249" s="285"/>
      <c r="R1249" s="285"/>
      <c r="S1249" s="285"/>
      <c r="T1249" s="285"/>
      <c r="U1249" s="285"/>
      <c r="V1249" s="285"/>
      <c r="W1249" s="285"/>
      <c r="X1249" s="285"/>
      <c r="Y1249" s="285"/>
      <c r="Z1249" s="285"/>
      <c r="AA1249" s="285"/>
      <c r="AB1249" s="285"/>
      <c r="AC1249" s="285"/>
      <c r="AD1249" s="285"/>
      <c r="AE1249" s="285"/>
      <c r="AF1249" s="285"/>
      <c r="AG1249" s="285"/>
      <c r="AH1249" s="285"/>
      <c r="AI1249" s="285"/>
      <c r="AJ1249" s="285"/>
      <c r="AK1249" s="285"/>
      <c r="AL1249" s="285"/>
      <c r="AM1249" s="285"/>
      <c r="AN1249" s="285"/>
      <c r="AO1249" s="285"/>
      <c r="AP1249" s="285"/>
    </row>
    <row r="1250" spans="1:42" s="149" customFormat="1" ht="69" x14ac:dyDescent="0.25">
      <c r="A1250" s="149" t="s">
        <v>2604</v>
      </c>
      <c r="B1250" s="149" t="s">
        <v>2605</v>
      </c>
      <c r="C1250" s="163">
        <v>2022</v>
      </c>
      <c r="D1250" s="163">
        <v>10</v>
      </c>
      <c r="E1250" s="163">
        <v>15</v>
      </c>
      <c r="F1250" s="163">
        <v>15</v>
      </c>
      <c r="G1250" s="288">
        <v>60.88955</v>
      </c>
      <c r="H1250" s="285"/>
      <c r="I1250" s="285"/>
      <c r="J1250" s="285"/>
      <c r="K1250" s="285"/>
      <c r="L1250" s="285"/>
      <c r="M1250" s="285"/>
      <c r="N1250" s="285"/>
      <c r="O1250" s="285"/>
      <c r="P1250" s="285"/>
      <c r="Q1250" s="285"/>
      <c r="R1250" s="285"/>
      <c r="S1250" s="285"/>
      <c r="T1250" s="285"/>
      <c r="U1250" s="285"/>
      <c r="V1250" s="285"/>
      <c r="W1250" s="285"/>
      <c r="X1250" s="285"/>
      <c r="Y1250" s="285"/>
      <c r="Z1250" s="285"/>
      <c r="AA1250" s="285"/>
      <c r="AB1250" s="285"/>
      <c r="AC1250" s="285"/>
      <c r="AD1250" s="285"/>
      <c r="AE1250" s="285"/>
      <c r="AF1250" s="285"/>
      <c r="AG1250" s="285"/>
      <c r="AH1250" s="285"/>
      <c r="AI1250" s="285"/>
      <c r="AJ1250" s="285"/>
      <c r="AK1250" s="285"/>
      <c r="AL1250" s="285"/>
      <c r="AM1250" s="285"/>
      <c r="AN1250" s="285"/>
      <c r="AO1250" s="285"/>
      <c r="AP1250" s="285"/>
    </row>
    <row r="1251" spans="1:42" s="149" customFormat="1" ht="73.900000000000006" customHeight="1" x14ac:dyDescent="0.25">
      <c r="A1251" s="149" t="s">
        <v>2604</v>
      </c>
      <c r="B1251" s="149" t="s">
        <v>2449</v>
      </c>
      <c r="C1251" s="163">
        <v>2022</v>
      </c>
      <c r="D1251" s="163">
        <v>10</v>
      </c>
      <c r="E1251" s="163">
        <v>325</v>
      </c>
      <c r="F1251" s="163">
        <v>50</v>
      </c>
      <c r="G1251" s="288">
        <v>249.01476</v>
      </c>
      <c r="H1251" s="285"/>
      <c r="I1251" s="285"/>
      <c r="J1251" s="285"/>
      <c r="K1251" s="285"/>
      <c r="L1251" s="285"/>
      <c r="M1251" s="285"/>
      <c r="N1251" s="285"/>
      <c r="O1251" s="285"/>
      <c r="P1251" s="285"/>
      <c r="Q1251" s="285"/>
      <c r="R1251" s="285"/>
      <c r="S1251" s="285"/>
      <c r="T1251" s="285"/>
      <c r="U1251" s="285"/>
      <c r="V1251" s="285"/>
      <c r="W1251" s="285"/>
      <c r="X1251" s="285"/>
      <c r="Y1251" s="285"/>
      <c r="Z1251" s="285"/>
      <c r="AA1251" s="285"/>
      <c r="AB1251" s="285"/>
      <c r="AC1251" s="285"/>
      <c r="AD1251" s="285"/>
      <c r="AE1251" s="285"/>
      <c r="AF1251" s="285"/>
      <c r="AG1251" s="285"/>
      <c r="AH1251" s="285"/>
      <c r="AI1251" s="285"/>
      <c r="AJ1251" s="285"/>
      <c r="AK1251" s="285"/>
      <c r="AL1251" s="285"/>
      <c r="AM1251" s="285"/>
      <c r="AN1251" s="285"/>
      <c r="AO1251" s="285"/>
      <c r="AP1251" s="285"/>
    </row>
    <row r="1252" spans="1:42" s="149" customFormat="1" ht="51.75" x14ac:dyDescent="0.25">
      <c r="A1252" s="149" t="s">
        <v>2604</v>
      </c>
      <c r="B1252" s="149" t="s">
        <v>2606</v>
      </c>
      <c r="C1252" s="163">
        <v>2022</v>
      </c>
      <c r="D1252" s="163">
        <v>10</v>
      </c>
      <c r="E1252" s="163">
        <v>119</v>
      </c>
      <c r="F1252" s="163">
        <v>631.5</v>
      </c>
      <c r="G1252" s="288">
        <v>409.22615000000002</v>
      </c>
      <c r="H1252" s="285"/>
      <c r="I1252" s="285"/>
      <c r="J1252" s="285"/>
      <c r="K1252" s="285"/>
      <c r="L1252" s="285"/>
      <c r="M1252" s="285"/>
      <c r="N1252" s="285"/>
      <c r="O1252" s="285"/>
      <c r="P1252" s="285"/>
      <c r="Q1252" s="285"/>
      <c r="R1252" s="285"/>
      <c r="S1252" s="285"/>
      <c r="T1252" s="285"/>
      <c r="U1252" s="285"/>
      <c r="V1252" s="285"/>
      <c r="W1252" s="285"/>
      <c r="X1252" s="285"/>
      <c r="Y1252" s="285"/>
      <c r="Z1252" s="285"/>
      <c r="AA1252" s="285"/>
      <c r="AB1252" s="285"/>
      <c r="AC1252" s="285"/>
      <c r="AD1252" s="285"/>
      <c r="AE1252" s="285"/>
      <c r="AF1252" s="285"/>
      <c r="AG1252" s="285"/>
      <c r="AH1252" s="285"/>
      <c r="AI1252" s="285"/>
      <c r="AJ1252" s="285"/>
      <c r="AK1252" s="285"/>
      <c r="AL1252" s="285"/>
      <c r="AM1252" s="285"/>
      <c r="AN1252" s="285"/>
      <c r="AO1252" s="285"/>
      <c r="AP1252" s="285"/>
    </row>
    <row r="1253" spans="1:42" s="149" customFormat="1" ht="69" x14ac:dyDescent="0.25">
      <c r="A1253" s="149" t="s">
        <v>2604</v>
      </c>
      <c r="B1253" s="149" t="s">
        <v>2607</v>
      </c>
      <c r="C1253" s="163">
        <v>2022</v>
      </c>
      <c r="D1253" s="163">
        <v>10</v>
      </c>
      <c r="E1253" s="163">
        <v>535</v>
      </c>
      <c r="F1253" s="163">
        <v>150</v>
      </c>
      <c r="G1253" s="288">
        <v>311.23898000000003</v>
      </c>
      <c r="H1253" s="285"/>
      <c r="I1253" s="285"/>
      <c r="J1253" s="285"/>
      <c r="K1253" s="285"/>
      <c r="L1253" s="285"/>
      <c r="M1253" s="285"/>
      <c r="N1253" s="285"/>
      <c r="O1253" s="285"/>
      <c r="P1253" s="285"/>
      <c r="Q1253" s="285"/>
      <c r="R1253" s="285"/>
      <c r="S1253" s="285"/>
      <c r="T1253" s="285"/>
      <c r="U1253" s="285"/>
      <c r="V1253" s="285"/>
      <c r="W1253" s="285"/>
      <c r="X1253" s="285"/>
      <c r="Y1253" s="285"/>
      <c r="Z1253" s="285"/>
      <c r="AA1253" s="285"/>
      <c r="AB1253" s="285"/>
      <c r="AC1253" s="285"/>
      <c r="AD1253" s="285"/>
      <c r="AE1253" s="285"/>
      <c r="AF1253" s="285"/>
      <c r="AG1253" s="285"/>
      <c r="AH1253" s="285"/>
      <c r="AI1253" s="285"/>
      <c r="AJ1253" s="285"/>
      <c r="AK1253" s="285"/>
      <c r="AL1253" s="285"/>
      <c r="AM1253" s="285"/>
      <c r="AN1253" s="285"/>
      <c r="AO1253" s="285"/>
      <c r="AP1253" s="285"/>
    </row>
    <row r="1254" spans="1:42" s="114" customFormat="1" ht="23.45" customHeight="1" outlineLevel="1" x14ac:dyDescent="0.3">
      <c r="A1254" s="143" t="s">
        <v>2608</v>
      </c>
      <c r="B1254" s="79" t="s">
        <v>335</v>
      </c>
      <c r="C1254" s="289"/>
      <c r="D1254" s="266">
        <v>10</v>
      </c>
      <c r="E1254" s="253">
        <f>SUM(E1255:E1256)</f>
        <v>115</v>
      </c>
      <c r="F1254" s="254">
        <f t="shared" ref="F1254:G1254" si="13">SUM(F1255:F1256)</f>
        <v>140</v>
      </c>
      <c r="G1254" s="290">
        <f t="shared" si="13"/>
        <v>220.11191000000002</v>
      </c>
      <c r="H1254" s="286"/>
      <c r="I1254" s="286"/>
      <c r="J1254" s="286"/>
      <c r="K1254" s="286"/>
      <c r="L1254" s="286"/>
      <c r="M1254" s="286"/>
      <c r="N1254" s="286"/>
      <c r="O1254" s="286"/>
      <c r="P1254" s="286"/>
      <c r="Q1254" s="286"/>
      <c r="R1254" s="286"/>
      <c r="S1254" s="286"/>
      <c r="T1254" s="286"/>
      <c r="U1254" s="286"/>
      <c r="V1254" s="286"/>
      <c r="W1254" s="286"/>
      <c r="X1254" s="286"/>
      <c r="Y1254" s="286"/>
      <c r="Z1254" s="286"/>
      <c r="AA1254" s="286"/>
      <c r="AB1254" s="286"/>
      <c r="AC1254" s="286"/>
      <c r="AD1254" s="286"/>
      <c r="AE1254" s="286"/>
      <c r="AF1254" s="286"/>
      <c r="AG1254" s="286"/>
      <c r="AH1254" s="286"/>
      <c r="AI1254" s="286"/>
      <c r="AJ1254" s="286"/>
      <c r="AK1254" s="286"/>
      <c r="AL1254" s="286"/>
      <c r="AM1254" s="286"/>
      <c r="AN1254" s="286"/>
      <c r="AO1254" s="286"/>
      <c r="AP1254" s="286"/>
    </row>
    <row r="1255" spans="1:42" s="55" customFormat="1" ht="69" outlineLevel="1" x14ac:dyDescent="0.25">
      <c r="A1255" s="143" t="s">
        <v>2608</v>
      </c>
      <c r="B1255" s="149" t="s">
        <v>2609</v>
      </c>
      <c r="C1255" s="90">
        <v>2022</v>
      </c>
      <c r="D1255" s="95">
        <v>10</v>
      </c>
      <c r="E1255" s="92">
        <v>100</v>
      </c>
      <c r="F1255" s="267">
        <v>15</v>
      </c>
      <c r="G1255" s="284">
        <v>89.128910000000005</v>
      </c>
      <c r="H1255" s="186"/>
      <c r="I1255" s="186"/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86"/>
      <c r="T1255" s="186"/>
      <c r="U1255" s="186"/>
      <c r="V1255" s="186"/>
      <c r="W1255" s="186"/>
      <c r="X1255" s="186"/>
      <c r="Y1255" s="186"/>
      <c r="Z1255" s="186"/>
      <c r="AA1255" s="186"/>
      <c r="AB1255" s="186"/>
      <c r="AC1255" s="186"/>
      <c r="AD1255" s="186"/>
      <c r="AE1255" s="186"/>
      <c r="AF1255" s="186"/>
      <c r="AG1255" s="186"/>
      <c r="AH1255" s="186"/>
      <c r="AI1255" s="186"/>
      <c r="AJ1255" s="186"/>
      <c r="AK1255" s="186"/>
      <c r="AL1255" s="186"/>
      <c r="AM1255" s="186"/>
      <c r="AN1255" s="186"/>
      <c r="AO1255" s="186"/>
      <c r="AP1255" s="186"/>
    </row>
    <row r="1256" spans="1:42" s="55" customFormat="1" ht="69" outlineLevel="1" x14ac:dyDescent="0.25">
      <c r="A1256" s="143" t="s">
        <v>2608</v>
      </c>
      <c r="B1256" s="149" t="s">
        <v>2564</v>
      </c>
      <c r="C1256" s="40">
        <v>2022</v>
      </c>
      <c r="D1256" s="42">
        <v>10</v>
      </c>
      <c r="E1256" s="112">
        <v>15</v>
      </c>
      <c r="F1256" s="43">
        <v>125</v>
      </c>
      <c r="G1256" s="280">
        <v>130.983</v>
      </c>
      <c r="H1256" s="186"/>
      <c r="I1256" s="186"/>
      <c r="J1256" s="186"/>
      <c r="K1256" s="186"/>
      <c r="L1256" s="186"/>
      <c r="M1256" s="186"/>
      <c r="N1256" s="186"/>
      <c r="O1256" s="186"/>
      <c r="P1256" s="186"/>
      <c r="Q1256" s="186"/>
      <c r="R1256" s="186"/>
      <c r="S1256" s="186"/>
      <c r="T1256" s="186"/>
      <c r="U1256" s="186"/>
      <c r="V1256" s="186"/>
      <c r="W1256" s="186"/>
      <c r="X1256" s="186"/>
      <c r="Y1256" s="186"/>
      <c r="Z1256" s="186"/>
      <c r="AA1256" s="186"/>
      <c r="AB1256" s="186"/>
      <c r="AC1256" s="186"/>
      <c r="AD1256" s="186"/>
      <c r="AE1256" s="186"/>
      <c r="AF1256" s="186"/>
      <c r="AG1256" s="186"/>
      <c r="AH1256" s="186"/>
      <c r="AI1256" s="186"/>
      <c r="AJ1256" s="186"/>
      <c r="AK1256" s="186"/>
      <c r="AL1256" s="186"/>
      <c r="AM1256" s="186"/>
      <c r="AN1256" s="186"/>
      <c r="AO1256" s="186"/>
      <c r="AP1256" s="186"/>
    </row>
    <row r="1257" spans="1:42" s="55" customFormat="1" ht="19.149999999999999" customHeight="1" x14ac:dyDescent="0.25">
      <c r="A1257" s="143" t="s">
        <v>2610</v>
      </c>
      <c r="B1257" s="107" t="s">
        <v>3</v>
      </c>
      <c r="C1257" s="105"/>
      <c r="D1257" s="115"/>
      <c r="E1257" s="108"/>
      <c r="F1257" s="108"/>
      <c r="G1257" s="278"/>
      <c r="H1257" s="186"/>
      <c r="I1257" s="186"/>
      <c r="J1257" s="186"/>
      <c r="K1257" s="186"/>
      <c r="L1257" s="186"/>
      <c r="M1257" s="186"/>
      <c r="N1257" s="186"/>
      <c r="O1257" s="186"/>
      <c r="P1257" s="186"/>
      <c r="Q1257" s="186"/>
      <c r="R1257" s="186"/>
      <c r="S1257" s="186"/>
      <c r="T1257" s="186"/>
      <c r="U1257" s="186"/>
      <c r="V1257" s="186"/>
      <c r="W1257" s="186"/>
      <c r="X1257" s="186"/>
      <c r="Y1257" s="186"/>
      <c r="Z1257" s="186"/>
      <c r="AA1257" s="186"/>
      <c r="AB1257" s="186"/>
      <c r="AC1257" s="186"/>
      <c r="AD1257" s="186"/>
      <c r="AE1257" s="186"/>
      <c r="AF1257" s="186"/>
      <c r="AG1257" s="186"/>
      <c r="AH1257" s="186"/>
      <c r="AI1257" s="186"/>
      <c r="AJ1257" s="186"/>
      <c r="AK1257" s="186"/>
      <c r="AL1257" s="186"/>
      <c r="AM1257" s="186"/>
      <c r="AN1257" s="186"/>
      <c r="AO1257" s="186"/>
      <c r="AP1257" s="186"/>
    </row>
    <row r="1258" spans="1:42" s="55" customFormat="1" ht="19.149999999999999" customHeight="1" x14ac:dyDescent="0.3">
      <c r="A1258" s="143" t="s">
        <v>2611</v>
      </c>
      <c r="B1258" s="79" t="s">
        <v>336</v>
      </c>
      <c r="C1258" s="40"/>
      <c r="D1258" s="42"/>
      <c r="E1258" s="253">
        <f>SUM(E1259:E1262)</f>
        <v>9993.7000000000007</v>
      </c>
      <c r="F1258" s="254">
        <f t="shared" ref="F1258:G1258" si="14">SUM(F1259:F1262)</f>
        <v>13000</v>
      </c>
      <c r="G1258" s="290">
        <f t="shared" si="14"/>
        <v>31801.123099999997</v>
      </c>
      <c r="H1258" s="186"/>
      <c r="I1258" s="186"/>
      <c r="J1258" s="186"/>
      <c r="K1258" s="186"/>
      <c r="L1258" s="186"/>
      <c r="M1258" s="186"/>
      <c r="N1258" s="186"/>
      <c r="O1258" s="186"/>
      <c r="P1258" s="186"/>
      <c r="Q1258" s="186"/>
      <c r="R1258" s="186"/>
      <c r="S1258" s="186"/>
      <c r="T1258" s="186"/>
      <c r="U1258" s="186"/>
      <c r="V1258" s="186"/>
      <c r="W1258" s="186"/>
      <c r="X1258" s="186"/>
      <c r="Y1258" s="186"/>
      <c r="Z1258" s="186"/>
      <c r="AA1258" s="186"/>
      <c r="AB1258" s="186"/>
      <c r="AC1258" s="186"/>
      <c r="AD1258" s="186"/>
      <c r="AE1258" s="186"/>
      <c r="AF1258" s="186"/>
      <c r="AG1258" s="186"/>
      <c r="AH1258" s="186"/>
      <c r="AI1258" s="186"/>
      <c r="AJ1258" s="186"/>
      <c r="AK1258" s="186"/>
      <c r="AL1258" s="186"/>
      <c r="AM1258" s="186"/>
      <c r="AN1258" s="186"/>
      <c r="AO1258" s="186"/>
      <c r="AP1258" s="186"/>
    </row>
    <row r="1259" spans="1:42" s="55" customFormat="1" ht="51.75" x14ac:dyDescent="0.25">
      <c r="A1259" s="143" t="s">
        <v>2611</v>
      </c>
      <c r="B1259" s="149" t="s">
        <v>1501</v>
      </c>
      <c r="C1259" s="40">
        <v>2020</v>
      </c>
      <c r="D1259" s="42">
        <v>35</v>
      </c>
      <c r="E1259" s="112">
        <v>8867</v>
      </c>
      <c r="F1259" s="43">
        <v>4000</v>
      </c>
      <c r="G1259" s="280">
        <v>26337.610140000001</v>
      </c>
      <c r="H1259" s="186"/>
      <c r="I1259" s="186"/>
      <c r="J1259" s="186"/>
      <c r="K1259" s="186"/>
      <c r="L1259" s="186"/>
      <c r="M1259" s="186"/>
      <c r="N1259" s="186"/>
      <c r="O1259" s="186"/>
      <c r="P1259" s="186"/>
      <c r="Q1259" s="186"/>
      <c r="R1259" s="186"/>
      <c r="S1259" s="186"/>
      <c r="T1259" s="186"/>
      <c r="U1259" s="186"/>
      <c r="V1259" s="186"/>
      <c r="W1259" s="186"/>
      <c r="X1259" s="186"/>
      <c r="Y1259" s="186"/>
      <c r="Z1259" s="186"/>
      <c r="AA1259" s="186"/>
      <c r="AB1259" s="186"/>
      <c r="AC1259" s="186"/>
      <c r="AD1259" s="186"/>
      <c r="AE1259" s="186"/>
      <c r="AF1259" s="186"/>
      <c r="AG1259" s="186"/>
      <c r="AH1259" s="186"/>
      <c r="AI1259" s="186"/>
      <c r="AJ1259" s="186"/>
      <c r="AK1259" s="186"/>
      <c r="AL1259" s="186"/>
      <c r="AM1259" s="186"/>
      <c r="AN1259" s="186"/>
      <c r="AO1259" s="186"/>
      <c r="AP1259" s="186"/>
    </row>
    <row r="1260" spans="1:42" s="55" customFormat="1" ht="34.5" x14ac:dyDescent="0.25">
      <c r="A1260" s="143" t="s">
        <v>2611</v>
      </c>
      <c r="B1260" s="149" t="s">
        <v>1847</v>
      </c>
      <c r="C1260" s="40">
        <v>2020</v>
      </c>
      <c r="D1260" s="42">
        <v>10</v>
      </c>
      <c r="E1260" s="112">
        <v>95.5</v>
      </c>
      <c r="F1260" s="43"/>
      <c r="G1260" s="280">
        <v>215.53201000000001</v>
      </c>
      <c r="H1260" s="186"/>
      <c r="I1260" s="186"/>
      <c r="J1260" s="186"/>
      <c r="K1260" s="186"/>
      <c r="L1260" s="186"/>
      <c r="M1260" s="186"/>
      <c r="N1260" s="186"/>
      <c r="O1260" s="186"/>
      <c r="P1260" s="186"/>
      <c r="Q1260" s="186"/>
      <c r="R1260" s="186"/>
      <c r="S1260" s="186"/>
      <c r="T1260" s="186"/>
      <c r="U1260" s="186"/>
      <c r="V1260" s="186"/>
      <c r="W1260" s="186"/>
      <c r="X1260" s="186"/>
      <c r="Y1260" s="186"/>
      <c r="Z1260" s="186"/>
      <c r="AA1260" s="186"/>
      <c r="AB1260" s="186"/>
      <c r="AC1260" s="186"/>
      <c r="AD1260" s="186"/>
      <c r="AE1260" s="186"/>
      <c r="AF1260" s="186"/>
      <c r="AG1260" s="186"/>
      <c r="AH1260" s="186"/>
      <c r="AI1260" s="186"/>
      <c r="AJ1260" s="186"/>
      <c r="AK1260" s="186"/>
      <c r="AL1260" s="186"/>
      <c r="AM1260" s="186"/>
      <c r="AN1260" s="186"/>
      <c r="AO1260" s="186"/>
      <c r="AP1260" s="186"/>
    </row>
    <row r="1261" spans="1:42" s="55" customFormat="1" ht="34.5" x14ac:dyDescent="0.25">
      <c r="A1261" s="143" t="s">
        <v>2611</v>
      </c>
      <c r="B1261" s="149" t="s">
        <v>1848</v>
      </c>
      <c r="C1261" s="40">
        <v>2020</v>
      </c>
      <c r="D1261" s="42">
        <v>10</v>
      </c>
      <c r="E1261" s="112">
        <v>166.2</v>
      </c>
      <c r="F1261" s="43"/>
      <c r="G1261" s="280">
        <v>395.93813999999998</v>
      </c>
      <c r="H1261" s="186"/>
      <c r="I1261" s="186"/>
      <c r="J1261" s="186"/>
      <c r="K1261" s="186"/>
      <c r="L1261" s="186"/>
      <c r="M1261" s="186"/>
      <c r="N1261" s="186"/>
      <c r="O1261" s="186"/>
      <c r="P1261" s="186"/>
      <c r="Q1261" s="186"/>
      <c r="R1261" s="186"/>
      <c r="S1261" s="186"/>
      <c r="T1261" s="186"/>
      <c r="U1261" s="186"/>
      <c r="V1261" s="186"/>
      <c r="W1261" s="186"/>
      <c r="X1261" s="186"/>
      <c r="Y1261" s="186"/>
      <c r="Z1261" s="186"/>
      <c r="AA1261" s="186"/>
      <c r="AB1261" s="186"/>
      <c r="AC1261" s="186"/>
      <c r="AD1261" s="186"/>
      <c r="AE1261" s="186"/>
      <c r="AF1261" s="186"/>
      <c r="AG1261" s="186"/>
      <c r="AH1261" s="186"/>
      <c r="AI1261" s="186"/>
      <c r="AJ1261" s="186"/>
      <c r="AK1261" s="186"/>
      <c r="AL1261" s="186"/>
      <c r="AM1261" s="186"/>
      <c r="AN1261" s="186"/>
      <c r="AO1261" s="186"/>
      <c r="AP1261" s="186"/>
    </row>
    <row r="1262" spans="1:42" s="55" customFormat="1" ht="86.25" x14ac:dyDescent="0.25">
      <c r="A1262" s="143" t="s">
        <v>2611</v>
      </c>
      <c r="B1262" s="149" t="s">
        <v>1592</v>
      </c>
      <c r="C1262" s="40">
        <v>2021</v>
      </c>
      <c r="D1262" s="42">
        <v>35</v>
      </c>
      <c r="E1262" s="112">
        <v>865</v>
      </c>
      <c r="F1262" s="43">
        <v>9000</v>
      </c>
      <c r="G1262" s="280">
        <v>4852.0428099999999</v>
      </c>
      <c r="H1262" s="186"/>
      <c r="I1262" s="186"/>
      <c r="J1262" s="186"/>
      <c r="K1262" s="186"/>
      <c r="L1262" s="186"/>
      <c r="M1262" s="186"/>
      <c r="N1262" s="186"/>
      <c r="O1262" s="186"/>
      <c r="P1262" s="186"/>
      <c r="Q1262" s="186"/>
      <c r="R1262" s="186"/>
      <c r="S1262" s="186"/>
      <c r="T1262" s="186"/>
      <c r="U1262" s="186"/>
      <c r="V1262" s="186"/>
      <c r="W1262" s="186"/>
      <c r="X1262" s="186"/>
      <c r="Y1262" s="186"/>
      <c r="Z1262" s="186"/>
      <c r="AA1262" s="186"/>
      <c r="AB1262" s="186"/>
      <c r="AC1262" s="186"/>
      <c r="AD1262" s="186"/>
      <c r="AE1262" s="186"/>
      <c r="AF1262" s="186"/>
      <c r="AG1262" s="186"/>
      <c r="AH1262" s="186"/>
      <c r="AI1262" s="186"/>
      <c r="AJ1262" s="186"/>
      <c r="AK1262" s="186"/>
      <c r="AL1262" s="186"/>
      <c r="AM1262" s="186"/>
      <c r="AN1262" s="186"/>
      <c r="AO1262" s="186"/>
      <c r="AP1262" s="186"/>
    </row>
    <row r="1263" spans="1:42" s="55" customFormat="1" ht="31.9" hidden="1" customHeight="1" outlineLevel="1" x14ac:dyDescent="0.25">
      <c r="A1263" s="143" t="s">
        <v>2612</v>
      </c>
      <c r="B1263" s="75" t="s">
        <v>335</v>
      </c>
      <c r="C1263" s="105"/>
      <c r="D1263" s="115"/>
      <c r="E1263" s="108"/>
      <c r="F1263" s="108"/>
      <c r="G1263" s="278"/>
      <c r="H1263" s="186"/>
      <c r="I1263" s="186"/>
      <c r="J1263" s="186"/>
      <c r="K1263" s="186"/>
      <c r="L1263" s="186"/>
      <c r="M1263" s="186"/>
      <c r="N1263" s="186"/>
      <c r="O1263" s="186"/>
      <c r="P1263" s="186"/>
      <c r="Q1263" s="186"/>
      <c r="R1263" s="186"/>
      <c r="S1263" s="186"/>
      <c r="T1263" s="186"/>
      <c r="U1263" s="186"/>
      <c r="V1263" s="186"/>
      <c r="W1263" s="186"/>
      <c r="X1263" s="186"/>
      <c r="Y1263" s="186"/>
      <c r="Z1263" s="186"/>
      <c r="AA1263" s="186"/>
      <c r="AB1263" s="186"/>
      <c r="AC1263" s="186"/>
      <c r="AD1263" s="186"/>
      <c r="AE1263" s="186"/>
      <c r="AF1263" s="186"/>
      <c r="AG1263" s="186"/>
      <c r="AH1263" s="186"/>
      <c r="AI1263" s="186"/>
      <c r="AJ1263" s="186"/>
      <c r="AK1263" s="186"/>
      <c r="AL1263" s="186"/>
      <c r="AM1263" s="186"/>
      <c r="AN1263" s="186"/>
      <c r="AO1263" s="186"/>
      <c r="AP1263" s="186"/>
    </row>
    <row r="1264" spans="1:42" s="55" customFormat="1" ht="19.149999999999999" customHeight="1" outlineLevel="1" x14ac:dyDescent="0.25">
      <c r="A1264" s="143" t="s">
        <v>2613</v>
      </c>
      <c r="B1264" s="107" t="s">
        <v>5</v>
      </c>
      <c r="C1264" s="105"/>
      <c r="D1264" s="115"/>
      <c r="E1264" s="76"/>
      <c r="F1264" s="76"/>
      <c r="G1264" s="277"/>
      <c r="H1264" s="186"/>
      <c r="I1264" s="186"/>
      <c r="J1264" s="186"/>
      <c r="K1264" s="186"/>
      <c r="L1264" s="186"/>
      <c r="M1264" s="186"/>
      <c r="N1264" s="186"/>
      <c r="O1264" s="186"/>
      <c r="P1264" s="186"/>
      <c r="Q1264" s="186"/>
      <c r="R1264" s="186"/>
      <c r="S1264" s="186"/>
      <c r="T1264" s="186"/>
      <c r="U1264" s="186"/>
      <c r="V1264" s="186"/>
      <c r="W1264" s="186"/>
      <c r="X1264" s="186"/>
      <c r="Y1264" s="186"/>
      <c r="Z1264" s="186"/>
      <c r="AA1264" s="186"/>
      <c r="AB1264" s="186"/>
      <c r="AC1264" s="186"/>
      <c r="AD1264" s="186"/>
      <c r="AE1264" s="186"/>
      <c r="AF1264" s="186"/>
      <c r="AG1264" s="186"/>
      <c r="AH1264" s="186"/>
      <c r="AI1264" s="186"/>
      <c r="AJ1264" s="186"/>
      <c r="AK1264" s="186"/>
      <c r="AL1264" s="186"/>
      <c r="AM1264" s="186"/>
      <c r="AN1264" s="186"/>
      <c r="AO1264" s="186"/>
      <c r="AP1264" s="186"/>
    </row>
    <row r="1265" spans="1:42" s="55" customFormat="1" ht="19.899999999999999" customHeight="1" outlineLevel="1" x14ac:dyDescent="0.3">
      <c r="A1265" s="143" t="s">
        <v>2614</v>
      </c>
      <c r="B1265" s="79" t="s">
        <v>334</v>
      </c>
      <c r="C1265" s="40"/>
      <c r="D1265" s="291">
        <v>110</v>
      </c>
      <c r="E1265" s="253">
        <f>SUM(E1266:E1268)</f>
        <v>10142</v>
      </c>
      <c r="F1265" s="254">
        <f t="shared" ref="F1265:G1265" si="15">SUM(F1266:F1268)</f>
        <v>180000</v>
      </c>
      <c r="G1265" s="290">
        <f t="shared" si="15"/>
        <v>66986.900779999996</v>
      </c>
      <c r="H1265" s="186"/>
      <c r="I1265" s="186"/>
      <c r="J1265" s="186"/>
      <c r="K1265" s="186"/>
      <c r="L1265" s="186"/>
      <c r="M1265" s="186"/>
      <c r="N1265" s="186"/>
      <c r="O1265" s="186"/>
      <c r="P1265" s="186"/>
      <c r="Q1265" s="186"/>
      <c r="R1265" s="186"/>
      <c r="S1265" s="186"/>
      <c r="T1265" s="186"/>
      <c r="U1265" s="186"/>
      <c r="V1265" s="186"/>
      <c r="W1265" s="186"/>
      <c r="X1265" s="186"/>
      <c r="Y1265" s="186"/>
      <c r="Z1265" s="186"/>
      <c r="AA1265" s="186"/>
      <c r="AB1265" s="186"/>
      <c r="AC1265" s="186"/>
      <c r="AD1265" s="186"/>
      <c r="AE1265" s="186"/>
      <c r="AF1265" s="186"/>
      <c r="AG1265" s="186"/>
      <c r="AH1265" s="186"/>
      <c r="AI1265" s="186"/>
      <c r="AJ1265" s="186"/>
      <c r="AK1265" s="186"/>
      <c r="AL1265" s="186"/>
      <c r="AM1265" s="186"/>
      <c r="AN1265" s="186"/>
      <c r="AO1265" s="186"/>
      <c r="AP1265" s="186"/>
    </row>
    <row r="1266" spans="1:42" s="55" customFormat="1" ht="103.5" outlineLevel="1" x14ac:dyDescent="0.25">
      <c r="A1266" s="143" t="s">
        <v>2614</v>
      </c>
      <c r="B1266" s="149" t="s">
        <v>1593</v>
      </c>
      <c r="C1266" s="40">
        <v>2021</v>
      </c>
      <c r="D1266" s="42">
        <v>110</v>
      </c>
      <c r="E1266" s="92">
        <v>1604</v>
      </c>
      <c r="F1266" s="93">
        <v>60000</v>
      </c>
      <c r="G1266" s="284">
        <v>10207.206910000001</v>
      </c>
      <c r="H1266" s="186"/>
      <c r="I1266" s="186"/>
      <c r="J1266" s="186"/>
      <c r="K1266" s="186"/>
      <c r="L1266" s="186"/>
      <c r="M1266" s="186"/>
      <c r="N1266" s="186"/>
      <c r="O1266" s="186"/>
      <c r="P1266" s="186"/>
      <c r="Q1266" s="186"/>
      <c r="R1266" s="186"/>
      <c r="S1266" s="186"/>
      <c r="T1266" s="186"/>
      <c r="U1266" s="186"/>
      <c r="V1266" s="186"/>
      <c r="W1266" s="186"/>
      <c r="X1266" s="186"/>
      <c r="Y1266" s="186"/>
      <c r="Z1266" s="186"/>
      <c r="AA1266" s="186"/>
      <c r="AB1266" s="186"/>
      <c r="AC1266" s="186"/>
      <c r="AD1266" s="186"/>
      <c r="AE1266" s="186"/>
      <c r="AF1266" s="186"/>
      <c r="AG1266" s="186"/>
      <c r="AH1266" s="186"/>
      <c r="AI1266" s="186"/>
      <c r="AJ1266" s="186"/>
      <c r="AK1266" s="186"/>
      <c r="AL1266" s="186"/>
      <c r="AM1266" s="186"/>
      <c r="AN1266" s="186"/>
      <c r="AO1266" s="186"/>
      <c r="AP1266" s="186"/>
    </row>
    <row r="1267" spans="1:42" s="55" customFormat="1" ht="51.75" outlineLevel="1" x14ac:dyDescent="0.25">
      <c r="A1267" s="143" t="s">
        <v>2614</v>
      </c>
      <c r="B1267" s="149" t="s">
        <v>1849</v>
      </c>
      <c r="C1267" s="40">
        <v>2021</v>
      </c>
      <c r="D1267" s="42">
        <v>110</v>
      </c>
      <c r="E1267" s="92">
        <v>4054</v>
      </c>
      <c r="F1267" s="93">
        <v>60000</v>
      </c>
      <c r="G1267" s="284">
        <v>16017.4187</v>
      </c>
      <c r="H1267" s="186"/>
      <c r="I1267" s="186"/>
      <c r="J1267" s="186"/>
      <c r="K1267" s="186"/>
      <c r="L1267" s="186"/>
      <c r="M1267" s="186"/>
      <c r="N1267" s="186"/>
      <c r="O1267" s="186"/>
      <c r="P1267" s="186"/>
      <c r="Q1267" s="186"/>
      <c r="R1267" s="186"/>
      <c r="S1267" s="186"/>
      <c r="T1267" s="186"/>
      <c r="U1267" s="186"/>
      <c r="V1267" s="186"/>
      <c r="W1267" s="186"/>
      <c r="X1267" s="186"/>
      <c r="Y1267" s="186"/>
      <c r="Z1267" s="186"/>
      <c r="AA1267" s="186"/>
      <c r="AB1267" s="186"/>
      <c r="AC1267" s="186"/>
      <c r="AD1267" s="186"/>
      <c r="AE1267" s="186"/>
      <c r="AF1267" s="186"/>
      <c r="AG1267" s="186"/>
      <c r="AH1267" s="186"/>
      <c r="AI1267" s="186"/>
      <c r="AJ1267" s="186"/>
      <c r="AK1267" s="186"/>
      <c r="AL1267" s="186"/>
      <c r="AM1267" s="186"/>
      <c r="AN1267" s="186"/>
      <c r="AO1267" s="186"/>
      <c r="AP1267" s="186"/>
    </row>
    <row r="1268" spans="1:42" s="55" customFormat="1" ht="69" outlineLevel="1" x14ac:dyDescent="0.25">
      <c r="A1268" s="143" t="s">
        <v>2614</v>
      </c>
      <c r="B1268" s="149" t="s">
        <v>2615</v>
      </c>
      <c r="C1268" s="40">
        <v>2022</v>
      </c>
      <c r="D1268" s="42">
        <v>110</v>
      </c>
      <c r="E1268" s="92">
        <v>4484</v>
      </c>
      <c r="F1268" s="93">
        <v>60000</v>
      </c>
      <c r="G1268" s="284">
        <v>40762.275170000001</v>
      </c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  <c r="V1268" s="186"/>
      <c r="W1268" s="186"/>
      <c r="X1268" s="186"/>
      <c r="Y1268" s="186"/>
      <c r="Z1268" s="186"/>
      <c r="AA1268" s="186"/>
      <c r="AB1268" s="186"/>
      <c r="AC1268" s="186"/>
      <c r="AD1268" s="186"/>
      <c r="AE1268" s="186"/>
      <c r="AF1268" s="186"/>
      <c r="AG1268" s="186"/>
      <c r="AH1268" s="186"/>
      <c r="AI1268" s="186"/>
      <c r="AJ1268" s="186"/>
      <c r="AK1268" s="186"/>
      <c r="AL1268" s="186"/>
      <c r="AM1268" s="186"/>
      <c r="AN1268" s="186"/>
      <c r="AO1268" s="186"/>
      <c r="AP1268" s="186"/>
    </row>
    <row r="1269" spans="1:42" s="55" customFormat="1" ht="21.6" customHeight="1" outlineLevel="1" x14ac:dyDescent="0.3">
      <c r="A1269" s="143" t="s">
        <v>2616</v>
      </c>
      <c r="B1269" s="79" t="s">
        <v>335</v>
      </c>
      <c r="C1269" s="105"/>
      <c r="D1269" s="115"/>
      <c r="E1269" s="80">
        <f>SUM(E1270)</f>
        <v>4271.3999999999996</v>
      </c>
      <c r="F1269" s="84">
        <f t="shared" ref="F1269:G1269" si="16">SUM(F1270)</f>
        <v>120000</v>
      </c>
      <c r="G1269" s="276">
        <f t="shared" si="16"/>
        <v>29802.939030000001</v>
      </c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  <c r="V1269" s="186"/>
      <c r="W1269" s="186"/>
      <c r="X1269" s="186"/>
      <c r="Y1269" s="186"/>
      <c r="Z1269" s="186"/>
      <c r="AA1269" s="186"/>
      <c r="AB1269" s="186"/>
      <c r="AC1269" s="186"/>
      <c r="AD1269" s="186"/>
      <c r="AE1269" s="186"/>
      <c r="AF1269" s="186"/>
      <c r="AG1269" s="186"/>
      <c r="AH1269" s="186"/>
      <c r="AI1269" s="186"/>
      <c r="AJ1269" s="186"/>
      <c r="AK1269" s="186"/>
      <c r="AL1269" s="186"/>
      <c r="AM1269" s="186"/>
      <c r="AN1269" s="186"/>
      <c r="AO1269" s="186"/>
      <c r="AP1269" s="186"/>
    </row>
    <row r="1270" spans="1:42" s="55" customFormat="1" ht="96" customHeight="1" outlineLevel="1" x14ac:dyDescent="0.25">
      <c r="A1270" s="143" t="s">
        <v>2616</v>
      </c>
      <c r="B1270" s="149" t="s">
        <v>1850</v>
      </c>
      <c r="C1270" s="40">
        <v>2021</v>
      </c>
      <c r="D1270" s="42">
        <v>110</v>
      </c>
      <c r="E1270" s="92">
        <v>4271.3999999999996</v>
      </c>
      <c r="F1270" s="93">
        <v>120000</v>
      </c>
      <c r="G1270" s="284">
        <v>29802.939030000001</v>
      </c>
      <c r="H1270" s="186"/>
      <c r="I1270" s="186"/>
      <c r="J1270" s="186"/>
      <c r="K1270" s="186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186"/>
      <c r="V1270" s="186"/>
      <c r="W1270" s="186"/>
      <c r="X1270" s="186"/>
      <c r="Y1270" s="186"/>
      <c r="Z1270" s="186"/>
      <c r="AA1270" s="186"/>
      <c r="AB1270" s="186"/>
      <c r="AC1270" s="186"/>
      <c r="AD1270" s="186"/>
      <c r="AE1270" s="186"/>
      <c r="AF1270" s="186"/>
      <c r="AG1270" s="186"/>
      <c r="AH1270" s="186"/>
      <c r="AI1270" s="186"/>
      <c r="AJ1270" s="186"/>
      <c r="AK1270" s="186"/>
      <c r="AL1270" s="186"/>
      <c r="AM1270" s="186"/>
      <c r="AN1270" s="186"/>
      <c r="AO1270" s="186"/>
      <c r="AP1270" s="186"/>
    </row>
    <row r="1271" spans="1:42" s="55" customFormat="1" ht="31.9" hidden="1" customHeight="1" outlineLevel="1" x14ac:dyDescent="0.25">
      <c r="A1271" s="143" t="s">
        <v>2617</v>
      </c>
      <c r="B1271" s="72" t="s">
        <v>6</v>
      </c>
      <c r="C1271" s="73"/>
      <c r="D1271" s="74"/>
      <c r="E1271" s="76"/>
      <c r="F1271" s="76"/>
      <c r="G1271" s="277"/>
      <c r="H1271" s="186"/>
      <c r="I1271" s="186"/>
      <c r="J1271" s="186"/>
      <c r="K1271" s="186"/>
      <c r="L1271" s="186"/>
      <c r="M1271" s="186"/>
      <c r="N1271" s="186"/>
      <c r="O1271" s="186"/>
      <c r="P1271" s="186"/>
      <c r="Q1271" s="186"/>
      <c r="R1271" s="186"/>
      <c r="S1271" s="186"/>
      <c r="T1271" s="186"/>
      <c r="U1271" s="186"/>
      <c r="V1271" s="186"/>
      <c r="W1271" s="186"/>
      <c r="X1271" s="186"/>
      <c r="Y1271" s="186"/>
      <c r="Z1271" s="186"/>
      <c r="AA1271" s="186"/>
      <c r="AB1271" s="186"/>
      <c r="AC1271" s="186"/>
      <c r="AD1271" s="186"/>
      <c r="AE1271" s="186"/>
      <c r="AF1271" s="186"/>
      <c r="AG1271" s="186"/>
      <c r="AH1271" s="186"/>
      <c r="AI1271" s="186"/>
      <c r="AJ1271" s="186"/>
      <c r="AK1271" s="186"/>
      <c r="AL1271" s="186"/>
      <c r="AM1271" s="186"/>
      <c r="AN1271" s="186"/>
      <c r="AO1271" s="186"/>
      <c r="AP1271" s="186"/>
    </row>
    <row r="1272" spans="1:42" s="55" customFormat="1" ht="31.9" hidden="1" customHeight="1" outlineLevel="1" x14ac:dyDescent="0.25">
      <c r="A1272" s="143" t="s">
        <v>2618</v>
      </c>
      <c r="B1272" s="75" t="s">
        <v>334</v>
      </c>
      <c r="C1272" s="73"/>
      <c r="D1272" s="74"/>
      <c r="E1272" s="76"/>
      <c r="F1272" s="76"/>
      <c r="G1272" s="277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  <c r="V1272" s="186"/>
      <c r="W1272" s="186"/>
      <c r="X1272" s="186"/>
      <c r="Y1272" s="186"/>
      <c r="Z1272" s="186"/>
      <c r="AA1272" s="186"/>
      <c r="AB1272" s="186"/>
      <c r="AC1272" s="186"/>
      <c r="AD1272" s="186"/>
      <c r="AE1272" s="186"/>
      <c r="AF1272" s="186"/>
      <c r="AG1272" s="186"/>
      <c r="AH1272" s="186"/>
      <c r="AI1272" s="186"/>
      <c r="AJ1272" s="186"/>
      <c r="AK1272" s="186"/>
      <c r="AL1272" s="186"/>
      <c r="AM1272" s="186"/>
      <c r="AN1272" s="186"/>
      <c r="AO1272" s="186"/>
      <c r="AP1272" s="186"/>
    </row>
    <row r="1273" spans="1:42" s="55" customFormat="1" ht="31.9" hidden="1" customHeight="1" outlineLevel="1" x14ac:dyDescent="0.25">
      <c r="A1273" s="143" t="s">
        <v>2619</v>
      </c>
      <c r="B1273" s="75" t="s">
        <v>335</v>
      </c>
      <c r="C1273" s="73"/>
      <c r="D1273" s="74"/>
      <c r="E1273" s="76"/>
      <c r="F1273" s="76"/>
      <c r="G1273" s="277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  <c r="V1273" s="186"/>
      <c r="W1273" s="186"/>
      <c r="X1273" s="186"/>
      <c r="Y1273" s="186"/>
      <c r="Z1273" s="186"/>
      <c r="AA1273" s="186"/>
      <c r="AB1273" s="186"/>
      <c r="AC1273" s="186"/>
      <c r="AD1273" s="186"/>
      <c r="AE1273" s="186"/>
      <c r="AF1273" s="186"/>
      <c r="AG1273" s="186"/>
      <c r="AH1273" s="186"/>
      <c r="AI1273" s="186"/>
      <c r="AJ1273" s="186"/>
      <c r="AK1273" s="186"/>
      <c r="AL1273" s="186"/>
      <c r="AM1273" s="186"/>
      <c r="AN1273" s="186"/>
      <c r="AO1273" s="186"/>
      <c r="AP1273" s="186"/>
    </row>
    <row r="1274" spans="1:42" s="55" customFormat="1" ht="31.9" hidden="1" customHeight="1" outlineLevel="1" x14ac:dyDescent="0.25">
      <c r="A1274" s="143" t="s">
        <v>2620</v>
      </c>
      <c r="B1274" s="72" t="s">
        <v>7</v>
      </c>
      <c r="C1274" s="73"/>
      <c r="D1274" s="74"/>
      <c r="E1274" s="76"/>
      <c r="F1274" s="76"/>
      <c r="G1274" s="277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  <c r="V1274" s="186"/>
      <c r="W1274" s="186"/>
      <c r="X1274" s="186"/>
      <c r="Y1274" s="186"/>
      <c r="Z1274" s="186"/>
      <c r="AA1274" s="186"/>
      <c r="AB1274" s="186"/>
      <c r="AC1274" s="186"/>
      <c r="AD1274" s="186"/>
      <c r="AE1274" s="186"/>
      <c r="AF1274" s="186"/>
      <c r="AG1274" s="186"/>
      <c r="AH1274" s="186"/>
      <c r="AI1274" s="186"/>
      <c r="AJ1274" s="186"/>
      <c r="AK1274" s="186"/>
      <c r="AL1274" s="186"/>
      <c r="AM1274" s="186"/>
      <c r="AN1274" s="186"/>
      <c r="AO1274" s="186"/>
      <c r="AP1274" s="186"/>
    </row>
    <row r="1275" spans="1:42" s="55" customFormat="1" ht="31.9" hidden="1" customHeight="1" outlineLevel="1" x14ac:dyDescent="0.25">
      <c r="A1275" s="143" t="s">
        <v>2621</v>
      </c>
      <c r="B1275" s="75" t="s">
        <v>334</v>
      </c>
      <c r="C1275" s="73"/>
      <c r="D1275" s="74"/>
      <c r="E1275" s="76"/>
      <c r="F1275" s="76"/>
      <c r="G1275" s="277"/>
      <c r="H1275" s="186"/>
      <c r="I1275" s="186"/>
      <c r="J1275" s="186"/>
      <c r="K1275" s="186"/>
      <c r="L1275" s="186"/>
      <c r="M1275" s="186"/>
      <c r="N1275" s="186"/>
      <c r="O1275" s="186"/>
      <c r="P1275" s="186"/>
      <c r="Q1275" s="186"/>
      <c r="R1275" s="186"/>
      <c r="S1275" s="186"/>
      <c r="T1275" s="186"/>
      <c r="U1275" s="186"/>
      <c r="V1275" s="186"/>
      <c r="W1275" s="186"/>
      <c r="X1275" s="186"/>
      <c r="Y1275" s="186"/>
      <c r="Z1275" s="186"/>
      <c r="AA1275" s="186"/>
      <c r="AB1275" s="186"/>
      <c r="AC1275" s="186"/>
      <c r="AD1275" s="186"/>
      <c r="AE1275" s="186"/>
      <c r="AF1275" s="186"/>
      <c r="AG1275" s="186"/>
      <c r="AH1275" s="186"/>
      <c r="AI1275" s="186"/>
      <c r="AJ1275" s="186"/>
      <c r="AK1275" s="186"/>
      <c r="AL1275" s="186"/>
      <c r="AM1275" s="186"/>
      <c r="AN1275" s="186"/>
      <c r="AO1275" s="186"/>
      <c r="AP1275" s="186"/>
    </row>
    <row r="1276" spans="1:42" s="55" customFormat="1" ht="31.9" hidden="1" customHeight="1" outlineLevel="1" x14ac:dyDescent="0.25">
      <c r="A1276" s="143" t="s">
        <v>2622</v>
      </c>
      <c r="B1276" s="75" t="s">
        <v>335</v>
      </c>
      <c r="C1276" s="73"/>
      <c r="D1276" s="74"/>
      <c r="E1276" s="76"/>
      <c r="F1276" s="76"/>
      <c r="G1276" s="277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  <c r="V1276" s="186"/>
      <c r="W1276" s="186"/>
      <c r="X1276" s="186"/>
      <c r="Y1276" s="186"/>
      <c r="Z1276" s="186"/>
      <c r="AA1276" s="186"/>
      <c r="AB1276" s="186"/>
      <c r="AC1276" s="186"/>
      <c r="AD1276" s="186"/>
      <c r="AE1276" s="186"/>
      <c r="AF1276" s="186"/>
      <c r="AG1276" s="186"/>
      <c r="AH1276" s="186"/>
      <c r="AI1276" s="186"/>
      <c r="AJ1276" s="186"/>
      <c r="AK1276" s="186"/>
      <c r="AL1276" s="186"/>
      <c r="AM1276" s="186"/>
      <c r="AN1276" s="186"/>
      <c r="AO1276" s="186"/>
      <c r="AP1276" s="186"/>
    </row>
    <row r="1277" spans="1:42" s="55" customFormat="1" ht="31.9" hidden="1" customHeight="1" outlineLevel="1" x14ac:dyDescent="0.25">
      <c r="A1277" s="143" t="s">
        <v>2623</v>
      </c>
      <c r="B1277" s="72" t="s">
        <v>327</v>
      </c>
      <c r="C1277" s="73"/>
      <c r="D1277" s="74"/>
      <c r="E1277" s="76"/>
      <c r="F1277" s="76"/>
      <c r="G1277" s="277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  <c r="V1277" s="186"/>
      <c r="W1277" s="186"/>
      <c r="X1277" s="186"/>
      <c r="Y1277" s="186"/>
      <c r="Z1277" s="186"/>
      <c r="AA1277" s="186"/>
      <c r="AB1277" s="186"/>
      <c r="AC1277" s="186"/>
      <c r="AD1277" s="186"/>
      <c r="AE1277" s="186"/>
      <c r="AF1277" s="186"/>
      <c r="AG1277" s="186"/>
      <c r="AH1277" s="186"/>
      <c r="AI1277" s="186"/>
      <c r="AJ1277" s="186"/>
      <c r="AK1277" s="186"/>
      <c r="AL1277" s="186"/>
      <c r="AM1277" s="186"/>
      <c r="AN1277" s="186"/>
      <c r="AO1277" s="186"/>
      <c r="AP1277" s="186"/>
    </row>
    <row r="1278" spans="1:42" s="55" customFormat="1" ht="31.9" hidden="1" customHeight="1" outlineLevel="1" x14ac:dyDescent="0.25">
      <c r="A1278" s="143" t="s">
        <v>2624</v>
      </c>
      <c r="B1278" s="75" t="s">
        <v>334</v>
      </c>
      <c r="C1278" s="73"/>
      <c r="D1278" s="74"/>
      <c r="E1278" s="76"/>
      <c r="F1278" s="76"/>
      <c r="G1278" s="277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  <c r="V1278" s="186"/>
      <c r="W1278" s="186"/>
      <c r="X1278" s="186"/>
      <c r="Y1278" s="186"/>
      <c r="Z1278" s="186"/>
      <c r="AA1278" s="186"/>
      <c r="AB1278" s="186"/>
      <c r="AC1278" s="186"/>
      <c r="AD1278" s="186"/>
      <c r="AE1278" s="186"/>
      <c r="AF1278" s="186"/>
      <c r="AG1278" s="186"/>
      <c r="AH1278" s="186"/>
      <c r="AI1278" s="186"/>
      <c r="AJ1278" s="186"/>
      <c r="AK1278" s="186"/>
      <c r="AL1278" s="186"/>
      <c r="AM1278" s="186"/>
      <c r="AN1278" s="186"/>
      <c r="AO1278" s="186"/>
      <c r="AP1278" s="186"/>
    </row>
    <row r="1279" spans="1:42" s="55" customFormat="1" ht="31.9" hidden="1" customHeight="1" outlineLevel="1" x14ac:dyDescent="0.25">
      <c r="A1279" s="143" t="s">
        <v>2625</v>
      </c>
      <c r="B1279" s="75" t="s">
        <v>335</v>
      </c>
      <c r="C1279" s="73"/>
      <c r="D1279" s="74"/>
      <c r="E1279" s="76"/>
      <c r="F1279" s="76"/>
      <c r="G1279" s="277"/>
      <c r="H1279" s="186"/>
      <c r="I1279" s="186"/>
      <c r="J1279" s="186"/>
      <c r="K1279" s="186"/>
      <c r="L1279" s="186"/>
      <c r="M1279" s="186"/>
      <c r="N1279" s="186"/>
      <c r="O1279" s="186"/>
      <c r="P1279" s="186"/>
      <c r="Q1279" s="186"/>
      <c r="R1279" s="186"/>
      <c r="S1279" s="186"/>
      <c r="T1279" s="186"/>
      <c r="U1279" s="186"/>
      <c r="V1279" s="186"/>
      <c r="W1279" s="186"/>
      <c r="X1279" s="186"/>
      <c r="Y1279" s="186"/>
      <c r="Z1279" s="186"/>
      <c r="AA1279" s="186"/>
      <c r="AB1279" s="186"/>
      <c r="AC1279" s="186"/>
      <c r="AD1279" s="186"/>
      <c r="AE1279" s="186"/>
      <c r="AF1279" s="186"/>
      <c r="AG1279" s="186"/>
      <c r="AH1279" s="186"/>
      <c r="AI1279" s="186"/>
      <c r="AJ1279" s="186"/>
      <c r="AK1279" s="186"/>
      <c r="AL1279" s="186"/>
      <c r="AM1279" s="186"/>
      <c r="AN1279" s="186"/>
      <c r="AO1279" s="186"/>
      <c r="AP1279" s="186"/>
    </row>
    <row r="1280" spans="1:42" s="71" customFormat="1" ht="31.9" hidden="1" customHeight="1" outlineLevel="1" x14ac:dyDescent="0.25">
      <c r="A1280" s="143" t="s">
        <v>2626</v>
      </c>
      <c r="B1280" s="68" t="s">
        <v>106</v>
      </c>
      <c r="C1280" s="69"/>
      <c r="D1280" s="70"/>
      <c r="E1280" s="85"/>
      <c r="F1280" s="85"/>
      <c r="G1280" s="279"/>
      <c r="H1280" s="287"/>
      <c r="I1280" s="287"/>
      <c r="J1280" s="287"/>
      <c r="K1280" s="287"/>
      <c r="L1280" s="287"/>
      <c r="M1280" s="287"/>
      <c r="N1280" s="287"/>
      <c r="O1280" s="287"/>
      <c r="P1280" s="287"/>
      <c r="Q1280" s="287"/>
      <c r="R1280" s="287"/>
      <c r="S1280" s="287"/>
      <c r="T1280" s="287"/>
      <c r="U1280" s="287"/>
      <c r="V1280" s="287"/>
      <c r="W1280" s="287"/>
      <c r="X1280" s="287"/>
      <c r="Y1280" s="287"/>
      <c r="Z1280" s="287"/>
      <c r="AA1280" s="287"/>
      <c r="AB1280" s="287"/>
      <c r="AC1280" s="287"/>
      <c r="AD1280" s="287"/>
      <c r="AE1280" s="287"/>
      <c r="AF1280" s="287"/>
      <c r="AG1280" s="287"/>
      <c r="AH1280" s="287"/>
      <c r="AI1280" s="287"/>
      <c r="AJ1280" s="287"/>
      <c r="AK1280" s="287"/>
      <c r="AL1280" s="287"/>
      <c r="AM1280" s="287"/>
      <c r="AN1280" s="287"/>
      <c r="AO1280" s="287"/>
      <c r="AP1280" s="287"/>
    </row>
    <row r="1281" spans="1:42" s="55" customFormat="1" ht="31.9" hidden="1" customHeight="1" outlineLevel="1" x14ac:dyDescent="0.25">
      <c r="A1281" s="143" t="s">
        <v>2627</v>
      </c>
      <c r="B1281" s="72" t="s">
        <v>4</v>
      </c>
      <c r="C1281" s="73"/>
      <c r="D1281" s="74"/>
      <c r="E1281" s="76"/>
      <c r="F1281" s="76"/>
      <c r="G1281" s="277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  <c r="V1281" s="186"/>
      <c r="W1281" s="186"/>
      <c r="X1281" s="186"/>
      <c r="Y1281" s="186"/>
      <c r="Z1281" s="186"/>
      <c r="AA1281" s="186"/>
      <c r="AB1281" s="186"/>
      <c r="AC1281" s="186"/>
      <c r="AD1281" s="186"/>
      <c r="AE1281" s="186"/>
      <c r="AF1281" s="186"/>
      <c r="AG1281" s="186"/>
      <c r="AH1281" s="186"/>
      <c r="AI1281" s="186"/>
      <c r="AJ1281" s="186"/>
      <c r="AK1281" s="186"/>
      <c r="AL1281" s="186"/>
      <c r="AM1281" s="186"/>
      <c r="AN1281" s="186"/>
      <c r="AO1281" s="186"/>
      <c r="AP1281" s="186"/>
    </row>
    <row r="1282" spans="1:42" s="55" customFormat="1" ht="31.9" hidden="1" customHeight="1" outlineLevel="1" x14ac:dyDescent="0.25">
      <c r="A1282" s="143" t="s">
        <v>2628</v>
      </c>
      <c r="B1282" s="75" t="s">
        <v>334</v>
      </c>
      <c r="C1282" s="73"/>
      <c r="D1282" s="74"/>
      <c r="E1282" s="76"/>
      <c r="F1282" s="76"/>
      <c r="G1282" s="277"/>
      <c r="H1282" s="186"/>
      <c r="I1282" s="186"/>
      <c r="J1282" s="186"/>
      <c r="K1282" s="186"/>
      <c r="L1282" s="186"/>
      <c r="M1282" s="186"/>
      <c r="N1282" s="186"/>
      <c r="O1282" s="186"/>
      <c r="P1282" s="186"/>
      <c r="Q1282" s="186"/>
      <c r="R1282" s="186"/>
      <c r="S1282" s="186"/>
      <c r="T1282" s="186"/>
      <c r="U1282" s="186"/>
      <c r="V1282" s="186"/>
      <c r="W1282" s="186"/>
      <c r="X1282" s="186"/>
      <c r="Y1282" s="186"/>
      <c r="Z1282" s="186"/>
      <c r="AA1282" s="186"/>
      <c r="AB1282" s="186"/>
      <c r="AC1282" s="186"/>
      <c r="AD1282" s="186"/>
      <c r="AE1282" s="186"/>
      <c r="AF1282" s="186"/>
      <c r="AG1282" s="186"/>
      <c r="AH1282" s="186"/>
      <c r="AI1282" s="186"/>
      <c r="AJ1282" s="186"/>
      <c r="AK1282" s="186"/>
      <c r="AL1282" s="186"/>
      <c r="AM1282" s="186"/>
      <c r="AN1282" s="186"/>
      <c r="AO1282" s="186"/>
      <c r="AP1282" s="186"/>
    </row>
    <row r="1283" spans="1:42" s="55" customFormat="1" ht="31.9" hidden="1" customHeight="1" outlineLevel="1" x14ac:dyDescent="0.25">
      <c r="A1283" s="143" t="s">
        <v>2629</v>
      </c>
      <c r="B1283" s="75" t="s">
        <v>335</v>
      </c>
      <c r="C1283" s="73"/>
      <c r="D1283" s="74"/>
      <c r="E1283" s="76"/>
      <c r="F1283" s="76"/>
      <c r="G1283" s="277"/>
      <c r="H1283" s="186"/>
      <c r="I1283" s="186"/>
      <c r="J1283" s="186"/>
      <c r="K1283" s="186"/>
      <c r="L1283" s="186"/>
      <c r="M1283" s="186"/>
      <c r="N1283" s="186"/>
      <c r="O1283" s="186"/>
      <c r="P1283" s="186"/>
      <c r="Q1283" s="186"/>
      <c r="R1283" s="186"/>
      <c r="S1283" s="186"/>
      <c r="T1283" s="186"/>
      <c r="U1283" s="186"/>
      <c r="V1283" s="186"/>
      <c r="W1283" s="186"/>
      <c r="X1283" s="186"/>
      <c r="Y1283" s="186"/>
      <c r="Z1283" s="186"/>
      <c r="AA1283" s="186"/>
      <c r="AB1283" s="186"/>
      <c r="AC1283" s="186"/>
      <c r="AD1283" s="186"/>
      <c r="AE1283" s="186"/>
      <c r="AF1283" s="186"/>
      <c r="AG1283" s="186"/>
      <c r="AH1283" s="186"/>
      <c r="AI1283" s="186"/>
      <c r="AJ1283" s="186"/>
      <c r="AK1283" s="186"/>
      <c r="AL1283" s="186"/>
      <c r="AM1283" s="186"/>
      <c r="AN1283" s="186"/>
      <c r="AO1283" s="186"/>
      <c r="AP1283" s="186"/>
    </row>
    <row r="1284" spans="1:42" s="55" customFormat="1" ht="31.9" hidden="1" customHeight="1" outlineLevel="1" x14ac:dyDescent="0.25">
      <c r="A1284" s="143" t="s">
        <v>2630</v>
      </c>
      <c r="B1284" s="72" t="s">
        <v>3</v>
      </c>
      <c r="C1284" s="73"/>
      <c r="D1284" s="74"/>
      <c r="E1284" s="76"/>
      <c r="F1284" s="76"/>
      <c r="G1284" s="277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  <c r="V1284" s="186"/>
      <c r="W1284" s="186"/>
      <c r="X1284" s="186"/>
      <c r="Y1284" s="186"/>
      <c r="Z1284" s="186"/>
      <c r="AA1284" s="186"/>
      <c r="AB1284" s="186"/>
      <c r="AC1284" s="186"/>
      <c r="AD1284" s="186"/>
      <c r="AE1284" s="186"/>
      <c r="AF1284" s="186"/>
      <c r="AG1284" s="186"/>
      <c r="AH1284" s="186"/>
      <c r="AI1284" s="186"/>
      <c r="AJ1284" s="186"/>
      <c r="AK1284" s="186"/>
      <c r="AL1284" s="186"/>
      <c r="AM1284" s="186"/>
      <c r="AN1284" s="186"/>
      <c r="AO1284" s="186"/>
      <c r="AP1284" s="186"/>
    </row>
    <row r="1285" spans="1:42" s="55" customFormat="1" ht="31.9" hidden="1" customHeight="1" outlineLevel="1" x14ac:dyDescent="0.3">
      <c r="A1285" s="143" t="s">
        <v>2631</v>
      </c>
      <c r="B1285" s="79" t="s">
        <v>334</v>
      </c>
      <c r="C1285" s="73"/>
      <c r="D1285" s="74"/>
      <c r="E1285" s="76"/>
      <c r="F1285" s="76"/>
      <c r="G1285" s="277"/>
      <c r="H1285" s="186"/>
      <c r="I1285" s="186"/>
      <c r="J1285" s="186"/>
      <c r="K1285" s="186"/>
      <c r="L1285" s="186"/>
      <c r="M1285" s="186"/>
      <c r="N1285" s="186"/>
      <c r="O1285" s="186"/>
      <c r="P1285" s="186"/>
      <c r="Q1285" s="186"/>
      <c r="R1285" s="186"/>
      <c r="S1285" s="186"/>
      <c r="T1285" s="186"/>
      <c r="U1285" s="186"/>
      <c r="V1285" s="186"/>
      <c r="W1285" s="186"/>
      <c r="X1285" s="186"/>
      <c r="Y1285" s="186"/>
      <c r="Z1285" s="186"/>
      <c r="AA1285" s="186"/>
      <c r="AB1285" s="186"/>
      <c r="AC1285" s="186"/>
      <c r="AD1285" s="186"/>
      <c r="AE1285" s="186"/>
      <c r="AF1285" s="186"/>
      <c r="AG1285" s="186"/>
      <c r="AH1285" s="186"/>
      <c r="AI1285" s="186"/>
      <c r="AJ1285" s="186"/>
      <c r="AK1285" s="186"/>
      <c r="AL1285" s="186"/>
      <c r="AM1285" s="186"/>
      <c r="AN1285" s="186"/>
      <c r="AO1285" s="186"/>
      <c r="AP1285" s="186"/>
    </row>
    <row r="1286" spans="1:42" s="55" customFormat="1" ht="31.9" hidden="1" customHeight="1" outlineLevel="1" x14ac:dyDescent="0.25">
      <c r="A1286" s="143" t="s">
        <v>2631</v>
      </c>
      <c r="B1286" s="89" t="s">
        <v>2632</v>
      </c>
      <c r="C1286" s="40">
        <v>2022</v>
      </c>
      <c r="D1286" s="42">
        <v>10</v>
      </c>
      <c r="E1286" s="112">
        <v>79</v>
      </c>
      <c r="F1286" s="43"/>
      <c r="G1286" s="280">
        <v>176.07801000000001</v>
      </c>
      <c r="H1286" s="186"/>
      <c r="I1286" s="186"/>
      <c r="J1286" s="186"/>
      <c r="K1286" s="186"/>
      <c r="L1286" s="186"/>
      <c r="M1286" s="186"/>
      <c r="N1286" s="186"/>
      <c r="O1286" s="186"/>
      <c r="P1286" s="186"/>
      <c r="Q1286" s="186"/>
      <c r="R1286" s="186"/>
      <c r="S1286" s="186"/>
      <c r="T1286" s="186"/>
      <c r="U1286" s="186"/>
      <c r="V1286" s="186"/>
      <c r="W1286" s="186"/>
      <c r="X1286" s="186"/>
      <c r="Y1286" s="186"/>
      <c r="Z1286" s="186"/>
      <c r="AA1286" s="186"/>
      <c r="AB1286" s="186"/>
      <c r="AC1286" s="186"/>
      <c r="AD1286" s="186"/>
      <c r="AE1286" s="186"/>
      <c r="AF1286" s="186"/>
      <c r="AG1286" s="186"/>
      <c r="AH1286" s="186"/>
      <c r="AI1286" s="186"/>
      <c r="AJ1286" s="186"/>
      <c r="AK1286" s="186"/>
      <c r="AL1286" s="186"/>
      <c r="AM1286" s="186"/>
      <c r="AN1286" s="186"/>
      <c r="AO1286" s="186"/>
      <c r="AP1286" s="186"/>
    </row>
    <row r="1287" spans="1:42" s="55" customFormat="1" ht="31.9" hidden="1" customHeight="1" outlineLevel="1" x14ac:dyDescent="0.25">
      <c r="A1287" s="143" t="s">
        <v>2633</v>
      </c>
      <c r="B1287" s="75" t="s">
        <v>335</v>
      </c>
      <c r="C1287" s="73"/>
      <c r="D1287" s="74"/>
      <c r="E1287" s="76"/>
      <c r="F1287" s="76"/>
      <c r="G1287" s="277"/>
      <c r="H1287" s="186"/>
      <c r="I1287" s="186"/>
      <c r="J1287" s="186"/>
      <c r="K1287" s="186"/>
      <c r="L1287" s="186"/>
      <c r="M1287" s="186"/>
      <c r="N1287" s="186"/>
      <c r="O1287" s="186"/>
      <c r="P1287" s="186"/>
      <c r="Q1287" s="186"/>
      <c r="R1287" s="186"/>
      <c r="S1287" s="186"/>
      <c r="T1287" s="186"/>
      <c r="U1287" s="186"/>
      <c r="V1287" s="186"/>
      <c r="W1287" s="186"/>
      <c r="X1287" s="186"/>
      <c r="Y1287" s="186"/>
      <c r="Z1287" s="186"/>
      <c r="AA1287" s="186"/>
      <c r="AB1287" s="186"/>
      <c r="AC1287" s="186"/>
      <c r="AD1287" s="186"/>
      <c r="AE1287" s="186"/>
      <c r="AF1287" s="186"/>
      <c r="AG1287" s="186"/>
      <c r="AH1287" s="186"/>
      <c r="AI1287" s="186"/>
      <c r="AJ1287" s="186"/>
      <c r="AK1287" s="186"/>
      <c r="AL1287" s="186"/>
      <c r="AM1287" s="186"/>
      <c r="AN1287" s="186"/>
      <c r="AO1287" s="186"/>
      <c r="AP1287" s="186"/>
    </row>
    <row r="1288" spans="1:42" s="55" customFormat="1" ht="31.9" hidden="1" customHeight="1" outlineLevel="1" x14ac:dyDescent="0.25">
      <c r="A1288" s="143" t="s">
        <v>2634</v>
      </c>
      <c r="B1288" s="72" t="s">
        <v>5</v>
      </c>
      <c r="C1288" s="73"/>
      <c r="D1288" s="74"/>
      <c r="E1288" s="76"/>
      <c r="F1288" s="76"/>
      <c r="G1288" s="277"/>
      <c r="H1288" s="186"/>
      <c r="I1288" s="186"/>
      <c r="J1288" s="186"/>
      <c r="K1288" s="186"/>
      <c r="L1288" s="186"/>
      <c r="M1288" s="186"/>
      <c r="N1288" s="186"/>
      <c r="O1288" s="186"/>
      <c r="P1288" s="186"/>
      <c r="Q1288" s="186"/>
      <c r="R1288" s="186"/>
      <c r="S1288" s="186"/>
      <c r="T1288" s="186"/>
      <c r="U1288" s="186"/>
      <c r="V1288" s="186"/>
      <c r="W1288" s="186"/>
      <c r="X1288" s="186"/>
      <c r="Y1288" s="186"/>
      <c r="Z1288" s="186"/>
      <c r="AA1288" s="186"/>
      <c r="AB1288" s="186"/>
      <c r="AC1288" s="186"/>
      <c r="AD1288" s="186"/>
      <c r="AE1288" s="186"/>
      <c r="AF1288" s="186"/>
      <c r="AG1288" s="186"/>
      <c r="AH1288" s="186"/>
      <c r="AI1288" s="186"/>
      <c r="AJ1288" s="186"/>
      <c r="AK1288" s="186"/>
      <c r="AL1288" s="186"/>
      <c r="AM1288" s="186"/>
      <c r="AN1288" s="186"/>
      <c r="AO1288" s="186"/>
      <c r="AP1288" s="186"/>
    </row>
    <row r="1289" spans="1:42" s="55" customFormat="1" ht="31.9" hidden="1" customHeight="1" outlineLevel="1" x14ac:dyDescent="0.25">
      <c r="A1289" s="143" t="s">
        <v>2635</v>
      </c>
      <c r="B1289" s="75" t="s">
        <v>334</v>
      </c>
      <c r="C1289" s="73"/>
      <c r="D1289" s="74"/>
      <c r="E1289" s="76"/>
      <c r="F1289" s="76"/>
      <c r="G1289" s="277"/>
      <c r="H1289" s="186"/>
      <c r="I1289" s="186"/>
      <c r="J1289" s="186"/>
      <c r="K1289" s="186"/>
      <c r="L1289" s="186"/>
      <c r="M1289" s="186"/>
      <c r="N1289" s="186"/>
      <c r="O1289" s="186"/>
      <c r="P1289" s="186"/>
      <c r="Q1289" s="186"/>
      <c r="R1289" s="186"/>
      <c r="S1289" s="186"/>
      <c r="T1289" s="186"/>
      <c r="U1289" s="186"/>
      <c r="V1289" s="186"/>
      <c r="W1289" s="186"/>
      <c r="X1289" s="186"/>
      <c r="Y1289" s="186"/>
      <c r="Z1289" s="186"/>
      <c r="AA1289" s="186"/>
      <c r="AB1289" s="186"/>
      <c r="AC1289" s="186"/>
      <c r="AD1289" s="186"/>
      <c r="AE1289" s="186"/>
      <c r="AF1289" s="186"/>
      <c r="AG1289" s="186"/>
      <c r="AH1289" s="186"/>
      <c r="AI1289" s="186"/>
      <c r="AJ1289" s="186"/>
      <c r="AK1289" s="186"/>
      <c r="AL1289" s="186"/>
      <c r="AM1289" s="186"/>
      <c r="AN1289" s="186"/>
      <c r="AO1289" s="186"/>
      <c r="AP1289" s="186"/>
    </row>
    <row r="1290" spans="1:42" s="55" customFormat="1" ht="31.9" hidden="1" customHeight="1" outlineLevel="1" x14ac:dyDescent="0.25">
      <c r="A1290" s="143" t="s">
        <v>2636</v>
      </c>
      <c r="B1290" s="75" t="s">
        <v>335</v>
      </c>
      <c r="C1290" s="73"/>
      <c r="D1290" s="74"/>
      <c r="E1290" s="76"/>
      <c r="F1290" s="76"/>
      <c r="G1290" s="277"/>
      <c r="H1290" s="186"/>
      <c r="I1290" s="186"/>
      <c r="J1290" s="186"/>
      <c r="K1290" s="186"/>
      <c r="L1290" s="186"/>
      <c r="M1290" s="186"/>
      <c r="N1290" s="186"/>
      <c r="O1290" s="186"/>
      <c r="P1290" s="186"/>
      <c r="Q1290" s="186"/>
      <c r="R1290" s="186"/>
      <c r="S1290" s="186"/>
      <c r="T1290" s="186"/>
      <c r="U1290" s="186"/>
      <c r="V1290" s="186"/>
      <c r="W1290" s="186"/>
      <c r="X1290" s="186"/>
      <c r="Y1290" s="186"/>
      <c r="Z1290" s="186"/>
      <c r="AA1290" s="186"/>
      <c r="AB1290" s="186"/>
      <c r="AC1290" s="186"/>
      <c r="AD1290" s="186"/>
      <c r="AE1290" s="186"/>
      <c r="AF1290" s="186"/>
      <c r="AG1290" s="186"/>
      <c r="AH1290" s="186"/>
      <c r="AI1290" s="186"/>
      <c r="AJ1290" s="186"/>
      <c r="AK1290" s="186"/>
      <c r="AL1290" s="186"/>
      <c r="AM1290" s="186"/>
      <c r="AN1290" s="186"/>
      <c r="AO1290" s="186"/>
      <c r="AP1290" s="186"/>
    </row>
    <row r="1291" spans="1:42" s="55" customFormat="1" ht="31.9" hidden="1" customHeight="1" outlineLevel="1" x14ac:dyDescent="0.25">
      <c r="A1291" s="143" t="s">
        <v>2637</v>
      </c>
      <c r="B1291" s="72" t="s">
        <v>6</v>
      </c>
      <c r="C1291" s="73"/>
      <c r="D1291" s="74"/>
      <c r="E1291" s="76"/>
      <c r="F1291" s="76"/>
      <c r="G1291" s="277"/>
      <c r="H1291" s="186"/>
      <c r="I1291" s="186"/>
      <c r="J1291" s="186"/>
      <c r="K1291" s="186"/>
      <c r="L1291" s="186"/>
      <c r="M1291" s="186"/>
      <c r="N1291" s="186"/>
      <c r="O1291" s="186"/>
      <c r="P1291" s="186"/>
      <c r="Q1291" s="186"/>
      <c r="R1291" s="186"/>
      <c r="S1291" s="186"/>
      <c r="T1291" s="186"/>
      <c r="U1291" s="186"/>
      <c r="V1291" s="186"/>
      <c r="W1291" s="186"/>
      <c r="X1291" s="186"/>
      <c r="Y1291" s="186"/>
      <c r="Z1291" s="186"/>
      <c r="AA1291" s="186"/>
      <c r="AB1291" s="186"/>
      <c r="AC1291" s="186"/>
      <c r="AD1291" s="186"/>
      <c r="AE1291" s="186"/>
      <c r="AF1291" s="186"/>
      <c r="AG1291" s="186"/>
      <c r="AH1291" s="186"/>
      <c r="AI1291" s="186"/>
      <c r="AJ1291" s="186"/>
      <c r="AK1291" s="186"/>
      <c r="AL1291" s="186"/>
      <c r="AM1291" s="186"/>
      <c r="AN1291" s="186"/>
      <c r="AO1291" s="186"/>
      <c r="AP1291" s="186"/>
    </row>
    <row r="1292" spans="1:42" s="55" customFormat="1" ht="31.9" hidden="1" customHeight="1" outlineLevel="1" x14ac:dyDescent="0.25">
      <c r="A1292" s="143" t="s">
        <v>2638</v>
      </c>
      <c r="B1292" s="75" t="s">
        <v>334</v>
      </c>
      <c r="C1292" s="73"/>
      <c r="D1292" s="74"/>
      <c r="E1292" s="76"/>
      <c r="F1292" s="76"/>
      <c r="G1292" s="277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  <c r="U1292" s="186"/>
      <c r="V1292" s="186"/>
      <c r="W1292" s="186"/>
      <c r="X1292" s="186"/>
      <c r="Y1292" s="186"/>
      <c r="Z1292" s="186"/>
      <c r="AA1292" s="186"/>
      <c r="AB1292" s="186"/>
      <c r="AC1292" s="186"/>
      <c r="AD1292" s="186"/>
      <c r="AE1292" s="186"/>
      <c r="AF1292" s="186"/>
      <c r="AG1292" s="186"/>
      <c r="AH1292" s="186"/>
      <c r="AI1292" s="186"/>
      <c r="AJ1292" s="186"/>
      <c r="AK1292" s="186"/>
      <c r="AL1292" s="186"/>
      <c r="AM1292" s="186"/>
      <c r="AN1292" s="186"/>
      <c r="AO1292" s="186"/>
      <c r="AP1292" s="186"/>
    </row>
    <row r="1293" spans="1:42" s="55" customFormat="1" ht="31.9" hidden="1" customHeight="1" outlineLevel="1" x14ac:dyDescent="0.25">
      <c r="A1293" s="143" t="s">
        <v>2639</v>
      </c>
      <c r="B1293" s="75" t="s">
        <v>335</v>
      </c>
      <c r="C1293" s="73"/>
      <c r="D1293" s="74"/>
      <c r="E1293" s="76"/>
      <c r="F1293" s="76"/>
      <c r="G1293" s="277"/>
      <c r="H1293" s="186"/>
      <c r="I1293" s="186"/>
      <c r="J1293" s="186"/>
      <c r="K1293" s="186"/>
      <c r="L1293" s="186"/>
      <c r="M1293" s="186"/>
      <c r="N1293" s="186"/>
      <c r="O1293" s="186"/>
      <c r="P1293" s="186"/>
      <c r="Q1293" s="186"/>
      <c r="R1293" s="186"/>
      <c r="S1293" s="186"/>
      <c r="T1293" s="186"/>
      <c r="U1293" s="186"/>
      <c r="V1293" s="186"/>
      <c r="W1293" s="186"/>
      <c r="X1293" s="186"/>
      <c r="Y1293" s="186"/>
      <c r="Z1293" s="186"/>
      <c r="AA1293" s="186"/>
      <c r="AB1293" s="186"/>
      <c r="AC1293" s="186"/>
      <c r="AD1293" s="186"/>
      <c r="AE1293" s="186"/>
      <c r="AF1293" s="186"/>
      <c r="AG1293" s="186"/>
      <c r="AH1293" s="186"/>
      <c r="AI1293" s="186"/>
      <c r="AJ1293" s="186"/>
      <c r="AK1293" s="186"/>
      <c r="AL1293" s="186"/>
      <c r="AM1293" s="186"/>
      <c r="AN1293" s="186"/>
      <c r="AO1293" s="186"/>
      <c r="AP1293" s="186"/>
    </row>
    <row r="1294" spans="1:42" s="55" customFormat="1" ht="31.9" hidden="1" customHeight="1" outlineLevel="1" x14ac:dyDescent="0.25">
      <c r="A1294" s="143" t="s">
        <v>2640</v>
      </c>
      <c r="B1294" s="72" t="s">
        <v>7</v>
      </c>
      <c r="C1294" s="73"/>
      <c r="D1294" s="74"/>
      <c r="E1294" s="76"/>
      <c r="F1294" s="76"/>
      <c r="G1294" s="277"/>
      <c r="H1294" s="186"/>
      <c r="I1294" s="186"/>
      <c r="J1294" s="186"/>
      <c r="K1294" s="186"/>
      <c r="L1294" s="186"/>
      <c r="M1294" s="186"/>
      <c r="N1294" s="186"/>
      <c r="O1294" s="186"/>
      <c r="P1294" s="186"/>
      <c r="Q1294" s="186"/>
      <c r="R1294" s="186"/>
      <c r="S1294" s="186"/>
      <c r="T1294" s="186"/>
      <c r="U1294" s="186"/>
      <c r="V1294" s="186"/>
      <c r="W1294" s="186"/>
      <c r="X1294" s="186"/>
      <c r="Y1294" s="186"/>
      <c r="Z1294" s="186"/>
      <c r="AA1294" s="186"/>
      <c r="AB1294" s="186"/>
      <c r="AC1294" s="186"/>
      <c r="AD1294" s="186"/>
      <c r="AE1294" s="186"/>
      <c r="AF1294" s="186"/>
      <c r="AG1294" s="186"/>
      <c r="AH1294" s="186"/>
      <c r="AI1294" s="186"/>
      <c r="AJ1294" s="186"/>
      <c r="AK1294" s="186"/>
      <c r="AL1294" s="186"/>
      <c r="AM1294" s="186"/>
      <c r="AN1294" s="186"/>
      <c r="AO1294" s="186"/>
      <c r="AP1294" s="186"/>
    </row>
    <row r="1295" spans="1:42" s="55" customFormat="1" ht="31.9" hidden="1" customHeight="1" outlineLevel="1" x14ac:dyDescent="0.25">
      <c r="A1295" s="143" t="s">
        <v>2641</v>
      </c>
      <c r="B1295" s="75" t="s">
        <v>334</v>
      </c>
      <c r="C1295" s="73"/>
      <c r="D1295" s="74"/>
      <c r="E1295" s="76"/>
      <c r="F1295" s="76"/>
      <c r="G1295" s="277"/>
      <c r="H1295" s="186"/>
      <c r="I1295" s="186"/>
      <c r="J1295" s="186"/>
      <c r="K1295" s="186"/>
      <c r="L1295" s="186"/>
      <c r="M1295" s="186"/>
      <c r="N1295" s="186"/>
      <c r="O1295" s="186"/>
      <c r="P1295" s="186"/>
      <c r="Q1295" s="186"/>
      <c r="R1295" s="186"/>
      <c r="S1295" s="186"/>
      <c r="T1295" s="186"/>
      <c r="U1295" s="186"/>
      <c r="V1295" s="186"/>
      <c r="W1295" s="186"/>
      <c r="X1295" s="186"/>
      <c r="Y1295" s="186"/>
      <c r="Z1295" s="186"/>
      <c r="AA1295" s="186"/>
      <c r="AB1295" s="186"/>
      <c r="AC1295" s="186"/>
      <c r="AD1295" s="186"/>
      <c r="AE1295" s="186"/>
      <c r="AF1295" s="186"/>
      <c r="AG1295" s="186"/>
      <c r="AH1295" s="186"/>
      <c r="AI1295" s="186"/>
      <c r="AJ1295" s="186"/>
      <c r="AK1295" s="186"/>
      <c r="AL1295" s="186"/>
      <c r="AM1295" s="186"/>
      <c r="AN1295" s="186"/>
      <c r="AO1295" s="186"/>
      <c r="AP1295" s="186"/>
    </row>
    <row r="1296" spans="1:42" s="55" customFormat="1" ht="31.9" hidden="1" customHeight="1" outlineLevel="1" x14ac:dyDescent="0.25">
      <c r="A1296" s="143" t="s">
        <v>2642</v>
      </c>
      <c r="B1296" s="75" t="s">
        <v>335</v>
      </c>
      <c r="C1296" s="73"/>
      <c r="D1296" s="74"/>
      <c r="E1296" s="76"/>
      <c r="F1296" s="76"/>
      <c r="G1296" s="277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  <c r="V1296" s="186"/>
      <c r="W1296" s="186"/>
      <c r="X1296" s="186"/>
      <c r="Y1296" s="186"/>
      <c r="Z1296" s="186"/>
      <c r="AA1296" s="186"/>
      <c r="AB1296" s="186"/>
      <c r="AC1296" s="186"/>
      <c r="AD1296" s="186"/>
      <c r="AE1296" s="186"/>
      <c r="AF1296" s="186"/>
      <c r="AG1296" s="186"/>
      <c r="AH1296" s="186"/>
      <c r="AI1296" s="186"/>
      <c r="AJ1296" s="186"/>
      <c r="AK1296" s="186"/>
      <c r="AL1296" s="186"/>
      <c r="AM1296" s="186"/>
      <c r="AN1296" s="186"/>
      <c r="AO1296" s="186"/>
      <c r="AP1296" s="186"/>
    </row>
    <row r="1297" spans="1:42" s="55" customFormat="1" ht="31.9" hidden="1" customHeight="1" outlineLevel="1" x14ac:dyDescent="0.25">
      <c r="A1297" s="143" t="s">
        <v>2643</v>
      </c>
      <c r="B1297" s="72" t="s">
        <v>327</v>
      </c>
      <c r="C1297" s="73"/>
      <c r="D1297" s="74"/>
      <c r="E1297" s="76"/>
      <c r="F1297" s="76"/>
      <c r="G1297" s="277"/>
      <c r="H1297" s="186"/>
      <c r="I1297" s="186"/>
      <c r="J1297" s="186"/>
      <c r="K1297" s="186"/>
      <c r="L1297" s="186"/>
      <c r="M1297" s="186"/>
      <c r="N1297" s="186"/>
      <c r="O1297" s="186"/>
      <c r="P1297" s="186"/>
      <c r="Q1297" s="186"/>
      <c r="R1297" s="186"/>
      <c r="S1297" s="186"/>
      <c r="T1297" s="186"/>
      <c r="U1297" s="186"/>
      <c r="V1297" s="186"/>
      <c r="W1297" s="186"/>
      <c r="X1297" s="186"/>
      <c r="Y1297" s="186"/>
      <c r="Z1297" s="186"/>
      <c r="AA1297" s="186"/>
      <c r="AB1297" s="186"/>
      <c r="AC1297" s="186"/>
      <c r="AD1297" s="186"/>
      <c r="AE1297" s="186"/>
      <c r="AF1297" s="186"/>
      <c r="AG1297" s="186"/>
      <c r="AH1297" s="186"/>
      <c r="AI1297" s="186"/>
      <c r="AJ1297" s="186"/>
      <c r="AK1297" s="186"/>
      <c r="AL1297" s="186"/>
      <c r="AM1297" s="186"/>
      <c r="AN1297" s="186"/>
      <c r="AO1297" s="186"/>
      <c r="AP1297" s="186"/>
    </row>
    <row r="1298" spans="1:42" s="55" customFormat="1" ht="31.9" hidden="1" customHeight="1" outlineLevel="1" x14ac:dyDescent="0.25">
      <c r="A1298" s="143" t="s">
        <v>2644</v>
      </c>
      <c r="B1298" s="75" t="s">
        <v>334</v>
      </c>
      <c r="C1298" s="73"/>
      <c r="D1298" s="74"/>
      <c r="E1298" s="76"/>
      <c r="F1298" s="76"/>
      <c r="G1298" s="277"/>
      <c r="H1298" s="186"/>
      <c r="I1298" s="186"/>
      <c r="J1298" s="186"/>
      <c r="K1298" s="186"/>
      <c r="L1298" s="186"/>
      <c r="M1298" s="186"/>
      <c r="N1298" s="186"/>
      <c r="O1298" s="186"/>
      <c r="P1298" s="186"/>
      <c r="Q1298" s="186"/>
      <c r="R1298" s="186"/>
      <c r="S1298" s="186"/>
      <c r="T1298" s="186"/>
      <c r="U1298" s="186"/>
      <c r="V1298" s="186"/>
      <c r="W1298" s="186"/>
      <c r="X1298" s="186"/>
      <c r="Y1298" s="186"/>
      <c r="Z1298" s="186"/>
      <c r="AA1298" s="186"/>
      <c r="AB1298" s="186"/>
      <c r="AC1298" s="186"/>
      <c r="AD1298" s="186"/>
      <c r="AE1298" s="186"/>
      <c r="AF1298" s="186"/>
      <c r="AG1298" s="186"/>
      <c r="AH1298" s="186"/>
      <c r="AI1298" s="186"/>
      <c r="AJ1298" s="186"/>
      <c r="AK1298" s="186"/>
      <c r="AL1298" s="186"/>
      <c r="AM1298" s="186"/>
      <c r="AN1298" s="186"/>
      <c r="AO1298" s="186"/>
      <c r="AP1298" s="186"/>
    </row>
    <row r="1299" spans="1:42" s="55" customFormat="1" ht="31.9" hidden="1" customHeight="1" outlineLevel="1" x14ac:dyDescent="0.25">
      <c r="A1299" s="143" t="s">
        <v>2645</v>
      </c>
      <c r="B1299" s="75" t="s">
        <v>335</v>
      </c>
      <c r="C1299" s="73"/>
      <c r="D1299" s="74"/>
      <c r="E1299" s="76"/>
      <c r="F1299" s="76"/>
      <c r="G1299" s="277"/>
      <c r="H1299" s="186"/>
      <c r="I1299" s="186"/>
      <c r="J1299" s="186"/>
      <c r="K1299" s="186"/>
      <c r="L1299" s="186"/>
      <c r="M1299" s="186"/>
      <c r="N1299" s="186"/>
      <c r="O1299" s="186"/>
      <c r="P1299" s="186"/>
      <c r="Q1299" s="186"/>
      <c r="R1299" s="186"/>
      <c r="S1299" s="186"/>
      <c r="T1299" s="186"/>
      <c r="U1299" s="186"/>
      <c r="V1299" s="186"/>
      <c r="W1299" s="186"/>
      <c r="X1299" s="186"/>
      <c r="Y1299" s="186"/>
      <c r="Z1299" s="186"/>
      <c r="AA1299" s="186"/>
      <c r="AB1299" s="186"/>
      <c r="AC1299" s="186"/>
      <c r="AD1299" s="186"/>
      <c r="AE1299" s="186"/>
      <c r="AF1299" s="186"/>
      <c r="AG1299" s="186"/>
      <c r="AH1299" s="186"/>
      <c r="AI1299" s="186"/>
      <c r="AJ1299" s="186"/>
      <c r="AK1299" s="186"/>
      <c r="AL1299" s="186"/>
      <c r="AM1299" s="186"/>
      <c r="AN1299" s="186"/>
      <c r="AO1299" s="186"/>
      <c r="AP1299" s="186"/>
    </row>
    <row r="1300" spans="1:42" s="55" customFormat="1" ht="19.149999999999999" customHeight="1" collapsed="1" x14ac:dyDescent="0.25">
      <c r="A1300" s="143" t="s">
        <v>22</v>
      </c>
      <c r="B1300" s="52" t="s">
        <v>1</v>
      </c>
      <c r="C1300" s="53"/>
      <c r="D1300" s="53"/>
      <c r="E1300" s="54"/>
      <c r="F1300" s="116"/>
      <c r="G1300" s="281"/>
      <c r="H1300" s="186"/>
      <c r="I1300" s="186"/>
      <c r="J1300" s="186"/>
      <c r="K1300" s="186"/>
      <c r="L1300" s="186"/>
      <c r="M1300" s="186"/>
      <c r="N1300" s="186"/>
      <c r="O1300" s="186"/>
      <c r="P1300" s="186"/>
      <c r="Q1300" s="186"/>
      <c r="R1300" s="186"/>
      <c r="S1300" s="186"/>
      <c r="T1300" s="186"/>
      <c r="U1300" s="186"/>
      <c r="V1300" s="186"/>
      <c r="W1300" s="186"/>
      <c r="X1300" s="186"/>
      <c r="Y1300" s="186"/>
      <c r="Z1300" s="186"/>
      <c r="AA1300" s="186"/>
      <c r="AB1300" s="186"/>
      <c r="AC1300" s="186"/>
      <c r="AD1300" s="186"/>
      <c r="AE1300" s="186"/>
      <c r="AF1300" s="186"/>
      <c r="AG1300" s="186"/>
      <c r="AH1300" s="186"/>
      <c r="AI1300" s="186"/>
      <c r="AJ1300" s="186"/>
      <c r="AK1300" s="186"/>
      <c r="AL1300" s="186"/>
      <c r="AM1300" s="186"/>
      <c r="AN1300" s="186"/>
      <c r="AO1300" s="186"/>
      <c r="AP1300" s="186"/>
    </row>
    <row r="1301" spans="1:42" s="55" customFormat="1" ht="19.149999999999999" customHeight="1" x14ac:dyDescent="0.25">
      <c r="A1301" s="143" t="s">
        <v>304</v>
      </c>
      <c r="B1301" s="57" t="s">
        <v>112</v>
      </c>
      <c r="C1301" s="58"/>
      <c r="D1301" s="58"/>
      <c r="E1301" s="59"/>
      <c r="F1301" s="87"/>
      <c r="G1301" s="282"/>
      <c r="H1301" s="186"/>
      <c r="I1301" s="186"/>
      <c r="J1301" s="186"/>
      <c r="K1301" s="186"/>
      <c r="L1301" s="186"/>
      <c r="M1301" s="186"/>
      <c r="N1301" s="186"/>
      <c r="O1301" s="186"/>
      <c r="P1301" s="186"/>
      <c r="Q1301" s="186"/>
      <c r="R1301" s="186"/>
      <c r="S1301" s="186"/>
      <c r="T1301" s="186"/>
      <c r="U1301" s="186"/>
      <c r="V1301" s="186"/>
      <c r="W1301" s="186"/>
      <c r="X1301" s="186"/>
      <c r="Y1301" s="186"/>
      <c r="Z1301" s="186"/>
      <c r="AA1301" s="186"/>
      <c r="AB1301" s="186"/>
      <c r="AC1301" s="186"/>
      <c r="AD1301" s="186"/>
      <c r="AE1301" s="186"/>
      <c r="AF1301" s="186"/>
      <c r="AG1301" s="186"/>
      <c r="AH1301" s="186"/>
      <c r="AI1301" s="186"/>
      <c r="AJ1301" s="186"/>
      <c r="AK1301" s="186"/>
      <c r="AL1301" s="186"/>
      <c r="AM1301" s="186"/>
      <c r="AN1301" s="186"/>
      <c r="AO1301" s="186"/>
      <c r="AP1301" s="186"/>
    </row>
    <row r="1302" spans="1:42" s="55" customFormat="1" ht="19.149999999999999" customHeight="1" outlineLevel="1" x14ac:dyDescent="0.25">
      <c r="A1302" s="143" t="s">
        <v>1365</v>
      </c>
      <c r="B1302" s="61" t="s">
        <v>113</v>
      </c>
      <c r="C1302" s="62"/>
      <c r="D1302" s="63"/>
      <c r="E1302" s="64"/>
      <c r="F1302" s="64"/>
      <c r="G1302" s="283"/>
      <c r="H1302" s="186"/>
      <c r="I1302" s="186"/>
      <c r="J1302" s="186"/>
      <c r="K1302" s="186"/>
      <c r="L1302" s="186"/>
      <c r="M1302" s="186"/>
      <c r="N1302" s="186"/>
      <c r="O1302" s="186"/>
      <c r="P1302" s="186"/>
      <c r="Q1302" s="186"/>
      <c r="R1302" s="186"/>
      <c r="S1302" s="186"/>
      <c r="T1302" s="186"/>
      <c r="U1302" s="186"/>
      <c r="V1302" s="186"/>
      <c r="W1302" s="186"/>
      <c r="X1302" s="186"/>
      <c r="Y1302" s="186"/>
      <c r="Z1302" s="186"/>
      <c r="AA1302" s="186"/>
      <c r="AB1302" s="186"/>
      <c r="AC1302" s="186"/>
      <c r="AD1302" s="186"/>
      <c r="AE1302" s="186"/>
      <c r="AF1302" s="186"/>
      <c r="AG1302" s="186"/>
      <c r="AH1302" s="186"/>
      <c r="AI1302" s="186"/>
      <c r="AJ1302" s="186"/>
      <c r="AK1302" s="186"/>
      <c r="AL1302" s="186"/>
      <c r="AM1302" s="186"/>
      <c r="AN1302" s="186"/>
      <c r="AO1302" s="186"/>
      <c r="AP1302" s="186"/>
    </row>
    <row r="1303" spans="1:42" s="55" customFormat="1" ht="19.149999999999999" customHeight="1" outlineLevel="1" x14ac:dyDescent="0.25">
      <c r="A1303" s="143" t="s">
        <v>2646</v>
      </c>
      <c r="B1303" s="68" t="s">
        <v>114</v>
      </c>
      <c r="C1303" s="69"/>
      <c r="D1303" s="70"/>
      <c r="E1303" s="85"/>
      <c r="F1303" s="85"/>
      <c r="G1303" s="279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  <c r="V1303" s="186"/>
      <c r="W1303" s="186"/>
      <c r="X1303" s="186"/>
      <c r="Y1303" s="186"/>
      <c r="Z1303" s="186"/>
      <c r="AA1303" s="186"/>
      <c r="AB1303" s="186"/>
      <c r="AC1303" s="186"/>
      <c r="AD1303" s="186"/>
      <c r="AE1303" s="186"/>
      <c r="AF1303" s="186"/>
      <c r="AG1303" s="186"/>
      <c r="AH1303" s="186"/>
      <c r="AI1303" s="186"/>
      <c r="AJ1303" s="186"/>
      <c r="AK1303" s="186"/>
      <c r="AL1303" s="186"/>
      <c r="AM1303" s="186"/>
      <c r="AN1303" s="186"/>
      <c r="AO1303" s="186"/>
      <c r="AP1303" s="186"/>
    </row>
    <row r="1304" spans="1:42" s="55" customFormat="1" ht="31.9" hidden="1" customHeight="1" outlineLevel="1" x14ac:dyDescent="0.25">
      <c r="A1304" s="143" t="s">
        <v>2647</v>
      </c>
      <c r="B1304" s="72" t="s">
        <v>4</v>
      </c>
      <c r="C1304" s="73"/>
      <c r="D1304" s="74"/>
      <c r="E1304" s="76"/>
      <c r="F1304" s="76"/>
      <c r="G1304" s="277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  <c r="V1304" s="186"/>
      <c r="W1304" s="186"/>
      <c r="X1304" s="186"/>
      <c r="Y1304" s="186"/>
      <c r="Z1304" s="186"/>
      <c r="AA1304" s="186"/>
      <c r="AB1304" s="186"/>
      <c r="AC1304" s="186"/>
      <c r="AD1304" s="186"/>
      <c r="AE1304" s="186"/>
      <c r="AF1304" s="186"/>
      <c r="AG1304" s="186"/>
      <c r="AH1304" s="186"/>
      <c r="AI1304" s="186"/>
      <c r="AJ1304" s="186"/>
      <c r="AK1304" s="186"/>
      <c r="AL1304" s="186"/>
      <c r="AM1304" s="186"/>
      <c r="AN1304" s="186"/>
      <c r="AO1304" s="186"/>
      <c r="AP1304" s="186"/>
    </row>
    <row r="1305" spans="1:42" s="55" customFormat="1" ht="31.9" hidden="1" customHeight="1" outlineLevel="1" x14ac:dyDescent="0.25">
      <c r="A1305" s="143" t="s">
        <v>2648</v>
      </c>
      <c r="B1305" s="75" t="s">
        <v>343</v>
      </c>
      <c r="C1305" s="73"/>
      <c r="D1305" s="74"/>
      <c r="E1305" s="76"/>
      <c r="F1305" s="76"/>
      <c r="G1305" s="277"/>
      <c r="H1305" s="186"/>
      <c r="I1305" s="186"/>
      <c r="J1305" s="186"/>
      <c r="K1305" s="186"/>
      <c r="L1305" s="186"/>
      <c r="M1305" s="186"/>
      <c r="N1305" s="186"/>
      <c r="O1305" s="186"/>
      <c r="P1305" s="186"/>
      <c r="Q1305" s="186"/>
      <c r="R1305" s="186"/>
      <c r="S1305" s="186"/>
      <c r="T1305" s="186"/>
      <c r="U1305" s="186"/>
      <c r="V1305" s="186"/>
      <c r="W1305" s="186"/>
      <c r="X1305" s="186"/>
      <c r="Y1305" s="186"/>
      <c r="Z1305" s="186"/>
      <c r="AA1305" s="186"/>
      <c r="AB1305" s="186"/>
      <c r="AC1305" s="186"/>
      <c r="AD1305" s="186"/>
      <c r="AE1305" s="186"/>
      <c r="AF1305" s="186"/>
      <c r="AG1305" s="186"/>
      <c r="AH1305" s="186"/>
      <c r="AI1305" s="186"/>
      <c r="AJ1305" s="186"/>
      <c r="AK1305" s="186"/>
      <c r="AL1305" s="186"/>
      <c r="AM1305" s="186"/>
      <c r="AN1305" s="186"/>
      <c r="AO1305" s="186"/>
      <c r="AP1305" s="186"/>
    </row>
    <row r="1306" spans="1:42" s="55" customFormat="1" ht="31.9" hidden="1" customHeight="1" outlineLevel="1" x14ac:dyDescent="0.25">
      <c r="A1306" s="143" t="s">
        <v>2649</v>
      </c>
      <c r="B1306" s="75" t="s">
        <v>345</v>
      </c>
      <c r="C1306" s="73"/>
      <c r="D1306" s="74"/>
      <c r="E1306" s="76"/>
      <c r="F1306" s="76"/>
      <c r="G1306" s="277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  <c r="U1306" s="186"/>
      <c r="V1306" s="186"/>
      <c r="W1306" s="186"/>
      <c r="X1306" s="186"/>
      <c r="Y1306" s="186"/>
      <c r="Z1306" s="186"/>
      <c r="AA1306" s="186"/>
      <c r="AB1306" s="186"/>
      <c r="AC1306" s="186"/>
      <c r="AD1306" s="186"/>
      <c r="AE1306" s="186"/>
      <c r="AF1306" s="186"/>
      <c r="AG1306" s="186"/>
      <c r="AH1306" s="186"/>
      <c r="AI1306" s="186"/>
      <c r="AJ1306" s="186"/>
      <c r="AK1306" s="186"/>
      <c r="AL1306" s="186"/>
      <c r="AM1306" s="186"/>
      <c r="AN1306" s="186"/>
      <c r="AO1306" s="186"/>
      <c r="AP1306" s="186"/>
    </row>
    <row r="1307" spans="1:42" s="55" customFormat="1" ht="31.9" hidden="1" customHeight="1" outlineLevel="1" x14ac:dyDescent="0.25">
      <c r="A1307" s="143" t="s">
        <v>2650</v>
      </c>
      <c r="B1307" s="75" t="s">
        <v>346</v>
      </c>
      <c r="C1307" s="73"/>
      <c r="D1307" s="74"/>
      <c r="E1307" s="76"/>
      <c r="F1307" s="76"/>
      <c r="G1307" s="277"/>
      <c r="H1307" s="186"/>
      <c r="I1307" s="186"/>
      <c r="J1307" s="186"/>
      <c r="K1307" s="186"/>
      <c r="L1307" s="186"/>
      <c r="M1307" s="186"/>
      <c r="N1307" s="186"/>
      <c r="O1307" s="186"/>
      <c r="P1307" s="186"/>
      <c r="Q1307" s="186"/>
      <c r="R1307" s="186"/>
      <c r="S1307" s="186"/>
      <c r="T1307" s="186"/>
      <c r="U1307" s="186"/>
      <c r="V1307" s="186"/>
      <c r="W1307" s="186"/>
      <c r="X1307" s="186"/>
      <c r="Y1307" s="186"/>
      <c r="Z1307" s="186"/>
      <c r="AA1307" s="186"/>
      <c r="AB1307" s="186"/>
      <c r="AC1307" s="186"/>
      <c r="AD1307" s="186"/>
      <c r="AE1307" s="186"/>
      <c r="AF1307" s="186"/>
      <c r="AG1307" s="186"/>
      <c r="AH1307" s="186"/>
      <c r="AI1307" s="186"/>
      <c r="AJ1307" s="186"/>
      <c r="AK1307" s="186"/>
      <c r="AL1307" s="186"/>
      <c r="AM1307" s="186"/>
      <c r="AN1307" s="186"/>
      <c r="AO1307" s="186"/>
      <c r="AP1307" s="186"/>
    </row>
    <row r="1308" spans="1:42" s="55" customFormat="1" ht="31.9" hidden="1" customHeight="1" outlineLevel="1" x14ac:dyDescent="0.25">
      <c r="A1308" s="143" t="s">
        <v>2651</v>
      </c>
      <c r="B1308" s="75" t="s">
        <v>347</v>
      </c>
      <c r="C1308" s="73"/>
      <c r="D1308" s="74"/>
      <c r="E1308" s="76"/>
      <c r="F1308" s="76"/>
      <c r="G1308" s="277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  <c r="V1308" s="186"/>
      <c r="W1308" s="186"/>
      <c r="X1308" s="186"/>
      <c r="Y1308" s="186"/>
      <c r="Z1308" s="186"/>
      <c r="AA1308" s="186"/>
      <c r="AB1308" s="186"/>
      <c r="AC1308" s="186"/>
      <c r="AD1308" s="186"/>
      <c r="AE1308" s="186"/>
      <c r="AF1308" s="186"/>
      <c r="AG1308" s="186"/>
      <c r="AH1308" s="186"/>
      <c r="AI1308" s="186"/>
      <c r="AJ1308" s="186"/>
      <c r="AK1308" s="186"/>
      <c r="AL1308" s="186"/>
      <c r="AM1308" s="186"/>
      <c r="AN1308" s="186"/>
      <c r="AO1308" s="186"/>
      <c r="AP1308" s="186"/>
    </row>
    <row r="1309" spans="1:42" s="55" customFormat="1" ht="31.9" hidden="1" customHeight="1" outlineLevel="1" x14ac:dyDescent="0.25">
      <c r="A1309" s="143" t="s">
        <v>2652</v>
      </c>
      <c r="B1309" s="75" t="s">
        <v>348</v>
      </c>
      <c r="C1309" s="73"/>
      <c r="D1309" s="74"/>
      <c r="E1309" s="76"/>
      <c r="F1309" s="76"/>
      <c r="G1309" s="277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  <c r="V1309" s="186"/>
      <c r="W1309" s="186"/>
      <c r="X1309" s="186"/>
      <c r="Y1309" s="186"/>
      <c r="Z1309" s="186"/>
      <c r="AA1309" s="186"/>
      <c r="AB1309" s="186"/>
      <c r="AC1309" s="186"/>
      <c r="AD1309" s="186"/>
      <c r="AE1309" s="186"/>
      <c r="AF1309" s="186"/>
      <c r="AG1309" s="186"/>
      <c r="AH1309" s="186"/>
      <c r="AI1309" s="186"/>
      <c r="AJ1309" s="186"/>
      <c r="AK1309" s="186"/>
      <c r="AL1309" s="186"/>
      <c r="AM1309" s="186"/>
      <c r="AN1309" s="186"/>
      <c r="AO1309" s="186"/>
      <c r="AP1309" s="186"/>
    </row>
    <row r="1310" spans="1:42" s="55" customFormat="1" ht="31.9" hidden="1" customHeight="1" outlineLevel="1" x14ac:dyDescent="0.25">
      <c r="A1310" s="143" t="s">
        <v>2653</v>
      </c>
      <c r="B1310" s="72" t="s">
        <v>3</v>
      </c>
      <c r="C1310" s="73"/>
      <c r="D1310" s="74"/>
      <c r="E1310" s="76"/>
      <c r="F1310" s="76"/>
      <c r="G1310" s="277"/>
      <c r="H1310" s="186"/>
      <c r="I1310" s="186"/>
      <c r="J1310" s="186"/>
      <c r="K1310" s="186"/>
      <c r="L1310" s="186"/>
      <c r="M1310" s="186"/>
      <c r="N1310" s="186"/>
      <c r="O1310" s="186"/>
      <c r="P1310" s="186"/>
      <c r="Q1310" s="186"/>
      <c r="R1310" s="186"/>
      <c r="S1310" s="186"/>
      <c r="T1310" s="186"/>
      <c r="U1310" s="186"/>
      <c r="V1310" s="186"/>
      <c r="W1310" s="186"/>
      <c r="X1310" s="186"/>
      <c r="Y1310" s="186"/>
      <c r="Z1310" s="186"/>
      <c r="AA1310" s="186"/>
      <c r="AB1310" s="186"/>
      <c r="AC1310" s="186"/>
      <c r="AD1310" s="186"/>
      <c r="AE1310" s="186"/>
      <c r="AF1310" s="186"/>
      <c r="AG1310" s="186"/>
      <c r="AH1310" s="186"/>
      <c r="AI1310" s="186"/>
      <c r="AJ1310" s="186"/>
      <c r="AK1310" s="186"/>
      <c r="AL1310" s="186"/>
      <c r="AM1310" s="186"/>
      <c r="AN1310" s="186"/>
      <c r="AO1310" s="186"/>
      <c r="AP1310" s="186"/>
    </row>
    <row r="1311" spans="1:42" s="55" customFormat="1" ht="31.9" hidden="1" customHeight="1" outlineLevel="1" x14ac:dyDescent="0.25">
      <c r="A1311" s="143" t="s">
        <v>2654</v>
      </c>
      <c r="B1311" s="75" t="s">
        <v>343</v>
      </c>
      <c r="C1311" s="73"/>
      <c r="D1311" s="74"/>
      <c r="E1311" s="76"/>
      <c r="F1311" s="76"/>
      <c r="G1311" s="277"/>
      <c r="H1311" s="186"/>
      <c r="I1311" s="186"/>
      <c r="J1311" s="186"/>
      <c r="K1311" s="186"/>
      <c r="L1311" s="186"/>
      <c r="M1311" s="186"/>
      <c r="N1311" s="186"/>
      <c r="O1311" s="186"/>
      <c r="P1311" s="186"/>
      <c r="Q1311" s="186"/>
      <c r="R1311" s="186"/>
      <c r="S1311" s="186"/>
      <c r="T1311" s="186"/>
      <c r="U1311" s="186"/>
      <c r="V1311" s="186"/>
      <c r="W1311" s="186"/>
      <c r="X1311" s="186"/>
      <c r="Y1311" s="186"/>
      <c r="Z1311" s="186"/>
      <c r="AA1311" s="186"/>
      <c r="AB1311" s="186"/>
      <c r="AC1311" s="186"/>
      <c r="AD1311" s="186"/>
      <c r="AE1311" s="186"/>
      <c r="AF1311" s="186"/>
      <c r="AG1311" s="186"/>
      <c r="AH1311" s="186"/>
      <c r="AI1311" s="186"/>
      <c r="AJ1311" s="186"/>
      <c r="AK1311" s="186"/>
      <c r="AL1311" s="186"/>
      <c r="AM1311" s="186"/>
      <c r="AN1311" s="186"/>
      <c r="AO1311" s="186"/>
      <c r="AP1311" s="186"/>
    </row>
    <row r="1312" spans="1:42" s="55" customFormat="1" ht="31.9" hidden="1" customHeight="1" outlineLevel="1" x14ac:dyDescent="0.25">
      <c r="A1312" s="143" t="s">
        <v>2655</v>
      </c>
      <c r="B1312" s="75" t="s">
        <v>345</v>
      </c>
      <c r="C1312" s="73"/>
      <c r="D1312" s="74"/>
      <c r="E1312" s="76"/>
      <c r="F1312" s="76"/>
      <c r="G1312" s="277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  <c r="V1312" s="186"/>
      <c r="W1312" s="186"/>
      <c r="X1312" s="186"/>
      <c r="Y1312" s="186"/>
      <c r="Z1312" s="186"/>
      <c r="AA1312" s="186"/>
      <c r="AB1312" s="186"/>
      <c r="AC1312" s="186"/>
      <c r="AD1312" s="186"/>
      <c r="AE1312" s="186"/>
      <c r="AF1312" s="186"/>
      <c r="AG1312" s="186"/>
      <c r="AH1312" s="186"/>
      <c r="AI1312" s="186"/>
      <c r="AJ1312" s="186"/>
      <c r="AK1312" s="186"/>
      <c r="AL1312" s="186"/>
      <c r="AM1312" s="186"/>
      <c r="AN1312" s="186"/>
      <c r="AO1312" s="186"/>
      <c r="AP1312" s="186"/>
    </row>
    <row r="1313" spans="1:42" s="55" customFormat="1" ht="31.9" hidden="1" customHeight="1" outlineLevel="1" x14ac:dyDescent="0.25">
      <c r="A1313" s="143" t="s">
        <v>2656</v>
      </c>
      <c r="B1313" s="75" t="s">
        <v>346</v>
      </c>
      <c r="C1313" s="73"/>
      <c r="D1313" s="74"/>
      <c r="E1313" s="76"/>
      <c r="F1313" s="76"/>
      <c r="G1313" s="277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  <c r="V1313" s="186"/>
      <c r="W1313" s="186"/>
      <c r="X1313" s="186"/>
      <c r="Y1313" s="186"/>
      <c r="Z1313" s="186"/>
      <c r="AA1313" s="186"/>
      <c r="AB1313" s="186"/>
      <c r="AC1313" s="186"/>
      <c r="AD1313" s="186"/>
      <c r="AE1313" s="186"/>
      <c r="AF1313" s="186"/>
      <c r="AG1313" s="186"/>
      <c r="AH1313" s="186"/>
      <c r="AI1313" s="186"/>
      <c r="AJ1313" s="186"/>
      <c r="AK1313" s="186"/>
      <c r="AL1313" s="186"/>
      <c r="AM1313" s="186"/>
      <c r="AN1313" s="186"/>
      <c r="AO1313" s="186"/>
      <c r="AP1313" s="186"/>
    </row>
    <row r="1314" spans="1:42" s="55" customFormat="1" ht="31.9" hidden="1" customHeight="1" outlineLevel="1" x14ac:dyDescent="0.25">
      <c r="A1314" s="143" t="s">
        <v>2657</v>
      </c>
      <c r="B1314" s="75" t="s">
        <v>347</v>
      </c>
      <c r="C1314" s="73"/>
      <c r="D1314" s="74"/>
      <c r="E1314" s="76"/>
      <c r="F1314" s="76"/>
      <c r="G1314" s="277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  <c r="V1314" s="186"/>
      <c r="W1314" s="186"/>
      <c r="X1314" s="186"/>
      <c r="Y1314" s="186"/>
      <c r="Z1314" s="186"/>
      <c r="AA1314" s="186"/>
      <c r="AB1314" s="186"/>
      <c r="AC1314" s="186"/>
      <c r="AD1314" s="186"/>
      <c r="AE1314" s="186"/>
      <c r="AF1314" s="186"/>
      <c r="AG1314" s="186"/>
      <c r="AH1314" s="186"/>
      <c r="AI1314" s="186"/>
      <c r="AJ1314" s="186"/>
      <c r="AK1314" s="186"/>
      <c r="AL1314" s="186"/>
      <c r="AM1314" s="186"/>
      <c r="AN1314" s="186"/>
      <c r="AO1314" s="186"/>
      <c r="AP1314" s="186"/>
    </row>
    <row r="1315" spans="1:42" s="55" customFormat="1" ht="31.9" hidden="1" customHeight="1" outlineLevel="1" x14ac:dyDescent="0.25">
      <c r="A1315" s="143" t="s">
        <v>2658</v>
      </c>
      <c r="B1315" s="75" t="s">
        <v>348</v>
      </c>
      <c r="C1315" s="73"/>
      <c r="D1315" s="74"/>
      <c r="E1315" s="76"/>
      <c r="F1315" s="76"/>
      <c r="G1315" s="277"/>
      <c r="H1315" s="186"/>
      <c r="I1315" s="186"/>
      <c r="J1315" s="186"/>
      <c r="K1315" s="186"/>
      <c r="L1315" s="186"/>
      <c r="M1315" s="186"/>
      <c r="N1315" s="186"/>
      <c r="O1315" s="186"/>
      <c r="P1315" s="186"/>
      <c r="Q1315" s="186"/>
      <c r="R1315" s="186"/>
      <c r="S1315" s="186"/>
      <c r="T1315" s="186"/>
      <c r="U1315" s="186"/>
      <c r="V1315" s="186"/>
      <c r="W1315" s="186"/>
      <c r="X1315" s="186"/>
      <c r="Y1315" s="186"/>
      <c r="Z1315" s="186"/>
      <c r="AA1315" s="186"/>
      <c r="AB1315" s="186"/>
      <c r="AC1315" s="186"/>
      <c r="AD1315" s="186"/>
      <c r="AE1315" s="186"/>
      <c r="AF1315" s="186"/>
      <c r="AG1315" s="186"/>
      <c r="AH1315" s="186"/>
      <c r="AI1315" s="186"/>
      <c r="AJ1315" s="186"/>
      <c r="AK1315" s="186"/>
      <c r="AL1315" s="186"/>
      <c r="AM1315" s="186"/>
      <c r="AN1315" s="186"/>
      <c r="AO1315" s="186"/>
      <c r="AP1315" s="186"/>
    </row>
    <row r="1316" spans="1:42" s="55" customFormat="1" ht="19.149999999999999" customHeight="1" outlineLevel="1" x14ac:dyDescent="0.25">
      <c r="A1316" s="143" t="s">
        <v>2659</v>
      </c>
      <c r="B1316" s="72" t="s">
        <v>5</v>
      </c>
      <c r="C1316" s="73"/>
      <c r="D1316" s="74"/>
      <c r="E1316" s="76"/>
      <c r="F1316" s="76"/>
      <c r="G1316" s="277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  <c r="V1316" s="186"/>
      <c r="W1316" s="186"/>
      <c r="X1316" s="186"/>
      <c r="Y1316" s="186"/>
      <c r="Z1316" s="186"/>
      <c r="AA1316" s="186"/>
      <c r="AB1316" s="186"/>
      <c r="AC1316" s="186"/>
      <c r="AD1316" s="186"/>
      <c r="AE1316" s="186"/>
      <c r="AF1316" s="186"/>
      <c r="AG1316" s="186"/>
      <c r="AH1316" s="186"/>
      <c r="AI1316" s="186"/>
      <c r="AJ1316" s="186"/>
      <c r="AK1316" s="186"/>
      <c r="AL1316" s="186"/>
      <c r="AM1316" s="186"/>
      <c r="AN1316" s="186"/>
      <c r="AO1316" s="186"/>
      <c r="AP1316" s="186"/>
    </row>
    <row r="1317" spans="1:42" s="55" customFormat="1" ht="31.9" hidden="1" customHeight="1" outlineLevel="1" x14ac:dyDescent="0.25">
      <c r="A1317" s="143" t="s">
        <v>2660</v>
      </c>
      <c r="B1317" s="75" t="s">
        <v>343</v>
      </c>
      <c r="C1317" s="73"/>
      <c r="D1317" s="74"/>
      <c r="E1317" s="76"/>
      <c r="F1317" s="76"/>
      <c r="G1317" s="277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  <c r="V1317" s="186"/>
      <c r="W1317" s="186"/>
      <c r="X1317" s="186"/>
      <c r="Y1317" s="186"/>
      <c r="Z1317" s="186"/>
      <c r="AA1317" s="186"/>
      <c r="AB1317" s="186"/>
      <c r="AC1317" s="186"/>
      <c r="AD1317" s="186"/>
      <c r="AE1317" s="186"/>
      <c r="AF1317" s="186"/>
      <c r="AG1317" s="186"/>
      <c r="AH1317" s="186"/>
      <c r="AI1317" s="186"/>
      <c r="AJ1317" s="186"/>
      <c r="AK1317" s="186"/>
      <c r="AL1317" s="186"/>
      <c r="AM1317" s="186"/>
      <c r="AN1317" s="186"/>
      <c r="AO1317" s="186"/>
      <c r="AP1317" s="186"/>
    </row>
    <row r="1318" spans="1:42" s="55" customFormat="1" ht="31.9" hidden="1" customHeight="1" outlineLevel="1" x14ac:dyDescent="0.25">
      <c r="A1318" s="143" t="s">
        <v>2661</v>
      </c>
      <c r="B1318" s="75" t="s">
        <v>345</v>
      </c>
      <c r="C1318" s="73"/>
      <c r="D1318" s="74"/>
      <c r="E1318" s="76"/>
      <c r="F1318" s="76"/>
      <c r="G1318" s="277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  <c r="V1318" s="186"/>
      <c r="W1318" s="186"/>
      <c r="X1318" s="186"/>
      <c r="Y1318" s="186"/>
      <c r="Z1318" s="186"/>
      <c r="AA1318" s="186"/>
      <c r="AB1318" s="186"/>
      <c r="AC1318" s="186"/>
      <c r="AD1318" s="186"/>
      <c r="AE1318" s="186"/>
      <c r="AF1318" s="186"/>
      <c r="AG1318" s="186"/>
      <c r="AH1318" s="186"/>
      <c r="AI1318" s="186"/>
      <c r="AJ1318" s="186"/>
      <c r="AK1318" s="186"/>
      <c r="AL1318" s="186"/>
      <c r="AM1318" s="186"/>
      <c r="AN1318" s="186"/>
      <c r="AO1318" s="186"/>
      <c r="AP1318" s="186"/>
    </row>
    <row r="1319" spans="1:42" s="55" customFormat="1" ht="19.149999999999999" customHeight="1" outlineLevel="1" x14ac:dyDescent="0.3">
      <c r="A1319" s="143" t="s">
        <v>2662</v>
      </c>
      <c r="B1319" s="79" t="s">
        <v>346</v>
      </c>
      <c r="C1319" s="73"/>
      <c r="D1319" s="74"/>
      <c r="E1319" s="80">
        <f>SUM(E1320:E1321)</f>
        <v>480</v>
      </c>
      <c r="F1319" s="84">
        <f t="shared" ref="F1319:G1319" si="17">SUM(F1320:F1321)</f>
        <v>4120</v>
      </c>
      <c r="G1319" s="276">
        <f t="shared" si="17"/>
        <v>2044.7328299999999</v>
      </c>
      <c r="H1319" s="186"/>
      <c r="I1319" s="186"/>
      <c r="J1319" s="186"/>
      <c r="K1319" s="186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186"/>
      <c r="V1319" s="186"/>
      <c r="W1319" s="186"/>
      <c r="X1319" s="186"/>
      <c r="Y1319" s="186"/>
      <c r="Z1319" s="186"/>
      <c r="AA1319" s="186"/>
      <c r="AB1319" s="186"/>
      <c r="AC1319" s="186"/>
      <c r="AD1319" s="186"/>
      <c r="AE1319" s="186"/>
      <c r="AF1319" s="186"/>
      <c r="AG1319" s="186"/>
      <c r="AH1319" s="186"/>
      <c r="AI1319" s="186"/>
      <c r="AJ1319" s="186"/>
      <c r="AK1319" s="186"/>
      <c r="AL1319" s="186"/>
      <c r="AM1319" s="186"/>
      <c r="AN1319" s="186"/>
      <c r="AO1319" s="186"/>
      <c r="AP1319" s="186"/>
    </row>
    <row r="1320" spans="1:42" s="55" customFormat="1" ht="86.25" outlineLevel="1" x14ac:dyDescent="0.25">
      <c r="A1320" s="143" t="s">
        <v>2662</v>
      </c>
      <c r="B1320" s="149" t="s">
        <v>1539</v>
      </c>
      <c r="C1320" s="90">
        <v>2020</v>
      </c>
      <c r="D1320" s="95">
        <v>10</v>
      </c>
      <c r="E1320" s="92">
        <v>40</v>
      </c>
      <c r="F1320" s="93">
        <v>120</v>
      </c>
      <c r="G1320" s="284">
        <v>161.39185000000001</v>
      </c>
      <c r="H1320" s="186"/>
      <c r="I1320" s="186"/>
      <c r="J1320" s="186"/>
      <c r="K1320" s="186"/>
      <c r="L1320" s="186"/>
      <c r="M1320" s="186"/>
      <c r="N1320" s="186"/>
      <c r="O1320" s="186"/>
      <c r="P1320" s="186"/>
      <c r="Q1320" s="186"/>
      <c r="R1320" s="186"/>
      <c r="S1320" s="186"/>
      <c r="T1320" s="186"/>
      <c r="U1320" s="186"/>
      <c r="V1320" s="186"/>
      <c r="W1320" s="186"/>
      <c r="X1320" s="186"/>
      <c r="Y1320" s="186"/>
      <c r="Z1320" s="186"/>
      <c r="AA1320" s="186"/>
      <c r="AB1320" s="186"/>
      <c r="AC1320" s="186"/>
      <c r="AD1320" s="186"/>
      <c r="AE1320" s="186"/>
      <c r="AF1320" s="186"/>
      <c r="AG1320" s="186"/>
      <c r="AH1320" s="186"/>
      <c r="AI1320" s="186"/>
      <c r="AJ1320" s="186"/>
      <c r="AK1320" s="186"/>
      <c r="AL1320" s="186"/>
      <c r="AM1320" s="186"/>
      <c r="AN1320" s="186"/>
      <c r="AO1320" s="186"/>
      <c r="AP1320" s="186"/>
    </row>
    <row r="1321" spans="1:42" s="55" customFormat="1" ht="51.75" outlineLevel="1" x14ac:dyDescent="0.25">
      <c r="A1321" s="143" t="s">
        <v>2662</v>
      </c>
      <c r="B1321" s="149" t="s">
        <v>1501</v>
      </c>
      <c r="C1321" s="90">
        <v>2020</v>
      </c>
      <c r="D1321" s="95">
        <v>35</v>
      </c>
      <c r="E1321" s="92">
        <v>440</v>
      </c>
      <c r="F1321" s="93">
        <v>4000</v>
      </c>
      <c r="G1321" s="284">
        <v>1883.3409799999999</v>
      </c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  <c r="V1321" s="186"/>
      <c r="W1321" s="186"/>
      <c r="X1321" s="186"/>
      <c r="Y1321" s="186"/>
      <c r="Z1321" s="186"/>
      <c r="AA1321" s="186"/>
      <c r="AB1321" s="186"/>
      <c r="AC1321" s="186"/>
      <c r="AD1321" s="186"/>
      <c r="AE1321" s="186"/>
      <c r="AF1321" s="186"/>
      <c r="AG1321" s="186"/>
      <c r="AH1321" s="186"/>
      <c r="AI1321" s="186"/>
      <c r="AJ1321" s="186"/>
      <c r="AK1321" s="186"/>
      <c r="AL1321" s="186"/>
      <c r="AM1321" s="186"/>
      <c r="AN1321" s="186"/>
      <c r="AO1321" s="186"/>
      <c r="AP1321" s="186"/>
    </row>
    <row r="1322" spans="1:42" s="55" customFormat="1" ht="31.9" hidden="1" customHeight="1" outlineLevel="1" x14ac:dyDescent="0.25">
      <c r="A1322" s="143" t="s">
        <v>2663</v>
      </c>
      <c r="B1322" s="75" t="s">
        <v>347</v>
      </c>
      <c r="C1322" s="73"/>
      <c r="D1322" s="111"/>
      <c r="E1322" s="76"/>
      <c r="F1322" s="76"/>
      <c r="G1322" s="277"/>
      <c r="H1322" s="186"/>
      <c r="I1322" s="186"/>
      <c r="J1322" s="186"/>
      <c r="K1322" s="186"/>
      <c r="L1322" s="186"/>
      <c r="M1322" s="186"/>
      <c r="N1322" s="186"/>
      <c r="O1322" s="186"/>
      <c r="P1322" s="186"/>
      <c r="Q1322" s="186"/>
      <c r="R1322" s="186"/>
      <c r="S1322" s="186"/>
      <c r="T1322" s="186"/>
      <c r="U1322" s="186"/>
      <c r="V1322" s="186"/>
      <c r="W1322" s="186"/>
      <c r="X1322" s="186"/>
      <c r="Y1322" s="186"/>
      <c r="Z1322" s="186"/>
      <c r="AA1322" s="186"/>
      <c r="AB1322" s="186"/>
      <c r="AC1322" s="186"/>
      <c r="AD1322" s="186"/>
      <c r="AE1322" s="186"/>
      <c r="AF1322" s="186"/>
      <c r="AG1322" s="186"/>
      <c r="AH1322" s="186"/>
      <c r="AI1322" s="186"/>
      <c r="AJ1322" s="186"/>
      <c r="AK1322" s="186"/>
      <c r="AL1322" s="186"/>
      <c r="AM1322" s="186"/>
      <c r="AN1322" s="186"/>
      <c r="AO1322" s="186"/>
      <c r="AP1322" s="186"/>
    </row>
    <row r="1323" spans="1:42" s="55" customFormat="1" ht="31.9" hidden="1" customHeight="1" outlineLevel="1" x14ac:dyDescent="0.25">
      <c r="A1323" s="143" t="s">
        <v>2664</v>
      </c>
      <c r="B1323" s="75" t="s">
        <v>348</v>
      </c>
      <c r="C1323" s="73"/>
      <c r="D1323" s="111"/>
      <c r="E1323" s="76"/>
      <c r="F1323" s="76"/>
      <c r="G1323" s="277"/>
      <c r="H1323" s="186"/>
      <c r="I1323" s="186"/>
      <c r="J1323" s="186"/>
      <c r="K1323" s="186"/>
      <c r="L1323" s="186"/>
      <c r="M1323" s="186"/>
      <c r="N1323" s="186"/>
      <c r="O1323" s="186"/>
      <c r="P1323" s="186"/>
      <c r="Q1323" s="186"/>
      <c r="R1323" s="186"/>
      <c r="S1323" s="186"/>
      <c r="T1323" s="186"/>
      <c r="U1323" s="186"/>
      <c r="V1323" s="186"/>
      <c r="W1323" s="186"/>
      <c r="X1323" s="186"/>
      <c r="Y1323" s="186"/>
      <c r="Z1323" s="186"/>
      <c r="AA1323" s="186"/>
      <c r="AB1323" s="186"/>
      <c r="AC1323" s="186"/>
      <c r="AD1323" s="186"/>
      <c r="AE1323" s="186"/>
      <c r="AF1323" s="186"/>
      <c r="AG1323" s="186"/>
      <c r="AH1323" s="186"/>
      <c r="AI1323" s="186"/>
      <c r="AJ1323" s="186"/>
      <c r="AK1323" s="186"/>
      <c r="AL1323" s="186"/>
      <c r="AM1323" s="186"/>
      <c r="AN1323" s="186"/>
      <c r="AO1323" s="186"/>
      <c r="AP1323" s="186"/>
    </row>
    <row r="1324" spans="1:42" s="55" customFormat="1" ht="31.9" hidden="1" customHeight="1" outlineLevel="1" x14ac:dyDescent="0.25">
      <c r="A1324" s="143" t="s">
        <v>2665</v>
      </c>
      <c r="B1324" s="72" t="s">
        <v>353</v>
      </c>
      <c r="C1324" s="73"/>
      <c r="D1324" s="111"/>
      <c r="E1324" s="76"/>
      <c r="F1324" s="76"/>
      <c r="G1324" s="277"/>
      <c r="H1324" s="186"/>
      <c r="I1324" s="186"/>
      <c r="J1324" s="186"/>
      <c r="K1324" s="186"/>
      <c r="L1324" s="186"/>
      <c r="M1324" s="186"/>
      <c r="N1324" s="186"/>
      <c r="O1324" s="186"/>
      <c r="P1324" s="186"/>
      <c r="Q1324" s="186"/>
      <c r="R1324" s="186"/>
      <c r="S1324" s="186"/>
      <c r="T1324" s="186"/>
      <c r="U1324" s="186"/>
      <c r="V1324" s="186"/>
      <c r="W1324" s="186"/>
      <c r="X1324" s="186"/>
      <c r="Y1324" s="186"/>
      <c r="Z1324" s="186"/>
      <c r="AA1324" s="186"/>
      <c r="AB1324" s="186"/>
      <c r="AC1324" s="186"/>
      <c r="AD1324" s="186"/>
      <c r="AE1324" s="186"/>
      <c r="AF1324" s="186"/>
      <c r="AG1324" s="186"/>
      <c r="AH1324" s="186"/>
      <c r="AI1324" s="186"/>
      <c r="AJ1324" s="186"/>
      <c r="AK1324" s="186"/>
      <c r="AL1324" s="186"/>
      <c r="AM1324" s="186"/>
      <c r="AN1324" s="186"/>
      <c r="AO1324" s="186"/>
      <c r="AP1324" s="186"/>
    </row>
    <row r="1325" spans="1:42" s="55" customFormat="1" ht="31.9" hidden="1" customHeight="1" outlineLevel="1" x14ac:dyDescent="0.25">
      <c r="A1325" s="143" t="s">
        <v>2666</v>
      </c>
      <c r="B1325" s="75" t="s">
        <v>343</v>
      </c>
      <c r="C1325" s="73"/>
      <c r="D1325" s="111"/>
      <c r="E1325" s="76"/>
      <c r="F1325" s="76"/>
      <c r="G1325" s="277"/>
      <c r="H1325" s="186"/>
      <c r="I1325" s="186"/>
      <c r="J1325" s="186"/>
      <c r="K1325" s="186"/>
      <c r="L1325" s="186"/>
      <c r="M1325" s="186"/>
      <c r="N1325" s="186"/>
      <c r="O1325" s="186"/>
      <c r="P1325" s="186"/>
      <c r="Q1325" s="186"/>
      <c r="R1325" s="186"/>
      <c r="S1325" s="186"/>
      <c r="T1325" s="186"/>
      <c r="U1325" s="186"/>
      <c r="V1325" s="186"/>
      <c r="W1325" s="186"/>
      <c r="X1325" s="186"/>
      <c r="Y1325" s="186"/>
      <c r="Z1325" s="186"/>
      <c r="AA1325" s="186"/>
      <c r="AB1325" s="186"/>
      <c r="AC1325" s="186"/>
      <c r="AD1325" s="186"/>
      <c r="AE1325" s="186"/>
      <c r="AF1325" s="186"/>
      <c r="AG1325" s="186"/>
      <c r="AH1325" s="186"/>
      <c r="AI1325" s="186"/>
      <c r="AJ1325" s="186"/>
      <c r="AK1325" s="186"/>
      <c r="AL1325" s="186"/>
      <c r="AM1325" s="186"/>
      <c r="AN1325" s="186"/>
      <c r="AO1325" s="186"/>
      <c r="AP1325" s="186"/>
    </row>
    <row r="1326" spans="1:42" s="55" customFormat="1" ht="31.9" hidden="1" customHeight="1" outlineLevel="1" x14ac:dyDescent="0.25">
      <c r="A1326" s="143" t="s">
        <v>2667</v>
      </c>
      <c r="B1326" s="75" t="s">
        <v>345</v>
      </c>
      <c r="C1326" s="73"/>
      <c r="D1326" s="111"/>
      <c r="E1326" s="76"/>
      <c r="F1326" s="76"/>
      <c r="G1326" s="277"/>
      <c r="H1326" s="186"/>
      <c r="I1326" s="186"/>
      <c r="J1326" s="186"/>
      <c r="K1326" s="186"/>
      <c r="L1326" s="186"/>
      <c r="M1326" s="186"/>
      <c r="N1326" s="186"/>
      <c r="O1326" s="186"/>
      <c r="P1326" s="186"/>
      <c r="Q1326" s="186"/>
      <c r="R1326" s="186"/>
      <c r="S1326" s="186"/>
      <c r="T1326" s="186"/>
      <c r="U1326" s="186"/>
      <c r="V1326" s="186"/>
      <c r="W1326" s="186"/>
      <c r="X1326" s="186"/>
      <c r="Y1326" s="186"/>
      <c r="Z1326" s="186"/>
      <c r="AA1326" s="186"/>
      <c r="AB1326" s="186"/>
      <c r="AC1326" s="186"/>
      <c r="AD1326" s="186"/>
      <c r="AE1326" s="186"/>
      <c r="AF1326" s="186"/>
      <c r="AG1326" s="186"/>
      <c r="AH1326" s="186"/>
      <c r="AI1326" s="186"/>
      <c r="AJ1326" s="186"/>
      <c r="AK1326" s="186"/>
      <c r="AL1326" s="186"/>
      <c r="AM1326" s="186"/>
      <c r="AN1326" s="186"/>
      <c r="AO1326" s="186"/>
      <c r="AP1326" s="186"/>
    </row>
    <row r="1327" spans="1:42" s="55" customFormat="1" ht="31.9" hidden="1" customHeight="1" outlineLevel="1" x14ac:dyDescent="0.25">
      <c r="A1327" s="143" t="s">
        <v>2668</v>
      </c>
      <c r="B1327" s="75" t="s">
        <v>346</v>
      </c>
      <c r="C1327" s="73"/>
      <c r="D1327" s="111"/>
      <c r="E1327" s="76"/>
      <c r="F1327" s="76"/>
      <c r="G1327" s="277"/>
      <c r="H1327" s="186"/>
      <c r="I1327" s="186"/>
      <c r="J1327" s="186"/>
      <c r="K1327" s="186"/>
      <c r="L1327" s="186"/>
      <c r="M1327" s="186"/>
      <c r="N1327" s="186"/>
      <c r="O1327" s="186"/>
      <c r="P1327" s="186"/>
      <c r="Q1327" s="186"/>
      <c r="R1327" s="186"/>
      <c r="S1327" s="186"/>
      <c r="T1327" s="186"/>
      <c r="U1327" s="186"/>
      <c r="V1327" s="186"/>
      <c r="W1327" s="186"/>
      <c r="X1327" s="186"/>
      <c r="Y1327" s="186"/>
      <c r="Z1327" s="186"/>
      <c r="AA1327" s="186"/>
      <c r="AB1327" s="186"/>
      <c r="AC1327" s="186"/>
      <c r="AD1327" s="186"/>
      <c r="AE1327" s="186"/>
      <c r="AF1327" s="186"/>
      <c r="AG1327" s="186"/>
      <c r="AH1327" s="186"/>
      <c r="AI1327" s="186"/>
      <c r="AJ1327" s="186"/>
      <c r="AK1327" s="186"/>
      <c r="AL1327" s="186"/>
      <c r="AM1327" s="186"/>
      <c r="AN1327" s="186"/>
      <c r="AO1327" s="186"/>
      <c r="AP1327" s="186"/>
    </row>
    <row r="1328" spans="1:42" s="55" customFormat="1" ht="31.9" hidden="1" customHeight="1" outlineLevel="1" x14ac:dyDescent="0.25">
      <c r="A1328" s="143" t="s">
        <v>2669</v>
      </c>
      <c r="B1328" s="75" t="s">
        <v>347</v>
      </c>
      <c r="C1328" s="73"/>
      <c r="D1328" s="111"/>
      <c r="E1328" s="76"/>
      <c r="F1328" s="76"/>
      <c r="G1328" s="277"/>
      <c r="H1328" s="186"/>
      <c r="I1328" s="186"/>
      <c r="J1328" s="186"/>
      <c r="K1328" s="186"/>
      <c r="L1328" s="186"/>
      <c r="M1328" s="186"/>
      <c r="N1328" s="186"/>
      <c r="O1328" s="186"/>
      <c r="P1328" s="186"/>
      <c r="Q1328" s="186"/>
      <c r="R1328" s="186"/>
      <c r="S1328" s="186"/>
      <c r="T1328" s="186"/>
      <c r="U1328" s="186"/>
      <c r="V1328" s="186"/>
      <c r="W1328" s="186"/>
      <c r="X1328" s="186"/>
      <c r="Y1328" s="186"/>
      <c r="Z1328" s="186"/>
      <c r="AA1328" s="186"/>
      <c r="AB1328" s="186"/>
      <c r="AC1328" s="186"/>
      <c r="AD1328" s="186"/>
      <c r="AE1328" s="186"/>
      <c r="AF1328" s="186"/>
      <c r="AG1328" s="186"/>
      <c r="AH1328" s="186"/>
      <c r="AI1328" s="186"/>
      <c r="AJ1328" s="186"/>
      <c r="AK1328" s="186"/>
      <c r="AL1328" s="186"/>
      <c r="AM1328" s="186"/>
      <c r="AN1328" s="186"/>
      <c r="AO1328" s="186"/>
      <c r="AP1328" s="186"/>
    </row>
    <row r="1329" spans="1:42" s="55" customFormat="1" ht="31.9" hidden="1" customHeight="1" outlineLevel="1" x14ac:dyDescent="0.25">
      <c r="A1329" s="143" t="s">
        <v>2670</v>
      </c>
      <c r="B1329" s="75" t="s">
        <v>348</v>
      </c>
      <c r="C1329" s="73"/>
      <c r="D1329" s="111"/>
      <c r="E1329" s="76"/>
      <c r="F1329" s="76"/>
      <c r="G1329" s="277"/>
      <c r="H1329" s="186"/>
      <c r="I1329" s="186"/>
      <c r="J1329" s="186"/>
      <c r="K1329" s="186"/>
      <c r="L1329" s="186"/>
      <c r="M1329" s="186"/>
      <c r="N1329" s="186"/>
      <c r="O1329" s="186"/>
      <c r="P1329" s="186"/>
      <c r="Q1329" s="186"/>
      <c r="R1329" s="186"/>
      <c r="S1329" s="186"/>
      <c r="T1329" s="186"/>
      <c r="U1329" s="186"/>
      <c r="V1329" s="186"/>
      <c r="W1329" s="186"/>
      <c r="X1329" s="186"/>
      <c r="Y1329" s="186"/>
      <c r="Z1329" s="186"/>
      <c r="AA1329" s="186"/>
      <c r="AB1329" s="186"/>
      <c r="AC1329" s="186"/>
      <c r="AD1329" s="186"/>
      <c r="AE1329" s="186"/>
      <c r="AF1329" s="186"/>
      <c r="AG1329" s="186"/>
      <c r="AH1329" s="186"/>
      <c r="AI1329" s="186"/>
      <c r="AJ1329" s="186"/>
      <c r="AK1329" s="186"/>
      <c r="AL1329" s="186"/>
      <c r="AM1329" s="186"/>
      <c r="AN1329" s="186"/>
      <c r="AO1329" s="186"/>
      <c r="AP1329" s="186"/>
    </row>
    <row r="1330" spans="1:42" s="55" customFormat="1" ht="31.9" hidden="1" customHeight="1" outlineLevel="1" x14ac:dyDescent="0.25">
      <c r="A1330" s="143" t="s">
        <v>2671</v>
      </c>
      <c r="B1330" s="72" t="s">
        <v>356</v>
      </c>
      <c r="C1330" s="73"/>
      <c r="D1330" s="111"/>
      <c r="E1330" s="76"/>
      <c r="F1330" s="76"/>
      <c r="G1330" s="277"/>
      <c r="H1330" s="186"/>
      <c r="I1330" s="186"/>
      <c r="J1330" s="186"/>
      <c r="K1330" s="186"/>
      <c r="L1330" s="186"/>
      <c r="M1330" s="186"/>
      <c r="N1330" s="186"/>
      <c r="O1330" s="186"/>
      <c r="P1330" s="186"/>
      <c r="Q1330" s="186"/>
      <c r="R1330" s="186"/>
      <c r="S1330" s="186"/>
      <c r="T1330" s="186"/>
      <c r="U1330" s="186"/>
      <c r="V1330" s="186"/>
      <c r="W1330" s="186"/>
      <c r="X1330" s="186"/>
      <c r="Y1330" s="186"/>
      <c r="Z1330" s="186"/>
      <c r="AA1330" s="186"/>
      <c r="AB1330" s="186"/>
      <c r="AC1330" s="186"/>
      <c r="AD1330" s="186"/>
      <c r="AE1330" s="186"/>
      <c r="AF1330" s="186"/>
      <c r="AG1330" s="186"/>
      <c r="AH1330" s="186"/>
      <c r="AI1330" s="186"/>
      <c r="AJ1330" s="186"/>
      <c r="AK1330" s="186"/>
      <c r="AL1330" s="186"/>
      <c r="AM1330" s="186"/>
      <c r="AN1330" s="186"/>
      <c r="AO1330" s="186"/>
      <c r="AP1330" s="186"/>
    </row>
    <row r="1331" spans="1:42" s="55" customFormat="1" ht="31.9" hidden="1" customHeight="1" outlineLevel="1" x14ac:dyDescent="0.25">
      <c r="A1331" s="143" t="s">
        <v>2672</v>
      </c>
      <c r="B1331" s="75" t="s">
        <v>343</v>
      </c>
      <c r="C1331" s="73"/>
      <c r="D1331" s="111"/>
      <c r="E1331" s="76"/>
      <c r="F1331" s="76"/>
      <c r="G1331" s="277"/>
      <c r="H1331" s="186"/>
      <c r="I1331" s="186"/>
      <c r="J1331" s="186"/>
      <c r="K1331" s="186"/>
      <c r="L1331" s="186"/>
      <c r="M1331" s="186"/>
      <c r="N1331" s="186"/>
      <c r="O1331" s="186"/>
      <c r="P1331" s="186"/>
      <c r="Q1331" s="186"/>
      <c r="R1331" s="186"/>
      <c r="S1331" s="186"/>
      <c r="T1331" s="186"/>
      <c r="U1331" s="186"/>
      <c r="V1331" s="186"/>
      <c r="W1331" s="186"/>
      <c r="X1331" s="186"/>
      <c r="Y1331" s="186"/>
      <c r="Z1331" s="186"/>
      <c r="AA1331" s="186"/>
      <c r="AB1331" s="186"/>
      <c r="AC1331" s="186"/>
      <c r="AD1331" s="186"/>
      <c r="AE1331" s="186"/>
      <c r="AF1331" s="186"/>
      <c r="AG1331" s="186"/>
      <c r="AH1331" s="186"/>
      <c r="AI1331" s="186"/>
      <c r="AJ1331" s="186"/>
      <c r="AK1331" s="186"/>
      <c r="AL1331" s="186"/>
      <c r="AM1331" s="186"/>
      <c r="AN1331" s="186"/>
      <c r="AO1331" s="186"/>
      <c r="AP1331" s="186"/>
    </row>
    <row r="1332" spans="1:42" s="55" customFormat="1" ht="31.9" hidden="1" customHeight="1" outlineLevel="1" x14ac:dyDescent="0.25">
      <c r="A1332" s="143" t="s">
        <v>2673</v>
      </c>
      <c r="B1332" s="75" t="s">
        <v>345</v>
      </c>
      <c r="C1332" s="73"/>
      <c r="D1332" s="111"/>
      <c r="E1332" s="76"/>
      <c r="F1332" s="76"/>
      <c r="G1332" s="277"/>
      <c r="H1332" s="186"/>
      <c r="I1332" s="186"/>
      <c r="J1332" s="186"/>
      <c r="K1332" s="186"/>
      <c r="L1332" s="186"/>
      <c r="M1332" s="186"/>
      <c r="N1332" s="186"/>
      <c r="O1332" s="186"/>
      <c r="P1332" s="186"/>
      <c r="Q1332" s="186"/>
      <c r="R1332" s="186"/>
      <c r="S1332" s="186"/>
      <c r="T1332" s="186"/>
      <c r="U1332" s="186"/>
      <c r="V1332" s="186"/>
      <c r="W1332" s="186"/>
      <c r="X1332" s="186"/>
      <c r="Y1332" s="186"/>
      <c r="Z1332" s="186"/>
      <c r="AA1332" s="186"/>
      <c r="AB1332" s="186"/>
      <c r="AC1332" s="186"/>
      <c r="AD1332" s="186"/>
      <c r="AE1332" s="186"/>
      <c r="AF1332" s="186"/>
      <c r="AG1332" s="186"/>
      <c r="AH1332" s="186"/>
      <c r="AI1332" s="186"/>
      <c r="AJ1332" s="186"/>
      <c r="AK1332" s="186"/>
      <c r="AL1332" s="186"/>
      <c r="AM1332" s="186"/>
      <c r="AN1332" s="186"/>
      <c r="AO1332" s="186"/>
      <c r="AP1332" s="186"/>
    </row>
    <row r="1333" spans="1:42" s="55" customFormat="1" ht="31.9" hidden="1" customHeight="1" outlineLevel="1" x14ac:dyDescent="0.25">
      <c r="A1333" s="143" t="s">
        <v>2674</v>
      </c>
      <c r="B1333" s="75" t="s">
        <v>346</v>
      </c>
      <c r="C1333" s="73"/>
      <c r="D1333" s="111"/>
      <c r="E1333" s="76"/>
      <c r="F1333" s="76"/>
      <c r="G1333" s="277"/>
      <c r="H1333" s="186"/>
      <c r="I1333" s="186"/>
      <c r="J1333" s="186"/>
      <c r="K1333" s="186"/>
      <c r="L1333" s="186"/>
      <c r="M1333" s="186"/>
      <c r="N1333" s="186"/>
      <c r="O1333" s="186"/>
      <c r="P1333" s="186"/>
      <c r="Q1333" s="186"/>
      <c r="R1333" s="186"/>
      <c r="S1333" s="186"/>
      <c r="T1333" s="186"/>
      <c r="U1333" s="186"/>
      <c r="V1333" s="186"/>
      <c r="W1333" s="186"/>
      <c r="X1333" s="186"/>
      <c r="Y1333" s="186"/>
      <c r="Z1333" s="186"/>
      <c r="AA1333" s="186"/>
      <c r="AB1333" s="186"/>
      <c r="AC1333" s="186"/>
      <c r="AD1333" s="186"/>
      <c r="AE1333" s="186"/>
      <c r="AF1333" s="186"/>
      <c r="AG1333" s="186"/>
      <c r="AH1333" s="186"/>
      <c r="AI1333" s="186"/>
      <c r="AJ1333" s="186"/>
      <c r="AK1333" s="186"/>
      <c r="AL1333" s="186"/>
      <c r="AM1333" s="186"/>
      <c r="AN1333" s="186"/>
      <c r="AO1333" s="186"/>
      <c r="AP1333" s="186"/>
    </row>
    <row r="1334" spans="1:42" s="55" customFormat="1" ht="31.9" hidden="1" customHeight="1" outlineLevel="1" x14ac:dyDescent="0.25">
      <c r="A1334" s="143" t="s">
        <v>2675</v>
      </c>
      <c r="B1334" s="75" t="s">
        <v>347</v>
      </c>
      <c r="C1334" s="73"/>
      <c r="D1334" s="111"/>
      <c r="E1334" s="76"/>
      <c r="F1334" s="76"/>
      <c r="G1334" s="277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  <c r="U1334" s="186"/>
      <c r="V1334" s="186"/>
      <c r="W1334" s="186"/>
      <c r="X1334" s="186"/>
      <c r="Y1334" s="186"/>
      <c r="Z1334" s="186"/>
      <c r="AA1334" s="186"/>
      <c r="AB1334" s="186"/>
      <c r="AC1334" s="186"/>
      <c r="AD1334" s="186"/>
      <c r="AE1334" s="186"/>
      <c r="AF1334" s="186"/>
      <c r="AG1334" s="186"/>
      <c r="AH1334" s="186"/>
      <c r="AI1334" s="186"/>
      <c r="AJ1334" s="186"/>
      <c r="AK1334" s="186"/>
      <c r="AL1334" s="186"/>
      <c r="AM1334" s="186"/>
      <c r="AN1334" s="186"/>
      <c r="AO1334" s="186"/>
      <c r="AP1334" s="186"/>
    </row>
    <row r="1335" spans="1:42" s="55" customFormat="1" ht="31.9" hidden="1" customHeight="1" outlineLevel="1" x14ac:dyDescent="0.25">
      <c r="A1335" s="143" t="s">
        <v>2676</v>
      </c>
      <c r="B1335" s="75" t="s">
        <v>348</v>
      </c>
      <c r="C1335" s="73"/>
      <c r="D1335" s="111"/>
      <c r="E1335" s="76"/>
      <c r="F1335" s="76"/>
      <c r="G1335" s="277"/>
      <c r="H1335" s="186"/>
      <c r="I1335" s="186"/>
      <c r="J1335" s="186"/>
      <c r="K1335" s="186"/>
      <c r="L1335" s="186"/>
      <c r="M1335" s="186"/>
      <c r="N1335" s="186"/>
      <c r="O1335" s="186"/>
      <c r="P1335" s="186"/>
      <c r="Q1335" s="186"/>
      <c r="R1335" s="186"/>
      <c r="S1335" s="186"/>
      <c r="T1335" s="186"/>
      <c r="U1335" s="186"/>
      <c r="V1335" s="186"/>
      <c r="W1335" s="186"/>
      <c r="X1335" s="186"/>
      <c r="Y1335" s="186"/>
      <c r="Z1335" s="186"/>
      <c r="AA1335" s="186"/>
      <c r="AB1335" s="186"/>
      <c r="AC1335" s="186"/>
      <c r="AD1335" s="186"/>
      <c r="AE1335" s="186"/>
      <c r="AF1335" s="186"/>
      <c r="AG1335" s="186"/>
      <c r="AH1335" s="186"/>
      <c r="AI1335" s="186"/>
      <c r="AJ1335" s="186"/>
      <c r="AK1335" s="186"/>
      <c r="AL1335" s="186"/>
      <c r="AM1335" s="186"/>
      <c r="AN1335" s="186"/>
      <c r="AO1335" s="186"/>
      <c r="AP1335" s="186"/>
    </row>
    <row r="1336" spans="1:42" s="55" customFormat="1" ht="31.9" hidden="1" customHeight="1" outlineLevel="1" x14ac:dyDescent="0.25">
      <c r="A1336" s="143" t="s">
        <v>2677</v>
      </c>
      <c r="B1336" s="72" t="s">
        <v>359</v>
      </c>
      <c r="C1336" s="73"/>
      <c r="D1336" s="111"/>
      <c r="E1336" s="76"/>
      <c r="F1336" s="76"/>
      <c r="G1336" s="277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  <c r="V1336" s="186"/>
      <c r="W1336" s="186"/>
      <c r="X1336" s="186"/>
      <c r="Y1336" s="186"/>
      <c r="Z1336" s="186"/>
      <c r="AA1336" s="186"/>
      <c r="AB1336" s="186"/>
      <c r="AC1336" s="186"/>
      <c r="AD1336" s="186"/>
      <c r="AE1336" s="186"/>
      <c r="AF1336" s="186"/>
      <c r="AG1336" s="186"/>
      <c r="AH1336" s="186"/>
      <c r="AI1336" s="186"/>
      <c r="AJ1336" s="186"/>
      <c r="AK1336" s="186"/>
      <c r="AL1336" s="186"/>
      <c r="AM1336" s="186"/>
      <c r="AN1336" s="186"/>
      <c r="AO1336" s="186"/>
      <c r="AP1336" s="186"/>
    </row>
    <row r="1337" spans="1:42" s="55" customFormat="1" ht="31.9" hidden="1" customHeight="1" outlineLevel="1" x14ac:dyDescent="0.25">
      <c r="A1337" s="143" t="s">
        <v>2678</v>
      </c>
      <c r="B1337" s="75" t="s">
        <v>343</v>
      </c>
      <c r="C1337" s="73"/>
      <c r="D1337" s="111"/>
      <c r="E1337" s="76"/>
      <c r="F1337" s="76"/>
      <c r="G1337" s="277"/>
      <c r="H1337" s="186"/>
      <c r="I1337" s="186"/>
      <c r="J1337" s="186"/>
      <c r="K1337" s="186"/>
      <c r="L1337" s="186"/>
      <c r="M1337" s="186"/>
      <c r="N1337" s="186"/>
      <c r="O1337" s="186"/>
      <c r="P1337" s="186"/>
      <c r="Q1337" s="186"/>
      <c r="R1337" s="186"/>
      <c r="S1337" s="186"/>
      <c r="T1337" s="186"/>
      <c r="U1337" s="186"/>
      <c r="V1337" s="186"/>
      <c r="W1337" s="186"/>
      <c r="X1337" s="186"/>
      <c r="Y1337" s="186"/>
      <c r="Z1337" s="186"/>
      <c r="AA1337" s="186"/>
      <c r="AB1337" s="186"/>
      <c r="AC1337" s="186"/>
      <c r="AD1337" s="186"/>
      <c r="AE1337" s="186"/>
      <c r="AF1337" s="186"/>
      <c r="AG1337" s="186"/>
      <c r="AH1337" s="186"/>
      <c r="AI1337" s="186"/>
      <c r="AJ1337" s="186"/>
      <c r="AK1337" s="186"/>
      <c r="AL1337" s="186"/>
      <c r="AM1337" s="186"/>
      <c r="AN1337" s="186"/>
      <c r="AO1337" s="186"/>
      <c r="AP1337" s="186"/>
    </row>
    <row r="1338" spans="1:42" s="55" customFormat="1" ht="31.9" hidden="1" customHeight="1" outlineLevel="1" x14ac:dyDescent="0.25">
      <c r="A1338" s="143" t="s">
        <v>2679</v>
      </c>
      <c r="B1338" s="75" t="s">
        <v>345</v>
      </c>
      <c r="C1338" s="73"/>
      <c r="D1338" s="111"/>
      <c r="E1338" s="76"/>
      <c r="F1338" s="76"/>
      <c r="G1338" s="277"/>
      <c r="H1338" s="186"/>
      <c r="I1338" s="186"/>
      <c r="J1338" s="186"/>
      <c r="K1338" s="186"/>
      <c r="L1338" s="186"/>
      <c r="M1338" s="186"/>
      <c r="N1338" s="186"/>
      <c r="O1338" s="186"/>
      <c r="P1338" s="186"/>
      <c r="Q1338" s="186"/>
      <c r="R1338" s="186"/>
      <c r="S1338" s="186"/>
      <c r="T1338" s="186"/>
      <c r="U1338" s="186"/>
      <c r="V1338" s="186"/>
      <c r="W1338" s="186"/>
      <c r="X1338" s="186"/>
      <c r="Y1338" s="186"/>
      <c r="Z1338" s="186"/>
      <c r="AA1338" s="186"/>
      <c r="AB1338" s="186"/>
      <c r="AC1338" s="186"/>
      <c r="AD1338" s="186"/>
      <c r="AE1338" s="186"/>
      <c r="AF1338" s="186"/>
      <c r="AG1338" s="186"/>
      <c r="AH1338" s="186"/>
      <c r="AI1338" s="186"/>
      <c r="AJ1338" s="186"/>
      <c r="AK1338" s="186"/>
      <c r="AL1338" s="186"/>
      <c r="AM1338" s="186"/>
      <c r="AN1338" s="186"/>
      <c r="AO1338" s="186"/>
      <c r="AP1338" s="186"/>
    </row>
    <row r="1339" spans="1:42" s="55" customFormat="1" ht="31.9" hidden="1" customHeight="1" outlineLevel="1" x14ac:dyDescent="0.25">
      <c r="A1339" s="143" t="s">
        <v>2680</v>
      </c>
      <c r="B1339" s="75" t="s">
        <v>346</v>
      </c>
      <c r="C1339" s="73"/>
      <c r="D1339" s="111"/>
      <c r="E1339" s="76"/>
      <c r="F1339" s="76"/>
      <c r="G1339" s="277"/>
      <c r="H1339" s="186"/>
      <c r="I1339" s="186"/>
      <c r="J1339" s="186"/>
      <c r="K1339" s="186"/>
      <c r="L1339" s="186"/>
      <c r="M1339" s="186"/>
      <c r="N1339" s="186"/>
      <c r="O1339" s="186"/>
      <c r="P1339" s="186"/>
      <c r="Q1339" s="186"/>
      <c r="R1339" s="186"/>
      <c r="S1339" s="186"/>
      <c r="T1339" s="186"/>
      <c r="U1339" s="186"/>
      <c r="V1339" s="186"/>
      <c r="W1339" s="186"/>
      <c r="X1339" s="186"/>
      <c r="Y1339" s="186"/>
      <c r="Z1339" s="186"/>
      <c r="AA1339" s="186"/>
      <c r="AB1339" s="186"/>
      <c r="AC1339" s="186"/>
      <c r="AD1339" s="186"/>
      <c r="AE1339" s="186"/>
      <c r="AF1339" s="186"/>
      <c r="AG1339" s="186"/>
      <c r="AH1339" s="186"/>
      <c r="AI1339" s="186"/>
      <c r="AJ1339" s="186"/>
      <c r="AK1339" s="186"/>
      <c r="AL1339" s="186"/>
      <c r="AM1339" s="186"/>
      <c r="AN1339" s="186"/>
      <c r="AO1339" s="186"/>
      <c r="AP1339" s="186"/>
    </row>
    <row r="1340" spans="1:42" s="55" customFormat="1" ht="31.9" hidden="1" customHeight="1" outlineLevel="1" x14ac:dyDescent="0.25">
      <c r="A1340" s="143" t="s">
        <v>2681</v>
      </c>
      <c r="B1340" s="75" t="s">
        <v>347</v>
      </c>
      <c r="C1340" s="73"/>
      <c r="D1340" s="111"/>
      <c r="E1340" s="76"/>
      <c r="F1340" s="76"/>
      <c r="G1340" s="277"/>
      <c r="H1340" s="186"/>
      <c r="I1340" s="186"/>
      <c r="J1340" s="186"/>
      <c r="K1340" s="186"/>
      <c r="L1340" s="186"/>
      <c r="M1340" s="186"/>
      <c r="N1340" s="186"/>
      <c r="O1340" s="186"/>
      <c r="P1340" s="186"/>
      <c r="Q1340" s="186"/>
      <c r="R1340" s="186"/>
      <c r="S1340" s="186"/>
      <c r="T1340" s="186"/>
      <c r="U1340" s="186"/>
      <c r="V1340" s="186"/>
      <c r="W1340" s="186"/>
      <c r="X1340" s="186"/>
      <c r="Y1340" s="186"/>
      <c r="Z1340" s="186"/>
      <c r="AA1340" s="186"/>
      <c r="AB1340" s="186"/>
      <c r="AC1340" s="186"/>
      <c r="AD1340" s="186"/>
      <c r="AE1340" s="186"/>
      <c r="AF1340" s="186"/>
      <c r="AG1340" s="186"/>
      <c r="AH1340" s="186"/>
      <c r="AI1340" s="186"/>
      <c r="AJ1340" s="186"/>
      <c r="AK1340" s="186"/>
      <c r="AL1340" s="186"/>
      <c r="AM1340" s="186"/>
      <c r="AN1340" s="186"/>
      <c r="AO1340" s="186"/>
      <c r="AP1340" s="186"/>
    </row>
    <row r="1341" spans="1:42" s="55" customFormat="1" ht="31.9" hidden="1" customHeight="1" outlineLevel="1" x14ac:dyDescent="0.25">
      <c r="A1341" s="143" t="s">
        <v>2682</v>
      </c>
      <c r="B1341" s="75" t="s">
        <v>348</v>
      </c>
      <c r="C1341" s="73"/>
      <c r="D1341" s="111"/>
      <c r="E1341" s="76"/>
      <c r="F1341" s="76"/>
      <c r="G1341" s="277"/>
      <c r="H1341" s="186"/>
      <c r="I1341" s="186"/>
      <c r="J1341" s="186"/>
      <c r="K1341" s="186"/>
      <c r="L1341" s="186"/>
      <c r="M1341" s="186"/>
      <c r="N1341" s="186"/>
      <c r="O1341" s="186"/>
      <c r="P1341" s="186"/>
      <c r="Q1341" s="186"/>
      <c r="R1341" s="186"/>
      <c r="S1341" s="186"/>
      <c r="T1341" s="186"/>
      <c r="U1341" s="186"/>
      <c r="V1341" s="186"/>
      <c r="W1341" s="186"/>
      <c r="X1341" s="186"/>
      <c r="Y1341" s="186"/>
      <c r="Z1341" s="186"/>
      <c r="AA1341" s="186"/>
      <c r="AB1341" s="186"/>
      <c r="AC1341" s="186"/>
      <c r="AD1341" s="186"/>
      <c r="AE1341" s="186"/>
      <c r="AF1341" s="186"/>
      <c r="AG1341" s="186"/>
      <c r="AH1341" s="186"/>
      <c r="AI1341" s="186"/>
      <c r="AJ1341" s="186"/>
      <c r="AK1341" s="186"/>
      <c r="AL1341" s="186"/>
      <c r="AM1341" s="186"/>
      <c r="AN1341" s="186"/>
      <c r="AO1341" s="186"/>
      <c r="AP1341" s="186"/>
    </row>
    <row r="1342" spans="1:42" s="55" customFormat="1" ht="31.9" hidden="1" customHeight="1" outlineLevel="1" x14ac:dyDescent="0.25">
      <c r="A1342" s="143" t="s">
        <v>2683</v>
      </c>
      <c r="B1342" s="72" t="s">
        <v>362</v>
      </c>
      <c r="C1342" s="73"/>
      <c r="D1342" s="111"/>
      <c r="E1342" s="76"/>
      <c r="F1342" s="76"/>
      <c r="G1342" s="277"/>
      <c r="H1342" s="186"/>
      <c r="I1342" s="186"/>
      <c r="J1342" s="186"/>
      <c r="K1342" s="186"/>
      <c r="L1342" s="186"/>
      <c r="M1342" s="186"/>
      <c r="N1342" s="186"/>
      <c r="O1342" s="186"/>
      <c r="P1342" s="186"/>
      <c r="Q1342" s="186"/>
      <c r="R1342" s="186"/>
      <c r="S1342" s="186"/>
      <c r="T1342" s="186"/>
      <c r="U1342" s="186"/>
      <c r="V1342" s="186"/>
      <c r="W1342" s="186"/>
      <c r="X1342" s="186"/>
      <c r="Y1342" s="186"/>
      <c r="Z1342" s="186"/>
      <c r="AA1342" s="186"/>
      <c r="AB1342" s="186"/>
      <c r="AC1342" s="186"/>
      <c r="AD1342" s="186"/>
      <c r="AE1342" s="186"/>
      <c r="AF1342" s="186"/>
      <c r="AG1342" s="186"/>
      <c r="AH1342" s="186"/>
      <c r="AI1342" s="186"/>
      <c r="AJ1342" s="186"/>
      <c r="AK1342" s="186"/>
      <c r="AL1342" s="186"/>
      <c r="AM1342" s="186"/>
      <c r="AN1342" s="186"/>
      <c r="AO1342" s="186"/>
      <c r="AP1342" s="186"/>
    </row>
    <row r="1343" spans="1:42" s="55" customFormat="1" ht="31.9" hidden="1" customHeight="1" outlineLevel="1" x14ac:dyDescent="0.25">
      <c r="A1343" s="143" t="s">
        <v>2684</v>
      </c>
      <c r="B1343" s="75" t="s">
        <v>343</v>
      </c>
      <c r="C1343" s="73"/>
      <c r="D1343" s="111"/>
      <c r="E1343" s="76"/>
      <c r="F1343" s="76"/>
      <c r="G1343" s="277"/>
      <c r="H1343" s="186"/>
      <c r="I1343" s="186"/>
      <c r="J1343" s="186"/>
      <c r="K1343" s="186"/>
      <c r="L1343" s="186"/>
      <c r="M1343" s="186"/>
      <c r="N1343" s="186"/>
      <c r="O1343" s="186"/>
      <c r="P1343" s="186"/>
      <c r="Q1343" s="186"/>
      <c r="R1343" s="186"/>
      <c r="S1343" s="186"/>
      <c r="T1343" s="186"/>
      <c r="U1343" s="186"/>
      <c r="V1343" s="186"/>
      <c r="W1343" s="186"/>
      <c r="X1343" s="186"/>
      <c r="Y1343" s="186"/>
      <c r="Z1343" s="186"/>
      <c r="AA1343" s="186"/>
      <c r="AB1343" s="186"/>
      <c r="AC1343" s="186"/>
      <c r="AD1343" s="186"/>
      <c r="AE1343" s="186"/>
      <c r="AF1343" s="186"/>
      <c r="AG1343" s="186"/>
      <c r="AH1343" s="186"/>
      <c r="AI1343" s="186"/>
      <c r="AJ1343" s="186"/>
      <c r="AK1343" s="186"/>
      <c r="AL1343" s="186"/>
      <c r="AM1343" s="186"/>
      <c r="AN1343" s="186"/>
      <c r="AO1343" s="186"/>
      <c r="AP1343" s="186"/>
    </row>
    <row r="1344" spans="1:42" s="55" customFormat="1" ht="31.9" hidden="1" customHeight="1" outlineLevel="1" x14ac:dyDescent="0.25">
      <c r="A1344" s="143" t="s">
        <v>2685</v>
      </c>
      <c r="B1344" s="75" t="s">
        <v>345</v>
      </c>
      <c r="C1344" s="73"/>
      <c r="D1344" s="111"/>
      <c r="E1344" s="76"/>
      <c r="F1344" s="76"/>
      <c r="G1344" s="277"/>
      <c r="H1344" s="186"/>
      <c r="I1344" s="186"/>
      <c r="J1344" s="186"/>
      <c r="K1344" s="186"/>
      <c r="L1344" s="186"/>
      <c r="M1344" s="186"/>
      <c r="N1344" s="186"/>
      <c r="O1344" s="186"/>
      <c r="P1344" s="186"/>
      <c r="Q1344" s="186"/>
      <c r="R1344" s="186"/>
      <c r="S1344" s="186"/>
      <c r="T1344" s="186"/>
      <c r="U1344" s="186"/>
      <c r="V1344" s="186"/>
      <c r="W1344" s="186"/>
      <c r="X1344" s="186"/>
      <c r="Y1344" s="186"/>
      <c r="Z1344" s="186"/>
      <c r="AA1344" s="186"/>
      <c r="AB1344" s="186"/>
      <c r="AC1344" s="186"/>
      <c r="AD1344" s="186"/>
      <c r="AE1344" s="186"/>
      <c r="AF1344" s="186"/>
      <c r="AG1344" s="186"/>
      <c r="AH1344" s="186"/>
      <c r="AI1344" s="186"/>
      <c r="AJ1344" s="186"/>
      <c r="AK1344" s="186"/>
      <c r="AL1344" s="186"/>
      <c r="AM1344" s="186"/>
      <c r="AN1344" s="186"/>
      <c r="AO1344" s="186"/>
      <c r="AP1344" s="186"/>
    </row>
    <row r="1345" spans="1:42" s="55" customFormat="1" ht="31.9" hidden="1" customHeight="1" outlineLevel="1" x14ac:dyDescent="0.25">
      <c r="A1345" s="143" t="s">
        <v>2686</v>
      </c>
      <c r="B1345" s="75" t="s">
        <v>346</v>
      </c>
      <c r="C1345" s="73"/>
      <c r="D1345" s="111"/>
      <c r="E1345" s="76"/>
      <c r="F1345" s="76"/>
      <c r="G1345" s="277"/>
      <c r="H1345" s="186"/>
      <c r="I1345" s="186"/>
      <c r="J1345" s="186"/>
      <c r="K1345" s="186"/>
      <c r="L1345" s="186"/>
      <c r="M1345" s="186"/>
      <c r="N1345" s="186"/>
      <c r="O1345" s="186"/>
      <c r="P1345" s="186"/>
      <c r="Q1345" s="186"/>
      <c r="R1345" s="186"/>
      <c r="S1345" s="186"/>
      <c r="T1345" s="186"/>
      <c r="U1345" s="186"/>
      <c r="V1345" s="186"/>
      <c r="W1345" s="186"/>
      <c r="X1345" s="186"/>
      <c r="Y1345" s="186"/>
      <c r="Z1345" s="186"/>
      <c r="AA1345" s="186"/>
      <c r="AB1345" s="186"/>
      <c r="AC1345" s="186"/>
      <c r="AD1345" s="186"/>
      <c r="AE1345" s="186"/>
      <c r="AF1345" s="186"/>
      <c r="AG1345" s="186"/>
      <c r="AH1345" s="186"/>
      <c r="AI1345" s="186"/>
      <c r="AJ1345" s="186"/>
      <c r="AK1345" s="186"/>
      <c r="AL1345" s="186"/>
      <c r="AM1345" s="186"/>
      <c r="AN1345" s="186"/>
      <c r="AO1345" s="186"/>
      <c r="AP1345" s="186"/>
    </row>
    <row r="1346" spans="1:42" s="55" customFormat="1" ht="31.9" hidden="1" customHeight="1" outlineLevel="1" x14ac:dyDescent="0.25">
      <c r="A1346" s="143" t="s">
        <v>2687</v>
      </c>
      <c r="B1346" s="75" t="s">
        <v>347</v>
      </c>
      <c r="C1346" s="73"/>
      <c r="D1346" s="111"/>
      <c r="E1346" s="76"/>
      <c r="F1346" s="76"/>
      <c r="G1346" s="277"/>
      <c r="H1346" s="186"/>
      <c r="I1346" s="186"/>
      <c r="J1346" s="186"/>
      <c r="K1346" s="186"/>
      <c r="L1346" s="186"/>
      <c r="M1346" s="186"/>
      <c r="N1346" s="186"/>
      <c r="O1346" s="186"/>
      <c r="P1346" s="186"/>
      <c r="Q1346" s="186"/>
      <c r="R1346" s="186"/>
      <c r="S1346" s="186"/>
      <c r="T1346" s="186"/>
      <c r="U1346" s="186"/>
      <c r="V1346" s="186"/>
      <c r="W1346" s="186"/>
      <c r="X1346" s="186"/>
      <c r="Y1346" s="186"/>
      <c r="Z1346" s="186"/>
      <c r="AA1346" s="186"/>
      <c r="AB1346" s="186"/>
      <c r="AC1346" s="186"/>
      <c r="AD1346" s="186"/>
      <c r="AE1346" s="186"/>
      <c r="AF1346" s="186"/>
      <c r="AG1346" s="186"/>
      <c r="AH1346" s="186"/>
      <c r="AI1346" s="186"/>
      <c r="AJ1346" s="186"/>
      <c r="AK1346" s="186"/>
      <c r="AL1346" s="186"/>
      <c r="AM1346" s="186"/>
      <c r="AN1346" s="186"/>
      <c r="AO1346" s="186"/>
      <c r="AP1346" s="186"/>
    </row>
    <row r="1347" spans="1:42" s="55" customFormat="1" ht="31.9" hidden="1" customHeight="1" outlineLevel="1" x14ac:dyDescent="0.25">
      <c r="A1347" s="143" t="s">
        <v>2688</v>
      </c>
      <c r="B1347" s="75" t="s">
        <v>348</v>
      </c>
      <c r="C1347" s="73"/>
      <c r="D1347" s="111"/>
      <c r="E1347" s="76"/>
      <c r="F1347" s="76"/>
      <c r="G1347" s="277"/>
      <c r="H1347" s="186"/>
      <c r="I1347" s="186"/>
      <c r="J1347" s="186"/>
      <c r="K1347" s="186"/>
      <c r="L1347" s="186"/>
      <c r="M1347" s="186"/>
      <c r="N1347" s="186"/>
      <c r="O1347" s="186"/>
      <c r="P1347" s="186"/>
      <c r="Q1347" s="186"/>
      <c r="R1347" s="186"/>
      <c r="S1347" s="186"/>
      <c r="T1347" s="186"/>
      <c r="U1347" s="186"/>
      <c r="V1347" s="186"/>
      <c r="W1347" s="186"/>
      <c r="X1347" s="186"/>
      <c r="Y1347" s="186"/>
      <c r="Z1347" s="186"/>
      <c r="AA1347" s="186"/>
      <c r="AB1347" s="186"/>
      <c r="AC1347" s="186"/>
      <c r="AD1347" s="186"/>
      <c r="AE1347" s="186"/>
      <c r="AF1347" s="186"/>
      <c r="AG1347" s="186"/>
      <c r="AH1347" s="186"/>
      <c r="AI1347" s="186"/>
      <c r="AJ1347" s="186"/>
      <c r="AK1347" s="186"/>
      <c r="AL1347" s="186"/>
      <c r="AM1347" s="186"/>
      <c r="AN1347" s="186"/>
      <c r="AO1347" s="186"/>
      <c r="AP1347" s="186"/>
    </row>
    <row r="1348" spans="1:42" s="55" customFormat="1" ht="31.9" hidden="1" customHeight="1" outlineLevel="1" x14ac:dyDescent="0.25">
      <c r="A1348" s="143" t="s">
        <v>2689</v>
      </c>
      <c r="B1348" s="72" t="s">
        <v>7</v>
      </c>
      <c r="C1348" s="73"/>
      <c r="D1348" s="111"/>
      <c r="E1348" s="76"/>
      <c r="F1348" s="76"/>
      <c r="G1348" s="277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  <c r="V1348" s="186"/>
      <c r="W1348" s="186"/>
      <c r="X1348" s="186"/>
      <c r="Y1348" s="186"/>
      <c r="Z1348" s="186"/>
      <c r="AA1348" s="186"/>
      <c r="AB1348" s="186"/>
      <c r="AC1348" s="186"/>
      <c r="AD1348" s="186"/>
      <c r="AE1348" s="186"/>
      <c r="AF1348" s="186"/>
      <c r="AG1348" s="186"/>
      <c r="AH1348" s="186"/>
      <c r="AI1348" s="186"/>
      <c r="AJ1348" s="186"/>
      <c r="AK1348" s="186"/>
      <c r="AL1348" s="186"/>
      <c r="AM1348" s="186"/>
      <c r="AN1348" s="186"/>
      <c r="AO1348" s="186"/>
      <c r="AP1348" s="186"/>
    </row>
    <row r="1349" spans="1:42" s="55" customFormat="1" ht="31.9" hidden="1" customHeight="1" outlineLevel="1" x14ac:dyDescent="0.25">
      <c r="A1349" s="143" t="s">
        <v>2690</v>
      </c>
      <c r="B1349" s="75" t="s">
        <v>343</v>
      </c>
      <c r="C1349" s="73"/>
      <c r="D1349" s="111"/>
      <c r="E1349" s="76"/>
      <c r="F1349" s="76"/>
      <c r="G1349" s="277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  <c r="V1349" s="186"/>
      <c r="W1349" s="186"/>
      <c r="X1349" s="186"/>
      <c r="Y1349" s="186"/>
      <c r="Z1349" s="186"/>
      <c r="AA1349" s="186"/>
      <c r="AB1349" s="186"/>
      <c r="AC1349" s="186"/>
      <c r="AD1349" s="186"/>
      <c r="AE1349" s="186"/>
      <c r="AF1349" s="186"/>
      <c r="AG1349" s="186"/>
      <c r="AH1349" s="186"/>
      <c r="AI1349" s="186"/>
      <c r="AJ1349" s="186"/>
      <c r="AK1349" s="186"/>
      <c r="AL1349" s="186"/>
      <c r="AM1349" s="186"/>
      <c r="AN1349" s="186"/>
      <c r="AO1349" s="186"/>
      <c r="AP1349" s="186"/>
    </row>
    <row r="1350" spans="1:42" s="55" customFormat="1" ht="31.9" hidden="1" customHeight="1" outlineLevel="1" x14ac:dyDescent="0.25">
      <c r="A1350" s="143" t="s">
        <v>2691</v>
      </c>
      <c r="B1350" s="75" t="s">
        <v>345</v>
      </c>
      <c r="C1350" s="73"/>
      <c r="D1350" s="111"/>
      <c r="E1350" s="76"/>
      <c r="F1350" s="76"/>
      <c r="G1350" s="277"/>
      <c r="H1350" s="186"/>
      <c r="I1350" s="186"/>
      <c r="J1350" s="186"/>
      <c r="K1350" s="186"/>
      <c r="L1350" s="186"/>
      <c r="M1350" s="186"/>
      <c r="N1350" s="186"/>
      <c r="O1350" s="186"/>
      <c r="P1350" s="186"/>
      <c r="Q1350" s="186"/>
      <c r="R1350" s="186"/>
      <c r="S1350" s="186"/>
      <c r="T1350" s="186"/>
      <c r="U1350" s="186"/>
      <c r="V1350" s="186"/>
      <c r="W1350" s="186"/>
      <c r="X1350" s="186"/>
      <c r="Y1350" s="186"/>
      <c r="Z1350" s="186"/>
      <c r="AA1350" s="186"/>
      <c r="AB1350" s="186"/>
      <c r="AC1350" s="186"/>
      <c r="AD1350" s="186"/>
      <c r="AE1350" s="186"/>
      <c r="AF1350" s="186"/>
      <c r="AG1350" s="186"/>
      <c r="AH1350" s="186"/>
      <c r="AI1350" s="186"/>
      <c r="AJ1350" s="186"/>
      <c r="AK1350" s="186"/>
      <c r="AL1350" s="186"/>
      <c r="AM1350" s="186"/>
      <c r="AN1350" s="186"/>
      <c r="AO1350" s="186"/>
      <c r="AP1350" s="186"/>
    </row>
    <row r="1351" spans="1:42" s="55" customFormat="1" ht="31.9" hidden="1" customHeight="1" outlineLevel="1" x14ac:dyDescent="0.25">
      <c r="A1351" s="143" t="s">
        <v>2692</v>
      </c>
      <c r="B1351" s="75" t="s">
        <v>346</v>
      </c>
      <c r="C1351" s="73"/>
      <c r="D1351" s="111"/>
      <c r="E1351" s="76"/>
      <c r="F1351" s="76"/>
      <c r="G1351" s="277"/>
      <c r="H1351" s="186"/>
      <c r="I1351" s="186"/>
      <c r="J1351" s="186"/>
      <c r="K1351" s="186"/>
      <c r="L1351" s="186"/>
      <c r="M1351" s="186"/>
      <c r="N1351" s="186"/>
      <c r="O1351" s="186"/>
      <c r="P1351" s="186"/>
      <c r="Q1351" s="186"/>
      <c r="R1351" s="186"/>
      <c r="S1351" s="186"/>
      <c r="T1351" s="186"/>
      <c r="U1351" s="186"/>
      <c r="V1351" s="186"/>
      <c r="W1351" s="186"/>
      <c r="X1351" s="186"/>
      <c r="Y1351" s="186"/>
      <c r="Z1351" s="186"/>
      <c r="AA1351" s="186"/>
      <c r="AB1351" s="186"/>
      <c r="AC1351" s="186"/>
      <c r="AD1351" s="186"/>
      <c r="AE1351" s="186"/>
      <c r="AF1351" s="186"/>
      <c r="AG1351" s="186"/>
      <c r="AH1351" s="186"/>
      <c r="AI1351" s="186"/>
      <c r="AJ1351" s="186"/>
      <c r="AK1351" s="186"/>
      <c r="AL1351" s="186"/>
      <c r="AM1351" s="186"/>
      <c r="AN1351" s="186"/>
      <c r="AO1351" s="186"/>
      <c r="AP1351" s="186"/>
    </row>
    <row r="1352" spans="1:42" s="55" customFormat="1" ht="31.9" hidden="1" customHeight="1" outlineLevel="1" x14ac:dyDescent="0.25">
      <c r="A1352" s="143" t="s">
        <v>2693</v>
      </c>
      <c r="B1352" s="75" t="s">
        <v>347</v>
      </c>
      <c r="C1352" s="73"/>
      <c r="D1352" s="111"/>
      <c r="E1352" s="76"/>
      <c r="F1352" s="76"/>
      <c r="G1352" s="277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  <c r="V1352" s="186"/>
      <c r="W1352" s="186"/>
      <c r="X1352" s="186"/>
      <c r="Y1352" s="186"/>
      <c r="Z1352" s="186"/>
      <c r="AA1352" s="186"/>
      <c r="AB1352" s="186"/>
      <c r="AC1352" s="186"/>
      <c r="AD1352" s="186"/>
      <c r="AE1352" s="186"/>
      <c r="AF1352" s="186"/>
      <c r="AG1352" s="186"/>
      <c r="AH1352" s="186"/>
      <c r="AI1352" s="186"/>
      <c r="AJ1352" s="186"/>
      <c r="AK1352" s="186"/>
      <c r="AL1352" s="186"/>
      <c r="AM1352" s="186"/>
      <c r="AN1352" s="186"/>
      <c r="AO1352" s="186"/>
      <c r="AP1352" s="186"/>
    </row>
    <row r="1353" spans="1:42" s="55" customFormat="1" ht="31.9" hidden="1" customHeight="1" outlineLevel="1" x14ac:dyDescent="0.25">
      <c r="A1353" s="143" t="s">
        <v>2694</v>
      </c>
      <c r="B1353" s="75" t="s">
        <v>348</v>
      </c>
      <c r="C1353" s="73"/>
      <c r="D1353" s="111"/>
      <c r="E1353" s="76"/>
      <c r="F1353" s="76"/>
      <c r="G1353" s="277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  <c r="Y1353" s="186"/>
      <c r="Z1353" s="186"/>
      <c r="AA1353" s="186"/>
      <c r="AB1353" s="186"/>
      <c r="AC1353" s="186"/>
      <c r="AD1353" s="186"/>
      <c r="AE1353" s="186"/>
      <c r="AF1353" s="186"/>
      <c r="AG1353" s="186"/>
      <c r="AH1353" s="186"/>
      <c r="AI1353" s="186"/>
      <c r="AJ1353" s="186"/>
      <c r="AK1353" s="186"/>
      <c r="AL1353" s="186"/>
      <c r="AM1353" s="186"/>
      <c r="AN1353" s="186"/>
      <c r="AO1353" s="186"/>
      <c r="AP1353" s="186"/>
    </row>
    <row r="1354" spans="1:42" s="55" customFormat="1" ht="31.9" hidden="1" customHeight="1" outlineLevel="1" x14ac:dyDescent="0.25">
      <c r="A1354" s="143" t="s">
        <v>2695</v>
      </c>
      <c r="B1354" s="72" t="s">
        <v>327</v>
      </c>
      <c r="C1354" s="73"/>
      <c r="D1354" s="111"/>
      <c r="E1354" s="76"/>
      <c r="F1354" s="76"/>
      <c r="G1354" s="277"/>
      <c r="H1354" s="186"/>
      <c r="I1354" s="186"/>
      <c r="J1354" s="186"/>
      <c r="K1354" s="186"/>
      <c r="L1354" s="186"/>
      <c r="M1354" s="186"/>
      <c r="N1354" s="186"/>
      <c r="O1354" s="186"/>
      <c r="P1354" s="186"/>
      <c r="Q1354" s="186"/>
      <c r="R1354" s="186"/>
      <c r="S1354" s="186"/>
      <c r="T1354" s="186"/>
      <c r="U1354" s="186"/>
      <c r="V1354" s="186"/>
      <c r="W1354" s="186"/>
      <c r="X1354" s="186"/>
      <c r="Y1354" s="186"/>
      <c r="Z1354" s="186"/>
      <c r="AA1354" s="186"/>
      <c r="AB1354" s="186"/>
      <c r="AC1354" s="186"/>
      <c r="AD1354" s="186"/>
      <c r="AE1354" s="186"/>
      <c r="AF1354" s="186"/>
      <c r="AG1354" s="186"/>
      <c r="AH1354" s="186"/>
      <c r="AI1354" s="186"/>
      <c r="AJ1354" s="186"/>
      <c r="AK1354" s="186"/>
      <c r="AL1354" s="186"/>
      <c r="AM1354" s="186"/>
      <c r="AN1354" s="186"/>
      <c r="AO1354" s="186"/>
      <c r="AP1354" s="186"/>
    </row>
    <row r="1355" spans="1:42" s="55" customFormat="1" ht="31.9" hidden="1" customHeight="1" outlineLevel="1" x14ac:dyDescent="0.25">
      <c r="A1355" s="143" t="s">
        <v>2696</v>
      </c>
      <c r="B1355" s="75" t="s">
        <v>343</v>
      </c>
      <c r="C1355" s="73"/>
      <c r="D1355" s="111"/>
      <c r="E1355" s="76"/>
      <c r="F1355" s="76"/>
      <c r="G1355" s="277"/>
      <c r="H1355" s="186"/>
      <c r="I1355" s="186"/>
      <c r="J1355" s="186"/>
      <c r="K1355" s="186"/>
      <c r="L1355" s="186"/>
      <c r="M1355" s="186"/>
      <c r="N1355" s="186"/>
      <c r="O1355" s="186"/>
      <c r="P1355" s="186"/>
      <c r="Q1355" s="186"/>
      <c r="R1355" s="186"/>
      <c r="S1355" s="186"/>
      <c r="T1355" s="186"/>
      <c r="U1355" s="186"/>
      <c r="V1355" s="186"/>
      <c r="W1355" s="186"/>
      <c r="X1355" s="186"/>
      <c r="Y1355" s="186"/>
      <c r="Z1355" s="186"/>
      <c r="AA1355" s="186"/>
      <c r="AB1355" s="186"/>
      <c r="AC1355" s="186"/>
      <c r="AD1355" s="186"/>
      <c r="AE1355" s="186"/>
      <c r="AF1355" s="186"/>
      <c r="AG1355" s="186"/>
      <c r="AH1355" s="186"/>
      <c r="AI1355" s="186"/>
      <c r="AJ1355" s="186"/>
      <c r="AK1355" s="186"/>
      <c r="AL1355" s="186"/>
      <c r="AM1355" s="186"/>
      <c r="AN1355" s="186"/>
      <c r="AO1355" s="186"/>
      <c r="AP1355" s="186"/>
    </row>
    <row r="1356" spans="1:42" s="55" customFormat="1" ht="31.9" hidden="1" customHeight="1" outlineLevel="1" x14ac:dyDescent="0.25">
      <c r="A1356" s="143" t="s">
        <v>2697</v>
      </c>
      <c r="B1356" s="75" t="s">
        <v>345</v>
      </c>
      <c r="C1356" s="73"/>
      <c r="D1356" s="111"/>
      <c r="E1356" s="76"/>
      <c r="F1356" s="76"/>
      <c r="G1356" s="277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  <c r="V1356" s="186"/>
      <c r="W1356" s="186"/>
      <c r="X1356" s="186"/>
      <c r="Y1356" s="186"/>
      <c r="Z1356" s="186"/>
      <c r="AA1356" s="186"/>
      <c r="AB1356" s="186"/>
      <c r="AC1356" s="186"/>
      <c r="AD1356" s="186"/>
      <c r="AE1356" s="186"/>
      <c r="AF1356" s="186"/>
      <c r="AG1356" s="186"/>
      <c r="AH1356" s="186"/>
      <c r="AI1356" s="186"/>
      <c r="AJ1356" s="186"/>
      <c r="AK1356" s="186"/>
      <c r="AL1356" s="186"/>
      <c r="AM1356" s="186"/>
      <c r="AN1356" s="186"/>
      <c r="AO1356" s="186"/>
      <c r="AP1356" s="186"/>
    </row>
    <row r="1357" spans="1:42" s="55" customFormat="1" ht="31.9" hidden="1" customHeight="1" outlineLevel="1" x14ac:dyDescent="0.25">
      <c r="A1357" s="143" t="s">
        <v>2698</v>
      </c>
      <c r="B1357" s="75" t="s">
        <v>346</v>
      </c>
      <c r="C1357" s="73"/>
      <c r="D1357" s="111"/>
      <c r="E1357" s="76"/>
      <c r="F1357" s="76"/>
      <c r="G1357" s="277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  <c r="V1357" s="186"/>
      <c r="W1357" s="186"/>
      <c r="X1357" s="186"/>
      <c r="Y1357" s="186"/>
      <c r="Z1357" s="186"/>
      <c r="AA1357" s="186"/>
      <c r="AB1357" s="186"/>
      <c r="AC1357" s="186"/>
      <c r="AD1357" s="186"/>
      <c r="AE1357" s="186"/>
      <c r="AF1357" s="186"/>
      <c r="AG1357" s="186"/>
      <c r="AH1357" s="186"/>
      <c r="AI1357" s="186"/>
      <c r="AJ1357" s="186"/>
      <c r="AK1357" s="186"/>
      <c r="AL1357" s="186"/>
      <c r="AM1357" s="186"/>
      <c r="AN1357" s="186"/>
      <c r="AO1357" s="186"/>
      <c r="AP1357" s="186"/>
    </row>
    <row r="1358" spans="1:42" s="55" customFormat="1" ht="31.9" hidden="1" customHeight="1" outlineLevel="1" x14ac:dyDescent="0.25">
      <c r="A1358" s="143" t="s">
        <v>2699</v>
      </c>
      <c r="B1358" s="75" t="s">
        <v>347</v>
      </c>
      <c r="C1358" s="73"/>
      <c r="D1358" s="111"/>
      <c r="E1358" s="76"/>
      <c r="F1358" s="76"/>
      <c r="G1358" s="277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  <c r="V1358" s="186"/>
      <c r="W1358" s="186"/>
      <c r="X1358" s="186"/>
      <c r="Y1358" s="186"/>
      <c r="Z1358" s="186"/>
      <c r="AA1358" s="186"/>
      <c r="AB1358" s="186"/>
      <c r="AC1358" s="186"/>
      <c r="AD1358" s="186"/>
      <c r="AE1358" s="186"/>
      <c r="AF1358" s="186"/>
      <c r="AG1358" s="186"/>
      <c r="AH1358" s="186"/>
      <c r="AI1358" s="186"/>
      <c r="AJ1358" s="186"/>
      <c r="AK1358" s="186"/>
      <c r="AL1358" s="186"/>
      <c r="AM1358" s="186"/>
      <c r="AN1358" s="186"/>
      <c r="AO1358" s="186"/>
      <c r="AP1358" s="186"/>
    </row>
    <row r="1359" spans="1:42" s="55" customFormat="1" ht="31.9" hidden="1" customHeight="1" outlineLevel="1" x14ac:dyDescent="0.25">
      <c r="A1359" s="143" t="s">
        <v>2700</v>
      </c>
      <c r="B1359" s="75" t="s">
        <v>348</v>
      </c>
      <c r="C1359" s="73"/>
      <c r="D1359" s="111"/>
      <c r="E1359" s="76"/>
      <c r="F1359" s="76"/>
      <c r="G1359" s="277"/>
      <c r="H1359" s="186"/>
      <c r="I1359" s="186"/>
      <c r="J1359" s="186"/>
      <c r="K1359" s="186"/>
      <c r="L1359" s="186"/>
      <c r="M1359" s="186"/>
      <c r="N1359" s="186"/>
      <c r="O1359" s="186"/>
      <c r="P1359" s="186"/>
      <c r="Q1359" s="186"/>
      <c r="R1359" s="186"/>
      <c r="S1359" s="186"/>
      <c r="T1359" s="186"/>
      <c r="U1359" s="186"/>
      <c r="V1359" s="186"/>
      <c r="W1359" s="186"/>
      <c r="X1359" s="186"/>
      <c r="Y1359" s="186"/>
      <c r="Z1359" s="186"/>
      <c r="AA1359" s="186"/>
      <c r="AB1359" s="186"/>
      <c r="AC1359" s="186"/>
      <c r="AD1359" s="186"/>
      <c r="AE1359" s="186"/>
      <c r="AF1359" s="186"/>
      <c r="AG1359" s="186"/>
      <c r="AH1359" s="186"/>
      <c r="AI1359" s="186"/>
      <c r="AJ1359" s="186"/>
      <c r="AK1359" s="186"/>
      <c r="AL1359" s="186"/>
      <c r="AM1359" s="186"/>
      <c r="AN1359" s="186"/>
      <c r="AO1359" s="186"/>
      <c r="AP1359" s="186"/>
    </row>
    <row r="1360" spans="1:42" s="55" customFormat="1" ht="19.149999999999999" customHeight="1" outlineLevel="1" x14ac:dyDescent="0.25">
      <c r="A1360" s="143" t="s">
        <v>2701</v>
      </c>
      <c r="B1360" s="68" t="s">
        <v>122</v>
      </c>
      <c r="C1360" s="69"/>
      <c r="D1360" s="119"/>
      <c r="E1360" s="85"/>
      <c r="F1360" s="85"/>
      <c r="G1360" s="279"/>
      <c r="H1360" s="186"/>
      <c r="I1360" s="186"/>
      <c r="J1360" s="186"/>
      <c r="K1360" s="186"/>
      <c r="L1360" s="186"/>
      <c r="M1360" s="186"/>
      <c r="N1360" s="186"/>
      <c r="O1360" s="186"/>
      <c r="P1360" s="186"/>
      <c r="Q1360" s="186"/>
      <c r="R1360" s="186"/>
      <c r="S1360" s="186"/>
      <c r="T1360" s="186"/>
      <c r="U1360" s="186"/>
      <c r="V1360" s="186"/>
      <c r="W1360" s="186"/>
      <c r="X1360" s="186"/>
      <c r="Y1360" s="186"/>
      <c r="Z1360" s="186"/>
      <c r="AA1360" s="186"/>
      <c r="AB1360" s="186"/>
      <c r="AC1360" s="186"/>
      <c r="AD1360" s="186"/>
      <c r="AE1360" s="186"/>
      <c r="AF1360" s="186"/>
      <c r="AG1360" s="186"/>
      <c r="AH1360" s="186"/>
      <c r="AI1360" s="186"/>
      <c r="AJ1360" s="186"/>
      <c r="AK1360" s="186"/>
      <c r="AL1360" s="186"/>
      <c r="AM1360" s="186"/>
      <c r="AN1360" s="186"/>
      <c r="AO1360" s="186"/>
      <c r="AP1360" s="186"/>
    </row>
    <row r="1361" spans="1:42" s="55" customFormat="1" ht="31.9" hidden="1" customHeight="1" outlineLevel="1" x14ac:dyDescent="0.25">
      <c r="A1361" s="143" t="s">
        <v>2702</v>
      </c>
      <c r="B1361" s="72" t="s">
        <v>4</v>
      </c>
      <c r="C1361" s="73"/>
      <c r="D1361" s="111"/>
      <c r="E1361" s="76"/>
      <c r="F1361" s="76"/>
      <c r="G1361" s="78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  <c r="V1361" s="186"/>
      <c r="W1361" s="186"/>
      <c r="X1361" s="186"/>
      <c r="Y1361" s="186"/>
      <c r="Z1361" s="186"/>
      <c r="AA1361" s="186"/>
      <c r="AB1361" s="186"/>
      <c r="AC1361" s="186"/>
      <c r="AD1361" s="186"/>
      <c r="AE1361" s="186"/>
      <c r="AF1361" s="186"/>
      <c r="AG1361" s="186"/>
      <c r="AH1361" s="186"/>
      <c r="AI1361" s="186"/>
      <c r="AJ1361" s="186"/>
      <c r="AK1361" s="186"/>
      <c r="AL1361" s="186"/>
      <c r="AM1361" s="186"/>
      <c r="AN1361" s="186"/>
      <c r="AO1361" s="186"/>
      <c r="AP1361" s="186"/>
    </row>
    <row r="1362" spans="1:42" s="55" customFormat="1" ht="31.9" hidden="1" customHeight="1" outlineLevel="1" x14ac:dyDescent="0.25">
      <c r="A1362" s="143" t="s">
        <v>2703</v>
      </c>
      <c r="B1362" s="75" t="s">
        <v>343</v>
      </c>
      <c r="C1362" s="73"/>
      <c r="D1362" s="111"/>
      <c r="E1362" s="76"/>
      <c r="F1362" s="76"/>
      <c r="G1362" s="78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  <c r="U1362" s="186"/>
      <c r="V1362" s="186"/>
      <c r="W1362" s="186"/>
      <c r="X1362" s="186"/>
      <c r="Y1362" s="186"/>
      <c r="Z1362" s="186"/>
      <c r="AA1362" s="186"/>
      <c r="AB1362" s="186"/>
      <c r="AC1362" s="186"/>
      <c r="AD1362" s="186"/>
      <c r="AE1362" s="186"/>
      <c r="AF1362" s="186"/>
      <c r="AG1362" s="186"/>
      <c r="AH1362" s="186"/>
      <c r="AI1362" s="186"/>
      <c r="AJ1362" s="186"/>
      <c r="AK1362" s="186"/>
      <c r="AL1362" s="186"/>
      <c r="AM1362" s="186"/>
      <c r="AN1362" s="186"/>
      <c r="AO1362" s="186"/>
      <c r="AP1362" s="186"/>
    </row>
    <row r="1363" spans="1:42" s="55" customFormat="1" ht="31.9" hidden="1" customHeight="1" outlineLevel="1" x14ac:dyDescent="0.25">
      <c r="A1363" s="143" t="s">
        <v>2704</v>
      </c>
      <c r="B1363" s="75" t="s">
        <v>345</v>
      </c>
      <c r="C1363" s="73"/>
      <c r="D1363" s="111"/>
      <c r="E1363" s="76"/>
      <c r="F1363" s="76"/>
      <c r="G1363" s="78"/>
      <c r="H1363" s="186"/>
      <c r="I1363" s="186"/>
      <c r="J1363" s="186"/>
      <c r="K1363" s="186"/>
      <c r="L1363" s="186"/>
      <c r="M1363" s="186"/>
      <c r="N1363" s="186"/>
      <c r="O1363" s="186"/>
      <c r="P1363" s="186"/>
      <c r="Q1363" s="186"/>
      <c r="R1363" s="186"/>
      <c r="S1363" s="186"/>
      <c r="T1363" s="186"/>
      <c r="U1363" s="186"/>
      <c r="V1363" s="186"/>
      <c r="W1363" s="186"/>
      <c r="X1363" s="186"/>
      <c r="Y1363" s="186"/>
      <c r="Z1363" s="186"/>
      <c r="AA1363" s="186"/>
      <c r="AB1363" s="186"/>
      <c r="AC1363" s="186"/>
      <c r="AD1363" s="186"/>
      <c r="AE1363" s="186"/>
      <c r="AF1363" s="186"/>
      <c r="AG1363" s="186"/>
      <c r="AH1363" s="186"/>
      <c r="AI1363" s="186"/>
      <c r="AJ1363" s="186"/>
      <c r="AK1363" s="186"/>
      <c r="AL1363" s="186"/>
      <c r="AM1363" s="186"/>
      <c r="AN1363" s="186"/>
      <c r="AO1363" s="186"/>
      <c r="AP1363" s="186"/>
    </row>
    <row r="1364" spans="1:42" s="55" customFormat="1" ht="31.9" hidden="1" customHeight="1" outlineLevel="1" x14ac:dyDescent="0.25">
      <c r="A1364" s="143" t="s">
        <v>2705</v>
      </c>
      <c r="B1364" s="75" t="s">
        <v>346</v>
      </c>
      <c r="C1364" s="73"/>
      <c r="D1364" s="111"/>
      <c r="E1364" s="76"/>
      <c r="F1364" s="76"/>
      <c r="G1364" s="78"/>
      <c r="H1364" s="186"/>
      <c r="I1364" s="186"/>
      <c r="J1364" s="186"/>
      <c r="K1364" s="186"/>
      <c r="L1364" s="186"/>
      <c r="M1364" s="186"/>
      <c r="N1364" s="186"/>
      <c r="O1364" s="186"/>
      <c r="P1364" s="186"/>
      <c r="Q1364" s="186"/>
      <c r="R1364" s="186"/>
      <c r="S1364" s="186"/>
      <c r="T1364" s="186"/>
      <c r="U1364" s="186"/>
      <c r="V1364" s="186"/>
      <c r="W1364" s="186"/>
      <c r="X1364" s="186"/>
      <c r="Y1364" s="186"/>
      <c r="Z1364" s="186"/>
      <c r="AA1364" s="186"/>
      <c r="AB1364" s="186"/>
      <c r="AC1364" s="186"/>
      <c r="AD1364" s="186"/>
      <c r="AE1364" s="186"/>
      <c r="AF1364" s="186"/>
      <c r="AG1364" s="186"/>
      <c r="AH1364" s="186"/>
      <c r="AI1364" s="186"/>
      <c r="AJ1364" s="186"/>
      <c r="AK1364" s="186"/>
      <c r="AL1364" s="186"/>
      <c r="AM1364" s="186"/>
      <c r="AN1364" s="186"/>
      <c r="AO1364" s="186"/>
      <c r="AP1364" s="186"/>
    </row>
    <row r="1365" spans="1:42" s="55" customFormat="1" ht="31.9" hidden="1" customHeight="1" outlineLevel="1" x14ac:dyDescent="0.25">
      <c r="A1365" s="143" t="s">
        <v>2706</v>
      </c>
      <c r="B1365" s="75" t="s">
        <v>347</v>
      </c>
      <c r="C1365" s="73"/>
      <c r="D1365" s="111"/>
      <c r="E1365" s="76"/>
      <c r="F1365" s="76"/>
      <c r="G1365" s="78"/>
      <c r="H1365" s="186"/>
      <c r="I1365" s="186"/>
      <c r="J1365" s="186"/>
      <c r="K1365" s="186"/>
      <c r="L1365" s="186"/>
      <c r="M1365" s="186"/>
      <c r="N1365" s="186"/>
      <c r="O1365" s="186"/>
      <c r="P1365" s="186"/>
      <c r="Q1365" s="186"/>
      <c r="R1365" s="186"/>
      <c r="S1365" s="186"/>
      <c r="T1365" s="186"/>
      <c r="U1365" s="186"/>
      <c r="V1365" s="186"/>
      <c r="W1365" s="186"/>
      <c r="X1365" s="186"/>
      <c r="Y1365" s="186"/>
      <c r="Z1365" s="186"/>
      <c r="AA1365" s="186"/>
      <c r="AB1365" s="186"/>
      <c r="AC1365" s="186"/>
      <c r="AD1365" s="186"/>
      <c r="AE1365" s="186"/>
      <c r="AF1365" s="186"/>
      <c r="AG1365" s="186"/>
      <c r="AH1365" s="186"/>
      <c r="AI1365" s="186"/>
      <c r="AJ1365" s="186"/>
      <c r="AK1365" s="186"/>
      <c r="AL1365" s="186"/>
      <c r="AM1365" s="186"/>
      <c r="AN1365" s="186"/>
      <c r="AO1365" s="186"/>
      <c r="AP1365" s="186"/>
    </row>
    <row r="1366" spans="1:42" s="55" customFormat="1" ht="31.9" hidden="1" customHeight="1" outlineLevel="1" x14ac:dyDescent="0.25">
      <c r="A1366" s="143" t="s">
        <v>2707</v>
      </c>
      <c r="B1366" s="75" t="s">
        <v>348</v>
      </c>
      <c r="C1366" s="73"/>
      <c r="D1366" s="111"/>
      <c r="E1366" s="76"/>
      <c r="F1366" s="76"/>
      <c r="G1366" s="78"/>
      <c r="H1366" s="186"/>
      <c r="I1366" s="186"/>
      <c r="J1366" s="186"/>
      <c r="K1366" s="186"/>
      <c r="L1366" s="186"/>
      <c r="M1366" s="186"/>
      <c r="N1366" s="186"/>
      <c r="O1366" s="186"/>
      <c r="P1366" s="186"/>
      <c r="Q1366" s="186"/>
      <c r="R1366" s="186"/>
      <c r="S1366" s="186"/>
      <c r="T1366" s="186"/>
      <c r="U1366" s="186"/>
      <c r="V1366" s="186"/>
      <c r="W1366" s="186"/>
      <c r="X1366" s="186"/>
      <c r="Y1366" s="186"/>
      <c r="Z1366" s="186"/>
      <c r="AA1366" s="186"/>
      <c r="AB1366" s="186"/>
      <c r="AC1366" s="186"/>
      <c r="AD1366" s="186"/>
      <c r="AE1366" s="186"/>
      <c r="AF1366" s="186"/>
      <c r="AG1366" s="186"/>
      <c r="AH1366" s="186"/>
      <c r="AI1366" s="186"/>
      <c r="AJ1366" s="186"/>
      <c r="AK1366" s="186"/>
      <c r="AL1366" s="186"/>
      <c r="AM1366" s="186"/>
      <c r="AN1366" s="186"/>
      <c r="AO1366" s="186"/>
      <c r="AP1366" s="186"/>
    </row>
    <row r="1367" spans="1:42" s="55" customFormat="1" ht="31.9" hidden="1" customHeight="1" outlineLevel="1" x14ac:dyDescent="0.25">
      <c r="A1367" s="143" t="s">
        <v>2708</v>
      </c>
      <c r="B1367" s="72" t="s">
        <v>3</v>
      </c>
      <c r="C1367" s="73"/>
      <c r="D1367" s="111"/>
      <c r="E1367" s="76"/>
      <c r="F1367" s="76"/>
      <c r="G1367" s="78"/>
      <c r="H1367" s="186"/>
      <c r="I1367" s="186"/>
      <c r="J1367" s="186"/>
      <c r="K1367" s="186"/>
      <c r="L1367" s="186"/>
      <c r="M1367" s="186"/>
      <c r="N1367" s="186"/>
      <c r="O1367" s="186"/>
      <c r="P1367" s="186"/>
      <c r="Q1367" s="186"/>
      <c r="R1367" s="186"/>
      <c r="S1367" s="186"/>
      <c r="T1367" s="186"/>
      <c r="U1367" s="186"/>
      <c r="V1367" s="186"/>
      <c r="W1367" s="186"/>
      <c r="X1367" s="186"/>
      <c r="Y1367" s="186"/>
      <c r="Z1367" s="186"/>
      <c r="AA1367" s="186"/>
      <c r="AB1367" s="186"/>
      <c r="AC1367" s="186"/>
      <c r="AD1367" s="186"/>
      <c r="AE1367" s="186"/>
      <c r="AF1367" s="186"/>
      <c r="AG1367" s="186"/>
      <c r="AH1367" s="186"/>
      <c r="AI1367" s="186"/>
      <c r="AJ1367" s="186"/>
      <c r="AK1367" s="186"/>
      <c r="AL1367" s="186"/>
      <c r="AM1367" s="186"/>
      <c r="AN1367" s="186"/>
      <c r="AO1367" s="186"/>
      <c r="AP1367" s="186"/>
    </row>
    <row r="1368" spans="1:42" s="55" customFormat="1" ht="31.9" hidden="1" customHeight="1" outlineLevel="1" x14ac:dyDescent="0.25">
      <c r="A1368" s="143" t="s">
        <v>2709</v>
      </c>
      <c r="B1368" s="75" t="s">
        <v>343</v>
      </c>
      <c r="C1368" s="73"/>
      <c r="D1368" s="111"/>
      <c r="E1368" s="76"/>
      <c r="F1368" s="76"/>
      <c r="G1368" s="78"/>
      <c r="H1368" s="186"/>
      <c r="I1368" s="186"/>
      <c r="J1368" s="186"/>
      <c r="K1368" s="186"/>
      <c r="L1368" s="186"/>
      <c r="M1368" s="186"/>
      <c r="N1368" s="186"/>
      <c r="O1368" s="186"/>
      <c r="P1368" s="186"/>
      <c r="Q1368" s="186"/>
      <c r="R1368" s="186"/>
      <c r="S1368" s="186"/>
      <c r="T1368" s="186"/>
      <c r="U1368" s="186"/>
      <c r="V1368" s="186"/>
      <c r="W1368" s="186"/>
      <c r="X1368" s="186"/>
      <c r="Y1368" s="186"/>
      <c r="Z1368" s="186"/>
      <c r="AA1368" s="186"/>
      <c r="AB1368" s="186"/>
      <c r="AC1368" s="186"/>
      <c r="AD1368" s="186"/>
      <c r="AE1368" s="186"/>
      <c r="AF1368" s="186"/>
      <c r="AG1368" s="186"/>
      <c r="AH1368" s="186"/>
      <c r="AI1368" s="186"/>
      <c r="AJ1368" s="186"/>
      <c r="AK1368" s="186"/>
      <c r="AL1368" s="186"/>
      <c r="AM1368" s="186"/>
      <c r="AN1368" s="186"/>
      <c r="AO1368" s="186"/>
      <c r="AP1368" s="186"/>
    </row>
    <row r="1369" spans="1:42" s="55" customFormat="1" ht="31.9" hidden="1" customHeight="1" outlineLevel="1" x14ac:dyDescent="0.25">
      <c r="A1369" s="143" t="s">
        <v>2710</v>
      </c>
      <c r="B1369" s="75" t="s">
        <v>345</v>
      </c>
      <c r="C1369" s="73"/>
      <c r="D1369" s="111"/>
      <c r="E1369" s="76"/>
      <c r="F1369" s="76"/>
      <c r="G1369" s="78"/>
      <c r="H1369" s="186"/>
      <c r="I1369" s="186"/>
      <c r="J1369" s="186"/>
      <c r="K1369" s="186"/>
      <c r="L1369" s="186"/>
      <c r="M1369" s="186"/>
      <c r="N1369" s="186"/>
      <c r="O1369" s="186"/>
      <c r="P1369" s="186"/>
      <c r="Q1369" s="186"/>
      <c r="R1369" s="186"/>
      <c r="S1369" s="186"/>
      <c r="T1369" s="186"/>
      <c r="U1369" s="186"/>
      <c r="V1369" s="186"/>
      <c r="W1369" s="186"/>
      <c r="X1369" s="186"/>
      <c r="Y1369" s="186"/>
      <c r="Z1369" s="186"/>
      <c r="AA1369" s="186"/>
      <c r="AB1369" s="186"/>
      <c r="AC1369" s="186"/>
      <c r="AD1369" s="186"/>
      <c r="AE1369" s="186"/>
      <c r="AF1369" s="186"/>
      <c r="AG1369" s="186"/>
      <c r="AH1369" s="186"/>
      <c r="AI1369" s="186"/>
      <c r="AJ1369" s="186"/>
      <c r="AK1369" s="186"/>
      <c r="AL1369" s="186"/>
      <c r="AM1369" s="186"/>
      <c r="AN1369" s="186"/>
      <c r="AO1369" s="186"/>
      <c r="AP1369" s="186"/>
    </row>
    <row r="1370" spans="1:42" s="55" customFormat="1" ht="31.9" hidden="1" customHeight="1" outlineLevel="1" x14ac:dyDescent="0.25">
      <c r="A1370" s="143" t="s">
        <v>2711</v>
      </c>
      <c r="B1370" s="75" t="s">
        <v>346</v>
      </c>
      <c r="C1370" s="73"/>
      <c r="D1370" s="111"/>
      <c r="E1370" s="76"/>
      <c r="F1370" s="76"/>
      <c r="G1370" s="78"/>
      <c r="H1370" s="186"/>
      <c r="I1370" s="186"/>
      <c r="J1370" s="186"/>
      <c r="K1370" s="186"/>
      <c r="L1370" s="186"/>
      <c r="M1370" s="186"/>
      <c r="N1370" s="186"/>
      <c r="O1370" s="186"/>
      <c r="P1370" s="186"/>
      <c r="Q1370" s="186"/>
      <c r="R1370" s="186"/>
      <c r="S1370" s="186"/>
      <c r="T1370" s="186"/>
      <c r="U1370" s="186"/>
      <c r="V1370" s="186"/>
      <c r="W1370" s="186"/>
      <c r="X1370" s="186"/>
      <c r="Y1370" s="186"/>
      <c r="Z1370" s="186"/>
      <c r="AA1370" s="186"/>
      <c r="AB1370" s="186"/>
      <c r="AC1370" s="186"/>
      <c r="AD1370" s="186"/>
      <c r="AE1370" s="186"/>
      <c r="AF1370" s="186"/>
      <c r="AG1370" s="186"/>
      <c r="AH1370" s="186"/>
      <c r="AI1370" s="186"/>
      <c r="AJ1370" s="186"/>
      <c r="AK1370" s="186"/>
      <c r="AL1370" s="186"/>
      <c r="AM1370" s="186"/>
      <c r="AN1370" s="186"/>
      <c r="AO1370" s="186"/>
      <c r="AP1370" s="186"/>
    </row>
    <row r="1371" spans="1:42" s="55" customFormat="1" ht="31.9" hidden="1" customHeight="1" outlineLevel="1" x14ac:dyDescent="0.25">
      <c r="A1371" s="143" t="s">
        <v>2712</v>
      </c>
      <c r="B1371" s="75" t="s">
        <v>347</v>
      </c>
      <c r="C1371" s="73"/>
      <c r="D1371" s="111"/>
      <c r="E1371" s="76"/>
      <c r="F1371" s="76"/>
      <c r="G1371" s="78"/>
      <c r="H1371" s="186"/>
      <c r="I1371" s="186"/>
      <c r="J1371" s="186"/>
      <c r="K1371" s="186"/>
      <c r="L1371" s="186"/>
      <c r="M1371" s="186"/>
      <c r="N1371" s="186"/>
      <c r="O1371" s="186"/>
      <c r="P1371" s="186"/>
      <c r="Q1371" s="186"/>
      <c r="R1371" s="186"/>
      <c r="S1371" s="186"/>
      <c r="T1371" s="186"/>
      <c r="U1371" s="186"/>
      <c r="V1371" s="186"/>
      <c r="W1371" s="186"/>
      <c r="X1371" s="186"/>
      <c r="Y1371" s="186"/>
      <c r="Z1371" s="186"/>
      <c r="AA1371" s="186"/>
      <c r="AB1371" s="186"/>
      <c r="AC1371" s="186"/>
      <c r="AD1371" s="186"/>
      <c r="AE1371" s="186"/>
      <c r="AF1371" s="186"/>
      <c r="AG1371" s="186"/>
      <c r="AH1371" s="186"/>
      <c r="AI1371" s="186"/>
      <c r="AJ1371" s="186"/>
      <c r="AK1371" s="186"/>
      <c r="AL1371" s="186"/>
      <c r="AM1371" s="186"/>
      <c r="AN1371" s="186"/>
      <c r="AO1371" s="186"/>
      <c r="AP1371" s="186"/>
    </row>
    <row r="1372" spans="1:42" s="55" customFormat="1" ht="31.9" hidden="1" customHeight="1" outlineLevel="1" x14ac:dyDescent="0.25">
      <c r="A1372" s="143" t="s">
        <v>2713</v>
      </c>
      <c r="B1372" s="75" t="s">
        <v>348</v>
      </c>
      <c r="C1372" s="73"/>
      <c r="D1372" s="111"/>
      <c r="E1372" s="76"/>
      <c r="F1372" s="76"/>
      <c r="G1372" s="78"/>
      <c r="H1372" s="186"/>
      <c r="I1372" s="186"/>
      <c r="J1372" s="186"/>
      <c r="K1372" s="186"/>
      <c r="L1372" s="186"/>
      <c r="M1372" s="186"/>
      <c r="N1372" s="186"/>
      <c r="O1372" s="186"/>
      <c r="P1372" s="186"/>
      <c r="Q1372" s="186"/>
      <c r="R1372" s="186"/>
      <c r="S1372" s="186"/>
      <c r="T1372" s="186"/>
      <c r="U1372" s="186"/>
      <c r="V1372" s="186"/>
      <c r="W1372" s="186"/>
      <c r="X1372" s="186"/>
      <c r="Y1372" s="186"/>
      <c r="Z1372" s="186"/>
      <c r="AA1372" s="186"/>
      <c r="AB1372" s="186"/>
      <c r="AC1372" s="186"/>
      <c r="AD1372" s="186"/>
      <c r="AE1372" s="186"/>
      <c r="AF1372" s="186"/>
      <c r="AG1372" s="186"/>
      <c r="AH1372" s="186"/>
      <c r="AI1372" s="186"/>
      <c r="AJ1372" s="186"/>
      <c r="AK1372" s="186"/>
      <c r="AL1372" s="186"/>
      <c r="AM1372" s="186"/>
      <c r="AN1372" s="186"/>
      <c r="AO1372" s="186"/>
      <c r="AP1372" s="186"/>
    </row>
    <row r="1373" spans="1:42" s="55" customFormat="1" ht="19.149999999999999" customHeight="1" outlineLevel="1" x14ac:dyDescent="0.25">
      <c r="A1373" s="143" t="s">
        <v>2714</v>
      </c>
      <c r="B1373" s="72" t="s">
        <v>5</v>
      </c>
      <c r="C1373" s="73"/>
      <c r="D1373" s="111"/>
      <c r="E1373" s="76"/>
      <c r="F1373" s="76"/>
      <c r="G1373" s="78"/>
      <c r="H1373" s="186"/>
      <c r="I1373" s="186"/>
      <c r="J1373" s="186"/>
      <c r="K1373" s="186"/>
      <c r="L1373" s="186"/>
      <c r="M1373" s="186"/>
      <c r="N1373" s="186"/>
      <c r="O1373" s="186"/>
      <c r="P1373" s="186"/>
      <c r="Q1373" s="186"/>
      <c r="R1373" s="186"/>
      <c r="S1373" s="186"/>
      <c r="T1373" s="186"/>
      <c r="U1373" s="186"/>
      <c r="V1373" s="186"/>
      <c r="W1373" s="186"/>
      <c r="X1373" s="186"/>
      <c r="Y1373" s="186"/>
      <c r="Z1373" s="186"/>
      <c r="AA1373" s="186"/>
      <c r="AB1373" s="186"/>
      <c r="AC1373" s="186"/>
      <c r="AD1373" s="186"/>
      <c r="AE1373" s="186"/>
      <c r="AF1373" s="186"/>
      <c r="AG1373" s="186"/>
      <c r="AH1373" s="186"/>
      <c r="AI1373" s="186"/>
      <c r="AJ1373" s="186"/>
      <c r="AK1373" s="186"/>
      <c r="AL1373" s="186"/>
      <c r="AM1373" s="186"/>
      <c r="AN1373" s="186"/>
      <c r="AO1373" s="186"/>
      <c r="AP1373" s="186"/>
    </row>
    <row r="1374" spans="1:42" s="55" customFormat="1" ht="19.149999999999999" customHeight="1" outlineLevel="1" x14ac:dyDescent="0.3">
      <c r="A1374" s="143" t="s">
        <v>2715</v>
      </c>
      <c r="B1374" s="79" t="s">
        <v>343</v>
      </c>
      <c r="C1374" s="73"/>
      <c r="D1374" s="111"/>
      <c r="E1374" s="80">
        <f>SUM(E1375)</f>
        <v>85</v>
      </c>
      <c r="F1374" s="84">
        <f t="shared" ref="F1374:G1374" si="18">SUM(F1375)</f>
        <v>1261</v>
      </c>
      <c r="G1374" s="81">
        <f t="shared" si="18"/>
        <v>232.11500000000001</v>
      </c>
      <c r="H1374" s="186"/>
      <c r="I1374" s="186"/>
      <c r="J1374" s="186"/>
      <c r="K1374" s="186"/>
      <c r="L1374" s="186"/>
      <c r="M1374" s="186"/>
      <c r="N1374" s="186"/>
      <c r="O1374" s="186"/>
      <c r="P1374" s="186"/>
      <c r="Q1374" s="186"/>
      <c r="R1374" s="186"/>
      <c r="S1374" s="186"/>
      <c r="T1374" s="186"/>
      <c r="U1374" s="186"/>
      <c r="V1374" s="186"/>
      <c r="W1374" s="186"/>
      <c r="X1374" s="186"/>
      <c r="Y1374" s="186"/>
      <c r="Z1374" s="186"/>
      <c r="AA1374" s="186"/>
      <c r="AB1374" s="186"/>
      <c r="AC1374" s="186"/>
      <c r="AD1374" s="186"/>
      <c r="AE1374" s="186"/>
      <c r="AF1374" s="186"/>
      <c r="AG1374" s="186"/>
      <c r="AH1374" s="186"/>
      <c r="AI1374" s="186"/>
      <c r="AJ1374" s="186"/>
      <c r="AK1374" s="186"/>
      <c r="AL1374" s="186"/>
      <c r="AM1374" s="186"/>
      <c r="AN1374" s="186"/>
      <c r="AO1374" s="186"/>
      <c r="AP1374" s="186"/>
    </row>
    <row r="1375" spans="1:42" s="55" customFormat="1" ht="93.6" customHeight="1" outlineLevel="1" x14ac:dyDescent="0.25">
      <c r="A1375" s="143" t="s">
        <v>2715</v>
      </c>
      <c r="B1375" s="149" t="s">
        <v>1545</v>
      </c>
      <c r="C1375" s="90">
        <v>2020</v>
      </c>
      <c r="D1375" s="95">
        <v>10</v>
      </c>
      <c r="E1375" s="92">
        <v>85</v>
      </c>
      <c r="F1375" s="93">
        <v>1261</v>
      </c>
      <c r="G1375" s="94">
        <v>232.11500000000001</v>
      </c>
      <c r="H1375" s="186"/>
      <c r="I1375" s="186"/>
      <c r="J1375" s="186"/>
      <c r="K1375" s="186"/>
      <c r="L1375" s="186"/>
      <c r="M1375" s="186"/>
      <c r="N1375" s="186"/>
      <c r="O1375" s="186"/>
      <c r="P1375" s="186"/>
      <c r="Q1375" s="186"/>
      <c r="R1375" s="186"/>
      <c r="S1375" s="186"/>
      <c r="T1375" s="186"/>
      <c r="U1375" s="186"/>
      <c r="V1375" s="186"/>
      <c r="W1375" s="186"/>
      <c r="X1375" s="186"/>
      <c r="Y1375" s="186"/>
      <c r="Z1375" s="186"/>
      <c r="AA1375" s="186"/>
      <c r="AB1375" s="186"/>
      <c r="AC1375" s="186"/>
      <c r="AD1375" s="186"/>
      <c r="AE1375" s="186"/>
      <c r="AF1375" s="186"/>
      <c r="AG1375" s="186"/>
      <c r="AH1375" s="186"/>
      <c r="AI1375" s="186"/>
      <c r="AJ1375" s="186"/>
      <c r="AK1375" s="186"/>
      <c r="AL1375" s="186"/>
      <c r="AM1375" s="186"/>
      <c r="AN1375" s="186"/>
      <c r="AO1375" s="186"/>
      <c r="AP1375" s="186"/>
    </row>
    <row r="1376" spans="1:42" s="55" customFormat="1" ht="31.9" hidden="1" customHeight="1" outlineLevel="1" x14ac:dyDescent="0.25">
      <c r="A1376" s="143" t="s">
        <v>2716</v>
      </c>
      <c r="B1376" s="75" t="s">
        <v>345</v>
      </c>
      <c r="C1376" s="73"/>
      <c r="D1376" s="111"/>
      <c r="E1376" s="76"/>
      <c r="F1376" s="76"/>
      <c r="G1376" s="78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  <c r="U1376" s="186"/>
      <c r="V1376" s="186"/>
      <c r="W1376" s="186"/>
      <c r="X1376" s="186"/>
      <c r="Y1376" s="186"/>
      <c r="Z1376" s="186"/>
      <c r="AA1376" s="186"/>
      <c r="AB1376" s="186"/>
      <c r="AC1376" s="186"/>
      <c r="AD1376" s="186"/>
      <c r="AE1376" s="186"/>
      <c r="AF1376" s="186"/>
      <c r="AG1376" s="186"/>
      <c r="AH1376" s="186"/>
      <c r="AI1376" s="186"/>
      <c r="AJ1376" s="186"/>
      <c r="AK1376" s="186"/>
      <c r="AL1376" s="186"/>
      <c r="AM1376" s="186"/>
      <c r="AN1376" s="186"/>
      <c r="AO1376" s="186"/>
      <c r="AP1376" s="186"/>
    </row>
    <row r="1377" spans="1:42" s="55" customFormat="1" ht="31.9" hidden="1" customHeight="1" outlineLevel="1" x14ac:dyDescent="0.25">
      <c r="A1377" s="143" t="s">
        <v>2717</v>
      </c>
      <c r="B1377" s="75" t="s">
        <v>346</v>
      </c>
      <c r="C1377" s="73"/>
      <c r="D1377" s="111"/>
      <c r="E1377" s="76"/>
      <c r="F1377" s="76"/>
      <c r="G1377" s="78"/>
      <c r="H1377" s="186"/>
      <c r="I1377" s="186"/>
      <c r="J1377" s="186"/>
      <c r="K1377" s="186"/>
      <c r="L1377" s="186"/>
      <c r="M1377" s="186"/>
      <c r="N1377" s="186"/>
      <c r="O1377" s="186"/>
      <c r="P1377" s="186"/>
      <c r="Q1377" s="186"/>
      <c r="R1377" s="186"/>
      <c r="S1377" s="186"/>
      <c r="T1377" s="186"/>
      <c r="U1377" s="186"/>
      <c r="V1377" s="186"/>
      <c r="W1377" s="186"/>
      <c r="X1377" s="186"/>
      <c r="Y1377" s="186"/>
      <c r="Z1377" s="186"/>
      <c r="AA1377" s="186"/>
      <c r="AB1377" s="186"/>
      <c r="AC1377" s="186"/>
      <c r="AD1377" s="186"/>
      <c r="AE1377" s="186"/>
      <c r="AF1377" s="186"/>
      <c r="AG1377" s="186"/>
      <c r="AH1377" s="186"/>
      <c r="AI1377" s="186"/>
      <c r="AJ1377" s="186"/>
      <c r="AK1377" s="186"/>
      <c r="AL1377" s="186"/>
      <c r="AM1377" s="186"/>
      <c r="AN1377" s="186"/>
      <c r="AO1377" s="186"/>
      <c r="AP1377" s="186"/>
    </row>
    <row r="1378" spans="1:42" s="55" customFormat="1" ht="31.9" hidden="1" customHeight="1" outlineLevel="1" x14ac:dyDescent="0.25">
      <c r="A1378" s="143" t="s">
        <v>2718</v>
      </c>
      <c r="B1378" s="75" t="s">
        <v>347</v>
      </c>
      <c r="C1378" s="73"/>
      <c r="D1378" s="111"/>
      <c r="E1378" s="76"/>
      <c r="F1378" s="76"/>
      <c r="G1378" s="78"/>
      <c r="H1378" s="186"/>
      <c r="I1378" s="186"/>
      <c r="J1378" s="186"/>
      <c r="K1378" s="186"/>
      <c r="L1378" s="186"/>
      <c r="M1378" s="186"/>
      <c r="N1378" s="186"/>
      <c r="O1378" s="186"/>
      <c r="P1378" s="186"/>
      <c r="Q1378" s="186"/>
      <c r="R1378" s="186"/>
      <c r="S1378" s="186"/>
      <c r="T1378" s="186"/>
      <c r="U1378" s="186"/>
      <c r="V1378" s="186"/>
      <c r="W1378" s="186"/>
      <c r="X1378" s="186"/>
      <c r="Y1378" s="186"/>
      <c r="Z1378" s="186"/>
      <c r="AA1378" s="186"/>
      <c r="AB1378" s="186"/>
      <c r="AC1378" s="186"/>
      <c r="AD1378" s="186"/>
      <c r="AE1378" s="186"/>
      <c r="AF1378" s="186"/>
      <c r="AG1378" s="186"/>
      <c r="AH1378" s="186"/>
      <c r="AI1378" s="186"/>
      <c r="AJ1378" s="186"/>
      <c r="AK1378" s="186"/>
      <c r="AL1378" s="186"/>
      <c r="AM1378" s="186"/>
      <c r="AN1378" s="186"/>
      <c r="AO1378" s="186"/>
      <c r="AP1378" s="186"/>
    </row>
    <row r="1379" spans="1:42" s="55" customFormat="1" ht="31.9" hidden="1" customHeight="1" outlineLevel="1" x14ac:dyDescent="0.25">
      <c r="A1379" s="143" t="s">
        <v>2719</v>
      </c>
      <c r="B1379" s="75" t="s">
        <v>348</v>
      </c>
      <c r="C1379" s="73"/>
      <c r="D1379" s="111"/>
      <c r="E1379" s="76"/>
      <c r="F1379" s="76"/>
      <c r="G1379" s="78"/>
      <c r="H1379" s="186"/>
      <c r="I1379" s="186"/>
      <c r="J1379" s="186"/>
      <c r="K1379" s="186"/>
      <c r="L1379" s="186"/>
      <c r="M1379" s="186"/>
      <c r="N1379" s="186"/>
      <c r="O1379" s="186"/>
      <c r="P1379" s="186"/>
      <c r="Q1379" s="186"/>
      <c r="R1379" s="186"/>
      <c r="S1379" s="186"/>
      <c r="T1379" s="186"/>
      <c r="U1379" s="186"/>
      <c r="V1379" s="186"/>
      <c r="W1379" s="186"/>
      <c r="X1379" s="186"/>
      <c r="Y1379" s="186"/>
      <c r="Z1379" s="186"/>
      <c r="AA1379" s="186"/>
      <c r="AB1379" s="186"/>
      <c r="AC1379" s="186"/>
      <c r="AD1379" s="186"/>
      <c r="AE1379" s="186"/>
      <c r="AF1379" s="186"/>
      <c r="AG1379" s="186"/>
      <c r="AH1379" s="186"/>
      <c r="AI1379" s="186"/>
      <c r="AJ1379" s="186"/>
      <c r="AK1379" s="186"/>
      <c r="AL1379" s="186"/>
      <c r="AM1379" s="186"/>
      <c r="AN1379" s="186"/>
      <c r="AO1379" s="186"/>
      <c r="AP1379" s="186"/>
    </row>
    <row r="1380" spans="1:42" s="55" customFormat="1" ht="31.9" hidden="1" customHeight="1" outlineLevel="1" x14ac:dyDescent="0.25">
      <c r="A1380" s="143" t="s">
        <v>2720</v>
      </c>
      <c r="B1380" s="72" t="s">
        <v>353</v>
      </c>
      <c r="C1380" s="73"/>
      <c r="D1380" s="111"/>
      <c r="E1380" s="76"/>
      <c r="F1380" s="76"/>
      <c r="G1380" s="78"/>
      <c r="H1380" s="186"/>
      <c r="I1380" s="186"/>
      <c r="J1380" s="186"/>
      <c r="K1380" s="186"/>
      <c r="L1380" s="186"/>
      <c r="M1380" s="186"/>
      <c r="N1380" s="186"/>
      <c r="O1380" s="186"/>
      <c r="P1380" s="186"/>
      <c r="Q1380" s="186"/>
      <c r="R1380" s="186"/>
      <c r="S1380" s="186"/>
      <c r="T1380" s="186"/>
      <c r="U1380" s="186"/>
      <c r="V1380" s="186"/>
      <c r="W1380" s="186"/>
      <c r="X1380" s="186"/>
      <c r="Y1380" s="186"/>
      <c r="Z1380" s="186"/>
      <c r="AA1380" s="186"/>
      <c r="AB1380" s="186"/>
      <c r="AC1380" s="186"/>
      <c r="AD1380" s="186"/>
      <c r="AE1380" s="186"/>
      <c r="AF1380" s="186"/>
      <c r="AG1380" s="186"/>
      <c r="AH1380" s="186"/>
      <c r="AI1380" s="186"/>
      <c r="AJ1380" s="186"/>
      <c r="AK1380" s="186"/>
      <c r="AL1380" s="186"/>
      <c r="AM1380" s="186"/>
      <c r="AN1380" s="186"/>
      <c r="AO1380" s="186"/>
      <c r="AP1380" s="186"/>
    </row>
    <row r="1381" spans="1:42" s="55" customFormat="1" ht="31.9" hidden="1" customHeight="1" outlineLevel="1" x14ac:dyDescent="0.25">
      <c r="A1381" s="143" t="s">
        <v>2721</v>
      </c>
      <c r="B1381" s="75" t="s">
        <v>343</v>
      </c>
      <c r="C1381" s="73"/>
      <c r="D1381" s="111"/>
      <c r="E1381" s="76"/>
      <c r="F1381" s="76"/>
      <c r="G1381" s="78"/>
      <c r="H1381" s="186"/>
      <c r="I1381" s="186"/>
      <c r="J1381" s="186"/>
      <c r="K1381" s="186"/>
      <c r="L1381" s="186"/>
      <c r="M1381" s="186"/>
      <c r="N1381" s="186"/>
      <c r="O1381" s="186"/>
      <c r="P1381" s="186"/>
      <c r="Q1381" s="186"/>
      <c r="R1381" s="186"/>
      <c r="S1381" s="186"/>
      <c r="T1381" s="186"/>
      <c r="U1381" s="186"/>
      <c r="V1381" s="186"/>
      <c r="W1381" s="186"/>
      <c r="X1381" s="186"/>
      <c r="Y1381" s="186"/>
      <c r="Z1381" s="186"/>
      <c r="AA1381" s="186"/>
      <c r="AB1381" s="186"/>
      <c r="AC1381" s="186"/>
      <c r="AD1381" s="186"/>
      <c r="AE1381" s="186"/>
      <c r="AF1381" s="186"/>
      <c r="AG1381" s="186"/>
      <c r="AH1381" s="186"/>
      <c r="AI1381" s="186"/>
      <c r="AJ1381" s="186"/>
      <c r="AK1381" s="186"/>
      <c r="AL1381" s="186"/>
      <c r="AM1381" s="186"/>
      <c r="AN1381" s="186"/>
      <c r="AO1381" s="186"/>
      <c r="AP1381" s="186"/>
    </row>
    <row r="1382" spans="1:42" s="55" customFormat="1" ht="31.9" hidden="1" customHeight="1" outlineLevel="1" x14ac:dyDescent="0.25">
      <c r="A1382" s="143" t="s">
        <v>2722</v>
      </c>
      <c r="B1382" s="75" t="s">
        <v>345</v>
      </c>
      <c r="C1382" s="73"/>
      <c r="D1382" s="111"/>
      <c r="E1382" s="76"/>
      <c r="F1382" s="76"/>
      <c r="G1382" s="78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  <c r="V1382" s="186"/>
      <c r="W1382" s="186"/>
      <c r="X1382" s="186"/>
      <c r="Y1382" s="186"/>
      <c r="Z1382" s="186"/>
      <c r="AA1382" s="186"/>
      <c r="AB1382" s="186"/>
      <c r="AC1382" s="186"/>
      <c r="AD1382" s="186"/>
      <c r="AE1382" s="186"/>
      <c r="AF1382" s="186"/>
      <c r="AG1382" s="186"/>
      <c r="AH1382" s="186"/>
      <c r="AI1382" s="186"/>
      <c r="AJ1382" s="186"/>
      <c r="AK1382" s="186"/>
      <c r="AL1382" s="186"/>
      <c r="AM1382" s="186"/>
      <c r="AN1382" s="186"/>
      <c r="AO1382" s="186"/>
      <c r="AP1382" s="186"/>
    </row>
    <row r="1383" spans="1:42" s="55" customFormat="1" ht="31.9" hidden="1" customHeight="1" outlineLevel="1" x14ac:dyDescent="0.25">
      <c r="A1383" s="143" t="s">
        <v>2723</v>
      </c>
      <c r="B1383" s="75" t="s">
        <v>346</v>
      </c>
      <c r="C1383" s="73"/>
      <c r="D1383" s="111"/>
      <c r="E1383" s="76"/>
      <c r="F1383" s="76"/>
      <c r="G1383" s="78"/>
      <c r="H1383" s="186"/>
      <c r="I1383" s="186"/>
      <c r="J1383" s="186"/>
      <c r="K1383" s="186"/>
      <c r="L1383" s="186"/>
      <c r="M1383" s="186"/>
      <c r="N1383" s="186"/>
      <c r="O1383" s="186"/>
      <c r="P1383" s="186"/>
      <c r="Q1383" s="186"/>
      <c r="R1383" s="186"/>
      <c r="S1383" s="186"/>
      <c r="T1383" s="186"/>
      <c r="U1383" s="186"/>
      <c r="V1383" s="186"/>
      <c r="W1383" s="186"/>
      <c r="X1383" s="186"/>
      <c r="Y1383" s="186"/>
      <c r="Z1383" s="186"/>
      <c r="AA1383" s="186"/>
      <c r="AB1383" s="186"/>
      <c r="AC1383" s="186"/>
      <c r="AD1383" s="186"/>
      <c r="AE1383" s="186"/>
      <c r="AF1383" s="186"/>
      <c r="AG1383" s="186"/>
      <c r="AH1383" s="186"/>
      <c r="AI1383" s="186"/>
      <c r="AJ1383" s="186"/>
      <c r="AK1383" s="186"/>
      <c r="AL1383" s="186"/>
      <c r="AM1383" s="186"/>
      <c r="AN1383" s="186"/>
      <c r="AO1383" s="186"/>
      <c r="AP1383" s="186"/>
    </row>
    <row r="1384" spans="1:42" s="55" customFormat="1" ht="31.9" hidden="1" customHeight="1" outlineLevel="1" x14ac:dyDescent="0.25">
      <c r="A1384" s="143" t="s">
        <v>2724</v>
      </c>
      <c r="B1384" s="75" t="s">
        <v>347</v>
      </c>
      <c r="C1384" s="73"/>
      <c r="D1384" s="111"/>
      <c r="E1384" s="76"/>
      <c r="F1384" s="76"/>
      <c r="G1384" s="78"/>
      <c r="H1384" s="186"/>
      <c r="I1384" s="186"/>
      <c r="J1384" s="186"/>
      <c r="K1384" s="186"/>
      <c r="L1384" s="186"/>
      <c r="M1384" s="186"/>
      <c r="N1384" s="186"/>
      <c r="O1384" s="186"/>
      <c r="P1384" s="186"/>
      <c r="Q1384" s="186"/>
      <c r="R1384" s="186"/>
      <c r="S1384" s="186"/>
      <c r="T1384" s="186"/>
      <c r="U1384" s="186"/>
      <c r="V1384" s="186"/>
      <c r="W1384" s="186"/>
      <c r="X1384" s="186"/>
      <c r="Y1384" s="186"/>
      <c r="Z1384" s="186"/>
      <c r="AA1384" s="186"/>
      <c r="AB1384" s="186"/>
      <c r="AC1384" s="186"/>
      <c r="AD1384" s="186"/>
      <c r="AE1384" s="186"/>
      <c r="AF1384" s="186"/>
      <c r="AG1384" s="186"/>
      <c r="AH1384" s="186"/>
      <c r="AI1384" s="186"/>
      <c r="AJ1384" s="186"/>
      <c r="AK1384" s="186"/>
      <c r="AL1384" s="186"/>
      <c r="AM1384" s="186"/>
      <c r="AN1384" s="186"/>
      <c r="AO1384" s="186"/>
      <c r="AP1384" s="186"/>
    </row>
    <row r="1385" spans="1:42" s="55" customFormat="1" ht="31.9" hidden="1" customHeight="1" outlineLevel="1" x14ac:dyDescent="0.25">
      <c r="A1385" s="143" t="s">
        <v>2725</v>
      </c>
      <c r="B1385" s="75" t="s">
        <v>348</v>
      </c>
      <c r="C1385" s="73"/>
      <c r="D1385" s="111"/>
      <c r="E1385" s="76"/>
      <c r="F1385" s="76"/>
      <c r="G1385" s="78"/>
      <c r="H1385" s="186"/>
      <c r="I1385" s="186"/>
      <c r="J1385" s="186"/>
      <c r="K1385" s="186"/>
      <c r="L1385" s="186"/>
      <c r="M1385" s="186"/>
      <c r="N1385" s="186"/>
      <c r="O1385" s="186"/>
      <c r="P1385" s="186"/>
      <c r="Q1385" s="186"/>
      <c r="R1385" s="186"/>
      <c r="S1385" s="186"/>
      <c r="T1385" s="186"/>
      <c r="U1385" s="186"/>
      <c r="V1385" s="186"/>
      <c r="W1385" s="186"/>
      <c r="X1385" s="186"/>
      <c r="Y1385" s="186"/>
      <c r="Z1385" s="186"/>
      <c r="AA1385" s="186"/>
      <c r="AB1385" s="186"/>
      <c r="AC1385" s="186"/>
      <c r="AD1385" s="186"/>
      <c r="AE1385" s="186"/>
      <c r="AF1385" s="186"/>
      <c r="AG1385" s="186"/>
      <c r="AH1385" s="186"/>
      <c r="AI1385" s="186"/>
      <c r="AJ1385" s="186"/>
      <c r="AK1385" s="186"/>
      <c r="AL1385" s="186"/>
      <c r="AM1385" s="186"/>
      <c r="AN1385" s="186"/>
      <c r="AO1385" s="186"/>
      <c r="AP1385" s="186"/>
    </row>
    <row r="1386" spans="1:42" s="55" customFormat="1" ht="31.9" hidden="1" customHeight="1" outlineLevel="1" x14ac:dyDescent="0.25">
      <c r="A1386" s="143" t="s">
        <v>2726</v>
      </c>
      <c r="B1386" s="72" t="s">
        <v>356</v>
      </c>
      <c r="C1386" s="73"/>
      <c r="D1386" s="111"/>
      <c r="E1386" s="76"/>
      <c r="F1386" s="76"/>
      <c r="G1386" s="78"/>
      <c r="H1386" s="186"/>
      <c r="I1386" s="186"/>
      <c r="J1386" s="186"/>
      <c r="K1386" s="186"/>
      <c r="L1386" s="186"/>
      <c r="M1386" s="186"/>
      <c r="N1386" s="186"/>
      <c r="O1386" s="186"/>
      <c r="P1386" s="186"/>
      <c r="Q1386" s="186"/>
      <c r="R1386" s="186"/>
      <c r="S1386" s="186"/>
      <c r="T1386" s="186"/>
      <c r="U1386" s="186"/>
      <c r="V1386" s="186"/>
      <c r="W1386" s="186"/>
      <c r="X1386" s="186"/>
      <c r="Y1386" s="186"/>
      <c r="Z1386" s="186"/>
      <c r="AA1386" s="186"/>
      <c r="AB1386" s="186"/>
      <c r="AC1386" s="186"/>
      <c r="AD1386" s="186"/>
      <c r="AE1386" s="186"/>
      <c r="AF1386" s="186"/>
      <c r="AG1386" s="186"/>
      <c r="AH1386" s="186"/>
      <c r="AI1386" s="186"/>
      <c r="AJ1386" s="186"/>
      <c r="AK1386" s="186"/>
      <c r="AL1386" s="186"/>
      <c r="AM1386" s="186"/>
      <c r="AN1386" s="186"/>
      <c r="AO1386" s="186"/>
      <c r="AP1386" s="186"/>
    </row>
    <row r="1387" spans="1:42" s="55" customFormat="1" ht="31.9" hidden="1" customHeight="1" outlineLevel="1" x14ac:dyDescent="0.25">
      <c r="A1387" s="143" t="s">
        <v>2727</v>
      </c>
      <c r="B1387" s="75" t="s">
        <v>343</v>
      </c>
      <c r="C1387" s="73"/>
      <c r="D1387" s="111"/>
      <c r="E1387" s="76"/>
      <c r="F1387" s="76"/>
      <c r="G1387" s="78"/>
      <c r="H1387" s="186"/>
      <c r="I1387" s="186"/>
      <c r="J1387" s="186"/>
      <c r="K1387" s="186"/>
      <c r="L1387" s="186"/>
      <c r="M1387" s="186"/>
      <c r="N1387" s="186"/>
      <c r="O1387" s="186"/>
      <c r="P1387" s="186"/>
      <c r="Q1387" s="186"/>
      <c r="R1387" s="186"/>
      <c r="S1387" s="186"/>
      <c r="T1387" s="186"/>
      <c r="U1387" s="186"/>
      <c r="V1387" s="186"/>
      <c r="W1387" s="186"/>
      <c r="X1387" s="186"/>
      <c r="Y1387" s="186"/>
      <c r="Z1387" s="186"/>
      <c r="AA1387" s="186"/>
      <c r="AB1387" s="186"/>
      <c r="AC1387" s="186"/>
      <c r="AD1387" s="186"/>
      <c r="AE1387" s="186"/>
      <c r="AF1387" s="186"/>
      <c r="AG1387" s="186"/>
      <c r="AH1387" s="186"/>
      <c r="AI1387" s="186"/>
      <c r="AJ1387" s="186"/>
      <c r="AK1387" s="186"/>
      <c r="AL1387" s="186"/>
      <c r="AM1387" s="186"/>
      <c r="AN1387" s="186"/>
      <c r="AO1387" s="186"/>
      <c r="AP1387" s="186"/>
    </row>
    <row r="1388" spans="1:42" s="55" customFormat="1" ht="31.9" hidden="1" customHeight="1" outlineLevel="1" x14ac:dyDescent="0.25">
      <c r="A1388" s="143" t="s">
        <v>2728</v>
      </c>
      <c r="B1388" s="75" t="s">
        <v>345</v>
      </c>
      <c r="C1388" s="73"/>
      <c r="D1388" s="111"/>
      <c r="E1388" s="76"/>
      <c r="F1388" s="76"/>
      <c r="G1388" s="78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  <c r="V1388" s="186"/>
      <c r="W1388" s="186"/>
      <c r="X1388" s="186"/>
      <c r="Y1388" s="186"/>
      <c r="Z1388" s="186"/>
      <c r="AA1388" s="186"/>
      <c r="AB1388" s="186"/>
      <c r="AC1388" s="186"/>
      <c r="AD1388" s="186"/>
      <c r="AE1388" s="186"/>
      <c r="AF1388" s="186"/>
      <c r="AG1388" s="186"/>
      <c r="AH1388" s="186"/>
      <c r="AI1388" s="186"/>
      <c r="AJ1388" s="186"/>
      <c r="AK1388" s="186"/>
      <c r="AL1388" s="186"/>
      <c r="AM1388" s="186"/>
      <c r="AN1388" s="186"/>
      <c r="AO1388" s="186"/>
      <c r="AP1388" s="186"/>
    </row>
    <row r="1389" spans="1:42" s="55" customFormat="1" ht="31.9" hidden="1" customHeight="1" outlineLevel="1" x14ac:dyDescent="0.25">
      <c r="A1389" s="143" t="s">
        <v>2729</v>
      </c>
      <c r="B1389" s="75" t="s">
        <v>346</v>
      </c>
      <c r="C1389" s="73"/>
      <c r="D1389" s="111"/>
      <c r="E1389" s="76"/>
      <c r="F1389" s="76"/>
      <c r="G1389" s="78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  <c r="V1389" s="186"/>
      <c r="W1389" s="186"/>
      <c r="X1389" s="186"/>
      <c r="Y1389" s="186"/>
      <c r="Z1389" s="186"/>
      <c r="AA1389" s="186"/>
      <c r="AB1389" s="186"/>
      <c r="AC1389" s="186"/>
      <c r="AD1389" s="186"/>
      <c r="AE1389" s="186"/>
      <c r="AF1389" s="186"/>
      <c r="AG1389" s="186"/>
      <c r="AH1389" s="186"/>
      <c r="AI1389" s="186"/>
      <c r="AJ1389" s="186"/>
      <c r="AK1389" s="186"/>
      <c r="AL1389" s="186"/>
      <c r="AM1389" s="186"/>
      <c r="AN1389" s="186"/>
      <c r="AO1389" s="186"/>
      <c r="AP1389" s="186"/>
    </row>
    <row r="1390" spans="1:42" s="55" customFormat="1" ht="31.9" hidden="1" customHeight="1" outlineLevel="1" x14ac:dyDescent="0.25">
      <c r="A1390" s="143" t="s">
        <v>2730</v>
      </c>
      <c r="B1390" s="75" t="s">
        <v>347</v>
      </c>
      <c r="C1390" s="73"/>
      <c r="D1390" s="111"/>
      <c r="E1390" s="76"/>
      <c r="F1390" s="76"/>
      <c r="G1390" s="78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  <c r="V1390" s="186"/>
      <c r="W1390" s="186"/>
      <c r="X1390" s="186"/>
      <c r="Y1390" s="186"/>
      <c r="Z1390" s="186"/>
      <c r="AA1390" s="186"/>
      <c r="AB1390" s="186"/>
      <c r="AC1390" s="186"/>
      <c r="AD1390" s="186"/>
      <c r="AE1390" s="186"/>
      <c r="AF1390" s="186"/>
      <c r="AG1390" s="186"/>
      <c r="AH1390" s="186"/>
      <c r="AI1390" s="186"/>
      <c r="AJ1390" s="186"/>
      <c r="AK1390" s="186"/>
      <c r="AL1390" s="186"/>
      <c r="AM1390" s="186"/>
      <c r="AN1390" s="186"/>
      <c r="AO1390" s="186"/>
      <c r="AP1390" s="186"/>
    </row>
    <row r="1391" spans="1:42" s="55" customFormat="1" ht="31.9" hidden="1" customHeight="1" outlineLevel="1" x14ac:dyDescent="0.25">
      <c r="A1391" s="143" t="s">
        <v>2731</v>
      </c>
      <c r="B1391" s="75" t="s">
        <v>348</v>
      </c>
      <c r="C1391" s="73"/>
      <c r="D1391" s="111"/>
      <c r="E1391" s="76"/>
      <c r="F1391" s="76"/>
      <c r="G1391" s="78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  <c r="V1391" s="186"/>
      <c r="W1391" s="186"/>
      <c r="X1391" s="186"/>
      <c r="Y1391" s="186"/>
      <c r="Z1391" s="186"/>
      <c r="AA1391" s="186"/>
      <c r="AB1391" s="186"/>
      <c r="AC1391" s="186"/>
      <c r="AD1391" s="186"/>
      <c r="AE1391" s="186"/>
      <c r="AF1391" s="186"/>
      <c r="AG1391" s="186"/>
      <c r="AH1391" s="186"/>
      <c r="AI1391" s="186"/>
      <c r="AJ1391" s="186"/>
      <c r="AK1391" s="186"/>
      <c r="AL1391" s="186"/>
      <c r="AM1391" s="186"/>
      <c r="AN1391" s="186"/>
      <c r="AO1391" s="186"/>
      <c r="AP1391" s="186"/>
    </row>
    <row r="1392" spans="1:42" s="55" customFormat="1" ht="31.9" hidden="1" customHeight="1" outlineLevel="1" x14ac:dyDescent="0.25">
      <c r="A1392" s="143" t="s">
        <v>2732</v>
      </c>
      <c r="B1392" s="72" t="s">
        <v>359</v>
      </c>
      <c r="C1392" s="73"/>
      <c r="D1392" s="111"/>
      <c r="E1392" s="76"/>
      <c r="F1392" s="76"/>
      <c r="G1392" s="78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  <c r="V1392" s="186"/>
      <c r="W1392" s="186"/>
      <c r="X1392" s="186"/>
      <c r="Y1392" s="186"/>
      <c r="Z1392" s="186"/>
      <c r="AA1392" s="186"/>
      <c r="AB1392" s="186"/>
      <c r="AC1392" s="186"/>
      <c r="AD1392" s="186"/>
      <c r="AE1392" s="186"/>
      <c r="AF1392" s="186"/>
      <c r="AG1392" s="186"/>
      <c r="AH1392" s="186"/>
      <c r="AI1392" s="186"/>
      <c r="AJ1392" s="186"/>
      <c r="AK1392" s="186"/>
      <c r="AL1392" s="186"/>
      <c r="AM1392" s="186"/>
      <c r="AN1392" s="186"/>
      <c r="AO1392" s="186"/>
      <c r="AP1392" s="186"/>
    </row>
    <row r="1393" spans="1:42" s="55" customFormat="1" ht="31.9" hidden="1" customHeight="1" outlineLevel="1" x14ac:dyDescent="0.25">
      <c r="A1393" s="143" t="s">
        <v>2733</v>
      </c>
      <c r="B1393" s="75" t="s">
        <v>343</v>
      </c>
      <c r="C1393" s="73"/>
      <c r="D1393" s="111"/>
      <c r="E1393" s="76"/>
      <c r="F1393" s="76"/>
      <c r="G1393" s="78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  <c r="V1393" s="186"/>
      <c r="W1393" s="186"/>
      <c r="X1393" s="186"/>
      <c r="Y1393" s="186"/>
      <c r="Z1393" s="186"/>
      <c r="AA1393" s="186"/>
      <c r="AB1393" s="186"/>
      <c r="AC1393" s="186"/>
      <c r="AD1393" s="186"/>
      <c r="AE1393" s="186"/>
      <c r="AF1393" s="186"/>
      <c r="AG1393" s="186"/>
      <c r="AH1393" s="186"/>
      <c r="AI1393" s="186"/>
      <c r="AJ1393" s="186"/>
      <c r="AK1393" s="186"/>
      <c r="AL1393" s="186"/>
      <c r="AM1393" s="186"/>
      <c r="AN1393" s="186"/>
      <c r="AO1393" s="186"/>
      <c r="AP1393" s="186"/>
    </row>
    <row r="1394" spans="1:42" s="55" customFormat="1" ht="31.9" hidden="1" customHeight="1" outlineLevel="1" x14ac:dyDescent="0.25">
      <c r="A1394" s="143" t="s">
        <v>2734</v>
      </c>
      <c r="B1394" s="75" t="s">
        <v>345</v>
      </c>
      <c r="C1394" s="73"/>
      <c r="D1394" s="111"/>
      <c r="E1394" s="76"/>
      <c r="F1394" s="76"/>
      <c r="G1394" s="78"/>
      <c r="H1394" s="186"/>
      <c r="I1394" s="186"/>
      <c r="J1394" s="186"/>
      <c r="K1394" s="186"/>
      <c r="L1394" s="186"/>
      <c r="M1394" s="186"/>
      <c r="N1394" s="186"/>
      <c r="O1394" s="186"/>
      <c r="P1394" s="186"/>
      <c r="Q1394" s="186"/>
      <c r="R1394" s="186"/>
      <c r="S1394" s="186"/>
      <c r="T1394" s="186"/>
      <c r="U1394" s="186"/>
      <c r="V1394" s="186"/>
      <c r="W1394" s="186"/>
      <c r="X1394" s="186"/>
      <c r="Y1394" s="186"/>
      <c r="Z1394" s="186"/>
      <c r="AA1394" s="186"/>
      <c r="AB1394" s="186"/>
      <c r="AC1394" s="186"/>
      <c r="AD1394" s="186"/>
      <c r="AE1394" s="186"/>
      <c r="AF1394" s="186"/>
      <c r="AG1394" s="186"/>
      <c r="AH1394" s="186"/>
      <c r="AI1394" s="186"/>
      <c r="AJ1394" s="186"/>
      <c r="AK1394" s="186"/>
      <c r="AL1394" s="186"/>
      <c r="AM1394" s="186"/>
      <c r="AN1394" s="186"/>
      <c r="AO1394" s="186"/>
      <c r="AP1394" s="186"/>
    </row>
    <row r="1395" spans="1:42" s="55" customFormat="1" ht="31.9" hidden="1" customHeight="1" outlineLevel="1" x14ac:dyDescent="0.25">
      <c r="A1395" s="143" t="s">
        <v>2735</v>
      </c>
      <c r="B1395" s="75" t="s">
        <v>346</v>
      </c>
      <c r="C1395" s="73"/>
      <c r="D1395" s="111"/>
      <c r="E1395" s="76"/>
      <c r="F1395" s="76"/>
      <c r="G1395" s="78"/>
      <c r="H1395" s="186"/>
      <c r="I1395" s="186"/>
      <c r="J1395" s="186"/>
      <c r="K1395" s="186"/>
      <c r="L1395" s="186"/>
      <c r="M1395" s="186"/>
      <c r="N1395" s="186"/>
      <c r="O1395" s="186"/>
      <c r="P1395" s="186"/>
      <c r="Q1395" s="186"/>
      <c r="R1395" s="186"/>
      <c r="S1395" s="186"/>
      <c r="T1395" s="186"/>
      <c r="U1395" s="186"/>
      <c r="V1395" s="186"/>
      <c r="W1395" s="186"/>
      <c r="X1395" s="186"/>
      <c r="Y1395" s="186"/>
      <c r="Z1395" s="186"/>
      <c r="AA1395" s="186"/>
      <c r="AB1395" s="186"/>
      <c r="AC1395" s="186"/>
      <c r="AD1395" s="186"/>
      <c r="AE1395" s="186"/>
      <c r="AF1395" s="186"/>
      <c r="AG1395" s="186"/>
      <c r="AH1395" s="186"/>
      <c r="AI1395" s="186"/>
      <c r="AJ1395" s="186"/>
      <c r="AK1395" s="186"/>
      <c r="AL1395" s="186"/>
      <c r="AM1395" s="186"/>
      <c r="AN1395" s="186"/>
      <c r="AO1395" s="186"/>
      <c r="AP1395" s="186"/>
    </row>
    <row r="1396" spans="1:42" s="55" customFormat="1" ht="31.9" hidden="1" customHeight="1" outlineLevel="1" x14ac:dyDescent="0.25">
      <c r="A1396" s="143" t="s">
        <v>2736</v>
      </c>
      <c r="B1396" s="75" t="s">
        <v>347</v>
      </c>
      <c r="C1396" s="73"/>
      <c r="D1396" s="111"/>
      <c r="E1396" s="76"/>
      <c r="F1396" s="76"/>
      <c r="G1396" s="78"/>
      <c r="H1396" s="186"/>
      <c r="I1396" s="186"/>
      <c r="J1396" s="186"/>
      <c r="K1396" s="186"/>
      <c r="L1396" s="186"/>
      <c r="M1396" s="186"/>
      <c r="N1396" s="186"/>
      <c r="O1396" s="186"/>
      <c r="P1396" s="186"/>
      <c r="Q1396" s="186"/>
      <c r="R1396" s="186"/>
      <c r="S1396" s="186"/>
      <c r="T1396" s="186"/>
      <c r="U1396" s="186"/>
      <c r="V1396" s="186"/>
      <c r="W1396" s="186"/>
      <c r="X1396" s="186"/>
      <c r="Y1396" s="186"/>
      <c r="Z1396" s="186"/>
      <c r="AA1396" s="186"/>
      <c r="AB1396" s="186"/>
      <c r="AC1396" s="186"/>
      <c r="AD1396" s="186"/>
      <c r="AE1396" s="186"/>
      <c r="AF1396" s="186"/>
      <c r="AG1396" s="186"/>
      <c r="AH1396" s="186"/>
      <c r="AI1396" s="186"/>
      <c r="AJ1396" s="186"/>
      <c r="AK1396" s="186"/>
      <c r="AL1396" s="186"/>
      <c r="AM1396" s="186"/>
      <c r="AN1396" s="186"/>
      <c r="AO1396" s="186"/>
      <c r="AP1396" s="186"/>
    </row>
    <row r="1397" spans="1:42" s="55" customFormat="1" ht="31.9" hidden="1" customHeight="1" outlineLevel="1" x14ac:dyDescent="0.25">
      <c r="A1397" s="143" t="s">
        <v>2737</v>
      </c>
      <c r="B1397" s="75" t="s">
        <v>348</v>
      </c>
      <c r="C1397" s="73"/>
      <c r="D1397" s="111"/>
      <c r="E1397" s="76"/>
      <c r="F1397" s="76"/>
      <c r="G1397" s="78"/>
      <c r="H1397" s="186"/>
      <c r="I1397" s="186"/>
      <c r="J1397" s="186"/>
      <c r="K1397" s="186"/>
      <c r="L1397" s="186"/>
      <c r="M1397" s="186"/>
      <c r="N1397" s="186"/>
      <c r="O1397" s="186"/>
      <c r="P1397" s="186"/>
      <c r="Q1397" s="186"/>
      <c r="R1397" s="186"/>
      <c r="S1397" s="186"/>
      <c r="T1397" s="186"/>
      <c r="U1397" s="186"/>
      <c r="V1397" s="186"/>
      <c r="W1397" s="186"/>
      <c r="X1397" s="186"/>
      <c r="Y1397" s="186"/>
      <c r="Z1397" s="186"/>
      <c r="AA1397" s="186"/>
      <c r="AB1397" s="186"/>
      <c r="AC1397" s="186"/>
      <c r="AD1397" s="186"/>
      <c r="AE1397" s="186"/>
      <c r="AF1397" s="186"/>
      <c r="AG1397" s="186"/>
      <c r="AH1397" s="186"/>
      <c r="AI1397" s="186"/>
      <c r="AJ1397" s="186"/>
      <c r="AK1397" s="186"/>
      <c r="AL1397" s="186"/>
      <c r="AM1397" s="186"/>
      <c r="AN1397" s="186"/>
      <c r="AO1397" s="186"/>
      <c r="AP1397" s="186"/>
    </row>
    <row r="1398" spans="1:42" s="55" customFormat="1" ht="31.9" hidden="1" customHeight="1" outlineLevel="1" x14ac:dyDescent="0.25">
      <c r="A1398" s="143" t="s">
        <v>2738</v>
      </c>
      <c r="B1398" s="72" t="s">
        <v>362</v>
      </c>
      <c r="C1398" s="73"/>
      <c r="D1398" s="111"/>
      <c r="E1398" s="76"/>
      <c r="F1398" s="76"/>
      <c r="G1398" s="78"/>
      <c r="H1398" s="186"/>
      <c r="I1398" s="186"/>
      <c r="J1398" s="186"/>
      <c r="K1398" s="186"/>
      <c r="L1398" s="186"/>
      <c r="M1398" s="186"/>
      <c r="N1398" s="186"/>
      <c r="O1398" s="186"/>
      <c r="P1398" s="186"/>
      <c r="Q1398" s="186"/>
      <c r="R1398" s="186"/>
      <c r="S1398" s="186"/>
      <c r="T1398" s="186"/>
      <c r="U1398" s="186"/>
      <c r="V1398" s="186"/>
      <c r="W1398" s="186"/>
      <c r="X1398" s="186"/>
      <c r="Y1398" s="186"/>
      <c r="Z1398" s="186"/>
      <c r="AA1398" s="186"/>
      <c r="AB1398" s="186"/>
      <c r="AC1398" s="186"/>
      <c r="AD1398" s="186"/>
      <c r="AE1398" s="186"/>
      <c r="AF1398" s="186"/>
      <c r="AG1398" s="186"/>
      <c r="AH1398" s="186"/>
      <c r="AI1398" s="186"/>
      <c r="AJ1398" s="186"/>
      <c r="AK1398" s="186"/>
      <c r="AL1398" s="186"/>
      <c r="AM1398" s="186"/>
      <c r="AN1398" s="186"/>
      <c r="AO1398" s="186"/>
      <c r="AP1398" s="186"/>
    </row>
    <row r="1399" spans="1:42" s="55" customFormat="1" ht="31.9" hidden="1" customHeight="1" outlineLevel="1" x14ac:dyDescent="0.25">
      <c r="A1399" s="143" t="s">
        <v>2739</v>
      </c>
      <c r="B1399" s="75" t="s">
        <v>343</v>
      </c>
      <c r="C1399" s="73"/>
      <c r="D1399" s="111"/>
      <c r="E1399" s="76"/>
      <c r="F1399" s="76"/>
      <c r="G1399" s="78"/>
      <c r="H1399" s="186"/>
      <c r="I1399" s="186"/>
      <c r="J1399" s="186"/>
      <c r="K1399" s="186"/>
      <c r="L1399" s="186"/>
      <c r="M1399" s="186"/>
      <c r="N1399" s="186"/>
      <c r="O1399" s="186"/>
      <c r="P1399" s="186"/>
      <c r="Q1399" s="186"/>
      <c r="R1399" s="186"/>
      <c r="S1399" s="186"/>
      <c r="T1399" s="186"/>
      <c r="U1399" s="186"/>
      <c r="V1399" s="186"/>
      <c r="W1399" s="186"/>
      <c r="X1399" s="186"/>
      <c r="Y1399" s="186"/>
      <c r="Z1399" s="186"/>
      <c r="AA1399" s="186"/>
      <c r="AB1399" s="186"/>
      <c r="AC1399" s="186"/>
      <c r="AD1399" s="186"/>
      <c r="AE1399" s="186"/>
      <c r="AF1399" s="186"/>
      <c r="AG1399" s="186"/>
      <c r="AH1399" s="186"/>
      <c r="AI1399" s="186"/>
      <c r="AJ1399" s="186"/>
      <c r="AK1399" s="186"/>
      <c r="AL1399" s="186"/>
      <c r="AM1399" s="186"/>
      <c r="AN1399" s="186"/>
      <c r="AO1399" s="186"/>
      <c r="AP1399" s="186"/>
    </row>
    <row r="1400" spans="1:42" s="55" customFormat="1" ht="31.9" hidden="1" customHeight="1" outlineLevel="1" x14ac:dyDescent="0.25">
      <c r="A1400" s="143" t="s">
        <v>2740</v>
      </c>
      <c r="B1400" s="75" t="s">
        <v>345</v>
      </c>
      <c r="C1400" s="73"/>
      <c r="D1400" s="111"/>
      <c r="E1400" s="76"/>
      <c r="F1400" s="76"/>
      <c r="G1400" s="78"/>
      <c r="H1400" s="186"/>
      <c r="I1400" s="186"/>
      <c r="J1400" s="186"/>
      <c r="K1400" s="186"/>
      <c r="L1400" s="186"/>
      <c r="M1400" s="186"/>
      <c r="N1400" s="186"/>
      <c r="O1400" s="186"/>
      <c r="P1400" s="186"/>
      <c r="Q1400" s="186"/>
      <c r="R1400" s="186"/>
      <c r="S1400" s="186"/>
      <c r="T1400" s="186"/>
      <c r="U1400" s="186"/>
      <c r="V1400" s="186"/>
      <c r="W1400" s="186"/>
      <c r="X1400" s="186"/>
      <c r="Y1400" s="186"/>
      <c r="Z1400" s="186"/>
      <c r="AA1400" s="186"/>
      <c r="AB1400" s="186"/>
      <c r="AC1400" s="186"/>
      <c r="AD1400" s="186"/>
      <c r="AE1400" s="186"/>
      <c r="AF1400" s="186"/>
      <c r="AG1400" s="186"/>
      <c r="AH1400" s="186"/>
      <c r="AI1400" s="186"/>
      <c r="AJ1400" s="186"/>
      <c r="AK1400" s="186"/>
      <c r="AL1400" s="186"/>
      <c r="AM1400" s="186"/>
      <c r="AN1400" s="186"/>
      <c r="AO1400" s="186"/>
      <c r="AP1400" s="186"/>
    </row>
    <row r="1401" spans="1:42" s="55" customFormat="1" ht="31.9" hidden="1" customHeight="1" outlineLevel="1" x14ac:dyDescent="0.25">
      <c r="A1401" s="143" t="s">
        <v>2741</v>
      </c>
      <c r="B1401" s="75" t="s">
        <v>346</v>
      </c>
      <c r="C1401" s="73"/>
      <c r="D1401" s="111"/>
      <c r="E1401" s="76"/>
      <c r="F1401" s="76"/>
      <c r="G1401" s="78"/>
      <c r="H1401" s="186"/>
      <c r="I1401" s="186"/>
      <c r="J1401" s="186"/>
      <c r="K1401" s="186"/>
      <c r="L1401" s="186"/>
      <c r="M1401" s="186"/>
      <c r="N1401" s="186"/>
      <c r="O1401" s="186"/>
      <c r="P1401" s="186"/>
      <c r="Q1401" s="186"/>
      <c r="R1401" s="186"/>
      <c r="S1401" s="186"/>
      <c r="T1401" s="186"/>
      <c r="U1401" s="186"/>
      <c r="V1401" s="186"/>
      <c r="W1401" s="186"/>
      <c r="X1401" s="186"/>
      <c r="Y1401" s="186"/>
      <c r="Z1401" s="186"/>
      <c r="AA1401" s="186"/>
      <c r="AB1401" s="186"/>
      <c r="AC1401" s="186"/>
      <c r="AD1401" s="186"/>
      <c r="AE1401" s="186"/>
      <c r="AF1401" s="186"/>
      <c r="AG1401" s="186"/>
      <c r="AH1401" s="186"/>
      <c r="AI1401" s="186"/>
      <c r="AJ1401" s="186"/>
      <c r="AK1401" s="186"/>
      <c r="AL1401" s="186"/>
      <c r="AM1401" s="186"/>
      <c r="AN1401" s="186"/>
      <c r="AO1401" s="186"/>
      <c r="AP1401" s="186"/>
    </row>
    <row r="1402" spans="1:42" s="55" customFormat="1" ht="31.9" hidden="1" customHeight="1" outlineLevel="1" x14ac:dyDescent="0.25">
      <c r="A1402" s="143" t="s">
        <v>2742</v>
      </c>
      <c r="B1402" s="75" t="s">
        <v>347</v>
      </c>
      <c r="C1402" s="73"/>
      <c r="D1402" s="111"/>
      <c r="E1402" s="76"/>
      <c r="F1402" s="76"/>
      <c r="G1402" s="78"/>
      <c r="H1402" s="186"/>
      <c r="I1402" s="186"/>
      <c r="J1402" s="186"/>
      <c r="K1402" s="186"/>
      <c r="L1402" s="186"/>
      <c r="M1402" s="186"/>
      <c r="N1402" s="186"/>
      <c r="O1402" s="186"/>
      <c r="P1402" s="186"/>
      <c r="Q1402" s="186"/>
      <c r="R1402" s="186"/>
      <c r="S1402" s="186"/>
      <c r="T1402" s="186"/>
      <c r="U1402" s="186"/>
      <c r="V1402" s="186"/>
      <c r="W1402" s="186"/>
      <c r="X1402" s="186"/>
      <c r="Y1402" s="186"/>
      <c r="Z1402" s="186"/>
      <c r="AA1402" s="186"/>
      <c r="AB1402" s="186"/>
      <c r="AC1402" s="186"/>
      <c r="AD1402" s="186"/>
      <c r="AE1402" s="186"/>
      <c r="AF1402" s="186"/>
      <c r="AG1402" s="186"/>
      <c r="AH1402" s="186"/>
      <c r="AI1402" s="186"/>
      <c r="AJ1402" s="186"/>
      <c r="AK1402" s="186"/>
      <c r="AL1402" s="186"/>
      <c r="AM1402" s="186"/>
      <c r="AN1402" s="186"/>
      <c r="AO1402" s="186"/>
      <c r="AP1402" s="186"/>
    </row>
    <row r="1403" spans="1:42" s="55" customFormat="1" ht="31.9" hidden="1" customHeight="1" outlineLevel="1" x14ac:dyDescent="0.25">
      <c r="A1403" s="143" t="s">
        <v>2743</v>
      </c>
      <c r="B1403" s="75" t="s">
        <v>348</v>
      </c>
      <c r="C1403" s="73"/>
      <c r="D1403" s="111"/>
      <c r="E1403" s="76"/>
      <c r="F1403" s="76"/>
      <c r="G1403" s="78"/>
      <c r="H1403" s="186"/>
      <c r="I1403" s="186"/>
      <c r="J1403" s="186"/>
      <c r="K1403" s="186"/>
      <c r="L1403" s="186"/>
      <c r="M1403" s="186"/>
      <c r="N1403" s="186"/>
      <c r="O1403" s="186"/>
      <c r="P1403" s="186"/>
      <c r="Q1403" s="186"/>
      <c r="R1403" s="186"/>
      <c r="S1403" s="186"/>
      <c r="T1403" s="186"/>
      <c r="U1403" s="186"/>
      <c r="V1403" s="186"/>
      <c r="W1403" s="186"/>
      <c r="X1403" s="186"/>
      <c r="Y1403" s="186"/>
      <c r="Z1403" s="186"/>
      <c r="AA1403" s="186"/>
      <c r="AB1403" s="186"/>
      <c r="AC1403" s="186"/>
      <c r="AD1403" s="186"/>
      <c r="AE1403" s="186"/>
      <c r="AF1403" s="186"/>
      <c r="AG1403" s="186"/>
      <c r="AH1403" s="186"/>
      <c r="AI1403" s="186"/>
      <c r="AJ1403" s="186"/>
      <c r="AK1403" s="186"/>
      <c r="AL1403" s="186"/>
      <c r="AM1403" s="186"/>
      <c r="AN1403" s="186"/>
      <c r="AO1403" s="186"/>
      <c r="AP1403" s="186"/>
    </row>
    <row r="1404" spans="1:42" s="55" customFormat="1" ht="31.9" hidden="1" customHeight="1" outlineLevel="1" x14ac:dyDescent="0.25">
      <c r="A1404" s="143" t="s">
        <v>2744</v>
      </c>
      <c r="B1404" s="72" t="s">
        <v>7</v>
      </c>
      <c r="C1404" s="73"/>
      <c r="D1404" s="111"/>
      <c r="E1404" s="76"/>
      <c r="F1404" s="76"/>
      <c r="G1404" s="78"/>
      <c r="H1404" s="186"/>
      <c r="I1404" s="186"/>
      <c r="J1404" s="186"/>
      <c r="K1404" s="186"/>
      <c r="L1404" s="186"/>
      <c r="M1404" s="186"/>
      <c r="N1404" s="186"/>
      <c r="O1404" s="186"/>
      <c r="P1404" s="186"/>
      <c r="Q1404" s="186"/>
      <c r="R1404" s="186"/>
      <c r="S1404" s="186"/>
      <c r="T1404" s="186"/>
      <c r="U1404" s="186"/>
      <c r="V1404" s="186"/>
      <c r="W1404" s="186"/>
      <c r="X1404" s="186"/>
      <c r="Y1404" s="186"/>
      <c r="Z1404" s="186"/>
      <c r="AA1404" s="186"/>
      <c r="AB1404" s="186"/>
      <c r="AC1404" s="186"/>
      <c r="AD1404" s="186"/>
      <c r="AE1404" s="186"/>
      <c r="AF1404" s="186"/>
      <c r="AG1404" s="186"/>
      <c r="AH1404" s="186"/>
      <c r="AI1404" s="186"/>
      <c r="AJ1404" s="186"/>
      <c r="AK1404" s="186"/>
      <c r="AL1404" s="186"/>
      <c r="AM1404" s="186"/>
      <c r="AN1404" s="186"/>
      <c r="AO1404" s="186"/>
      <c r="AP1404" s="186"/>
    </row>
    <row r="1405" spans="1:42" s="55" customFormat="1" ht="31.9" hidden="1" customHeight="1" outlineLevel="1" x14ac:dyDescent="0.25">
      <c r="A1405" s="143" t="s">
        <v>2745</v>
      </c>
      <c r="B1405" s="75" t="s">
        <v>343</v>
      </c>
      <c r="C1405" s="73"/>
      <c r="D1405" s="111"/>
      <c r="E1405" s="76"/>
      <c r="F1405" s="76"/>
      <c r="G1405" s="78"/>
      <c r="H1405" s="186"/>
      <c r="I1405" s="186"/>
      <c r="J1405" s="186"/>
      <c r="K1405" s="186"/>
      <c r="L1405" s="186"/>
      <c r="M1405" s="186"/>
      <c r="N1405" s="186"/>
      <c r="O1405" s="186"/>
      <c r="P1405" s="186"/>
      <c r="Q1405" s="186"/>
      <c r="R1405" s="186"/>
      <c r="S1405" s="186"/>
      <c r="T1405" s="186"/>
      <c r="U1405" s="186"/>
      <c r="V1405" s="186"/>
      <c r="W1405" s="186"/>
      <c r="X1405" s="186"/>
      <c r="Y1405" s="186"/>
      <c r="Z1405" s="186"/>
      <c r="AA1405" s="186"/>
      <c r="AB1405" s="186"/>
      <c r="AC1405" s="186"/>
      <c r="AD1405" s="186"/>
      <c r="AE1405" s="186"/>
      <c r="AF1405" s="186"/>
      <c r="AG1405" s="186"/>
      <c r="AH1405" s="186"/>
      <c r="AI1405" s="186"/>
      <c r="AJ1405" s="186"/>
      <c r="AK1405" s="186"/>
      <c r="AL1405" s="186"/>
      <c r="AM1405" s="186"/>
      <c r="AN1405" s="186"/>
      <c r="AO1405" s="186"/>
      <c r="AP1405" s="186"/>
    </row>
    <row r="1406" spans="1:42" s="55" customFormat="1" ht="31.9" hidden="1" customHeight="1" outlineLevel="1" x14ac:dyDescent="0.25">
      <c r="A1406" s="143" t="s">
        <v>2746</v>
      </c>
      <c r="B1406" s="75" t="s">
        <v>345</v>
      </c>
      <c r="C1406" s="73"/>
      <c r="D1406" s="111"/>
      <c r="E1406" s="76"/>
      <c r="F1406" s="76"/>
      <c r="G1406" s="78"/>
      <c r="H1406" s="186"/>
      <c r="I1406" s="186"/>
      <c r="J1406" s="186"/>
      <c r="K1406" s="186"/>
      <c r="L1406" s="186"/>
      <c r="M1406" s="186"/>
      <c r="N1406" s="186"/>
      <c r="O1406" s="186"/>
      <c r="P1406" s="186"/>
      <c r="Q1406" s="186"/>
      <c r="R1406" s="186"/>
      <c r="S1406" s="186"/>
      <c r="T1406" s="186"/>
      <c r="U1406" s="186"/>
      <c r="V1406" s="186"/>
      <c r="W1406" s="186"/>
      <c r="X1406" s="186"/>
      <c r="Y1406" s="186"/>
      <c r="Z1406" s="186"/>
      <c r="AA1406" s="186"/>
      <c r="AB1406" s="186"/>
      <c r="AC1406" s="186"/>
      <c r="AD1406" s="186"/>
      <c r="AE1406" s="186"/>
      <c r="AF1406" s="186"/>
      <c r="AG1406" s="186"/>
      <c r="AH1406" s="186"/>
      <c r="AI1406" s="186"/>
      <c r="AJ1406" s="186"/>
      <c r="AK1406" s="186"/>
      <c r="AL1406" s="186"/>
      <c r="AM1406" s="186"/>
      <c r="AN1406" s="186"/>
      <c r="AO1406" s="186"/>
      <c r="AP1406" s="186"/>
    </row>
    <row r="1407" spans="1:42" s="55" customFormat="1" ht="31.9" hidden="1" customHeight="1" outlineLevel="1" x14ac:dyDescent="0.25">
      <c r="A1407" s="143" t="s">
        <v>2747</v>
      </c>
      <c r="B1407" s="75" t="s">
        <v>346</v>
      </c>
      <c r="C1407" s="73"/>
      <c r="D1407" s="111"/>
      <c r="E1407" s="76"/>
      <c r="F1407" s="76"/>
      <c r="G1407" s="78"/>
      <c r="H1407" s="186"/>
      <c r="I1407" s="186"/>
      <c r="J1407" s="186"/>
      <c r="K1407" s="186"/>
      <c r="L1407" s="186"/>
      <c r="M1407" s="186"/>
      <c r="N1407" s="186"/>
      <c r="O1407" s="186"/>
      <c r="P1407" s="186"/>
      <c r="Q1407" s="186"/>
      <c r="R1407" s="186"/>
      <c r="S1407" s="186"/>
      <c r="T1407" s="186"/>
      <c r="U1407" s="186"/>
      <c r="V1407" s="186"/>
      <c r="W1407" s="186"/>
      <c r="X1407" s="186"/>
      <c r="Y1407" s="186"/>
      <c r="Z1407" s="186"/>
      <c r="AA1407" s="186"/>
      <c r="AB1407" s="186"/>
      <c r="AC1407" s="186"/>
      <c r="AD1407" s="186"/>
      <c r="AE1407" s="186"/>
      <c r="AF1407" s="186"/>
      <c r="AG1407" s="186"/>
      <c r="AH1407" s="186"/>
      <c r="AI1407" s="186"/>
      <c r="AJ1407" s="186"/>
      <c r="AK1407" s="186"/>
      <c r="AL1407" s="186"/>
      <c r="AM1407" s="186"/>
      <c r="AN1407" s="186"/>
      <c r="AO1407" s="186"/>
      <c r="AP1407" s="186"/>
    </row>
    <row r="1408" spans="1:42" s="55" customFormat="1" ht="31.9" hidden="1" customHeight="1" outlineLevel="1" x14ac:dyDescent="0.25">
      <c r="A1408" s="143" t="s">
        <v>2748</v>
      </c>
      <c r="B1408" s="75" t="s">
        <v>347</v>
      </c>
      <c r="C1408" s="73"/>
      <c r="D1408" s="111"/>
      <c r="E1408" s="76"/>
      <c r="F1408" s="76"/>
      <c r="G1408" s="78"/>
      <c r="H1408" s="186"/>
      <c r="I1408" s="186"/>
      <c r="J1408" s="186"/>
      <c r="K1408" s="186"/>
      <c r="L1408" s="186"/>
      <c r="M1408" s="186"/>
      <c r="N1408" s="186"/>
      <c r="O1408" s="186"/>
      <c r="P1408" s="186"/>
      <c r="Q1408" s="186"/>
      <c r="R1408" s="186"/>
      <c r="S1408" s="186"/>
      <c r="T1408" s="186"/>
      <c r="U1408" s="186"/>
      <c r="V1408" s="186"/>
      <c r="W1408" s="186"/>
      <c r="X1408" s="186"/>
      <c r="Y1408" s="186"/>
      <c r="Z1408" s="186"/>
      <c r="AA1408" s="186"/>
      <c r="AB1408" s="186"/>
      <c r="AC1408" s="186"/>
      <c r="AD1408" s="186"/>
      <c r="AE1408" s="186"/>
      <c r="AF1408" s="186"/>
      <c r="AG1408" s="186"/>
      <c r="AH1408" s="186"/>
      <c r="AI1408" s="186"/>
      <c r="AJ1408" s="186"/>
      <c r="AK1408" s="186"/>
      <c r="AL1408" s="186"/>
      <c r="AM1408" s="186"/>
      <c r="AN1408" s="186"/>
      <c r="AO1408" s="186"/>
      <c r="AP1408" s="186"/>
    </row>
    <row r="1409" spans="1:42" s="55" customFormat="1" ht="31.9" hidden="1" customHeight="1" outlineLevel="1" x14ac:dyDescent="0.25">
      <c r="A1409" s="143" t="s">
        <v>2749</v>
      </c>
      <c r="B1409" s="75" t="s">
        <v>348</v>
      </c>
      <c r="C1409" s="73"/>
      <c r="D1409" s="111"/>
      <c r="E1409" s="76"/>
      <c r="F1409" s="76"/>
      <c r="G1409" s="78"/>
      <c r="H1409" s="186"/>
      <c r="I1409" s="186"/>
      <c r="J1409" s="186"/>
      <c r="K1409" s="186"/>
      <c r="L1409" s="186"/>
      <c r="M1409" s="186"/>
      <c r="N1409" s="186"/>
      <c r="O1409" s="186"/>
      <c r="P1409" s="186"/>
      <c r="Q1409" s="186"/>
      <c r="R1409" s="186"/>
      <c r="S1409" s="186"/>
      <c r="T1409" s="186"/>
      <c r="U1409" s="186"/>
      <c r="V1409" s="186"/>
      <c r="W1409" s="186"/>
      <c r="X1409" s="186"/>
      <c r="Y1409" s="186"/>
      <c r="Z1409" s="186"/>
      <c r="AA1409" s="186"/>
      <c r="AB1409" s="186"/>
      <c r="AC1409" s="186"/>
      <c r="AD1409" s="186"/>
      <c r="AE1409" s="186"/>
      <c r="AF1409" s="186"/>
      <c r="AG1409" s="186"/>
      <c r="AH1409" s="186"/>
      <c r="AI1409" s="186"/>
      <c r="AJ1409" s="186"/>
      <c r="AK1409" s="186"/>
      <c r="AL1409" s="186"/>
      <c r="AM1409" s="186"/>
      <c r="AN1409" s="186"/>
      <c r="AO1409" s="186"/>
      <c r="AP1409" s="186"/>
    </row>
    <row r="1410" spans="1:42" s="55" customFormat="1" ht="31.9" hidden="1" customHeight="1" outlineLevel="1" x14ac:dyDescent="0.25">
      <c r="A1410" s="143" t="s">
        <v>2750</v>
      </c>
      <c r="B1410" s="72" t="s">
        <v>327</v>
      </c>
      <c r="C1410" s="73"/>
      <c r="D1410" s="111"/>
      <c r="E1410" s="76"/>
      <c r="F1410" s="76"/>
      <c r="G1410" s="78"/>
      <c r="H1410" s="186"/>
      <c r="I1410" s="186"/>
      <c r="J1410" s="186"/>
      <c r="K1410" s="186"/>
      <c r="L1410" s="186"/>
      <c r="M1410" s="186"/>
      <c r="N1410" s="186"/>
      <c r="O1410" s="186"/>
      <c r="P1410" s="186"/>
      <c r="Q1410" s="186"/>
      <c r="R1410" s="186"/>
      <c r="S1410" s="186"/>
      <c r="T1410" s="186"/>
      <c r="U1410" s="186"/>
      <c r="V1410" s="186"/>
      <c r="W1410" s="186"/>
      <c r="X1410" s="186"/>
      <c r="Y1410" s="186"/>
      <c r="Z1410" s="186"/>
      <c r="AA1410" s="186"/>
      <c r="AB1410" s="186"/>
      <c r="AC1410" s="186"/>
      <c r="AD1410" s="186"/>
      <c r="AE1410" s="186"/>
      <c r="AF1410" s="186"/>
      <c r="AG1410" s="186"/>
      <c r="AH1410" s="186"/>
      <c r="AI1410" s="186"/>
      <c r="AJ1410" s="186"/>
      <c r="AK1410" s="186"/>
      <c r="AL1410" s="186"/>
      <c r="AM1410" s="186"/>
      <c r="AN1410" s="186"/>
      <c r="AO1410" s="186"/>
      <c r="AP1410" s="186"/>
    </row>
    <row r="1411" spans="1:42" s="55" customFormat="1" ht="31.9" hidden="1" customHeight="1" outlineLevel="1" x14ac:dyDescent="0.25">
      <c r="A1411" s="143" t="s">
        <v>2751</v>
      </c>
      <c r="B1411" s="75" t="s">
        <v>343</v>
      </c>
      <c r="C1411" s="73"/>
      <c r="D1411" s="111"/>
      <c r="E1411" s="76"/>
      <c r="F1411" s="76"/>
      <c r="G1411" s="78"/>
      <c r="H1411" s="186"/>
      <c r="I1411" s="186"/>
      <c r="J1411" s="186"/>
      <c r="K1411" s="186"/>
      <c r="L1411" s="186"/>
      <c r="M1411" s="186"/>
      <c r="N1411" s="186"/>
      <c r="O1411" s="186"/>
      <c r="P1411" s="186"/>
      <c r="Q1411" s="186"/>
      <c r="R1411" s="186"/>
      <c r="S1411" s="186"/>
      <c r="T1411" s="186"/>
      <c r="U1411" s="186"/>
      <c r="V1411" s="186"/>
      <c r="W1411" s="186"/>
      <c r="X1411" s="186"/>
      <c r="Y1411" s="186"/>
      <c r="Z1411" s="186"/>
      <c r="AA1411" s="186"/>
      <c r="AB1411" s="186"/>
      <c r="AC1411" s="186"/>
      <c r="AD1411" s="186"/>
      <c r="AE1411" s="186"/>
      <c r="AF1411" s="186"/>
      <c r="AG1411" s="186"/>
      <c r="AH1411" s="186"/>
      <c r="AI1411" s="186"/>
      <c r="AJ1411" s="186"/>
      <c r="AK1411" s="186"/>
      <c r="AL1411" s="186"/>
      <c r="AM1411" s="186"/>
      <c r="AN1411" s="186"/>
      <c r="AO1411" s="186"/>
      <c r="AP1411" s="186"/>
    </row>
    <row r="1412" spans="1:42" s="55" customFormat="1" ht="31.9" hidden="1" customHeight="1" outlineLevel="1" x14ac:dyDescent="0.25">
      <c r="A1412" s="143" t="s">
        <v>2752</v>
      </c>
      <c r="B1412" s="75" t="s">
        <v>345</v>
      </c>
      <c r="C1412" s="73"/>
      <c r="D1412" s="111"/>
      <c r="E1412" s="76"/>
      <c r="F1412" s="76"/>
      <c r="G1412" s="78"/>
      <c r="H1412" s="186"/>
      <c r="I1412" s="186"/>
      <c r="J1412" s="186"/>
      <c r="K1412" s="186"/>
      <c r="L1412" s="186"/>
      <c r="M1412" s="186"/>
      <c r="N1412" s="186"/>
      <c r="O1412" s="186"/>
      <c r="P1412" s="186"/>
      <c r="Q1412" s="186"/>
      <c r="R1412" s="186"/>
      <c r="S1412" s="186"/>
      <c r="T1412" s="186"/>
      <c r="U1412" s="186"/>
      <c r="V1412" s="186"/>
      <c r="W1412" s="186"/>
      <c r="X1412" s="186"/>
      <c r="Y1412" s="186"/>
      <c r="Z1412" s="186"/>
      <c r="AA1412" s="186"/>
      <c r="AB1412" s="186"/>
      <c r="AC1412" s="186"/>
      <c r="AD1412" s="186"/>
      <c r="AE1412" s="186"/>
      <c r="AF1412" s="186"/>
      <c r="AG1412" s="186"/>
      <c r="AH1412" s="186"/>
      <c r="AI1412" s="186"/>
      <c r="AJ1412" s="186"/>
      <c r="AK1412" s="186"/>
      <c r="AL1412" s="186"/>
      <c r="AM1412" s="186"/>
      <c r="AN1412" s="186"/>
      <c r="AO1412" s="186"/>
      <c r="AP1412" s="186"/>
    </row>
    <row r="1413" spans="1:42" s="55" customFormat="1" ht="31.9" hidden="1" customHeight="1" outlineLevel="1" x14ac:dyDescent="0.25">
      <c r="A1413" s="143" t="s">
        <v>2753</v>
      </c>
      <c r="B1413" s="75" t="s">
        <v>346</v>
      </c>
      <c r="C1413" s="73"/>
      <c r="D1413" s="111"/>
      <c r="E1413" s="76"/>
      <c r="F1413" s="76"/>
      <c r="G1413" s="78"/>
      <c r="H1413" s="186"/>
      <c r="I1413" s="186"/>
      <c r="J1413" s="186"/>
      <c r="K1413" s="186"/>
      <c r="L1413" s="186"/>
      <c r="M1413" s="186"/>
      <c r="N1413" s="186"/>
      <c r="O1413" s="186"/>
      <c r="P1413" s="186"/>
      <c r="Q1413" s="186"/>
      <c r="R1413" s="186"/>
      <c r="S1413" s="186"/>
      <c r="T1413" s="186"/>
      <c r="U1413" s="186"/>
      <c r="V1413" s="186"/>
      <c r="W1413" s="186"/>
      <c r="X1413" s="186"/>
      <c r="Y1413" s="186"/>
      <c r="Z1413" s="186"/>
      <c r="AA1413" s="186"/>
      <c r="AB1413" s="186"/>
      <c r="AC1413" s="186"/>
      <c r="AD1413" s="186"/>
      <c r="AE1413" s="186"/>
      <c r="AF1413" s="186"/>
      <c r="AG1413" s="186"/>
      <c r="AH1413" s="186"/>
      <c r="AI1413" s="186"/>
      <c r="AJ1413" s="186"/>
      <c r="AK1413" s="186"/>
      <c r="AL1413" s="186"/>
      <c r="AM1413" s="186"/>
      <c r="AN1413" s="186"/>
      <c r="AO1413" s="186"/>
      <c r="AP1413" s="186"/>
    </row>
    <row r="1414" spans="1:42" s="55" customFormat="1" ht="31.9" hidden="1" customHeight="1" outlineLevel="1" x14ac:dyDescent="0.25">
      <c r="A1414" s="143" t="s">
        <v>2754</v>
      </c>
      <c r="B1414" s="75" t="s">
        <v>347</v>
      </c>
      <c r="C1414" s="73"/>
      <c r="D1414" s="111"/>
      <c r="E1414" s="76"/>
      <c r="F1414" s="76"/>
      <c r="G1414" s="78"/>
      <c r="H1414" s="186"/>
      <c r="I1414" s="186"/>
      <c r="J1414" s="186"/>
      <c r="K1414" s="186"/>
      <c r="L1414" s="186"/>
      <c r="M1414" s="186"/>
      <c r="N1414" s="186"/>
      <c r="O1414" s="186"/>
      <c r="P1414" s="186"/>
      <c r="Q1414" s="186"/>
      <c r="R1414" s="186"/>
      <c r="S1414" s="186"/>
      <c r="T1414" s="186"/>
      <c r="U1414" s="186"/>
      <c r="V1414" s="186"/>
      <c r="W1414" s="186"/>
      <c r="X1414" s="186"/>
      <c r="Y1414" s="186"/>
      <c r="Z1414" s="186"/>
      <c r="AA1414" s="186"/>
      <c r="AB1414" s="186"/>
      <c r="AC1414" s="186"/>
      <c r="AD1414" s="186"/>
      <c r="AE1414" s="186"/>
      <c r="AF1414" s="186"/>
      <c r="AG1414" s="186"/>
      <c r="AH1414" s="186"/>
      <c r="AI1414" s="186"/>
      <c r="AJ1414" s="186"/>
      <c r="AK1414" s="186"/>
      <c r="AL1414" s="186"/>
      <c r="AM1414" s="186"/>
      <c r="AN1414" s="186"/>
      <c r="AO1414" s="186"/>
      <c r="AP1414" s="186"/>
    </row>
    <row r="1415" spans="1:42" s="55" customFormat="1" ht="31.9" hidden="1" customHeight="1" outlineLevel="1" x14ac:dyDescent="0.25">
      <c r="A1415" s="143" t="s">
        <v>2755</v>
      </c>
      <c r="B1415" s="75" t="s">
        <v>348</v>
      </c>
      <c r="C1415" s="73"/>
      <c r="D1415" s="111"/>
      <c r="E1415" s="76"/>
      <c r="F1415" s="76"/>
      <c r="G1415" s="78"/>
      <c r="H1415" s="186"/>
      <c r="I1415" s="186"/>
      <c r="J1415" s="186"/>
      <c r="K1415" s="186"/>
      <c r="L1415" s="186"/>
      <c r="M1415" s="186"/>
      <c r="N1415" s="186"/>
      <c r="O1415" s="186"/>
      <c r="P1415" s="186"/>
      <c r="Q1415" s="186"/>
      <c r="R1415" s="186"/>
      <c r="S1415" s="186"/>
      <c r="T1415" s="186"/>
      <c r="U1415" s="186"/>
      <c r="V1415" s="186"/>
      <c r="W1415" s="186"/>
      <c r="X1415" s="186"/>
      <c r="Y1415" s="186"/>
      <c r="Z1415" s="186"/>
      <c r="AA1415" s="186"/>
      <c r="AB1415" s="186"/>
      <c r="AC1415" s="186"/>
      <c r="AD1415" s="186"/>
      <c r="AE1415" s="186"/>
      <c r="AF1415" s="186"/>
      <c r="AG1415" s="186"/>
      <c r="AH1415" s="186"/>
      <c r="AI1415" s="186"/>
      <c r="AJ1415" s="186"/>
      <c r="AK1415" s="186"/>
      <c r="AL1415" s="186"/>
      <c r="AM1415" s="186"/>
      <c r="AN1415" s="186"/>
      <c r="AO1415" s="186"/>
      <c r="AP1415" s="186"/>
    </row>
    <row r="1416" spans="1:42" s="55" customFormat="1" ht="19.899999999999999" customHeight="1" outlineLevel="1" x14ac:dyDescent="0.25">
      <c r="A1416" s="143" t="s">
        <v>1366</v>
      </c>
      <c r="B1416" s="61" t="s">
        <v>130</v>
      </c>
      <c r="C1416" s="62"/>
      <c r="D1416" s="120"/>
      <c r="E1416" s="64"/>
      <c r="F1416" s="64"/>
      <c r="G1416" s="66"/>
      <c r="H1416" s="186"/>
      <c r="I1416" s="186"/>
      <c r="J1416" s="186"/>
      <c r="K1416" s="186"/>
      <c r="L1416" s="186"/>
      <c r="M1416" s="186"/>
      <c r="N1416" s="186"/>
      <c r="O1416" s="186"/>
      <c r="P1416" s="186"/>
      <c r="Q1416" s="186"/>
      <c r="R1416" s="186"/>
      <c r="S1416" s="186"/>
      <c r="T1416" s="186"/>
      <c r="U1416" s="186"/>
      <c r="V1416" s="186"/>
      <c r="W1416" s="186"/>
      <c r="X1416" s="186"/>
      <c r="Y1416" s="186"/>
      <c r="Z1416" s="186"/>
      <c r="AA1416" s="186"/>
      <c r="AB1416" s="186"/>
      <c r="AC1416" s="186"/>
      <c r="AD1416" s="186"/>
      <c r="AE1416" s="186"/>
      <c r="AF1416" s="186"/>
      <c r="AG1416" s="186"/>
      <c r="AH1416" s="186"/>
      <c r="AI1416" s="186"/>
      <c r="AJ1416" s="186"/>
      <c r="AK1416" s="186"/>
      <c r="AL1416" s="186"/>
      <c r="AM1416" s="186"/>
      <c r="AN1416" s="186"/>
      <c r="AO1416" s="186"/>
      <c r="AP1416" s="186"/>
    </row>
    <row r="1417" spans="1:42" s="55" customFormat="1" ht="19.149999999999999" customHeight="1" outlineLevel="1" x14ac:dyDescent="0.25">
      <c r="A1417" s="143" t="s">
        <v>2756</v>
      </c>
      <c r="B1417" s="68" t="s">
        <v>114</v>
      </c>
      <c r="C1417" s="69"/>
      <c r="D1417" s="119"/>
      <c r="E1417" s="85"/>
      <c r="F1417" s="85"/>
      <c r="G1417" s="86"/>
      <c r="H1417" s="186"/>
      <c r="I1417" s="186"/>
      <c r="J1417" s="186"/>
      <c r="K1417" s="186"/>
      <c r="L1417" s="186"/>
      <c r="M1417" s="186"/>
      <c r="N1417" s="186"/>
      <c r="O1417" s="186"/>
      <c r="P1417" s="186"/>
      <c r="Q1417" s="186"/>
      <c r="R1417" s="186"/>
      <c r="S1417" s="186"/>
      <c r="T1417" s="186"/>
      <c r="U1417" s="186"/>
      <c r="V1417" s="186"/>
      <c r="W1417" s="186"/>
      <c r="X1417" s="186"/>
      <c r="Y1417" s="186"/>
      <c r="Z1417" s="186"/>
      <c r="AA1417" s="186"/>
      <c r="AB1417" s="186"/>
      <c r="AC1417" s="186"/>
      <c r="AD1417" s="186"/>
      <c r="AE1417" s="186"/>
      <c r="AF1417" s="186"/>
      <c r="AG1417" s="186"/>
      <c r="AH1417" s="186"/>
      <c r="AI1417" s="186"/>
      <c r="AJ1417" s="186"/>
      <c r="AK1417" s="186"/>
      <c r="AL1417" s="186"/>
      <c r="AM1417" s="186"/>
      <c r="AN1417" s="186"/>
      <c r="AO1417" s="186"/>
      <c r="AP1417" s="186"/>
    </row>
    <row r="1418" spans="1:42" s="55" customFormat="1" ht="31.9" hidden="1" customHeight="1" outlineLevel="1" x14ac:dyDescent="0.25">
      <c r="A1418" s="143" t="s">
        <v>2757</v>
      </c>
      <c r="B1418" s="72" t="s">
        <v>4</v>
      </c>
      <c r="C1418" s="73"/>
      <c r="D1418" s="111"/>
      <c r="E1418" s="80"/>
      <c r="F1418" s="80"/>
      <c r="G1418" s="81"/>
      <c r="H1418" s="186"/>
      <c r="I1418" s="186"/>
      <c r="J1418" s="186"/>
      <c r="K1418" s="186"/>
      <c r="L1418" s="186"/>
      <c r="M1418" s="186"/>
      <c r="N1418" s="186"/>
      <c r="O1418" s="186"/>
      <c r="P1418" s="186"/>
      <c r="Q1418" s="186"/>
      <c r="R1418" s="186"/>
      <c r="S1418" s="186"/>
      <c r="T1418" s="186"/>
      <c r="U1418" s="186"/>
      <c r="V1418" s="186"/>
      <c r="W1418" s="186"/>
      <c r="X1418" s="186"/>
      <c r="Y1418" s="186"/>
      <c r="Z1418" s="186"/>
      <c r="AA1418" s="186"/>
      <c r="AB1418" s="186"/>
      <c r="AC1418" s="186"/>
      <c r="AD1418" s="186"/>
      <c r="AE1418" s="186"/>
      <c r="AF1418" s="186"/>
      <c r="AG1418" s="186"/>
      <c r="AH1418" s="186"/>
      <c r="AI1418" s="186"/>
      <c r="AJ1418" s="186"/>
      <c r="AK1418" s="186"/>
      <c r="AL1418" s="186"/>
      <c r="AM1418" s="186"/>
      <c r="AN1418" s="186"/>
      <c r="AO1418" s="186"/>
      <c r="AP1418" s="186"/>
    </row>
    <row r="1419" spans="1:42" s="55" customFormat="1" ht="31.9" hidden="1" customHeight="1" outlineLevel="1" x14ac:dyDescent="0.25">
      <c r="A1419" s="143" t="s">
        <v>2703</v>
      </c>
      <c r="B1419" s="75" t="s">
        <v>343</v>
      </c>
      <c r="C1419" s="73"/>
      <c r="D1419" s="111"/>
      <c r="E1419" s="80"/>
      <c r="F1419" s="80"/>
      <c r="G1419" s="81"/>
      <c r="H1419" s="186"/>
      <c r="I1419" s="186"/>
      <c r="J1419" s="186"/>
      <c r="K1419" s="186"/>
      <c r="L1419" s="186"/>
      <c r="M1419" s="186"/>
      <c r="N1419" s="186"/>
      <c r="O1419" s="186"/>
      <c r="P1419" s="186"/>
      <c r="Q1419" s="186"/>
      <c r="R1419" s="186"/>
      <c r="S1419" s="186"/>
      <c r="T1419" s="186"/>
      <c r="U1419" s="186"/>
      <c r="V1419" s="186"/>
      <c r="W1419" s="186"/>
      <c r="X1419" s="186"/>
      <c r="Y1419" s="186"/>
      <c r="Z1419" s="186"/>
      <c r="AA1419" s="186"/>
      <c r="AB1419" s="186"/>
      <c r="AC1419" s="186"/>
      <c r="AD1419" s="186"/>
      <c r="AE1419" s="186"/>
      <c r="AF1419" s="186"/>
      <c r="AG1419" s="186"/>
      <c r="AH1419" s="186"/>
      <c r="AI1419" s="186"/>
      <c r="AJ1419" s="186"/>
      <c r="AK1419" s="186"/>
      <c r="AL1419" s="186"/>
      <c r="AM1419" s="186"/>
      <c r="AN1419" s="186"/>
      <c r="AO1419" s="186"/>
      <c r="AP1419" s="186"/>
    </row>
    <row r="1420" spans="1:42" s="55" customFormat="1" ht="31.9" hidden="1" customHeight="1" outlineLevel="1" x14ac:dyDescent="0.25">
      <c r="A1420" s="143" t="s">
        <v>2704</v>
      </c>
      <c r="B1420" s="75" t="s">
        <v>345</v>
      </c>
      <c r="C1420" s="73"/>
      <c r="D1420" s="111"/>
      <c r="E1420" s="80"/>
      <c r="F1420" s="80"/>
      <c r="G1420" s="81"/>
      <c r="H1420" s="186"/>
      <c r="I1420" s="186"/>
      <c r="J1420" s="186"/>
      <c r="K1420" s="186"/>
      <c r="L1420" s="186"/>
      <c r="M1420" s="186"/>
      <c r="N1420" s="186"/>
      <c r="O1420" s="186"/>
      <c r="P1420" s="186"/>
      <c r="Q1420" s="186"/>
      <c r="R1420" s="186"/>
      <c r="S1420" s="186"/>
      <c r="T1420" s="186"/>
      <c r="U1420" s="186"/>
      <c r="V1420" s="186"/>
      <c r="W1420" s="186"/>
      <c r="X1420" s="186"/>
      <c r="Y1420" s="186"/>
      <c r="Z1420" s="186"/>
      <c r="AA1420" s="186"/>
      <c r="AB1420" s="186"/>
      <c r="AC1420" s="186"/>
      <c r="AD1420" s="186"/>
      <c r="AE1420" s="186"/>
      <c r="AF1420" s="186"/>
      <c r="AG1420" s="186"/>
      <c r="AH1420" s="186"/>
      <c r="AI1420" s="186"/>
      <c r="AJ1420" s="186"/>
      <c r="AK1420" s="186"/>
      <c r="AL1420" s="186"/>
      <c r="AM1420" s="186"/>
      <c r="AN1420" s="186"/>
      <c r="AO1420" s="186"/>
      <c r="AP1420" s="186"/>
    </row>
    <row r="1421" spans="1:42" s="55" customFormat="1" ht="31.9" hidden="1" customHeight="1" outlineLevel="1" x14ac:dyDescent="0.25">
      <c r="A1421" s="143" t="s">
        <v>2705</v>
      </c>
      <c r="B1421" s="75" t="s">
        <v>346</v>
      </c>
      <c r="C1421" s="73"/>
      <c r="D1421" s="111"/>
      <c r="E1421" s="80"/>
      <c r="F1421" s="80"/>
      <c r="G1421" s="81"/>
      <c r="H1421" s="186"/>
      <c r="I1421" s="186"/>
      <c r="J1421" s="186"/>
      <c r="K1421" s="186"/>
      <c r="L1421" s="186"/>
      <c r="M1421" s="186"/>
      <c r="N1421" s="186"/>
      <c r="O1421" s="186"/>
      <c r="P1421" s="186"/>
      <c r="Q1421" s="186"/>
      <c r="R1421" s="186"/>
      <c r="S1421" s="186"/>
      <c r="T1421" s="186"/>
      <c r="U1421" s="186"/>
      <c r="V1421" s="186"/>
      <c r="W1421" s="186"/>
      <c r="X1421" s="186"/>
      <c r="Y1421" s="186"/>
      <c r="Z1421" s="186"/>
      <c r="AA1421" s="186"/>
      <c r="AB1421" s="186"/>
      <c r="AC1421" s="186"/>
      <c r="AD1421" s="186"/>
      <c r="AE1421" s="186"/>
      <c r="AF1421" s="186"/>
      <c r="AG1421" s="186"/>
      <c r="AH1421" s="186"/>
      <c r="AI1421" s="186"/>
      <c r="AJ1421" s="186"/>
      <c r="AK1421" s="186"/>
      <c r="AL1421" s="186"/>
      <c r="AM1421" s="186"/>
      <c r="AN1421" s="186"/>
      <c r="AO1421" s="186"/>
      <c r="AP1421" s="186"/>
    </row>
    <row r="1422" spans="1:42" s="55" customFormat="1" ht="31.9" hidden="1" customHeight="1" outlineLevel="1" x14ac:dyDescent="0.25">
      <c r="A1422" s="143" t="s">
        <v>2706</v>
      </c>
      <c r="B1422" s="75" t="s">
        <v>347</v>
      </c>
      <c r="C1422" s="73"/>
      <c r="D1422" s="111"/>
      <c r="E1422" s="80"/>
      <c r="F1422" s="80"/>
      <c r="G1422" s="81"/>
      <c r="H1422" s="186"/>
      <c r="I1422" s="186"/>
      <c r="J1422" s="186"/>
      <c r="K1422" s="186"/>
      <c r="L1422" s="186"/>
      <c r="M1422" s="186"/>
      <c r="N1422" s="186"/>
      <c r="O1422" s="186"/>
      <c r="P1422" s="186"/>
      <c r="Q1422" s="186"/>
      <c r="R1422" s="186"/>
      <c r="S1422" s="186"/>
      <c r="T1422" s="186"/>
      <c r="U1422" s="186"/>
      <c r="V1422" s="186"/>
      <c r="W1422" s="186"/>
      <c r="X1422" s="186"/>
      <c r="Y1422" s="186"/>
      <c r="Z1422" s="186"/>
      <c r="AA1422" s="186"/>
      <c r="AB1422" s="186"/>
      <c r="AC1422" s="186"/>
      <c r="AD1422" s="186"/>
      <c r="AE1422" s="186"/>
      <c r="AF1422" s="186"/>
      <c r="AG1422" s="186"/>
      <c r="AH1422" s="186"/>
      <c r="AI1422" s="186"/>
      <c r="AJ1422" s="186"/>
      <c r="AK1422" s="186"/>
      <c r="AL1422" s="186"/>
      <c r="AM1422" s="186"/>
      <c r="AN1422" s="186"/>
      <c r="AO1422" s="186"/>
      <c r="AP1422" s="186"/>
    </row>
    <row r="1423" spans="1:42" s="55" customFormat="1" ht="31.9" hidden="1" customHeight="1" outlineLevel="1" x14ac:dyDescent="0.25">
      <c r="A1423" s="143" t="s">
        <v>2707</v>
      </c>
      <c r="B1423" s="75" t="s">
        <v>348</v>
      </c>
      <c r="C1423" s="73"/>
      <c r="D1423" s="111"/>
      <c r="E1423" s="80"/>
      <c r="F1423" s="80"/>
      <c r="G1423" s="81"/>
      <c r="H1423" s="186"/>
      <c r="I1423" s="186"/>
      <c r="J1423" s="186"/>
      <c r="K1423" s="186"/>
      <c r="L1423" s="186"/>
      <c r="M1423" s="186"/>
      <c r="N1423" s="186"/>
      <c r="O1423" s="186"/>
      <c r="P1423" s="186"/>
      <c r="Q1423" s="186"/>
      <c r="R1423" s="186"/>
      <c r="S1423" s="186"/>
      <c r="T1423" s="186"/>
      <c r="U1423" s="186"/>
      <c r="V1423" s="186"/>
      <c r="W1423" s="186"/>
      <c r="X1423" s="186"/>
      <c r="Y1423" s="186"/>
      <c r="Z1423" s="186"/>
      <c r="AA1423" s="186"/>
      <c r="AB1423" s="186"/>
      <c r="AC1423" s="186"/>
      <c r="AD1423" s="186"/>
      <c r="AE1423" s="186"/>
      <c r="AF1423" s="186"/>
      <c r="AG1423" s="186"/>
      <c r="AH1423" s="186"/>
      <c r="AI1423" s="186"/>
      <c r="AJ1423" s="186"/>
      <c r="AK1423" s="186"/>
      <c r="AL1423" s="186"/>
      <c r="AM1423" s="186"/>
      <c r="AN1423" s="186"/>
      <c r="AO1423" s="186"/>
      <c r="AP1423" s="186"/>
    </row>
    <row r="1424" spans="1:42" s="55" customFormat="1" ht="31.9" hidden="1" customHeight="1" outlineLevel="1" x14ac:dyDescent="0.25">
      <c r="A1424" s="143" t="s">
        <v>2758</v>
      </c>
      <c r="B1424" s="107" t="s">
        <v>3</v>
      </c>
      <c r="C1424" s="105"/>
      <c r="D1424" s="115"/>
      <c r="E1424" s="82"/>
      <c r="F1424" s="82"/>
      <c r="G1424" s="83"/>
      <c r="H1424" s="186"/>
      <c r="I1424" s="186"/>
      <c r="J1424" s="186"/>
      <c r="K1424" s="186"/>
      <c r="L1424" s="186"/>
      <c r="M1424" s="186"/>
      <c r="N1424" s="186"/>
      <c r="O1424" s="186"/>
      <c r="P1424" s="186"/>
      <c r="Q1424" s="186"/>
      <c r="R1424" s="186"/>
      <c r="S1424" s="186"/>
      <c r="T1424" s="186"/>
      <c r="U1424" s="186"/>
      <c r="V1424" s="186"/>
      <c r="W1424" s="186"/>
      <c r="X1424" s="186"/>
      <c r="Y1424" s="186"/>
      <c r="Z1424" s="186"/>
      <c r="AA1424" s="186"/>
      <c r="AB1424" s="186"/>
      <c r="AC1424" s="186"/>
      <c r="AD1424" s="186"/>
      <c r="AE1424" s="186"/>
      <c r="AF1424" s="186"/>
      <c r="AG1424" s="186"/>
      <c r="AH1424" s="186"/>
      <c r="AI1424" s="186"/>
      <c r="AJ1424" s="186"/>
      <c r="AK1424" s="186"/>
      <c r="AL1424" s="186"/>
      <c r="AM1424" s="186"/>
      <c r="AN1424" s="186"/>
      <c r="AO1424" s="186"/>
      <c r="AP1424" s="186"/>
    </row>
    <row r="1425" spans="1:42" s="55" customFormat="1" ht="31.9" hidden="1" customHeight="1" outlineLevel="1" x14ac:dyDescent="0.25">
      <c r="A1425" s="143" t="s">
        <v>2709</v>
      </c>
      <c r="B1425" s="75" t="s">
        <v>343</v>
      </c>
      <c r="C1425" s="105"/>
      <c r="D1425" s="115"/>
      <c r="E1425" s="82"/>
      <c r="F1425" s="82"/>
      <c r="G1425" s="83"/>
      <c r="H1425" s="186"/>
      <c r="I1425" s="186"/>
      <c r="J1425" s="186"/>
      <c r="K1425" s="186"/>
      <c r="L1425" s="186"/>
      <c r="M1425" s="186"/>
      <c r="N1425" s="186"/>
      <c r="O1425" s="186"/>
      <c r="P1425" s="186"/>
      <c r="Q1425" s="186"/>
      <c r="R1425" s="186"/>
      <c r="S1425" s="186"/>
      <c r="T1425" s="186"/>
      <c r="U1425" s="186"/>
      <c r="V1425" s="186"/>
      <c r="W1425" s="186"/>
      <c r="X1425" s="186"/>
      <c r="Y1425" s="186"/>
      <c r="Z1425" s="186"/>
      <c r="AA1425" s="186"/>
      <c r="AB1425" s="186"/>
      <c r="AC1425" s="186"/>
      <c r="AD1425" s="186"/>
      <c r="AE1425" s="186"/>
      <c r="AF1425" s="186"/>
      <c r="AG1425" s="186"/>
      <c r="AH1425" s="186"/>
      <c r="AI1425" s="186"/>
      <c r="AJ1425" s="186"/>
      <c r="AK1425" s="186"/>
      <c r="AL1425" s="186"/>
      <c r="AM1425" s="186"/>
      <c r="AN1425" s="186"/>
      <c r="AO1425" s="186"/>
      <c r="AP1425" s="186"/>
    </row>
    <row r="1426" spans="1:42" s="55" customFormat="1" ht="31.9" hidden="1" customHeight="1" outlineLevel="1" x14ac:dyDescent="0.25">
      <c r="A1426" s="143" t="s">
        <v>2710</v>
      </c>
      <c r="B1426" s="75" t="s">
        <v>345</v>
      </c>
      <c r="C1426" s="105"/>
      <c r="D1426" s="115"/>
      <c r="E1426" s="82"/>
      <c r="F1426" s="82"/>
      <c r="G1426" s="83"/>
      <c r="H1426" s="186"/>
      <c r="I1426" s="186"/>
      <c r="J1426" s="186"/>
      <c r="K1426" s="186"/>
      <c r="L1426" s="186"/>
      <c r="M1426" s="186"/>
      <c r="N1426" s="186"/>
      <c r="O1426" s="186"/>
      <c r="P1426" s="186"/>
      <c r="Q1426" s="186"/>
      <c r="R1426" s="186"/>
      <c r="S1426" s="186"/>
      <c r="T1426" s="186"/>
      <c r="U1426" s="186"/>
      <c r="V1426" s="186"/>
      <c r="W1426" s="186"/>
      <c r="X1426" s="186"/>
      <c r="Y1426" s="186"/>
      <c r="Z1426" s="186"/>
      <c r="AA1426" s="186"/>
      <c r="AB1426" s="186"/>
      <c r="AC1426" s="186"/>
      <c r="AD1426" s="186"/>
      <c r="AE1426" s="186"/>
      <c r="AF1426" s="186"/>
      <c r="AG1426" s="186"/>
      <c r="AH1426" s="186"/>
      <c r="AI1426" s="186"/>
      <c r="AJ1426" s="186"/>
      <c r="AK1426" s="186"/>
      <c r="AL1426" s="186"/>
      <c r="AM1426" s="186"/>
      <c r="AN1426" s="186"/>
      <c r="AO1426" s="186"/>
      <c r="AP1426" s="186"/>
    </row>
    <row r="1427" spans="1:42" s="55" customFormat="1" ht="31.9" hidden="1" customHeight="1" outlineLevel="1" x14ac:dyDescent="0.25">
      <c r="A1427" s="143" t="s">
        <v>2711</v>
      </c>
      <c r="B1427" s="75" t="s">
        <v>346</v>
      </c>
      <c r="C1427" s="105"/>
      <c r="D1427" s="115"/>
      <c r="E1427" s="82"/>
      <c r="F1427" s="82"/>
      <c r="G1427" s="83"/>
      <c r="H1427" s="186"/>
      <c r="I1427" s="186"/>
      <c r="J1427" s="186"/>
      <c r="K1427" s="186"/>
      <c r="L1427" s="186"/>
      <c r="M1427" s="186"/>
      <c r="N1427" s="186"/>
      <c r="O1427" s="186"/>
      <c r="P1427" s="186"/>
      <c r="Q1427" s="186"/>
      <c r="R1427" s="186"/>
      <c r="S1427" s="186"/>
      <c r="T1427" s="186"/>
      <c r="U1427" s="186"/>
      <c r="V1427" s="186"/>
      <c r="W1427" s="186"/>
      <c r="X1427" s="186"/>
      <c r="Y1427" s="186"/>
      <c r="Z1427" s="186"/>
      <c r="AA1427" s="186"/>
      <c r="AB1427" s="186"/>
      <c r="AC1427" s="186"/>
      <c r="AD1427" s="186"/>
      <c r="AE1427" s="186"/>
      <c r="AF1427" s="186"/>
      <c r="AG1427" s="186"/>
      <c r="AH1427" s="186"/>
      <c r="AI1427" s="186"/>
      <c r="AJ1427" s="186"/>
      <c r="AK1427" s="186"/>
      <c r="AL1427" s="186"/>
      <c r="AM1427" s="186"/>
      <c r="AN1427" s="186"/>
      <c r="AO1427" s="186"/>
      <c r="AP1427" s="186"/>
    </row>
    <row r="1428" spans="1:42" s="55" customFormat="1" ht="31.9" hidden="1" customHeight="1" outlineLevel="1" x14ac:dyDescent="0.25">
      <c r="A1428" s="143" t="s">
        <v>2712</v>
      </c>
      <c r="B1428" s="75" t="s">
        <v>347</v>
      </c>
      <c r="C1428" s="105"/>
      <c r="D1428" s="115"/>
      <c r="E1428" s="82"/>
      <c r="F1428" s="82"/>
      <c r="G1428" s="83"/>
      <c r="H1428" s="186"/>
      <c r="I1428" s="186"/>
      <c r="J1428" s="186"/>
      <c r="K1428" s="186"/>
      <c r="L1428" s="186"/>
      <c r="M1428" s="186"/>
      <c r="N1428" s="186"/>
      <c r="O1428" s="186"/>
      <c r="P1428" s="186"/>
      <c r="Q1428" s="186"/>
      <c r="R1428" s="186"/>
      <c r="S1428" s="186"/>
      <c r="T1428" s="186"/>
      <c r="U1428" s="186"/>
      <c r="V1428" s="186"/>
      <c r="W1428" s="186"/>
      <c r="X1428" s="186"/>
      <c r="Y1428" s="186"/>
      <c r="Z1428" s="186"/>
      <c r="AA1428" s="186"/>
      <c r="AB1428" s="186"/>
      <c r="AC1428" s="186"/>
      <c r="AD1428" s="186"/>
      <c r="AE1428" s="186"/>
      <c r="AF1428" s="186"/>
      <c r="AG1428" s="186"/>
      <c r="AH1428" s="186"/>
      <c r="AI1428" s="186"/>
      <c r="AJ1428" s="186"/>
      <c r="AK1428" s="186"/>
      <c r="AL1428" s="186"/>
      <c r="AM1428" s="186"/>
      <c r="AN1428" s="186"/>
      <c r="AO1428" s="186"/>
      <c r="AP1428" s="186"/>
    </row>
    <row r="1429" spans="1:42" s="55" customFormat="1" ht="31.9" hidden="1" customHeight="1" outlineLevel="1" x14ac:dyDescent="0.25">
      <c r="A1429" s="143" t="s">
        <v>2713</v>
      </c>
      <c r="B1429" s="75" t="s">
        <v>348</v>
      </c>
      <c r="C1429" s="105"/>
      <c r="D1429" s="115"/>
      <c r="E1429" s="82"/>
      <c r="F1429" s="82"/>
      <c r="G1429" s="83"/>
      <c r="H1429" s="186"/>
      <c r="I1429" s="186"/>
      <c r="J1429" s="186"/>
      <c r="K1429" s="186"/>
      <c r="L1429" s="186"/>
      <c r="M1429" s="186"/>
      <c r="N1429" s="186"/>
      <c r="O1429" s="186"/>
      <c r="P1429" s="186"/>
      <c r="Q1429" s="186"/>
      <c r="R1429" s="186"/>
      <c r="S1429" s="186"/>
      <c r="T1429" s="186"/>
      <c r="U1429" s="186"/>
      <c r="V1429" s="186"/>
      <c r="W1429" s="186"/>
      <c r="X1429" s="186"/>
      <c r="Y1429" s="186"/>
      <c r="Z1429" s="186"/>
      <c r="AA1429" s="186"/>
      <c r="AB1429" s="186"/>
      <c r="AC1429" s="186"/>
      <c r="AD1429" s="186"/>
      <c r="AE1429" s="186"/>
      <c r="AF1429" s="186"/>
      <c r="AG1429" s="186"/>
      <c r="AH1429" s="186"/>
      <c r="AI1429" s="186"/>
      <c r="AJ1429" s="186"/>
      <c r="AK1429" s="186"/>
      <c r="AL1429" s="186"/>
      <c r="AM1429" s="186"/>
      <c r="AN1429" s="186"/>
      <c r="AO1429" s="186"/>
      <c r="AP1429" s="186"/>
    </row>
    <row r="1430" spans="1:42" s="55" customFormat="1" ht="31.9" hidden="1" customHeight="1" outlineLevel="1" x14ac:dyDescent="0.25">
      <c r="A1430" s="143" t="s">
        <v>2759</v>
      </c>
      <c r="B1430" s="72" t="s">
        <v>5</v>
      </c>
      <c r="C1430" s="73"/>
      <c r="D1430" s="111"/>
      <c r="E1430" s="76"/>
      <c r="F1430" s="76"/>
      <c r="G1430" s="78"/>
      <c r="H1430" s="186"/>
      <c r="I1430" s="186"/>
      <c r="J1430" s="186"/>
      <c r="K1430" s="186"/>
      <c r="L1430" s="186"/>
      <c r="M1430" s="186"/>
      <c r="N1430" s="186"/>
      <c r="O1430" s="186"/>
      <c r="P1430" s="186"/>
      <c r="Q1430" s="186"/>
      <c r="R1430" s="186"/>
      <c r="S1430" s="186"/>
      <c r="T1430" s="186"/>
      <c r="U1430" s="186"/>
      <c r="V1430" s="186"/>
      <c r="W1430" s="186"/>
      <c r="X1430" s="186"/>
      <c r="Y1430" s="186"/>
      <c r="Z1430" s="186"/>
      <c r="AA1430" s="186"/>
      <c r="AB1430" s="186"/>
      <c r="AC1430" s="186"/>
      <c r="AD1430" s="186"/>
      <c r="AE1430" s="186"/>
      <c r="AF1430" s="186"/>
      <c r="AG1430" s="186"/>
      <c r="AH1430" s="186"/>
      <c r="AI1430" s="186"/>
      <c r="AJ1430" s="186"/>
      <c r="AK1430" s="186"/>
      <c r="AL1430" s="186"/>
      <c r="AM1430" s="186"/>
      <c r="AN1430" s="186"/>
      <c r="AO1430" s="186"/>
      <c r="AP1430" s="186"/>
    </row>
    <row r="1431" spans="1:42" s="55" customFormat="1" ht="31.9" hidden="1" customHeight="1" outlineLevel="1" x14ac:dyDescent="0.3">
      <c r="A1431" s="143" t="s">
        <v>2760</v>
      </c>
      <c r="B1431" s="79" t="s">
        <v>343</v>
      </c>
      <c r="C1431" s="73"/>
      <c r="D1431" s="111"/>
      <c r="E1431" s="80"/>
      <c r="F1431" s="80"/>
      <c r="G1431" s="81"/>
      <c r="H1431" s="186"/>
      <c r="I1431" s="186"/>
      <c r="J1431" s="186"/>
      <c r="K1431" s="186"/>
      <c r="L1431" s="186"/>
      <c r="M1431" s="186"/>
      <c r="N1431" s="186"/>
      <c r="O1431" s="186"/>
      <c r="P1431" s="186"/>
      <c r="Q1431" s="186"/>
      <c r="R1431" s="186"/>
      <c r="S1431" s="186"/>
      <c r="T1431" s="186"/>
      <c r="U1431" s="186"/>
      <c r="V1431" s="186"/>
      <c r="W1431" s="186"/>
      <c r="X1431" s="186"/>
      <c r="Y1431" s="186"/>
      <c r="Z1431" s="186"/>
      <c r="AA1431" s="186"/>
      <c r="AB1431" s="186"/>
      <c r="AC1431" s="186"/>
      <c r="AD1431" s="186"/>
      <c r="AE1431" s="186"/>
      <c r="AF1431" s="186"/>
      <c r="AG1431" s="186"/>
      <c r="AH1431" s="186"/>
      <c r="AI1431" s="186"/>
      <c r="AJ1431" s="186"/>
      <c r="AK1431" s="186"/>
      <c r="AL1431" s="186"/>
      <c r="AM1431" s="186"/>
      <c r="AN1431" s="186"/>
      <c r="AO1431" s="186"/>
      <c r="AP1431" s="186"/>
    </row>
    <row r="1432" spans="1:42" s="55" customFormat="1" ht="31.9" hidden="1" customHeight="1" outlineLevel="1" x14ac:dyDescent="0.25">
      <c r="A1432" s="143" t="s">
        <v>2761</v>
      </c>
      <c r="B1432" s="75" t="s">
        <v>345</v>
      </c>
      <c r="C1432" s="73"/>
      <c r="D1432" s="111"/>
      <c r="E1432" s="76"/>
      <c r="F1432" s="76"/>
      <c r="G1432" s="78"/>
      <c r="H1432" s="186"/>
      <c r="I1432" s="186"/>
      <c r="J1432" s="186"/>
      <c r="K1432" s="186"/>
      <c r="L1432" s="186"/>
      <c r="M1432" s="186"/>
      <c r="N1432" s="186"/>
      <c r="O1432" s="186"/>
      <c r="P1432" s="186"/>
      <c r="Q1432" s="186"/>
      <c r="R1432" s="186"/>
      <c r="S1432" s="186"/>
      <c r="T1432" s="186"/>
      <c r="U1432" s="186"/>
      <c r="V1432" s="186"/>
      <c r="W1432" s="186"/>
      <c r="X1432" s="186"/>
      <c r="Y1432" s="186"/>
      <c r="Z1432" s="186"/>
      <c r="AA1432" s="186"/>
      <c r="AB1432" s="186"/>
      <c r="AC1432" s="186"/>
      <c r="AD1432" s="186"/>
      <c r="AE1432" s="186"/>
      <c r="AF1432" s="186"/>
      <c r="AG1432" s="186"/>
      <c r="AH1432" s="186"/>
      <c r="AI1432" s="186"/>
      <c r="AJ1432" s="186"/>
      <c r="AK1432" s="186"/>
      <c r="AL1432" s="186"/>
      <c r="AM1432" s="186"/>
      <c r="AN1432" s="186"/>
      <c r="AO1432" s="186"/>
      <c r="AP1432" s="186"/>
    </row>
    <row r="1433" spans="1:42" s="55" customFormat="1" ht="31.9" hidden="1" customHeight="1" outlineLevel="1" x14ac:dyDescent="0.25">
      <c r="A1433" s="143" t="s">
        <v>2762</v>
      </c>
      <c r="B1433" s="75" t="s">
        <v>346</v>
      </c>
      <c r="C1433" s="73"/>
      <c r="D1433" s="111"/>
      <c r="E1433" s="76"/>
      <c r="F1433" s="76"/>
      <c r="G1433" s="78"/>
      <c r="H1433" s="186"/>
      <c r="I1433" s="186"/>
      <c r="J1433" s="186"/>
      <c r="K1433" s="186"/>
      <c r="L1433" s="186"/>
      <c r="M1433" s="186"/>
      <c r="N1433" s="186"/>
      <c r="O1433" s="186"/>
      <c r="P1433" s="186"/>
      <c r="Q1433" s="186"/>
      <c r="R1433" s="186"/>
      <c r="S1433" s="186"/>
      <c r="T1433" s="186"/>
      <c r="U1433" s="186"/>
      <c r="V1433" s="186"/>
      <c r="W1433" s="186"/>
      <c r="X1433" s="186"/>
      <c r="Y1433" s="186"/>
      <c r="Z1433" s="186"/>
      <c r="AA1433" s="186"/>
      <c r="AB1433" s="186"/>
      <c r="AC1433" s="186"/>
      <c r="AD1433" s="186"/>
      <c r="AE1433" s="186"/>
      <c r="AF1433" s="186"/>
      <c r="AG1433" s="186"/>
      <c r="AH1433" s="186"/>
      <c r="AI1433" s="186"/>
      <c r="AJ1433" s="186"/>
      <c r="AK1433" s="186"/>
      <c r="AL1433" s="186"/>
      <c r="AM1433" s="186"/>
      <c r="AN1433" s="186"/>
      <c r="AO1433" s="186"/>
      <c r="AP1433" s="186"/>
    </row>
    <row r="1434" spans="1:42" s="55" customFormat="1" ht="31.9" hidden="1" customHeight="1" outlineLevel="1" x14ac:dyDescent="0.25">
      <c r="A1434" s="143" t="s">
        <v>2763</v>
      </c>
      <c r="B1434" s="75" t="s">
        <v>347</v>
      </c>
      <c r="C1434" s="73"/>
      <c r="D1434" s="111"/>
      <c r="E1434" s="76"/>
      <c r="F1434" s="76"/>
      <c r="G1434" s="78"/>
      <c r="H1434" s="186"/>
      <c r="I1434" s="186"/>
      <c r="J1434" s="186"/>
      <c r="K1434" s="186"/>
      <c r="L1434" s="186"/>
      <c r="M1434" s="186"/>
      <c r="N1434" s="186"/>
      <c r="O1434" s="186"/>
      <c r="P1434" s="186"/>
      <c r="Q1434" s="186"/>
      <c r="R1434" s="186"/>
      <c r="S1434" s="186"/>
      <c r="T1434" s="186"/>
      <c r="U1434" s="186"/>
      <c r="V1434" s="186"/>
      <c r="W1434" s="186"/>
      <c r="X1434" s="186"/>
      <c r="Y1434" s="186"/>
      <c r="Z1434" s="186"/>
      <c r="AA1434" s="186"/>
      <c r="AB1434" s="186"/>
      <c r="AC1434" s="186"/>
      <c r="AD1434" s="186"/>
      <c r="AE1434" s="186"/>
      <c r="AF1434" s="186"/>
      <c r="AG1434" s="186"/>
      <c r="AH1434" s="186"/>
      <c r="AI1434" s="186"/>
      <c r="AJ1434" s="186"/>
      <c r="AK1434" s="186"/>
      <c r="AL1434" s="186"/>
      <c r="AM1434" s="186"/>
      <c r="AN1434" s="186"/>
      <c r="AO1434" s="186"/>
      <c r="AP1434" s="186"/>
    </row>
    <row r="1435" spans="1:42" s="55" customFormat="1" ht="31.9" hidden="1" customHeight="1" outlineLevel="1" x14ac:dyDescent="0.25">
      <c r="A1435" s="143" t="s">
        <v>2764</v>
      </c>
      <c r="B1435" s="75" t="s">
        <v>348</v>
      </c>
      <c r="C1435" s="73"/>
      <c r="D1435" s="111"/>
      <c r="E1435" s="76"/>
      <c r="F1435" s="76"/>
      <c r="G1435" s="78"/>
      <c r="H1435" s="186"/>
      <c r="I1435" s="186"/>
      <c r="J1435" s="186"/>
      <c r="K1435" s="186"/>
      <c r="L1435" s="186"/>
      <c r="M1435" s="186"/>
      <c r="N1435" s="186"/>
      <c r="O1435" s="186"/>
      <c r="P1435" s="186"/>
      <c r="Q1435" s="186"/>
      <c r="R1435" s="186"/>
      <c r="S1435" s="186"/>
      <c r="T1435" s="186"/>
      <c r="U1435" s="186"/>
      <c r="V1435" s="186"/>
      <c r="W1435" s="186"/>
      <c r="X1435" s="186"/>
      <c r="Y1435" s="186"/>
      <c r="Z1435" s="186"/>
      <c r="AA1435" s="186"/>
      <c r="AB1435" s="186"/>
      <c r="AC1435" s="186"/>
      <c r="AD1435" s="186"/>
      <c r="AE1435" s="186"/>
      <c r="AF1435" s="186"/>
      <c r="AG1435" s="186"/>
      <c r="AH1435" s="186"/>
      <c r="AI1435" s="186"/>
      <c r="AJ1435" s="186"/>
      <c r="AK1435" s="186"/>
      <c r="AL1435" s="186"/>
      <c r="AM1435" s="186"/>
      <c r="AN1435" s="186"/>
      <c r="AO1435" s="186"/>
      <c r="AP1435" s="186"/>
    </row>
    <row r="1436" spans="1:42" s="55" customFormat="1" ht="19.149999999999999" customHeight="1" outlineLevel="1" x14ac:dyDescent="0.25">
      <c r="A1436" s="143" t="s">
        <v>2765</v>
      </c>
      <c r="B1436" s="72" t="s">
        <v>353</v>
      </c>
      <c r="C1436" s="73"/>
      <c r="D1436" s="111"/>
      <c r="E1436" s="76"/>
      <c r="F1436" s="76"/>
      <c r="G1436" s="78"/>
      <c r="H1436" s="186"/>
      <c r="I1436" s="186"/>
      <c r="J1436" s="186"/>
      <c r="K1436" s="186"/>
      <c r="L1436" s="186"/>
      <c r="M1436" s="186"/>
      <c r="N1436" s="186"/>
      <c r="O1436" s="186"/>
      <c r="P1436" s="186"/>
      <c r="Q1436" s="186"/>
      <c r="R1436" s="186"/>
      <c r="S1436" s="186"/>
      <c r="T1436" s="186"/>
      <c r="U1436" s="186"/>
      <c r="V1436" s="186"/>
      <c r="W1436" s="186"/>
      <c r="X1436" s="186"/>
      <c r="Y1436" s="186"/>
      <c r="Z1436" s="186"/>
      <c r="AA1436" s="186"/>
      <c r="AB1436" s="186"/>
      <c r="AC1436" s="186"/>
      <c r="AD1436" s="186"/>
      <c r="AE1436" s="186"/>
      <c r="AF1436" s="186"/>
      <c r="AG1436" s="186"/>
      <c r="AH1436" s="186"/>
      <c r="AI1436" s="186"/>
      <c r="AJ1436" s="186"/>
      <c r="AK1436" s="186"/>
      <c r="AL1436" s="186"/>
      <c r="AM1436" s="186"/>
      <c r="AN1436" s="186"/>
      <c r="AO1436" s="186"/>
      <c r="AP1436" s="186"/>
    </row>
    <row r="1437" spans="1:42" s="55" customFormat="1" ht="19.149999999999999" customHeight="1" outlineLevel="1" x14ac:dyDescent="0.3">
      <c r="A1437" s="143" t="s">
        <v>2766</v>
      </c>
      <c r="B1437" s="79" t="s">
        <v>343</v>
      </c>
      <c r="C1437" s="73"/>
      <c r="D1437" s="111"/>
      <c r="E1437" s="80">
        <f>SUM(E1438:E1439)</f>
        <v>297</v>
      </c>
      <c r="F1437" s="84">
        <f t="shared" ref="F1437:G1437" si="19">SUM(F1438:F1439)</f>
        <v>465</v>
      </c>
      <c r="G1437" s="81">
        <f t="shared" si="19"/>
        <v>1882.0061799999999</v>
      </c>
      <c r="H1437" s="186"/>
      <c r="I1437" s="186"/>
      <c r="J1437" s="186"/>
      <c r="K1437" s="186"/>
      <c r="L1437" s="186"/>
      <c r="M1437" s="186"/>
      <c r="N1437" s="186"/>
      <c r="O1437" s="186"/>
      <c r="P1437" s="186"/>
      <c r="Q1437" s="186"/>
      <c r="R1437" s="186"/>
      <c r="S1437" s="186"/>
      <c r="T1437" s="186"/>
      <c r="U1437" s="186"/>
      <c r="V1437" s="186"/>
      <c r="W1437" s="186"/>
      <c r="X1437" s="186"/>
      <c r="Y1437" s="186"/>
      <c r="Z1437" s="186"/>
      <c r="AA1437" s="186"/>
      <c r="AB1437" s="186"/>
      <c r="AC1437" s="186"/>
      <c r="AD1437" s="186"/>
      <c r="AE1437" s="186"/>
      <c r="AF1437" s="186"/>
      <c r="AG1437" s="186"/>
      <c r="AH1437" s="186"/>
      <c r="AI1437" s="186"/>
      <c r="AJ1437" s="186"/>
      <c r="AK1437" s="186"/>
      <c r="AL1437" s="186"/>
      <c r="AM1437" s="186"/>
      <c r="AN1437" s="186"/>
      <c r="AO1437" s="186"/>
      <c r="AP1437" s="186"/>
    </row>
    <row r="1438" spans="1:42" s="55" customFormat="1" ht="120.75" outlineLevel="1" x14ac:dyDescent="0.25">
      <c r="A1438" s="143" t="s">
        <v>2766</v>
      </c>
      <c r="B1438" s="149" t="s">
        <v>1840</v>
      </c>
      <c r="C1438" s="90">
        <v>2021</v>
      </c>
      <c r="D1438" s="95">
        <v>10</v>
      </c>
      <c r="E1438" s="92">
        <v>168</v>
      </c>
      <c r="F1438" s="93">
        <v>150</v>
      </c>
      <c r="G1438" s="94">
        <v>1604.7669999999998</v>
      </c>
      <c r="H1438" s="186"/>
      <c r="I1438" s="186"/>
      <c r="J1438" s="186"/>
      <c r="K1438" s="186"/>
      <c r="L1438" s="186"/>
      <c r="M1438" s="186"/>
      <c r="N1438" s="186"/>
      <c r="O1438" s="186"/>
      <c r="P1438" s="186"/>
      <c r="Q1438" s="186"/>
      <c r="R1438" s="186"/>
      <c r="S1438" s="186"/>
      <c r="T1438" s="186"/>
      <c r="U1438" s="186"/>
      <c r="V1438" s="186"/>
      <c r="W1438" s="186"/>
      <c r="X1438" s="186"/>
      <c r="Y1438" s="186"/>
      <c r="Z1438" s="186"/>
      <c r="AA1438" s="186"/>
      <c r="AB1438" s="186"/>
      <c r="AC1438" s="186"/>
      <c r="AD1438" s="186"/>
      <c r="AE1438" s="186"/>
      <c r="AF1438" s="186"/>
      <c r="AG1438" s="186"/>
      <c r="AH1438" s="186"/>
      <c r="AI1438" s="186"/>
      <c r="AJ1438" s="186"/>
      <c r="AK1438" s="186"/>
      <c r="AL1438" s="186"/>
      <c r="AM1438" s="186"/>
      <c r="AN1438" s="186"/>
      <c r="AO1438" s="186"/>
      <c r="AP1438" s="186"/>
    </row>
    <row r="1439" spans="1:42" s="55" customFormat="1" ht="86.25" outlineLevel="1" x14ac:dyDescent="0.25">
      <c r="A1439" s="143" t="s">
        <v>2766</v>
      </c>
      <c r="B1439" s="149" t="s">
        <v>2387</v>
      </c>
      <c r="C1439" s="40">
        <v>2022</v>
      </c>
      <c r="D1439" s="42">
        <v>10</v>
      </c>
      <c r="E1439" s="40">
        <v>129</v>
      </c>
      <c r="F1439" s="43">
        <v>315</v>
      </c>
      <c r="G1439" s="44">
        <v>277.23917999999998</v>
      </c>
      <c r="H1439" s="186"/>
      <c r="I1439" s="186"/>
      <c r="J1439" s="186"/>
      <c r="K1439" s="186"/>
      <c r="L1439" s="186"/>
      <c r="M1439" s="186"/>
      <c r="N1439" s="186"/>
      <c r="O1439" s="186"/>
      <c r="P1439" s="186"/>
      <c r="Q1439" s="186"/>
      <c r="R1439" s="186"/>
      <c r="S1439" s="186"/>
      <c r="T1439" s="186"/>
      <c r="U1439" s="186"/>
      <c r="V1439" s="186"/>
      <c r="W1439" s="186"/>
      <c r="X1439" s="186"/>
      <c r="Y1439" s="186"/>
      <c r="Z1439" s="186"/>
      <c r="AA1439" s="186"/>
      <c r="AB1439" s="186"/>
      <c r="AC1439" s="186"/>
      <c r="AD1439" s="186"/>
      <c r="AE1439" s="186"/>
      <c r="AF1439" s="186"/>
      <c r="AG1439" s="186"/>
      <c r="AH1439" s="186"/>
      <c r="AI1439" s="186"/>
      <c r="AJ1439" s="186"/>
      <c r="AK1439" s="186"/>
      <c r="AL1439" s="186"/>
      <c r="AM1439" s="186"/>
      <c r="AN1439" s="186"/>
      <c r="AO1439" s="186"/>
      <c r="AP1439" s="186"/>
    </row>
    <row r="1440" spans="1:42" s="55" customFormat="1" ht="31.9" hidden="1" customHeight="1" outlineLevel="1" x14ac:dyDescent="0.25">
      <c r="A1440" s="143" t="s">
        <v>2767</v>
      </c>
      <c r="B1440" s="75" t="s">
        <v>345</v>
      </c>
      <c r="C1440" s="73"/>
      <c r="D1440" s="111"/>
      <c r="E1440" s="76"/>
      <c r="F1440" s="76"/>
      <c r="G1440" s="78"/>
      <c r="H1440" s="186"/>
      <c r="I1440" s="186"/>
      <c r="J1440" s="186"/>
      <c r="K1440" s="186"/>
      <c r="L1440" s="186"/>
      <c r="M1440" s="186"/>
      <c r="N1440" s="186"/>
      <c r="O1440" s="186"/>
      <c r="P1440" s="186"/>
      <c r="Q1440" s="186"/>
      <c r="R1440" s="186"/>
      <c r="S1440" s="186"/>
      <c r="T1440" s="186"/>
      <c r="U1440" s="186"/>
      <c r="V1440" s="186"/>
      <c r="W1440" s="186"/>
      <c r="X1440" s="186"/>
      <c r="Y1440" s="186"/>
      <c r="Z1440" s="186"/>
      <c r="AA1440" s="186"/>
      <c r="AB1440" s="186"/>
      <c r="AC1440" s="186"/>
      <c r="AD1440" s="186"/>
      <c r="AE1440" s="186"/>
      <c r="AF1440" s="186"/>
      <c r="AG1440" s="186"/>
      <c r="AH1440" s="186"/>
      <c r="AI1440" s="186"/>
      <c r="AJ1440" s="186"/>
      <c r="AK1440" s="186"/>
      <c r="AL1440" s="186"/>
      <c r="AM1440" s="186"/>
      <c r="AN1440" s="186"/>
      <c r="AO1440" s="186"/>
      <c r="AP1440" s="186"/>
    </row>
    <row r="1441" spans="1:42" s="55" customFormat="1" ht="31.9" hidden="1" customHeight="1" outlineLevel="1" x14ac:dyDescent="0.25">
      <c r="A1441" s="143" t="s">
        <v>2768</v>
      </c>
      <c r="B1441" s="75" t="s">
        <v>346</v>
      </c>
      <c r="C1441" s="73"/>
      <c r="D1441" s="111"/>
      <c r="E1441" s="76"/>
      <c r="F1441" s="76"/>
      <c r="G1441" s="78"/>
      <c r="H1441" s="186"/>
      <c r="I1441" s="186"/>
      <c r="J1441" s="186"/>
      <c r="K1441" s="186"/>
      <c r="L1441" s="186"/>
      <c r="M1441" s="186"/>
      <c r="N1441" s="186"/>
      <c r="O1441" s="186"/>
      <c r="P1441" s="186"/>
      <c r="Q1441" s="186"/>
      <c r="R1441" s="186"/>
      <c r="S1441" s="186"/>
      <c r="T1441" s="186"/>
      <c r="U1441" s="186"/>
      <c r="V1441" s="186"/>
      <c r="W1441" s="186"/>
      <c r="X1441" s="186"/>
      <c r="Y1441" s="186"/>
      <c r="Z1441" s="186"/>
      <c r="AA1441" s="186"/>
      <c r="AB1441" s="186"/>
      <c r="AC1441" s="186"/>
      <c r="AD1441" s="186"/>
      <c r="AE1441" s="186"/>
      <c r="AF1441" s="186"/>
      <c r="AG1441" s="186"/>
      <c r="AH1441" s="186"/>
      <c r="AI1441" s="186"/>
      <c r="AJ1441" s="186"/>
      <c r="AK1441" s="186"/>
      <c r="AL1441" s="186"/>
      <c r="AM1441" s="186"/>
      <c r="AN1441" s="186"/>
      <c r="AO1441" s="186"/>
      <c r="AP1441" s="186"/>
    </row>
    <row r="1442" spans="1:42" s="55" customFormat="1" ht="31.9" hidden="1" customHeight="1" outlineLevel="1" x14ac:dyDescent="0.25">
      <c r="A1442" s="143" t="s">
        <v>2769</v>
      </c>
      <c r="B1442" s="75" t="s">
        <v>347</v>
      </c>
      <c r="C1442" s="73"/>
      <c r="D1442" s="111"/>
      <c r="E1442" s="76"/>
      <c r="F1442" s="76"/>
      <c r="G1442" s="78"/>
      <c r="H1442" s="186"/>
      <c r="I1442" s="186"/>
      <c r="J1442" s="186"/>
      <c r="K1442" s="186"/>
      <c r="L1442" s="186"/>
      <c r="M1442" s="186"/>
      <c r="N1442" s="186"/>
      <c r="O1442" s="186"/>
      <c r="P1442" s="186"/>
      <c r="Q1442" s="186"/>
      <c r="R1442" s="186"/>
      <c r="S1442" s="186"/>
      <c r="T1442" s="186"/>
      <c r="U1442" s="186"/>
      <c r="V1442" s="186"/>
      <c r="W1442" s="186"/>
      <c r="X1442" s="186"/>
      <c r="Y1442" s="186"/>
      <c r="Z1442" s="186"/>
      <c r="AA1442" s="186"/>
      <c r="AB1442" s="186"/>
      <c r="AC1442" s="186"/>
      <c r="AD1442" s="186"/>
      <c r="AE1442" s="186"/>
      <c r="AF1442" s="186"/>
      <c r="AG1442" s="186"/>
      <c r="AH1442" s="186"/>
      <c r="AI1442" s="186"/>
      <c r="AJ1442" s="186"/>
      <c r="AK1442" s="186"/>
      <c r="AL1442" s="186"/>
      <c r="AM1442" s="186"/>
      <c r="AN1442" s="186"/>
      <c r="AO1442" s="186"/>
      <c r="AP1442" s="186"/>
    </row>
    <row r="1443" spans="1:42" s="55" customFormat="1" ht="31.9" hidden="1" customHeight="1" outlineLevel="1" x14ac:dyDescent="0.25">
      <c r="A1443" s="143" t="s">
        <v>2770</v>
      </c>
      <c r="B1443" s="75" t="s">
        <v>348</v>
      </c>
      <c r="C1443" s="73"/>
      <c r="D1443" s="111"/>
      <c r="E1443" s="76"/>
      <c r="F1443" s="76"/>
      <c r="G1443" s="78"/>
      <c r="H1443" s="186"/>
      <c r="I1443" s="186"/>
      <c r="J1443" s="186"/>
      <c r="K1443" s="186"/>
      <c r="L1443" s="186"/>
      <c r="M1443" s="186"/>
      <c r="N1443" s="186"/>
      <c r="O1443" s="186"/>
      <c r="P1443" s="186"/>
      <c r="Q1443" s="186"/>
      <c r="R1443" s="186"/>
      <c r="S1443" s="186"/>
      <c r="T1443" s="186"/>
      <c r="U1443" s="186"/>
      <c r="V1443" s="186"/>
      <c r="W1443" s="186"/>
      <c r="X1443" s="186"/>
      <c r="Y1443" s="186"/>
      <c r="Z1443" s="186"/>
      <c r="AA1443" s="186"/>
      <c r="AB1443" s="186"/>
      <c r="AC1443" s="186"/>
      <c r="AD1443" s="186"/>
      <c r="AE1443" s="186"/>
      <c r="AF1443" s="186"/>
      <c r="AG1443" s="186"/>
      <c r="AH1443" s="186"/>
      <c r="AI1443" s="186"/>
      <c r="AJ1443" s="186"/>
      <c r="AK1443" s="186"/>
      <c r="AL1443" s="186"/>
      <c r="AM1443" s="186"/>
      <c r="AN1443" s="186"/>
      <c r="AO1443" s="186"/>
      <c r="AP1443" s="186"/>
    </row>
    <row r="1444" spans="1:42" s="55" customFormat="1" ht="31.9" hidden="1" customHeight="1" outlineLevel="1" x14ac:dyDescent="0.25">
      <c r="A1444" s="143" t="s">
        <v>2771</v>
      </c>
      <c r="B1444" s="72" t="s">
        <v>356</v>
      </c>
      <c r="C1444" s="73"/>
      <c r="D1444" s="111"/>
      <c r="E1444" s="76"/>
      <c r="F1444" s="76"/>
      <c r="G1444" s="78"/>
      <c r="H1444" s="186"/>
      <c r="I1444" s="186"/>
      <c r="J1444" s="186"/>
      <c r="K1444" s="186"/>
      <c r="L1444" s="186"/>
      <c r="M1444" s="186"/>
      <c r="N1444" s="186"/>
      <c r="O1444" s="186"/>
      <c r="P1444" s="186"/>
      <c r="Q1444" s="186"/>
      <c r="R1444" s="186"/>
      <c r="S1444" s="186"/>
      <c r="T1444" s="186"/>
      <c r="U1444" s="186"/>
      <c r="V1444" s="186"/>
      <c r="W1444" s="186"/>
      <c r="X1444" s="186"/>
      <c r="Y1444" s="186"/>
      <c r="Z1444" s="186"/>
      <c r="AA1444" s="186"/>
      <c r="AB1444" s="186"/>
      <c r="AC1444" s="186"/>
      <c r="AD1444" s="186"/>
      <c r="AE1444" s="186"/>
      <c r="AF1444" s="186"/>
      <c r="AG1444" s="186"/>
      <c r="AH1444" s="186"/>
      <c r="AI1444" s="186"/>
      <c r="AJ1444" s="186"/>
      <c r="AK1444" s="186"/>
      <c r="AL1444" s="186"/>
      <c r="AM1444" s="186"/>
      <c r="AN1444" s="186"/>
      <c r="AO1444" s="186"/>
      <c r="AP1444" s="186"/>
    </row>
    <row r="1445" spans="1:42" s="55" customFormat="1" ht="31.9" hidden="1" customHeight="1" outlineLevel="1" x14ac:dyDescent="0.25">
      <c r="A1445" s="143" t="s">
        <v>2772</v>
      </c>
      <c r="B1445" s="75" t="s">
        <v>343</v>
      </c>
      <c r="C1445" s="73"/>
      <c r="D1445" s="111"/>
      <c r="E1445" s="76"/>
      <c r="F1445" s="76"/>
      <c r="G1445" s="78"/>
      <c r="H1445" s="186"/>
      <c r="I1445" s="186"/>
      <c r="J1445" s="186"/>
      <c r="K1445" s="186"/>
      <c r="L1445" s="186"/>
      <c r="M1445" s="186"/>
      <c r="N1445" s="186"/>
      <c r="O1445" s="186"/>
      <c r="P1445" s="186"/>
      <c r="Q1445" s="186"/>
      <c r="R1445" s="186"/>
      <c r="S1445" s="186"/>
      <c r="T1445" s="186"/>
      <c r="U1445" s="186"/>
      <c r="V1445" s="186"/>
      <c r="W1445" s="186"/>
      <c r="X1445" s="186"/>
      <c r="Y1445" s="186"/>
      <c r="Z1445" s="186"/>
      <c r="AA1445" s="186"/>
      <c r="AB1445" s="186"/>
      <c r="AC1445" s="186"/>
      <c r="AD1445" s="186"/>
      <c r="AE1445" s="186"/>
      <c r="AF1445" s="186"/>
      <c r="AG1445" s="186"/>
      <c r="AH1445" s="186"/>
      <c r="AI1445" s="186"/>
      <c r="AJ1445" s="186"/>
      <c r="AK1445" s="186"/>
      <c r="AL1445" s="186"/>
      <c r="AM1445" s="186"/>
      <c r="AN1445" s="186"/>
      <c r="AO1445" s="186"/>
      <c r="AP1445" s="186"/>
    </row>
    <row r="1446" spans="1:42" s="55" customFormat="1" ht="31.9" hidden="1" customHeight="1" outlineLevel="1" x14ac:dyDescent="0.25">
      <c r="A1446" s="143" t="s">
        <v>2773</v>
      </c>
      <c r="B1446" s="75" t="s">
        <v>345</v>
      </c>
      <c r="C1446" s="73"/>
      <c r="D1446" s="111"/>
      <c r="E1446" s="76"/>
      <c r="F1446" s="76"/>
      <c r="G1446" s="78"/>
      <c r="H1446" s="186"/>
      <c r="I1446" s="186"/>
      <c r="J1446" s="186"/>
      <c r="K1446" s="186"/>
      <c r="L1446" s="186"/>
      <c r="M1446" s="186"/>
      <c r="N1446" s="186"/>
      <c r="O1446" s="186"/>
      <c r="P1446" s="186"/>
      <c r="Q1446" s="186"/>
      <c r="R1446" s="186"/>
      <c r="S1446" s="186"/>
      <c r="T1446" s="186"/>
      <c r="U1446" s="186"/>
      <c r="V1446" s="186"/>
      <c r="W1446" s="186"/>
      <c r="X1446" s="186"/>
      <c r="Y1446" s="186"/>
      <c r="Z1446" s="186"/>
      <c r="AA1446" s="186"/>
      <c r="AB1446" s="186"/>
      <c r="AC1446" s="186"/>
      <c r="AD1446" s="186"/>
      <c r="AE1446" s="186"/>
      <c r="AF1446" s="186"/>
      <c r="AG1446" s="186"/>
      <c r="AH1446" s="186"/>
      <c r="AI1446" s="186"/>
      <c r="AJ1446" s="186"/>
      <c r="AK1446" s="186"/>
      <c r="AL1446" s="186"/>
      <c r="AM1446" s="186"/>
      <c r="AN1446" s="186"/>
      <c r="AO1446" s="186"/>
      <c r="AP1446" s="186"/>
    </row>
    <row r="1447" spans="1:42" s="55" customFormat="1" ht="31.9" hidden="1" customHeight="1" outlineLevel="1" x14ac:dyDescent="0.25">
      <c r="A1447" s="143" t="s">
        <v>2774</v>
      </c>
      <c r="B1447" s="75" t="s">
        <v>346</v>
      </c>
      <c r="C1447" s="73"/>
      <c r="D1447" s="111"/>
      <c r="E1447" s="76"/>
      <c r="F1447" s="76"/>
      <c r="G1447" s="78"/>
      <c r="H1447" s="186"/>
      <c r="I1447" s="186"/>
      <c r="J1447" s="186"/>
      <c r="K1447" s="186"/>
      <c r="L1447" s="186"/>
      <c r="M1447" s="186"/>
      <c r="N1447" s="186"/>
      <c r="O1447" s="186"/>
      <c r="P1447" s="186"/>
      <c r="Q1447" s="186"/>
      <c r="R1447" s="186"/>
      <c r="S1447" s="186"/>
      <c r="T1447" s="186"/>
      <c r="U1447" s="186"/>
      <c r="V1447" s="186"/>
      <c r="W1447" s="186"/>
      <c r="X1447" s="186"/>
      <c r="Y1447" s="186"/>
      <c r="Z1447" s="186"/>
      <c r="AA1447" s="186"/>
      <c r="AB1447" s="186"/>
      <c r="AC1447" s="186"/>
      <c r="AD1447" s="186"/>
      <c r="AE1447" s="186"/>
      <c r="AF1447" s="186"/>
      <c r="AG1447" s="186"/>
      <c r="AH1447" s="186"/>
      <c r="AI1447" s="186"/>
      <c r="AJ1447" s="186"/>
      <c r="AK1447" s="186"/>
      <c r="AL1447" s="186"/>
      <c r="AM1447" s="186"/>
      <c r="AN1447" s="186"/>
      <c r="AO1447" s="186"/>
      <c r="AP1447" s="186"/>
    </row>
    <row r="1448" spans="1:42" s="55" customFormat="1" ht="31.9" hidden="1" customHeight="1" outlineLevel="1" x14ac:dyDescent="0.25">
      <c r="A1448" s="143" t="s">
        <v>2775</v>
      </c>
      <c r="B1448" s="75" t="s">
        <v>347</v>
      </c>
      <c r="C1448" s="73"/>
      <c r="D1448" s="111"/>
      <c r="E1448" s="76"/>
      <c r="F1448" s="76"/>
      <c r="G1448" s="78"/>
      <c r="H1448" s="186"/>
      <c r="I1448" s="186"/>
      <c r="J1448" s="186"/>
      <c r="K1448" s="186"/>
      <c r="L1448" s="186"/>
      <c r="M1448" s="186"/>
      <c r="N1448" s="186"/>
      <c r="O1448" s="186"/>
      <c r="P1448" s="186"/>
      <c r="Q1448" s="186"/>
      <c r="R1448" s="186"/>
      <c r="S1448" s="186"/>
      <c r="T1448" s="186"/>
      <c r="U1448" s="186"/>
      <c r="V1448" s="186"/>
      <c r="W1448" s="186"/>
      <c r="X1448" s="186"/>
      <c r="Y1448" s="186"/>
      <c r="Z1448" s="186"/>
      <c r="AA1448" s="186"/>
      <c r="AB1448" s="186"/>
      <c r="AC1448" s="186"/>
      <c r="AD1448" s="186"/>
      <c r="AE1448" s="186"/>
      <c r="AF1448" s="186"/>
      <c r="AG1448" s="186"/>
      <c r="AH1448" s="186"/>
      <c r="AI1448" s="186"/>
      <c r="AJ1448" s="186"/>
      <c r="AK1448" s="186"/>
      <c r="AL1448" s="186"/>
      <c r="AM1448" s="186"/>
      <c r="AN1448" s="186"/>
      <c r="AO1448" s="186"/>
      <c r="AP1448" s="186"/>
    </row>
    <row r="1449" spans="1:42" s="55" customFormat="1" ht="31.9" hidden="1" customHeight="1" outlineLevel="1" x14ac:dyDescent="0.25">
      <c r="A1449" s="143" t="s">
        <v>2776</v>
      </c>
      <c r="B1449" s="75" t="s">
        <v>348</v>
      </c>
      <c r="C1449" s="73"/>
      <c r="D1449" s="111"/>
      <c r="E1449" s="76"/>
      <c r="F1449" s="76"/>
      <c r="G1449" s="78"/>
      <c r="H1449" s="186"/>
      <c r="I1449" s="186"/>
      <c r="J1449" s="186"/>
      <c r="K1449" s="186"/>
      <c r="L1449" s="186"/>
      <c r="M1449" s="186"/>
      <c r="N1449" s="186"/>
      <c r="O1449" s="186"/>
      <c r="P1449" s="186"/>
      <c r="Q1449" s="186"/>
      <c r="R1449" s="186"/>
      <c r="S1449" s="186"/>
      <c r="T1449" s="186"/>
      <c r="U1449" s="186"/>
      <c r="V1449" s="186"/>
      <c r="W1449" s="186"/>
      <c r="X1449" s="186"/>
      <c r="Y1449" s="186"/>
      <c r="Z1449" s="186"/>
      <c r="AA1449" s="186"/>
      <c r="AB1449" s="186"/>
      <c r="AC1449" s="186"/>
      <c r="AD1449" s="186"/>
      <c r="AE1449" s="186"/>
      <c r="AF1449" s="186"/>
      <c r="AG1449" s="186"/>
      <c r="AH1449" s="186"/>
      <c r="AI1449" s="186"/>
      <c r="AJ1449" s="186"/>
      <c r="AK1449" s="186"/>
      <c r="AL1449" s="186"/>
      <c r="AM1449" s="186"/>
      <c r="AN1449" s="186"/>
      <c r="AO1449" s="186"/>
      <c r="AP1449" s="186"/>
    </row>
    <row r="1450" spans="1:42" s="55" customFormat="1" ht="31.9" hidden="1" customHeight="1" outlineLevel="1" x14ac:dyDescent="0.25">
      <c r="A1450" s="143" t="s">
        <v>2777</v>
      </c>
      <c r="B1450" s="72" t="s">
        <v>359</v>
      </c>
      <c r="C1450" s="73"/>
      <c r="D1450" s="111"/>
      <c r="E1450" s="76"/>
      <c r="F1450" s="76"/>
      <c r="G1450" s="78"/>
      <c r="H1450" s="186"/>
      <c r="I1450" s="186"/>
      <c r="J1450" s="186"/>
      <c r="K1450" s="186"/>
      <c r="L1450" s="186"/>
      <c r="M1450" s="186"/>
      <c r="N1450" s="186"/>
      <c r="O1450" s="186"/>
      <c r="P1450" s="186"/>
      <c r="Q1450" s="186"/>
      <c r="R1450" s="186"/>
      <c r="S1450" s="186"/>
      <c r="T1450" s="186"/>
      <c r="U1450" s="186"/>
      <c r="V1450" s="186"/>
      <c r="W1450" s="186"/>
      <c r="X1450" s="186"/>
      <c r="Y1450" s="186"/>
      <c r="Z1450" s="186"/>
      <c r="AA1450" s="186"/>
      <c r="AB1450" s="186"/>
      <c r="AC1450" s="186"/>
      <c r="AD1450" s="186"/>
      <c r="AE1450" s="186"/>
      <c r="AF1450" s="186"/>
      <c r="AG1450" s="186"/>
      <c r="AH1450" s="186"/>
      <c r="AI1450" s="186"/>
      <c r="AJ1450" s="186"/>
      <c r="AK1450" s="186"/>
      <c r="AL1450" s="186"/>
      <c r="AM1450" s="186"/>
      <c r="AN1450" s="186"/>
      <c r="AO1450" s="186"/>
      <c r="AP1450" s="186"/>
    </row>
    <row r="1451" spans="1:42" s="55" customFormat="1" ht="31.9" hidden="1" customHeight="1" outlineLevel="1" x14ac:dyDescent="0.25">
      <c r="A1451" s="143" t="s">
        <v>2778</v>
      </c>
      <c r="B1451" s="75" t="s">
        <v>343</v>
      </c>
      <c r="C1451" s="73"/>
      <c r="D1451" s="111"/>
      <c r="E1451" s="76"/>
      <c r="F1451" s="76"/>
      <c r="G1451" s="78"/>
      <c r="H1451" s="186"/>
      <c r="I1451" s="186"/>
      <c r="J1451" s="186"/>
      <c r="K1451" s="186"/>
      <c r="L1451" s="186"/>
      <c r="M1451" s="186"/>
      <c r="N1451" s="186"/>
      <c r="O1451" s="186"/>
      <c r="P1451" s="186"/>
      <c r="Q1451" s="186"/>
      <c r="R1451" s="186"/>
      <c r="S1451" s="186"/>
      <c r="T1451" s="186"/>
      <c r="U1451" s="186"/>
      <c r="V1451" s="186"/>
      <c r="W1451" s="186"/>
      <c r="X1451" s="186"/>
      <c r="Y1451" s="186"/>
      <c r="Z1451" s="186"/>
      <c r="AA1451" s="186"/>
      <c r="AB1451" s="186"/>
      <c r="AC1451" s="186"/>
      <c r="AD1451" s="186"/>
      <c r="AE1451" s="186"/>
      <c r="AF1451" s="186"/>
      <c r="AG1451" s="186"/>
      <c r="AH1451" s="186"/>
      <c r="AI1451" s="186"/>
      <c r="AJ1451" s="186"/>
      <c r="AK1451" s="186"/>
      <c r="AL1451" s="186"/>
      <c r="AM1451" s="186"/>
      <c r="AN1451" s="186"/>
      <c r="AO1451" s="186"/>
      <c r="AP1451" s="186"/>
    </row>
    <row r="1452" spans="1:42" s="55" customFormat="1" ht="31.9" hidden="1" customHeight="1" outlineLevel="1" x14ac:dyDescent="0.25">
      <c r="A1452" s="143" t="s">
        <v>2779</v>
      </c>
      <c r="B1452" s="75" t="s">
        <v>345</v>
      </c>
      <c r="C1452" s="73"/>
      <c r="D1452" s="111"/>
      <c r="E1452" s="76"/>
      <c r="F1452" s="76"/>
      <c r="G1452" s="78"/>
      <c r="H1452" s="186"/>
      <c r="I1452" s="186"/>
      <c r="J1452" s="186"/>
      <c r="K1452" s="186"/>
      <c r="L1452" s="186"/>
      <c r="M1452" s="186"/>
      <c r="N1452" s="186"/>
      <c r="O1452" s="186"/>
      <c r="P1452" s="186"/>
      <c r="Q1452" s="186"/>
      <c r="R1452" s="186"/>
      <c r="S1452" s="186"/>
      <c r="T1452" s="186"/>
      <c r="U1452" s="186"/>
      <c r="V1452" s="186"/>
      <c r="W1452" s="186"/>
      <c r="X1452" s="186"/>
      <c r="Y1452" s="186"/>
      <c r="Z1452" s="186"/>
      <c r="AA1452" s="186"/>
      <c r="AB1452" s="186"/>
      <c r="AC1452" s="186"/>
      <c r="AD1452" s="186"/>
      <c r="AE1452" s="186"/>
      <c r="AF1452" s="186"/>
      <c r="AG1452" s="186"/>
      <c r="AH1452" s="186"/>
      <c r="AI1452" s="186"/>
      <c r="AJ1452" s="186"/>
      <c r="AK1452" s="186"/>
      <c r="AL1452" s="186"/>
      <c r="AM1452" s="186"/>
      <c r="AN1452" s="186"/>
      <c r="AO1452" s="186"/>
      <c r="AP1452" s="186"/>
    </row>
    <row r="1453" spans="1:42" s="55" customFormat="1" ht="31.9" hidden="1" customHeight="1" outlineLevel="1" x14ac:dyDescent="0.25">
      <c r="A1453" s="143" t="s">
        <v>2780</v>
      </c>
      <c r="B1453" s="75" t="s">
        <v>346</v>
      </c>
      <c r="C1453" s="73"/>
      <c r="D1453" s="111"/>
      <c r="E1453" s="76"/>
      <c r="F1453" s="76"/>
      <c r="G1453" s="78"/>
      <c r="H1453" s="186"/>
      <c r="I1453" s="186"/>
      <c r="J1453" s="186"/>
      <c r="K1453" s="186"/>
      <c r="L1453" s="186"/>
      <c r="M1453" s="186"/>
      <c r="N1453" s="186"/>
      <c r="O1453" s="186"/>
      <c r="P1453" s="186"/>
      <c r="Q1453" s="186"/>
      <c r="R1453" s="186"/>
      <c r="S1453" s="186"/>
      <c r="T1453" s="186"/>
      <c r="U1453" s="186"/>
      <c r="V1453" s="186"/>
      <c r="W1453" s="186"/>
      <c r="X1453" s="186"/>
      <c r="Y1453" s="186"/>
      <c r="Z1453" s="186"/>
      <c r="AA1453" s="186"/>
      <c r="AB1453" s="186"/>
      <c r="AC1453" s="186"/>
      <c r="AD1453" s="186"/>
      <c r="AE1453" s="186"/>
      <c r="AF1453" s="186"/>
      <c r="AG1453" s="186"/>
      <c r="AH1453" s="186"/>
      <c r="AI1453" s="186"/>
      <c r="AJ1453" s="186"/>
      <c r="AK1453" s="186"/>
      <c r="AL1453" s="186"/>
      <c r="AM1453" s="186"/>
      <c r="AN1453" s="186"/>
      <c r="AO1453" s="186"/>
      <c r="AP1453" s="186"/>
    </row>
    <row r="1454" spans="1:42" s="55" customFormat="1" ht="31.9" hidden="1" customHeight="1" outlineLevel="1" x14ac:dyDescent="0.25">
      <c r="A1454" s="143" t="s">
        <v>2781</v>
      </c>
      <c r="B1454" s="75" t="s">
        <v>347</v>
      </c>
      <c r="C1454" s="73"/>
      <c r="D1454" s="111"/>
      <c r="E1454" s="76"/>
      <c r="F1454" s="76"/>
      <c r="G1454" s="78"/>
      <c r="H1454" s="186"/>
      <c r="I1454" s="186"/>
      <c r="J1454" s="186"/>
      <c r="K1454" s="186"/>
      <c r="L1454" s="186"/>
      <c r="M1454" s="186"/>
      <c r="N1454" s="186"/>
      <c r="O1454" s="186"/>
      <c r="P1454" s="186"/>
      <c r="Q1454" s="186"/>
      <c r="R1454" s="186"/>
      <c r="S1454" s="186"/>
      <c r="T1454" s="186"/>
      <c r="U1454" s="186"/>
      <c r="V1454" s="186"/>
      <c r="W1454" s="186"/>
      <c r="X1454" s="186"/>
      <c r="Y1454" s="186"/>
      <c r="Z1454" s="186"/>
      <c r="AA1454" s="186"/>
      <c r="AB1454" s="186"/>
      <c r="AC1454" s="186"/>
      <c r="AD1454" s="186"/>
      <c r="AE1454" s="186"/>
      <c r="AF1454" s="186"/>
      <c r="AG1454" s="186"/>
      <c r="AH1454" s="186"/>
      <c r="AI1454" s="186"/>
      <c r="AJ1454" s="186"/>
      <c r="AK1454" s="186"/>
      <c r="AL1454" s="186"/>
      <c r="AM1454" s="186"/>
      <c r="AN1454" s="186"/>
      <c r="AO1454" s="186"/>
      <c r="AP1454" s="186"/>
    </row>
    <row r="1455" spans="1:42" s="55" customFormat="1" ht="31.9" hidden="1" customHeight="1" outlineLevel="1" x14ac:dyDescent="0.25">
      <c r="A1455" s="143" t="s">
        <v>2782</v>
      </c>
      <c r="B1455" s="75" t="s">
        <v>348</v>
      </c>
      <c r="C1455" s="73"/>
      <c r="D1455" s="111"/>
      <c r="E1455" s="76"/>
      <c r="F1455" s="76"/>
      <c r="G1455" s="78"/>
      <c r="H1455" s="186"/>
      <c r="I1455" s="186"/>
      <c r="J1455" s="186"/>
      <c r="K1455" s="186"/>
      <c r="L1455" s="186"/>
      <c r="M1455" s="186"/>
      <c r="N1455" s="186"/>
      <c r="O1455" s="186"/>
      <c r="P1455" s="186"/>
      <c r="Q1455" s="186"/>
      <c r="R1455" s="186"/>
      <c r="S1455" s="186"/>
      <c r="T1455" s="186"/>
      <c r="U1455" s="186"/>
      <c r="V1455" s="186"/>
      <c r="W1455" s="186"/>
      <c r="X1455" s="186"/>
      <c r="Y1455" s="186"/>
      <c r="Z1455" s="186"/>
      <c r="AA1455" s="186"/>
      <c r="AB1455" s="186"/>
      <c r="AC1455" s="186"/>
      <c r="AD1455" s="186"/>
      <c r="AE1455" s="186"/>
      <c r="AF1455" s="186"/>
      <c r="AG1455" s="186"/>
      <c r="AH1455" s="186"/>
      <c r="AI1455" s="186"/>
      <c r="AJ1455" s="186"/>
      <c r="AK1455" s="186"/>
      <c r="AL1455" s="186"/>
      <c r="AM1455" s="186"/>
      <c r="AN1455" s="186"/>
      <c r="AO1455" s="186"/>
      <c r="AP1455" s="186"/>
    </row>
    <row r="1456" spans="1:42" s="55" customFormat="1" ht="31.9" hidden="1" customHeight="1" outlineLevel="1" x14ac:dyDescent="0.25">
      <c r="A1456" s="143" t="s">
        <v>2783</v>
      </c>
      <c r="B1456" s="72" t="s">
        <v>362</v>
      </c>
      <c r="C1456" s="73"/>
      <c r="D1456" s="111"/>
      <c r="E1456" s="76"/>
      <c r="F1456" s="76"/>
      <c r="G1456" s="78"/>
      <c r="H1456" s="186"/>
      <c r="I1456" s="186"/>
      <c r="J1456" s="186"/>
      <c r="K1456" s="186"/>
      <c r="L1456" s="186"/>
      <c r="M1456" s="186"/>
      <c r="N1456" s="186"/>
      <c r="O1456" s="186"/>
      <c r="P1456" s="186"/>
      <c r="Q1456" s="186"/>
      <c r="R1456" s="186"/>
      <c r="S1456" s="186"/>
      <c r="T1456" s="186"/>
      <c r="U1456" s="186"/>
      <c r="V1456" s="186"/>
      <c r="W1456" s="186"/>
      <c r="X1456" s="186"/>
      <c r="Y1456" s="186"/>
      <c r="Z1456" s="186"/>
      <c r="AA1456" s="186"/>
      <c r="AB1456" s="186"/>
      <c r="AC1456" s="186"/>
      <c r="AD1456" s="186"/>
      <c r="AE1456" s="186"/>
      <c r="AF1456" s="186"/>
      <c r="AG1456" s="186"/>
      <c r="AH1456" s="186"/>
      <c r="AI1456" s="186"/>
      <c r="AJ1456" s="186"/>
      <c r="AK1456" s="186"/>
      <c r="AL1456" s="186"/>
      <c r="AM1456" s="186"/>
      <c r="AN1456" s="186"/>
      <c r="AO1456" s="186"/>
      <c r="AP1456" s="186"/>
    </row>
    <row r="1457" spans="1:42" s="55" customFormat="1" ht="31.9" hidden="1" customHeight="1" outlineLevel="1" x14ac:dyDescent="0.25">
      <c r="A1457" s="143" t="s">
        <v>2784</v>
      </c>
      <c r="B1457" s="75" t="s">
        <v>343</v>
      </c>
      <c r="C1457" s="73"/>
      <c r="D1457" s="111"/>
      <c r="E1457" s="76"/>
      <c r="F1457" s="76"/>
      <c r="G1457" s="78"/>
      <c r="H1457" s="186"/>
      <c r="I1457" s="186"/>
      <c r="J1457" s="186"/>
      <c r="K1457" s="186"/>
      <c r="L1457" s="186"/>
      <c r="M1457" s="186"/>
      <c r="N1457" s="186"/>
      <c r="O1457" s="186"/>
      <c r="P1457" s="186"/>
      <c r="Q1457" s="186"/>
      <c r="R1457" s="186"/>
      <c r="S1457" s="186"/>
      <c r="T1457" s="186"/>
      <c r="U1457" s="186"/>
      <c r="V1457" s="186"/>
      <c r="W1457" s="186"/>
      <c r="X1457" s="186"/>
      <c r="Y1457" s="186"/>
      <c r="Z1457" s="186"/>
      <c r="AA1457" s="186"/>
      <c r="AB1457" s="186"/>
      <c r="AC1457" s="186"/>
      <c r="AD1457" s="186"/>
      <c r="AE1457" s="186"/>
      <c r="AF1457" s="186"/>
      <c r="AG1457" s="186"/>
      <c r="AH1457" s="186"/>
      <c r="AI1457" s="186"/>
      <c r="AJ1457" s="186"/>
      <c r="AK1457" s="186"/>
      <c r="AL1457" s="186"/>
      <c r="AM1457" s="186"/>
      <c r="AN1457" s="186"/>
      <c r="AO1457" s="186"/>
      <c r="AP1457" s="186"/>
    </row>
    <row r="1458" spans="1:42" s="55" customFormat="1" ht="31.9" hidden="1" customHeight="1" outlineLevel="1" x14ac:dyDescent="0.25">
      <c r="A1458" s="143" t="s">
        <v>2785</v>
      </c>
      <c r="B1458" s="75" t="s">
        <v>345</v>
      </c>
      <c r="C1458" s="73"/>
      <c r="D1458" s="111"/>
      <c r="E1458" s="76"/>
      <c r="F1458" s="76"/>
      <c r="G1458" s="78"/>
      <c r="H1458" s="186"/>
      <c r="I1458" s="186"/>
      <c r="J1458" s="186"/>
      <c r="K1458" s="186"/>
      <c r="L1458" s="186"/>
      <c r="M1458" s="186"/>
      <c r="N1458" s="186"/>
      <c r="O1458" s="186"/>
      <c r="P1458" s="186"/>
      <c r="Q1458" s="186"/>
      <c r="R1458" s="186"/>
      <c r="S1458" s="186"/>
      <c r="T1458" s="186"/>
      <c r="U1458" s="186"/>
      <c r="V1458" s="186"/>
      <c r="W1458" s="186"/>
      <c r="X1458" s="186"/>
      <c r="Y1458" s="186"/>
      <c r="Z1458" s="186"/>
      <c r="AA1458" s="186"/>
      <c r="AB1458" s="186"/>
      <c r="AC1458" s="186"/>
      <c r="AD1458" s="186"/>
      <c r="AE1458" s="186"/>
      <c r="AF1458" s="186"/>
      <c r="AG1458" s="186"/>
      <c r="AH1458" s="186"/>
      <c r="AI1458" s="186"/>
      <c r="AJ1458" s="186"/>
      <c r="AK1458" s="186"/>
      <c r="AL1458" s="186"/>
      <c r="AM1458" s="186"/>
      <c r="AN1458" s="186"/>
      <c r="AO1458" s="186"/>
      <c r="AP1458" s="186"/>
    </row>
    <row r="1459" spans="1:42" s="55" customFormat="1" ht="31.9" hidden="1" customHeight="1" outlineLevel="1" x14ac:dyDescent="0.25">
      <c r="A1459" s="143" t="s">
        <v>2786</v>
      </c>
      <c r="B1459" s="75" t="s">
        <v>346</v>
      </c>
      <c r="C1459" s="73"/>
      <c r="D1459" s="111"/>
      <c r="E1459" s="76"/>
      <c r="F1459" s="76"/>
      <c r="G1459" s="78"/>
      <c r="H1459" s="186"/>
      <c r="I1459" s="186"/>
      <c r="J1459" s="186"/>
      <c r="K1459" s="186"/>
      <c r="L1459" s="186"/>
      <c r="M1459" s="186"/>
      <c r="N1459" s="186"/>
      <c r="O1459" s="186"/>
      <c r="P1459" s="186"/>
      <c r="Q1459" s="186"/>
      <c r="R1459" s="186"/>
      <c r="S1459" s="186"/>
      <c r="T1459" s="186"/>
      <c r="U1459" s="186"/>
      <c r="V1459" s="186"/>
      <c r="W1459" s="186"/>
      <c r="X1459" s="186"/>
      <c r="Y1459" s="186"/>
      <c r="Z1459" s="186"/>
      <c r="AA1459" s="186"/>
      <c r="AB1459" s="186"/>
      <c r="AC1459" s="186"/>
      <c r="AD1459" s="186"/>
      <c r="AE1459" s="186"/>
      <c r="AF1459" s="186"/>
      <c r="AG1459" s="186"/>
      <c r="AH1459" s="186"/>
      <c r="AI1459" s="186"/>
      <c r="AJ1459" s="186"/>
      <c r="AK1459" s="186"/>
      <c r="AL1459" s="186"/>
      <c r="AM1459" s="186"/>
      <c r="AN1459" s="186"/>
      <c r="AO1459" s="186"/>
      <c r="AP1459" s="186"/>
    </row>
    <row r="1460" spans="1:42" s="55" customFormat="1" ht="31.9" hidden="1" customHeight="1" outlineLevel="1" x14ac:dyDescent="0.25">
      <c r="A1460" s="143" t="s">
        <v>2787</v>
      </c>
      <c r="B1460" s="75" t="s">
        <v>347</v>
      </c>
      <c r="C1460" s="73"/>
      <c r="D1460" s="111"/>
      <c r="E1460" s="76"/>
      <c r="F1460" s="76"/>
      <c r="G1460" s="78"/>
      <c r="H1460" s="186"/>
      <c r="I1460" s="186"/>
      <c r="J1460" s="186"/>
      <c r="K1460" s="186"/>
      <c r="L1460" s="186"/>
      <c r="M1460" s="186"/>
      <c r="N1460" s="186"/>
      <c r="O1460" s="186"/>
      <c r="P1460" s="186"/>
      <c r="Q1460" s="186"/>
      <c r="R1460" s="186"/>
      <c r="S1460" s="186"/>
      <c r="T1460" s="186"/>
      <c r="U1460" s="186"/>
      <c r="V1460" s="186"/>
      <c r="W1460" s="186"/>
      <c r="X1460" s="186"/>
      <c r="Y1460" s="186"/>
      <c r="Z1460" s="186"/>
      <c r="AA1460" s="186"/>
      <c r="AB1460" s="186"/>
      <c r="AC1460" s="186"/>
      <c r="AD1460" s="186"/>
      <c r="AE1460" s="186"/>
      <c r="AF1460" s="186"/>
      <c r="AG1460" s="186"/>
      <c r="AH1460" s="186"/>
      <c r="AI1460" s="186"/>
      <c r="AJ1460" s="186"/>
      <c r="AK1460" s="186"/>
      <c r="AL1460" s="186"/>
      <c r="AM1460" s="186"/>
      <c r="AN1460" s="186"/>
      <c r="AO1460" s="186"/>
      <c r="AP1460" s="186"/>
    </row>
    <row r="1461" spans="1:42" s="55" customFormat="1" ht="31.9" hidden="1" customHeight="1" outlineLevel="1" x14ac:dyDescent="0.25">
      <c r="A1461" s="143" t="s">
        <v>2788</v>
      </c>
      <c r="B1461" s="75" t="s">
        <v>348</v>
      </c>
      <c r="C1461" s="73"/>
      <c r="D1461" s="111"/>
      <c r="E1461" s="76"/>
      <c r="F1461" s="76"/>
      <c r="G1461" s="78"/>
      <c r="H1461" s="186"/>
      <c r="I1461" s="186"/>
      <c r="J1461" s="186"/>
      <c r="K1461" s="186"/>
      <c r="L1461" s="186"/>
      <c r="M1461" s="186"/>
      <c r="N1461" s="186"/>
      <c r="O1461" s="186"/>
      <c r="P1461" s="186"/>
      <c r="Q1461" s="186"/>
      <c r="R1461" s="186"/>
      <c r="S1461" s="186"/>
      <c r="T1461" s="186"/>
      <c r="U1461" s="186"/>
      <c r="V1461" s="186"/>
      <c r="W1461" s="186"/>
      <c r="X1461" s="186"/>
      <c r="Y1461" s="186"/>
      <c r="Z1461" s="186"/>
      <c r="AA1461" s="186"/>
      <c r="AB1461" s="186"/>
      <c r="AC1461" s="186"/>
      <c r="AD1461" s="186"/>
      <c r="AE1461" s="186"/>
      <c r="AF1461" s="186"/>
      <c r="AG1461" s="186"/>
      <c r="AH1461" s="186"/>
      <c r="AI1461" s="186"/>
      <c r="AJ1461" s="186"/>
      <c r="AK1461" s="186"/>
      <c r="AL1461" s="186"/>
      <c r="AM1461" s="186"/>
      <c r="AN1461" s="186"/>
      <c r="AO1461" s="186"/>
      <c r="AP1461" s="186"/>
    </row>
    <row r="1462" spans="1:42" s="55" customFormat="1" ht="31.9" hidden="1" customHeight="1" outlineLevel="1" x14ac:dyDescent="0.25">
      <c r="A1462" s="143" t="s">
        <v>2789</v>
      </c>
      <c r="B1462" s="72" t="s">
        <v>7</v>
      </c>
      <c r="C1462" s="73"/>
      <c r="D1462" s="111"/>
      <c r="E1462" s="76"/>
      <c r="F1462" s="76"/>
      <c r="G1462" s="78"/>
      <c r="H1462" s="186"/>
      <c r="I1462" s="186"/>
      <c r="J1462" s="186"/>
      <c r="K1462" s="186"/>
      <c r="L1462" s="186"/>
      <c r="M1462" s="186"/>
      <c r="N1462" s="186"/>
      <c r="O1462" s="186"/>
      <c r="P1462" s="186"/>
      <c r="Q1462" s="186"/>
      <c r="R1462" s="186"/>
      <c r="S1462" s="186"/>
      <c r="T1462" s="186"/>
      <c r="U1462" s="186"/>
      <c r="V1462" s="186"/>
      <c r="W1462" s="186"/>
      <c r="X1462" s="186"/>
      <c r="Y1462" s="186"/>
      <c r="Z1462" s="186"/>
      <c r="AA1462" s="186"/>
      <c r="AB1462" s="186"/>
      <c r="AC1462" s="186"/>
      <c r="AD1462" s="186"/>
      <c r="AE1462" s="186"/>
      <c r="AF1462" s="186"/>
      <c r="AG1462" s="186"/>
      <c r="AH1462" s="186"/>
      <c r="AI1462" s="186"/>
      <c r="AJ1462" s="186"/>
      <c r="AK1462" s="186"/>
      <c r="AL1462" s="186"/>
      <c r="AM1462" s="186"/>
      <c r="AN1462" s="186"/>
      <c r="AO1462" s="186"/>
      <c r="AP1462" s="186"/>
    </row>
    <row r="1463" spans="1:42" s="55" customFormat="1" ht="31.9" hidden="1" customHeight="1" outlineLevel="1" x14ac:dyDescent="0.25">
      <c r="A1463" s="143" t="s">
        <v>2790</v>
      </c>
      <c r="B1463" s="75" t="s">
        <v>343</v>
      </c>
      <c r="C1463" s="73"/>
      <c r="D1463" s="111"/>
      <c r="E1463" s="76"/>
      <c r="F1463" s="76"/>
      <c r="G1463" s="78"/>
      <c r="H1463" s="186"/>
      <c r="I1463" s="186"/>
      <c r="J1463" s="186"/>
      <c r="K1463" s="186"/>
      <c r="L1463" s="186"/>
      <c r="M1463" s="186"/>
      <c r="N1463" s="186"/>
      <c r="O1463" s="186"/>
      <c r="P1463" s="186"/>
      <c r="Q1463" s="186"/>
      <c r="R1463" s="186"/>
      <c r="S1463" s="186"/>
      <c r="T1463" s="186"/>
      <c r="U1463" s="186"/>
      <c r="V1463" s="186"/>
      <c r="W1463" s="186"/>
      <c r="X1463" s="186"/>
      <c r="Y1463" s="186"/>
      <c r="Z1463" s="186"/>
      <c r="AA1463" s="186"/>
      <c r="AB1463" s="186"/>
      <c r="AC1463" s="186"/>
      <c r="AD1463" s="186"/>
      <c r="AE1463" s="186"/>
      <c r="AF1463" s="186"/>
      <c r="AG1463" s="186"/>
      <c r="AH1463" s="186"/>
      <c r="AI1463" s="186"/>
      <c r="AJ1463" s="186"/>
      <c r="AK1463" s="186"/>
      <c r="AL1463" s="186"/>
      <c r="AM1463" s="186"/>
      <c r="AN1463" s="186"/>
      <c r="AO1463" s="186"/>
      <c r="AP1463" s="186"/>
    </row>
    <row r="1464" spans="1:42" s="55" customFormat="1" ht="31.9" hidden="1" customHeight="1" outlineLevel="1" x14ac:dyDescent="0.25">
      <c r="A1464" s="143" t="s">
        <v>2791</v>
      </c>
      <c r="B1464" s="75" t="s">
        <v>345</v>
      </c>
      <c r="C1464" s="73"/>
      <c r="D1464" s="111"/>
      <c r="E1464" s="76"/>
      <c r="F1464" s="76"/>
      <c r="G1464" s="78"/>
      <c r="H1464" s="186"/>
      <c r="I1464" s="186"/>
      <c r="J1464" s="186"/>
      <c r="K1464" s="186"/>
      <c r="L1464" s="186"/>
      <c r="M1464" s="186"/>
      <c r="N1464" s="186"/>
      <c r="O1464" s="186"/>
      <c r="P1464" s="186"/>
      <c r="Q1464" s="186"/>
      <c r="R1464" s="186"/>
      <c r="S1464" s="186"/>
      <c r="T1464" s="186"/>
      <c r="U1464" s="186"/>
      <c r="V1464" s="186"/>
      <c r="W1464" s="186"/>
      <c r="X1464" s="186"/>
      <c r="Y1464" s="186"/>
      <c r="Z1464" s="186"/>
      <c r="AA1464" s="186"/>
      <c r="AB1464" s="186"/>
      <c r="AC1464" s="186"/>
      <c r="AD1464" s="186"/>
      <c r="AE1464" s="186"/>
      <c r="AF1464" s="186"/>
      <c r="AG1464" s="186"/>
      <c r="AH1464" s="186"/>
      <c r="AI1464" s="186"/>
      <c r="AJ1464" s="186"/>
      <c r="AK1464" s="186"/>
      <c r="AL1464" s="186"/>
      <c r="AM1464" s="186"/>
      <c r="AN1464" s="186"/>
      <c r="AO1464" s="186"/>
      <c r="AP1464" s="186"/>
    </row>
    <row r="1465" spans="1:42" s="55" customFormat="1" ht="31.9" hidden="1" customHeight="1" outlineLevel="1" x14ac:dyDescent="0.25">
      <c r="A1465" s="143" t="s">
        <v>2792</v>
      </c>
      <c r="B1465" s="75" t="s">
        <v>346</v>
      </c>
      <c r="C1465" s="73"/>
      <c r="D1465" s="111"/>
      <c r="E1465" s="76"/>
      <c r="F1465" s="76"/>
      <c r="G1465" s="78"/>
      <c r="H1465" s="186"/>
      <c r="I1465" s="186"/>
      <c r="J1465" s="186"/>
      <c r="K1465" s="186"/>
      <c r="L1465" s="186"/>
      <c r="M1465" s="186"/>
      <c r="N1465" s="186"/>
      <c r="O1465" s="186"/>
      <c r="P1465" s="186"/>
      <c r="Q1465" s="186"/>
      <c r="R1465" s="186"/>
      <c r="S1465" s="186"/>
      <c r="T1465" s="186"/>
      <c r="U1465" s="186"/>
      <c r="V1465" s="186"/>
      <c r="W1465" s="186"/>
      <c r="X1465" s="186"/>
      <c r="Y1465" s="186"/>
      <c r="Z1465" s="186"/>
      <c r="AA1465" s="186"/>
      <c r="AB1465" s="186"/>
      <c r="AC1465" s="186"/>
      <c r="AD1465" s="186"/>
      <c r="AE1465" s="186"/>
      <c r="AF1465" s="186"/>
      <c r="AG1465" s="186"/>
      <c r="AH1465" s="186"/>
      <c r="AI1465" s="186"/>
      <c r="AJ1465" s="186"/>
      <c r="AK1465" s="186"/>
      <c r="AL1465" s="186"/>
      <c r="AM1465" s="186"/>
      <c r="AN1465" s="186"/>
      <c r="AO1465" s="186"/>
      <c r="AP1465" s="186"/>
    </row>
    <row r="1466" spans="1:42" s="55" customFormat="1" ht="31.9" hidden="1" customHeight="1" outlineLevel="1" x14ac:dyDescent="0.25">
      <c r="A1466" s="143" t="s">
        <v>2793</v>
      </c>
      <c r="B1466" s="75" t="s">
        <v>347</v>
      </c>
      <c r="C1466" s="73"/>
      <c r="D1466" s="111"/>
      <c r="E1466" s="76"/>
      <c r="F1466" s="76"/>
      <c r="G1466" s="78"/>
      <c r="H1466" s="186"/>
      <c r="I1466" s="186"/>
      <c r="J1466" s="186"/>
      <c r="K1466" s="186"/>
      <c r="L1466" s="186"/>
      <c r="M1466" s="186"/>
      <c r="N1466" s="186"/>
      <c r="O1466" s="186"/>
      <c r="P1466" s="186"/>
      <c r="Q1466" s="186"/>
      <c r="R1466" s="186"/>
      <c r="S1466" s="186"/>
      <c r="T1466" s="186"/>
      <c r="U1466" s="186"/>
      <c r="V1466" s="186"/>
      <c r="W1466" s="186"/>
      <c r="X1466" s="186"/>
      <c r="Y1466" s="186"/>
      <c r="Z1466" s="186"/>
      <c r="AA1466" s="186"/>
      <c r="AB1466" s="186"/>
      <c r="AC1466" s="186"/>
      <c r="AD1466" s="186"/>
      <c r="AE1466" s="186"/>
      <c r="AF1466" s="186"/>
      <c r="AG1466" s="186"/>
      <c r="AH1466" s="186"/>
      <c r="AI1466" s="186"/>
      <c r="AJ1466" s="186"/>
      <c r="AK1466" s="186"/>
      <c r="AL1466" s="186"/>
      <c r="AM1466" s="186"/>
      <c r="AN1466" s="186"/>
      <c r="AO1466" s="186"/>
      <c r="AP1466" s="186"/>
    </row>
    <row r="1467" spans="1:42" s="55" customFormat="1" ht="31.9" hidden="1" customHeight="1" outlineLevel="1" x14ac:dyDescent="0.25">
      <c r="A1467" s="143" t="s">
        <v>2794</v>
      </c>
      <c r="B1467" s="75" t="s">
        <v>348</v>
      </c>
      <c r="C1467" s="73"/>
      <c r="D1467" s="111"/>
      <c r="E1467" s="76"/>
      <c r="F1467" s="76"/>
      <c r="G1467" s="78"/>
      <c r="H1467" s="186"/>
      <c r="I1467" s="186"/>
      <c r="J1467" s="186"/>
      <c r="K1467" s="186"/>
      <c r="L1467" s="186"/>
      <c r="M1467" s="186"/>
      <c r="N1467" s="186"/>
      <c r="O1467" s="186"/>
      <c r="P1467" s="186"/>
      <c r="Q1467" s="186"/>
      <c r="R1467" s="186"/>
      <c r="S1467" s="186"/>
      <c r="T1467" s="186"/>
      <c r="U1467" s="186"/>
      <c r="V1467" s="186"/>
      <c r="W1467" s="186"/>
      <c r="X1467" s="186"/>
      <c r="Y1467" s="186"/>
      <c r="Z1467" s="186"/>
      <c r="AA1467" s="186"/>
      <c r="AB1467" s="186"/>
      <c r="AC1467" s="186"/>
      <c r="AD1467" s="186"/>
      <c r="AE1467" s="186"/>
      <c r="AF1467" s="186"/>
      <c r="AG1467" s="186"/>
      <c r="AH1467" s="186"/>
      <c r="AI1467" s="186"/>
      <c r="AJ1467" s="186"/>
      <c r="AK1467" s="186"/>
      <c r="AL1467" s="186"/>
      <c r="AM1467" s="186"/>
      <c r="AN1467" s="186"/>
      <c r="AO1467" s="186"/>
      <c r="AP1467" s="186"/>
    </row>
    <row r="1468" spans="1:42" s="55" customFormat="1" ht="19.149999999999999" customHeight="1" outlineLevel="1" x14ac:dyDescent="0.25">
      <c r="A1468" s="143" t="s">
        <v>2795</v>
      </c>
      <c r="B1468" s="72" t="s">
        <v>327</v>
      </c>
      <c r="C1468" s="73"/>
      <c r="D1468" s="111"/>
      <c r="E1468" s="76"/>
      <c r="F1468" s="76"/>
      <c r="G1468" s="78"/>
      <c r="H1468" s="186"/>
      <c r="I1468" s="186"/>
      <c r="J1468" s="186"/>
      <c r="K1468" s="186"/>
      <c r="L1468" s="186"/>
      <c r="M1468" s="186"/>
      <c r="N1468" s="186"/>
      <c r="O1468" s="186"/>
      <c r="P1468" s="186"/>
      <c r="Q1468" s="186"/>
      <c r="R1468" s="186"/>
      <c r="S1468" s="186"/>
      <c r="T1468" s="186"/>
      <c r="U1468" s="186"/>
      <c r="V1468" s="186"/>
      <c r="W1468" s="186"/>
      <c r="X1468" s="186"/>
      <c r="Y1468" s="186"/>
      <c r="Z1468" s="186"/>
      <c r="AA1468" s="186"/>
      <c r="AB1468" s="186"/>
      <c r="AC1468" s="186"/>
      <c r="AD1468" s="186"/>
      <c r="AE1468" s="186"/>
      <c r="AF1468" s="186"/>
      <c r="AG1468" s="186"/>
      <c r="AH1468" s="186"/>
      <c r="AI1468" s="186"/>
      <c r="AJ1468" s="186"/>
      <c r="AK1468" s="186"/>
      <c r="AL1468" s="186"/>
      <c r="AM1468" s="186"/>
      <c r="AN1468" s="186"/>
      <c r="AO1468" s="186"/>
      <c r="AP1468" s="186"/>
    </row>
    <row r="1469" spans="1:42" s="55" customFormat="1" ht="31.9" hidden="1" customHeight="1" outlineLevel="1" x14ac:dyDescent="0.25">
      <c r="A1469" s="143" t="s">
        <v>2796</v>
      </c>
      <c r="B1469" s="75" t="s">
        <v>343</v>
      </c>
      <c r="C1469" s="73"/>
      <c r="D1469" s="111"/>
      <c r="E1469" s="76"/>
      <c r="F1469" s="76"/>
      <c r="G1469" s="78"/>
      <c r="H1469" s="186"/>
      <c r="I1469" s="186"/>
      <c r="J1469" s="186"/>
      <c r="K1469" s="186"/>
      <c r="L1469" s="186"/>
      <c r="M1469" s="186"/>
      <c r="N1469" s="186"/>
      <c r="O1469" s="186"/>
      <c r="P1469" s="186"/>
      <c r="Q1469" s="186"/>
      <c r="R1469" s="186"/>
      <c r="S1469" s="186"/>
      <c r="T1469" s="186"/>
      <c r="U1469" s="186"/>
      <c r="V1469" s="186"/>
      <c r="W1469" s="186"/>
      <c r="X1469" s="186"/>
      <c r="Y1469" s="186"/>
      <c r="Z1469" s="186"/>
      <c r="AA1469" s="186"/>
      <c r="AB1469" s="186"/>
      <c r="AC1469" s="186"/>
      <c r="AD1469" s="186"/>
      <c r="AE1469" s="186"/>
      <c r="AF1469" s="186"/>
      <c r="AG1469" s="186"/>
      <c r="AH1469" s="186"/>
      <c r="AI1469" s="186"/>
      <c r="AJ1469" s="186"/>
      <c r="AK1469" s="186"/>
      <c r="AL1469" s="186"/>
      <c r="AM1469" s="186"/>
      <c r="AN1469" s="186"/>
      <c r="AO1469" s="186"/>
      <c r="AP1469" s="186"/>
    </row>
    <row r="1470" spans="1:42" s="55" customFormat="1" ht="31.9" hidden="1" customHeight="1" outlineLevel="1" x14ac:dyDescent="0.25">
      <c r="A1470" s="143" t="s">
        <v>2797</v>
      </c>
      <c r="B1470" s="75" t="s">
        <v>345</v>
      </c>
      <c r="C1470" s="73"/>
      <c r="D1470" s="111"/>
      <c r="E1470" s="76"/>
      <c r="F1470" s="76"/>
      <c r="G1470" s="78"/>
      <c r="H1470" s="186"/>
      <c r="I1470" s="186"/>
      <c r="J1470" s="186"/>
      <c r="K1470" s="186"/>
      <c r="L1470" s="186"/>
      <c r="M1470" s="186"/>
      <c r="N1470" s="186"/>
      <c r="O1470" s="186"/>
      <c r="P1470" s="186"/>
      <c r="Q1470" s="186"/>
      <c r="R1470" s="186"/>
      <c r="S1470" s="186"/>
      <c r="T1470" s="186"/>
      <c r="U1470" s="186"/>
      <c r="V1470" s="186"/>
      <c r="W1470" s="186"/>
      <c r="X1470" s="186"/>
      <c r="Y1470" s="186"/>
      <c r="Z1470" s="186"/>
      <c r="AA1470" s="186"/>
      <c r="AB1470" s="186"/>
      <c r="AC1470" s="186"/>
      <c r="AD1470" s="186"/>
      <c r="AE1470" s="186"/>
      <c r="AF1470" s="186"/>
      <c r="AG1470" s="186"/>
      <c r="AH1470" s="186"/>
      <c r="AI1470" s="186"/>
      <c r="AJ1470" s="186"/>
      <c r="AK1470" s="186"/>
      <c r="AL1470" s="186"/>
      <c r="AM1470" s="186"/>
      <c r="AN1470" s="186"/>
      <c r="AO1470" s="186"/>
      <c r="AP1470" s="186"/>
    </row>
    <row r="1471" spans="1:42" s="55" customFormat="1" ht="31.9" hidden="1" customHeight="1" outlineLevel="1" x14ac:dyDescent="0.25">
      <c r="A1471" s="143" t="s">
        <v>2798</v>
      </c>
      <c r="B1471" s="75" t="s">
        <v>346</v>
      </c>
      <c r="C1471" s="73"/>
      <c r="D1471" s="111"/>
      <c r="E1471" s="76"/>
      <c r="F1471" s="76"/>
      <c r="G1471" s="78"/>
      <c r="H1471" s="186"/>
      <c r="I1471" s="186"/>
      <c r="J1471" s="186"/>
      <c r="K1471" s="186"/>
      <c r="L1471" s="186"/>
      <c r="M1471" s="186"/>
      <c r="N1471" s="186"/>
      <c r="O1471" s="186"/>
      <c r="P1471" s="186"/>
      <c r="Q1471" s="186"/>
      <c r="R1471" s="186"/>
      <c r="S1471" s="186"/>
      <c r="T1471" s="186"/>
      <c r="U1471" s="186"/>
      <c r="V1471" s="186"/>
      <c r="W1471" s="186"/>
      <c r="X1471" s="186"/>
      <c r="Y1471" s="186"/>
      <c r="Z1471" s="186"/>
      <c r="AA1471" s="186"/>
      <c r="AB1471" s="186"/>
      <c r="AC1471" s="186"/>
      <c r="AD1471" s="186"/>
      <c r="AE1471" s="186"/>
      <c r="AF1471" s="186"/>
      <c r="AG1471" s="186"/>
      <c r="AH1471" s="186"/>
      <c r="AI1471" s="186"/>
      <c r="AJ1471" s="186"/>
      <c r="AK1471" s="186"/>
      <c r="AL1471" s="186"/>
      <c r="AM1471" s="186"/>
      <c r="AN1471" s="186"/>
      <c r="AO1471" s="186"/>
      <c r="AP1471" s="186"/>
    </row>
    <row r="1472" spans="1:42" s="55" customFormat="1" ht="31.9" hidden="1" customHeight="1" outlineLevel="1" x14ac:dyDescent="0.25">
      <c r="A1472" s="143" t="s">
        <v>2799</v>
      </c>
      <c r="B1472" s="75" t="s">
        <v>347</v>
      </c>
      <c r="C1472" s="73"/>
      <c r="D1472" s="111"/>
      <c r="E1472" s="76"/>
      <c r="F1472" s="76"/>
      <c r="G1472" s="78"/>
      <c r="H1472" s="186"/>
      <c r="I1472" s="186"/>
      <c r="J1472" s="186"/>
      <c r="K1472" s="186"/>
      <c r="L1472" s="186"/>
      <c r="M1472" s="186"/>
      <c r="N1472" s="186"/>
      <c r="O1472" s="186"/>
      <c r="P1472" s="186"/>
      <c r="Q1472" s="186"/>
      <c r="R1472" s="186"/>
      <c r="S1472" s="186"/>
      <c r="T1472" s="186"/>
      <c r="U1472" s="186"/>
      <c r="V1472" s="186"/>
      <c r="W1472" s="186"/>
      <c r="X1472" s="186"/>
      <c r="Y1472" s="186"/>
      <c r="Z1472" s="186"/>
      <c r="AA1472" s="186"/>
      <c r="AB1472" s="186"/>
      <c r="AC1472" s="186"/>
      <c r="AD1472" s="186"/>
      <c r="AE1472" s="186"/>
      <c r="AF1472" s="186"/>
      <c r="AG1472" s="186"/>
      <c r="AH1472" s="186"/>
      <c r="AI1472" s="186"/>
      <c r="AJ1472" s="186"/>
      <c r="AK1472" s="186"/>
      <c r="AL1472" s="186"/>
      <c r="AM1472" s="186"/>
      <c r="AN1472" s="186"/>
      <c r="AO1472" s="186"/>
      <c r="AP1472" s="186"/>
    </row>
    <row r="1473" spans="1:42" s="55" customFormat="1" ht="19.149999999999999" customHeight="1" outlineLevel="1" x14ac:dyDescent="0.3">
      <c r="A1473" s="143" t="s">
        <v>2800</v>
      </c>
      <c r="B1473" s="79" t="s">
        <v>348</v>
      </c>
      <c r="C1473" s="73"/>
      <c r="D1473" s="111"/>
      <c r="E1473" s="80">
        <f>SUM(E1474)</f>
        <v>131</v>
      </c>
      <c r="F1473" s="84">
        <f t="shared" ref="F1473:G1473" si="20">SUM(F1474)</f>
        <v>27</v>
      </c>
      <c r="G1473" s="81">
        <f t="shared" si="20"/>
        <v>238.75671</v>
      </c>
      <c r="H1473" s="186"/>
      <c r="I1473" s="186"/>
      <c r="J1473" s="186"/>
      <c r="K1473" s="186"/>
      <c r="L1473" s="186"/>
      <c r="M1473" s="186"/>
      <c r="N1473" s="186"/>
      <c r="O1473" s="186"/>
      <c r="P1473" s="186"/>
      <c r="Q1473" s="186"/>
      <c r="R1473" s="186"/>
      <c r="S1473" s="186"/>
      <c r="T1473" s="186"/>
      <c r="U1473" s="186"/>
      <c r="V1473" s="186"/>
      <c r="W1473" s="186"/>
      <c r="X1473" s="186"/>
      <c r="Y1473" s="186"/>
      <c r="Z1473" s="186"/>
      <c r="AA1473" s="186"/>
      <c r="AB1473" s="186"/>
      <c r="AC1473" s="186"/>
      <c r="AD1473" s="186"/>
      <c r="AE1473" s="186"/>
      <c r="AF1473" s="186"/>
      <c r="AG1473" s="186"/>
      <c r="AH1473" s="186"/>
      <c r="AI1473" s="186"/>
      <c r="AJ1473" s="186"/>
      <c r="AK1473" s="186"/>
      <c r="AL1473" s="186"/>
      <c r="AM1473" s="186"/>
      <c r="AN1473" s="186"/>
      <c r="AO1473" s="186"/>
      <c r="AP1473" s="186"/>
    </row>
    <row r="1474" spans="1:42" s="55" customFormat="1" ht="86.25" outlineLevel="1" x14ac:dyDescent="0.25">
      <c r="A1474" s="143" t="s">
        <v>2800</v>
      </c>
      <c r="B1474" s="149" t="s">
        <v>1552</v>
      </c>
      <c r="C1474" s="90">
        <v>2020</v>
      </c>
      <c r="D1474" s="95">
        <v>10</v>
      </c>
      <c r="E1474" s="92">
        <v>131</v>
      </c>
      <c r="F1474" s="93">
        <v>27</v>
      </c>
      <c r="G1474" s="94">
        <v>238.75671</v>
      </c>
      <c r="H1474" s="186"/>
      <c r="I1474" s="186"/>
      <c r="J1474" s="186"/>
      <c r="K1474" s="186"/>
      <c r="L1474" s="186"/>
      <c r="M1474" s="186"/>
      <c r="N1474" s="186"/>
      <c r="O1474" s="186"/>
      <c r="P1474" s="186"/>
      <c r="Q1474" s="186"/>
      <c r="R1474" s="186"/>
      <c r="S1474" s="186"/>
      <c r="T1474" s="186"/>
      <c r="U1474" s="186"/>
      <c r="V1474" s="186"/>
      <c r="W1474" s="186"/>
      <c r="X1474" s="186"/>
      <c r="Y1474" s="186"/>
      <c r="Z1474" s="186"/>
      <c r="AA1474" s="186"/>
      <c r="AB1474" s="186"/>
      <c r="AC1474" s="186"/>
      <c r="AD1474" s="186"/>
      <c r="AE1474" s="186"/>
      <c r="AF1474" s="186"/>
      <c r="AG1474" s="186"/>
      <c r="AH1474" s="186"/>
      <c r="AI1474" s="186"/>
      <c r="AJ1474" s="186"/>
      <c r="AK1474" s="186"/>
      <c r="AL1474" s="186"/>
      <c r="AM1474" s="186"/>
      <c r="AN1474" s="186"/>
      <c r="AO1474" s="186"/>
      <c r="AP1474" s="186"/>
    </row>
    <row r="1475" spans="1:42" s="55" customFormat="1" ht="19.149999999999999" customHeight="1" outlineLevel="1" x14ac:dyDescent="0.25">
      <c r="A1475" s="143" t="s">
        <v>2801</v>
      </c>
      <c r="B1475" s="68" t="s">
        <v>122</v>
      </c>
      <c r="C1475" s="69"/>
      <c r="D1475" s="119"/>
      <c r="E1475" s="85"/>
      <c r="F1475" s="85"/>
      <c r="G1475" s="86"/>
      <c r="H1475" s="186"/>
      <c r="I1475" s="186"/>
      <c r="J1475" s="186"/>
      <c r="K1475" s="186"/>
      <c r="L1475" s="186"/>
      <c r="M1475" s="186"/>
      <c r="N1475" s="186"/>
      <c r="O1475" s="186"/>
      <c r="P1475" s="186"/>
      <c r="Q1475" s="186"/>
      <c r="R1475" s="186"/>
      <c r="S1475" s="186"/>
      <c r="T1475" s="186"/>
      <c r="U1475" s="186"/>
      <c r="V1475" s="186"/>
      <c r="W1475" s="186"/>
      <c r="X1475" s="186"/>
      <c r="Y1475" s="186"/>
      <c r="Z1475" s="186"/>
      <c r="AA1475" s="186"/>
      <c r="AB1475" s="186"/>
      <c r="AC1475" s="186"/>
      <c r="AD1475" s="186"/>
      <c r="AE1475" s="186"/>
      <c r="AF1475" s="186"/>
      <c r="AG1475" s="186"/>
      <c r="AH1475" s="186"/>
      <c r="AI1475" s="186"/>
      <c r="AJ1475" s="186"/>
      <c r="AK1475" s="186"/>
      <c r="AL1475" s="186"/>
      <c r="AM1475" s="186"/>
      <c r="AN1475" s="186"/>
      <c r="AO1475" s="186"/>
      <c r="AP1475" s="186"/>
    </row>
    <row r="1476" spans="1:42" s="55" customFormat="1" ht="31.9" hidden="1" customHeight="1" outlineLevel="1" x14ac:dyDescent="0.25">
      <c r="A1476" s="143" t="s">
        <v>2802</v>
      </c>
      <c r="B1476" s="72" t="s">
        <v>4</v>
      </c>
      <c r="C1476" s="73"/>
      <c r="D1476" s="111"/>
      <c r="E1476" s="76"/>
      <c r="F1476" s="76"/>
      <c r="G1476" s="78"/>
      <c r="H1476" s="186"/>
      <c r="I1476" s="186"/>
      <c r="J1476" s="186"/>
      <c r="K1476" s="186"/>
      <c r="L1476" s="186"/>
      <c r="M1476" s="186"/>
      <c r="N1476" s="186"/>
      <c r="O1476" s="186"/>
      <c r="P1476" s="186"/>
      <c r="Q1476" s="186"/>
      <c r="R1476" s="186"/>
      <c r="S1476" s="186"/>
      <c r="T1476" s="186"/>
      <c r="U1476" s="186"/>
      <c r="V1476" s="186"/>
      <c r="W1476" s="186"/>
      <c r="X1476" s="186"/>
      <c r="Y1476" s="186"/>
      <c r="Z1476" s="186"/>
      <c r="AA1476" s="186"/>
      <c r="AB1476" s="186"/>
      <c r="AC1476" s="186"/>
      <c r="AD1476" s="186"/>
      <c r="AE1476" s="186"/>
      <c r="AF1476" s="186"/>
      <c r="AG1476" s="186"/>
      <c r="AH1476" s="186"/>
      <c r="AI1476" s="186"/>
      <c r="AJ1476" s="186"/>
      <c r="AK1476" s="186"/>
      <c r="AL1476" s="186"/>
      <c r="AM1476" s="186"/>
      <c r="AN1476" s="186"/>
      <c r="AO1476" s="186"/>
      <c r="AP1476" s="186"/>
    </row>
    <row r="1477" spans="1:42" s="55" customFormat="1" ht="31.9" hidden="1" customHeight="1" outlineLevel="1" x14ac:dyDescent="0.25">
      <c r="A1477" s="143" t="s">
        <v>2803</v>
      </c>
      <c r="B1477" s="75" t="s">
        <v>343</v>
      </c>
      <c r="C1477" s="73"/>
      <c r="D1477" s="111"/>
      <c r="E1477" s="76"/>
      <c r="F1477" s="76"/>
      <c r="G1477" s="78"/>
      <c r="H1477" s="186"/>
      <c r="I1477" s="186"/>
      <c r="J1477" s="186"/>
      <c r="K1477" s="186"/>
      <c r="L1477" s="186"/>
      <c r="M1477" s="186"/>
      <c r="N1477" s="186"/>
      <c r="O1477" s="186"/>
      <c r="P1477" s="186"/>
      <c r="Q1477" s="186"/>
      <c r="R1477" s="186"/>
      <c r="S1477" s="186"/>
      <c r="T1477" s="186"/>
      <c r="U1477" s="186"/>
      <c r="V1477" s="186"/>
      <c r="W1477" s="186"/>
      <c r="X1477" s="186"/>
      <c r="Y1477" s="186"/>
      <c r="Z1477" s="186"/>
      <c r="AA1477" s="186"/>
      <c r="AB1477" s="186"/>
      <c r="AC1477" s="186"/>
      <c r="AD1477" s="186"/>
      <c r="AE1477" s="186"/>
      <c r="AF1477" s="186"/>
      <c r="AG1477" s="186"/>
      <c r="AH1477" s="186"/>
      <c r="AI1477" s="186"/>
      <c r="AJ1477" s="186"/>
      <c r="AK1477" s="186"/>
      <c r="AL1477" s="186"/>
      <c r="AM1477" s="186"/>
      <c r="AN1477" s="186"/>
      <c r="AO1477" s="186"/>
      <c r="AP1477" s="186"/>
    </row>
    <row r="1478" spans="1:42" s="55" customFormat="1" ht="31.9" hidden="1" customHeight="1" outlineLevel="1" x14ac:dyDescent="0.25">
      <c r="A1478" s="143" t="s">
        <v>2804</v>
      </c>
      <c r="B1478" s="75" t="s">
        <v>345</v>
      </c>
      <c r="C1478" s="73"/>
      <c r="D1478" s="111"/>
      <c r="E1478" s="76"/>
      <c r="F1478" s="76"/>
      <c r="G1478" s="78"/>
      <c r="H1478" s="186"/>
      <c r="I1478" s="186"/>
      <c r="J1478" s="186"/>
      <c r="K1478" s="186"/>
      <c r="L1478" s="186"/>
      <c r="M1478" s="186"/>
      <c r="N1478" s="186"/>
      <c r="O1478" s="186"/>
      <c r="P1478" s="186"/>
      <c r="Q1478" s="186"/>
      <c r="R1478" s="186"/>
      <c r="S1478" s="186"/>
      <c r="T1478" s="186"/>
      <c r="U1478" s="186"/>
      <c r="V1478" s="186"/>
      <c r="W1478" s="186"/>
      <c r="X1478" s="186"/>
      <c r="Y1478" s="186"/>
      <c r="Z1478" s="186"/>
      <c r="AA1478" s="186"/>
      <c r="AB1478" s="186"/>
      <c r="AC1478" s="186"/>
      <c r="AD1478" s="186"/>
      <c r="AE1478" s="186"/>
      <c r="AF1478" s="186"/>
      <c r="AG1478" s="186"/>
      <c r="AH1478" s="186"/>
      <c r="AI1478" s="186"/>
      <c r="AJ1478" s="186"/>
      <c r="AK1478" s="186"/>
      <c r="AL1478" s="186"/>
      <c r="AM1478" s="186"/>
      <c r="AN1478" s="186"/>
      <c r="AO1478" s="186"/>
      <c r="AP1478" s="186"/>
    </row>
    <row r="1479" spans="1:42" s="55" customFormat="1" ht="31.9" hidden="1" customHeight="1" outlineLevel="1" x14ac:dyDescent="0.25">
      <c r="A1479" s="143" t="s">
        <v>2805</v>
      </c>
      <c r="B1479" s="75" t="s">
        <v>346</v>
      </c>
      <c r="C1479" s="73"/>
      <c r="D1479" s="111"/>
      <c r="E1479" s="76"/>
      <c r="F1479" s="76"/>
      <c r="G1479" s="78"/>
      <c r="H1479" s="186"/>
      <c r="I1479" s="186"/>
      <c r="J1479" s="186"/>
      <c r="K1479" s="186"/>
      <c r="L1479" s="186"/>
      <c r="M1479" s="186"/>
      <c r="N1479" s="186"/>
      <c r="O1479" s="186"/>
      <c r="P1479" s="186"/>
      <c r="Q1479" s="186"/>
      <c r="R1479" s="186"/>
      <c r="S1479" s="186"/>
      <c r="T1479" s="186"/>
      <c r="U1479" s="186"/>
      <c r="V1479" s="186"/>
      <c r="W1479" s="186"/>
      <c r="X1479" s="186"/>
      <c r="Y1479" s="186"/>
      <c r="Z1479" s="186"/>
      <c r="AA1479" s="186"/>
      <c r="AB1479" s="186"/>
      <c r="AC1479" s="186"/>
      <c r="AD1479" s="186"/>
      <c r="AE1479" s="186"/>
      <c r="AF1479" s="186"/>
      <c r="AG1479" s="186"/>
      <c r="AH1479" s="186"/>
      <c r="AI1479" s="186"/>
      <c r="AJ1479" s="186"/>
      <c r="AK1479" s="186"/>
      <c r="AL1479" s="186"/>
      <c r="AM1479" s="186"/>
      <c r="AN1479" s="186"/>
      <c r="AO1479" s="186"/>
      <c r="AP1479" s="186"/>
    </row>
    <row r="1480" spans="1:42" s="55" customFormat="1" ht="31.9" hidden="1" customHeight="1" outlineLevel="1" x14ac:dyDescent="0.25">
      <c r="A1480" s="143" t="s">
        <v>2806</v>
      </c>
      <c r="B1480" s="75" t="s">
        <v>347</v>
      </c>
      <c r="C1480" s="73"/>
      <c r="D1480" s="111"/>
      <c r="E1480" s="76"/>
      <c r="F1480" s="76"/>
      <c r="G1480" s="78"/>
      <c r="H1480" s="186"/>
      <c r="I1480" s="186"/>
      <c r="J1480" s="186"/>
      <c r="K1480" s="186"/>
      <c r="L1480" s="186"/>
      <c r="M1480" s="186"/>
      <c r="N1480" s="186"/>
      <c r="O1480" s="186"/>
      <c r="P1480" s="186"/>
      <c r="Q1480" s="186"/>
      <c r="R1480" s="186"/>
      <c r="S1480" s="186"/>
      <c r="T1480" s="186"/>
      <c r="U1480" s="186"/>
      <c r="V1480" s="186"/>
      <c r="W1480" s="186"/>
      <c r="X1480" s="186"/>
      <c r="Y1480" s="186"/>
      <c r="Z1480" s="186"/>
      <c r="AA1480" s="186"/>
      <c r="AB1480" s="186"/>
      <c r="AC1480" s="186"/>
      <c r="AD1480" s="186"/>
      <c r="AE1480" s="186"/>
      <c r="AF1480" s="186"/>
      <c r="AG1480" s="186"/>
      <c r="AH1480" s="186"/>
      <c r="AI1480" s="186"/>
      <c r="AJ1480" s="186"/>
      <c r="AK1480" s="186"/>
      <c r="AL1480" s="186"/>
      <c r="AM1480" s="186"/>
      <c r="AN1480" s="186"/>
      <c r="AO1480" s="186"/>
      <c r="AP1480" s="186"/>
    </row>
    <row r="1481" spans="1:42" s="55" customFormat="1" ht="31.9" hidden="1" customHeight="1" outlineLevel="1" x14ac:dyDescent="0.25">
      <c r="A1481" s="143" t="s">
        <v>2807</v>
      </c>
      <c r="B1481" s="75" t="s">
        <v>348</v>
      </c>
      <c r="C1481" s="73"/>
      <c r="D1481" s="111"/>
      <c r="E1481" s="76"/>
      <c r="F1481" s="76"/>
      <c r="G1481" s="78"/>
      <c r="H1481" s="186"/>
      <c r="I1481" s="186"/>
      <c r="J1481" s="186"/>
      <c r="K1481" s="186"/>
      <c r="L1481" s="186"/>
      <c r="M1481" s="186"/>
      <c r="N1481" s="186"/>
      <c r="O1481" s="186"/>
      <c r="P1481" s="186"/>
      <c r="Q1481" s="186"/>
      <c r="R1481" s="186"/>
      <c r="S1481" s="186"/>
      <c r="T1481" s="186"/>
      <c r="U1481" s="186"/>
      <c r="V1481" s="186"/>
      <c r="W1481" s="186"/>
      <c r="X1481" s="186"/>
      <c r="Y1481" s="186"/>
      <c r="Z1481" s="186"/>
      <c r="AA1481" s="186"/>
      <c r="AB1481" s="186"/>
      <c r="AC1481" s="186"/>
      <c r="AD1481" s="186"/>
      <c r="AE1481" s="186"/>
      <c r="AF1481" s="186"/>
      <c r="AG1481" s="186"/>
      <c r="AH1481" s="186"/>
      <c r="AI1481" s="186"/>
      <c r="AJ1481" s="186"/>
      <c r="AK1481" s="186"/>
      <c r="AL1481" s="186"/>
      <c r="AM1481" s="186"/>
      <c r="AN1481" s="186"/>
      <c r="AO1481" s="186"/>
      <c r="AP1481" s="186"/>
    </row>
    <row r="1482" spans="1:42" s="55" customFormat="1" ht="19.149999999999999" customHeight="1" outlineLevel="1" x14ac:dyDescent="0.25">
      <c r="A1482" s="143" t="s">
        <v>2808</v>
      </c>
      <c r="B1482" s="107" t="s">
        <v>3</v>
      </c>
      <c r="C1482" s="73"/>
      <c r="D1482" s="111"/>
      <c r="E1482" s="76"/>
      <c r="F1482" s="76"/>
      <c r="G1482" s="78"/>
      <c r="H1482" s="186"/>
      <c r="I1482" s="186"/>
      <c r="J1482" s="186"/>
      <c r="K1482" s="186"/>
      <c r="L1482" s="186"/>
      <c r="M1482" s="186"/>
      <c r="N1482" s="186"/>
      <c r="O1482" s="186"/>
      <c r="P1482" s="186"/>
      <c r="Q1482" s="186"/>
      <c r="R1482" s="186"/>
      <c r="S1482" s="186"/>
      <c r="T1482" s="186"/>
      <c r="U1482" s="186"/>
      <c r="V1482" s="186"/>
      <c r="W1482" s="186"/>
      <c r="X1482" s="186"/>
      <c r="Y1482" s="186"/>
      <c r="Z1482" s="186"/>
      <c r="AA1482" s="186"/>
      <c r="AB1482" s="186"/>
      <c r="AC1482" s="186"/>
      <c r="AD1482" s="186"/>
      <c r="AE1482" s="186"/>
      <c r="AF1482" s="186"/>
      <c r="AG1482" s="186"/>
      <c r="AH1482" s="186"/>
      <c r="AI1482" s="186"/>
      <c r="AJ1482" s="186"/>
      <c r="AK1482" s="186"/>
      <c r="AL1482" s="186"/>
      <c r="AM1482" s="186"/>
      <c r="AN1482" s="186"/>
      <c r="AO1482" s="186"/>
      <c r="AP1482" s="186"/>
    </row>
    <row r="1483" spans="1:42" s="55" customFormat="1" ht="17.45" customHeight="1" outlineLevel="1" x14ac:dyDescent="0.3">
      <c r="A1483" s="143" t="s">
        <v>2809</v>
      </c>
      <c r="B1483" s="79" t="s">
        <v>343</v>
      </c>
      <c r="C1483" s="73"/>
      <c r="D1483" s="111"/>
      <c r="E1483" s="80">
        <f>SUM(E1484:E1486)</f>
        <v>223</v>
      </c>
      <c r="F1483" s="84">
        <f t="shared" ref="F1483:G1483" si="21">SUM(F1484:F1486)</f>
        <v>274</v>
      </c>
      <c r="G1483" s="81">
        <f t="shared" si="21"/>
        <v>458.92184999999995</v>
      </c>
      <c r="H1483" s="186"/>
      <c r="I1483" s="186"/>
      <c r="J1483" s="186"/>
      <c r="K1483" s="186"/>
      <c r="L1483" s="186"/>
      <c r="M1483" s="186"/>
      <c r="N1483" s="186"/>
      <c r="O1483" s="186"/>
      <c r="P1483" s="186"/>
      <c r="Q1483" s="186"/>
      <c r="R1483" s="186"/>
      <c r="S1483" s="186"/>
      <c r="T1483" s="186"/>
      <c r="U1483" s="186"/>
      <c r="V1483" s="186"/>
      <c r="W1483" s="186"/>
      <c r="X1483" s="186"/>
      <c r="Y1483" s="186"/>
      <c r="Z1483" s="186"/>
      <c r="AA1483" s="186"/>
      <c r="AB1483" s="186"/>
      <c r="AC1483" s="186"/>
      <c r="AD1483" s="186"/>
      <c r="AE1483" s="186"/>
      <c r="AF1483" s="186"/>
      <c r="AG1483" s="186"/>
      <c r="AH1483" s="186"/>
      <c r="AI1483" s="186"/>
      <c r="AJ1483" s="186"/>
      <c r="AK1483" s="186"/>
      <c r="AL1483" s="186"/>
      <c r="AM1483" s="186"/>
      <c r="AN1483" s="186"/>
      <c r="AO1483" s="186"/>
      <c r="AP1483" s="186"/>
    </row>
    <row r="1484" spans="1:42" s="55" customFormat="1" ht="69" outlineLevel="1" x14ac:dyDescent="0.25">
      <c r="A1484" s="143" t="s">
        <v>2809</v>
      </c>
      <c r="B1484" s="149" t="s">
        <v>1859</v>
      </c>
      <c r="C1484" s="90">
        <v>2020</v>
      </c>
      <c r="D1484" s="95">
        <v>10</v>
      </c>
      <c r="E1484" s="92">
        <v>53</v>
      </c>
      <c r="F1484" s="93">
        <v>250</v>
      </c>
      <c r="G1484" s="94">
        <v>282.01080999999999</v>
      </c>
      <c r="H1484" s="186"/>
      <c r="I1484" s="186"/>
      <c r="J1484" s="186"/>
      <c r="K1484" s="186"/>
      <c r="L1484" s="186"/>
      <c r="M1484" s="186"/>
      <c r="N1484" s="186"/>
      <c r="O1484" s="186"/>
      <c r="P1484" s="186"/>
      <c r="Q1484" s="186"/>
      <c r="R1484" s="186"/>
      <c r="S1484" s="186"/>
      <c r="T1484" s="186"/>
      <c r="U1484" s="186"/>
      <c r="V1484" s="186"/>
      <c r="W1484" s="186"/>
      <c r="X1484" s="186"/>
      <c r="Y1484" s="186"/>
      <c r="Z1484" s="186"/>
      <c r="AA1484" s="186"/>
      <c r="AB1484" s="186"/>
      <c r="AC1484" s="186"/>
      <c r="AD1484" s="186"/>
      <c r="AE1484" s="186"/>
      <c r="AF1484" s="186"/>
      <c r="AG1484" s="186"/>
      <c r="AH1484" s="186"/>
      <c r="AI1484" s="186"/>
      <c r="AJ1484" s="186"/>
      <c r="AK1484" s="186"/>
      <c r="AL1484" s="186"/>
      <c r="AM1484" s="186"/>
      <c r="AN1484" s="186"/>
      <c r="AO1484" s="186"/>
      <c r="AP1484" s="186"/>
    </row>
    <row r="1485" spans="1:42" s="55" customFormat="1" ht="86.25" outlineLevel="1" x14ac:dyDescent="0.25">
      <c r="A1485" s="143" t="s">
        <v>2809</v>
      </c>
      <c r="B1485" s="149" t="s">
        <v>1860</v>
      </c>
      <c r="C1485" s="90">
        <v>2020</v>
      </c>
      <c r="D1485" s="95">
        <v>10</v>
      </c>
      <c r="E1485" s="92">
        <v>85</v>
      </c>
      <c r="F1485" s="93">
        <v>12</v>
      </c>
      <c r="G1485" s="94">
        <v>88.814779999999999</v>
      </c>
      <c r="H1485" s="186"/>
      <c r="I1485" s="186"/>
      <c r="J1485" s="186"/>
      <c r="K1485" s="186"/>
      <c r="L1485" s="186"/>
      <c r="M1485" s="186"/>
      <c r="N1485" s="186"/>
      <c r="O1485" s="186"/>
      <c r="P1485" s="186"/>
      <c r="Q1485" s="186"/>
      <c r="R1485" s="186"/>
      <c r="S1485" s="186"/>
      <c r="T1485" s="186"/>
      <c r="U1485" s="186"/>
      <c r="V1485" s="186"/>
      <c r="W1485" s="186"/>
      <c r="X1485" s="186"/>
      <c r="Y1485" s="186"/>
      <c r="Z1485" s="186"/>
      <c r="AA1485" s="186"/>
      <c r="AB1485" s="186"/>
      <c r="AC1485" s="186"/>
      <c r="AD1485" s="186"/>
      <c r="AE1485" s="186"/>
      <c r="AF1485" s="186"/>
      <c r="AG1485" s="186"/>
      <c r="AH1485" s="186"/>
      <c r="AI1485" s="186"/>
      <c r="AJ1485" s="186"/>
      <c r="AK1485" s="186"/>
      <c r="AL1485" s="186"/>
      <c r="AM1485" s="186"/>
      <c r="AN1485" s="186"/>
      <c r="AO1485" s="186"/>
      <c r="AP1485" s="186"/>
    </row>
    <row r="1486" spans="1:42" s="55" customFormat="1" ht="86.25" outlineLevel="1" x14ac:dyDescent="0.25">
      <c r="A1486" s="143" t="s">
        <v>2809</v>
      </c>
      <c r="B1486" s="149" t="s">
        <v>1860</v>
      </c>
      <c r="C1486" s="90">
        <v>2020</v>
      </c>
      <c r="D1486" s="95">
        <v>10</v>
      </c>
      <c r="E1486" s="92">
        <v>85</v>
      </c>
      <c r="F1486" s="93">
        <v>12</v>
      </c>
      <c r="G1486" s="94">
        <v>88.096260000000001</v>
      </c>
      <c r="H1486" s="186"/>
      <c r="I1486" s="186"/>
      <c r="J1486" s="186"/>
      <c r="K1486" s="186"/>
      <c r="L1486" s="186"/>
      <c r="M1486" s="186"/>
      <c r="N1486" s="186"/>
      <c r="O1486" s="186"/>
      <c r="P1486" s="186"/>
      <c r="Q1486" s="186"/>
      <c r="R1486" s="186"/>
      <c r="S1486" s="186"/>
      <c r="T1486" s="186"/>
      <c r="U1486" s="186"/>
      <c r="V1486" s="186"/>
      <c r="W1486" s="186"/>
      <c r="X1486" s="186"/>
      <c r="Y1486" s="186"/>
      <c r="Z1486" s="186"/>
      <c r="AA1486" s="186"/>
      <c r="AB1486" s="186"/>
      <c r="AC1486" s="186"/>
      <c r="AD1486" s="186"/>
      <c r="AE1486" s="186"/>
      <c r="AF1486" s="186"/>
      <c r="AG1486" s="186"/>
      <c r="AH1486" s="186"/>
      <c r="AI1486" s="186"/>
      <c r="AJ1486" s="186"/>
      <c r="AK1486" s="186"/>
      <c r="AL1486" s="186"/>
      <c r="AM1486" s="186"/>
      <c r="AN1486" s="186"/>
      <c r="AO1486" s="186"/>
      <c r="AP1486" s="186"/>
    </row>
    <row r="1487" spans="1:42" s="55" customFormat="1" ht="31.9" hidden="1" customHeight="1" outlineLevel="1" x14ac:dyDescent="0.3">
      <c r="A1487" s="143" t="s">
        <v>2810</v>
      </c>
      <c r="B1487" s="79" t="s">
        <v>345</v>
      </c>
      <c r="C1487" s="73"/>
      <c r="D1487" s="111"/>
      <c r="E1487" s="76"/>
      <c r="F1487" s="76"/>
      <c r="G1487" s="78"/>
      <c r="H1487" s="186"/>
      <c r="I1487" s="186"/>
      <c r="J1487" s="186"/>
      <c r="K1487" s="186"/>
      <c r="L1487" s="186"/>
      <c r="M1487" s="186"/>
      <c r="N1487" s="186"/>
      <c r="O1487" s="186"/>
      <c r="P1487" s="186"/>
      <c r="Q1487" s="186"/>
      <c r="R1487" s="186"/>
      <c r="S1487" s="186"/>
      <c r="T1487" s="186"/>
      <c r="U1487" s="186"/>
      <c r="V1487" s="186"/>
      <c r="W1487" s="186"/>
      <c r="X1487" s="186"/>
      <c r="Y1487" s="186"/>
      <c r="Z1487" s="186"/>
      <c r="AA1487" s="186"/>
      <c r="AB1487" s="186"/>
      <c r="AC1487" s="186"/>
      <c r="AD1487" s="186"/>
      <c r="AE1487" s="186"/>
      <c r="AF1487" s="186"/>
      <c r="AG1487" s="186"/>
      <c r="AH1487" s="186"/>
      <c r="AI1487" s="186"/>
      <c r="AJ1487" s="186"/>
      <c r="AK1487" s="186"/>
      <c r="AL1487" s="186"/>
      <c r="AM1487" s="186"/>
      <c r="AN1487" s="186"/>
      <c r="AO1487" s="186"/>
      <c r="AP1487" s="186"/>
    </row>
    <row r="1488" spans="1:42" s="55" customFormat="1" ht="31.9" hidden="1" customHeight="1" outlineLevel="1" x14ac:dyDescent="0.25">
      <c r="A1488" s="143" t="s">
        <v>2811</v>
      </c>
      <c r="B1488" s="75" t="s">
        <v>346</v>
      </c>
      <c r="C1488" s="73"/>
      <c r="D1488" s="111"/>
      <c r="E1488" s="76"/>
      <c r="F1488" s="76"/>
      <c r="G1488" s="78"/>
      <c r="H1488" s="186"/>
      <c r="I1488" s="186"/>
      <c r="J1488" s="186"/>
      <c r="K1488" s="186"/>
      <c r="L1488" s="186"/>
      <c r="M1488" s="186"/>
      <c r="N1488" s="186"/>
      <c r="O1488" s="186"/>
      <c r="P1488" s="186"/>
      <c r="Q1488" s="186"/>
      <c r="R1488" s="186"/>
      <c r="S1488" s="186"/>
      <c r="T1488" s="186"/>
      <c r="U1488" s="186"/>
      <c r="V1488" s="186"/>
      <c r="W1488" s="186"/>
      <c r="X1488" s="186"/>
      <c r="Y1488" s="186"/>
      <c r="Z1488" s="186"/>
      <c r="AA1488" s="186"/>
      <c r="AB1488" s="186"/>
      <c r="AC1488" s="186"/>
      <c r="AD1488" s="186"/>
      <c r="AE1488" s="186"/>
      <c r="AF1488" s="186"/>
      <c r="AG1488" s="186"/>
      <c r="AH1488" s="186"/>
      <c r="AI1488" s="186"/>
      <c r="AJ1488" s="186"/>
      <c r="AK1488" s="186"/>
      <c r="AL1488" s="186"/>
      <c r="AM1488" s="186"/>
      <c r="AN1488" s="186"/>
      <c r="AO1488" s="186"/>
      <c r="AP1488" s="186"/>
    </row>
    <row r="1489" spans="1:42" s="55" customFormat="1" ht="31.9" hidden="1" customHeight="1" outlineLevel="1" x14ac:dyDescent="0.25">
      <c r="A1489" s="143" t="s">
        <v>2812</v>
      </c>
      <c r="B1489" s="75" t="s">
        <v>347</v>
      </c>
      <c r="C1489" s="73"/>
      <c r="D1489" s="111"/>
      <c r="E1489" s="76"/>
      <c r="F1489" s="76"/>
      <c r="G1489" s="78"/>
      <c r="H1489" s="186"/>
      <c r="I1489" s="186"/>
      <c r="J1489" s="186"/>
      <c r="K1489" s="186"/>
      <c r="L1489" s="186"/>
      <c r="M1489" s="186"/>
      <c r="N1489" s="186"/>
      <c r="O1489" s="186"/>
      <c r="P1489" s="186"/>
      <c r="Q1489" s="186"/>
      <c r="R1489" s="186"/>
      <c r="S1489" s="186"/>
      <c r="T1489" s="186"/>
      <c r="U1489" s="186"/>
      <c r="V1489" s="186"/>
      <c r="W1489" s="186"/>
      <c r="X1489" s="186"/>
      <c r="Y1489" s="186"/>
      <c r="Z1489" s="186"/>
      <c r="AA1489" s="186"/>
      <c r="AB1489" s="186"/>
      <c r="AC1489" s="186"/>
      <c r="AD1489" s="186"/>
      <c r="AE1489" s="186"/>
      <c r="AF1489" s="186"/>
      <c r="AG1489" s="186"/>
      <c r="AH1489" s="186"/>
      <c r="AI1489" s="186"/>
      <c r="AJ1489" s="186"/>
      <c r="AK1489" s="186"/>
      <c r="AL1489" s="186"/>
      <c r="AM1489" s="186"/>
      <c r="AN1489" s="186"/>
      <c r="AO1489" s="186"/>
      <c r="AP1489" s="186"/>
    </row>
    <row r="1490" spans="1:42" s="55" customFormat="1" ht="31.9" hidden="1" customHeight="1" outlineLevel="1" x14ac:dyDescent="0.25">
      <c r="A1490" s="143" t="s">
        <v>2813</v>
      </c>
      <c r="B1490" s="75" t="s">
        <v>348</v>
      </c>
      <c r="C1490" s="73"/>
      <c r="D1490" s="111"/>
      <c r="E1490" s="76"/>
      <c r="F1490" s="76"/>
      <c r="G1490" s="78"/>
      <c r="H1490" s="186"/>
      <c r="I1490" s="186"/>
      <c r="J1490" s="186"/>
      <c r="K1490" s="186"/>
      <c r="L1490" s="186"/>
      <c r="M1490" s="186"/>
      <c r="N1490" s="186"/>
      <c r="O1490" s="186"/>
      <c r="P1490" s="186"/>
      <c r="Q1490" s="186"/>
      <c r="R1490" s="186"/>
      <c r="S1490" s="186"/>
      <c r="T1490" s="186"/>
      <c r="U1490" s="186"/>
      <c r="V1490" s="186"/>
      <c r="W1490" s="186"/>
      <c r="X1490" s="186"/>
      <c r="Y1490" s="186"/>
      <c r="Z1490" s="186"/>
      <c r="AA1490" s="186"/>
      <c r="AB1490" s="186"/>
      <c r="AC1490" s="186"/>
      <c r="AD1490" s="186"/>
      <c r="AE1490" s="186"/>
      <c r="AF1490" s="186"/>
      <c r="AG1490" s="186"/>
      <c r="AH1490" s="186"/>
      <c r="AI1490" s="186"/>
      <c r="AJ1490" s="186"/>
      <c r="AK1490" s="186"/>
      <c r="AL1490" s="186"/>
      <c r="AM1490" s="186"/>
      <c r="AN1490" s="186"/>
      <c r="AO1490" s="186"/>
      <c r="AP1490" s="186"/>
    </row>
    <row r="1491" spans="1:42" s="55" customFormat="1" ht="19.149999999999999" customHeight="1" outlineLevel="1" x14ac:dyDescent="0.25">
      <c r="A1491" s="143" t="s">
        <v>2814</v>
      </c>
      <c r="B1491" s="72" t="s">
        <v>5</v>
      </c>
      <c r="C1491" s="73"/>
      <c r="D1491" s="111"/>
      <c r="E1491" s="76"/>
      <c r="F1491" s="76"/>
      <c r="G1491" s="78"/>
      <c r="H1491" s="186"/>
      <c r="I1491" s="186"/>
      <c r="J1491" s="186"/>
      <c r="K1491" s="186"/>
      <c r="L1491" s="186"/>
      <c r="M1491" s="186"/>
      <c r="N1491" s="186"/>
      <c r="O1491" s="186"/>
      <c r="P1491" s="186"/>
      <c r="Q1491" s="186"/>
      <c r="R1491" s="186"/>
      <c r="S1491" s="186"/>
      <c r="T1491" s="186"/>
      <c r="U1491" s="186"/>
      <c r="V1491" s="186"/>
      <c r="W1491" s="186"/>
      <c r="X1491" s="186"/>
      <c r="Y1491" s="186"/>
      <c r="Z1491" s="186"/>
      <c r="AA1491" s="186"/>
      <c r="AB1491" s="186"/>
      <c r="AC1491" s="186"/>
      <c r="AD1491" s="186"/>
      <c r="AE1491" s="186"/>
      <c r="AF1491" s="186"/>
      <c r="AG1491" s="186"/>
      <c r="AH1491" s="186"/>
      <c r="AI1491" s="186"/>
      <c r="AJ1491" s="186"/>
      <c r="AK1491" s="186"/>
      <c r="AL1491" s="186"/>
      <c r="AM1491" s="186"/>
      <c r="AN1491" s="186"/>
      <c r="AO1491" s="186"/>
      <c r="AP1491" s="186"/>
    </row>
    <row r="1492" spans="1:42" s="55" customFormat="1" ht="16.899999999999999" customHeight="1" outlineLevel="1" x14ac:dyDescent="0.3">
      <c r="A1492" s="143" t="s">
        <v>2815</v>
      </c>
      <c r="B1492" s="79" t="s">
        <v>343</v>
      </c>
      <c r="C1492" s="73"/>
      <c r="D1492" s="111"/>
      <c r="E1492" s="80">
        <f>SUM(E1493:E1495)</f>
        <v>1541</v>
      </c>
      <c r="F1492" s="84">
        <f t="shared" ref="F1492:G1492" si="22">SUM(F1493:F1495)</f>
        <v>9300</v>
      </c>
      <c r="G1492" s="81">
        <f t="shared" si="22"/>
        <v>4663.0942100000002</v>
      </c>
      <c r="H1492" s="186"/>
      <c r="I1492" s="186"/>
      <c r="J1492" s="186"/>
      <c r="K1492" s="186"/>
      <c r="L1492" s="186"/>
      <c r="M1492" s="186"/>
      <c r="N1492" s="186"/>
      <c r="O1492" s="186"/>
      <c r="P1492" s="186"/>
      <c r="Q1492" s="186"/>
      <c r="R1492" s="186"/>
      <c r="S1492" s="186"/>
      <c r="T1492" s="186"/>
      <c r="U1492" s="186"/>
      <c r="V1492" s="186"/>
      <c r="W1492" s="186"/>
      <c r="X1492" s="186"/>
      <c r="Y1492" s="186"/>
      <c r="Z1492" s="186"/>
      <c r="AA1492" s="186"/>
      <c r="AB1492" s="186"/>
      <c r="AC1492" s="186"/>
      <c r="AD1492" s="186"/>
      <c r="AE1492" s="186"/>
      <c r="AF1492" s="186"/>
      <c r="AG1492" s="186"/>
      <c r="AH1492" s="186"/>
      <c r="AI1492" s="186"/>
      <c r="AJ1492" s="186"/>
      <c r="AK1492" s="186"/>
      <c r="AL1492" s="186"/>
      <c r="AM1492" s="186"/>
      <c r="AN1492" s="186"/>
      <c r="AO1492" s="186"/>
      <c r="AP1492" s="186"/>
    </row>
    <row r="1493" spans="1:42" s="55" customFormat="1" ht="86.25" outlineLevel="1" x14ac:dyDescent="0.25">
      <c r="A1493" s="143" t="s">
        <v>2815</v>
      </c>
      <c r="B1493" s="149" t="s">
        <v>1540</v>
      </c>
      <c r="C1493" s="90">
        <v>2020</v>
      </c>
      <c r="D1493" s="95">
        <v>10</v>
      </c>
      <c r="E1493" s="92">
        <v>970</v>
      </c>
      <c r="F1493" s="93">
        <v>100</v>
      </c>
      <c r="G1493" s="94">
        <v>2451.08313</v>
      </c>
      <c r="H1493" s="186"/>
      <c r="I1493" s="186"/>
      <c r="J1493" s="186"/>
      <c r="K1493" s="186"/>
      <c r="L1493" s="186"/>
      <c r="M1493" s="186"/>
      <c r="N1493" s="186"/>
      <c r="O1493" s="186"/>
      <c r="P1493" s="186"/>
      <c r="Q1493" s="186"/>
      <c r="R1493" s="186"/>
      <c r="S1493" s="186"/>
      <c r="T1493" s="186"/>
      <c r="U1493" s="186"/>
      <c r="V1493" s="186"/>
      <c r="W1493" s="186"/>
      <c r="X1493" s="186"/>
      <c r="Y1493" s="186"/>
      <c r="Z1493" s="186"/>
      <c r="AA1493" s="186"/>
      <c r="AB1493" s="186"/>
      <c r="AC1493" s="186"/>
      <c r="AD1493" s="186"/>
      <c r="AE1493" s="186"/>
      <c r="AF1493" s="186"/>
      <c r="AG1493" s="186"/>
      <c r="AH1493" s="186"/>
      <c r="AI1493" s="186"/>
      <c r="AJ1493" s="186"/>
      <c r="AK1493" s="186"/>
      <c r="AL1493" s="186"/>
      <c r="AM1493" s="186"/>
      <c r="AN1493" s="186"/>
      <c r="AO1493" s="186"/>
      <c r="AP1493" s="186"/>
    </row>
    <row r="1494" spans="1:42" s="55" customFormat="1" ht="51.75" outlineLevel="1" x14ac:dyDescent="0.25">
      <c r="A1494" s="143" t="s">
        <v>2815</v>
      </c>
      <c r="B1494" s="149" t="s">
        <v>1762</v>
      </c>
      <c r="C1494" s="90">
        <v>2021</v>
      </c>
      <c r="D1494" s="95">
        <v>10</v>
      </c>
      <c r="E1494" s="92">
        <v>385</v>
      </c>
      <c r="F1494" s="93">
        <v>1200</v>
      </c>
      <c r="G1494" s="94">
        <v>1627.412</v>
      </c>
      <c r="H1494" s="186"/>
      <c r="I1494" s="186"/>
      <c r="J1494" s="186"/>
      <c r="K1494" s="186"/>
      <c r="L1494" s="186"/>
      <c r="M1494" s="186"/>
      <c r="N1494" s="186"/>
      <c r="O1494" s="186"/>
      <c r="P1494" s="186"/>
      <c r="Q1494" s="186"/>
      <c r="R1494" s="186"/>
      <c r="S1494" s="186"/>
      <c r="T1494" s="186"/>
      <c r="U1494" s="186"/>
      <c r="V1494" s="186"/>
      <c r="W1494" s="186"/>
      <c r="X1494" s="186"/>
      <c r="Y1494" s="186"/>
      <c r="Z1494" s="186"/>
      <c r="AA1494" s="186"/>
      <c r="AB1494" s="186"/>
      <c r="AC1494" s="186"/>
      <c r="AD1494" s="186"/>
      <c r="AE1494" s="186"/>
      <c r="AF1494" s="186"/>
      <c r="AG1494" s="186"/>
      <c r="AH1494" s="186"/>
      <c r="AI1494" s="186"/>
      <c r="AJ1494" s="186"/>
      <c r="AK1494" s="186"/>
      <c r="AL1494" s="186"/>
      <c r="AM1494" s="186"/>
      <c r="AN1494" s="186"/>
      <c r="AO1494" s="186"/>
      <c r="AP1494" s="186"/>
    </row>
    <row r="1495" spans="1:42" s="55" customFormat="1" ht="86.25" outlineLevel="1" x14ac:dyDescent="0.25">
      <c r="A1495" s="143" t="s">
        <v>2815</v>
      </c>
      <c r="B1495" s="149" t="s">
        <v>1861</v>
      </c>
      <c r="C1495" s="90">
        <v>2021</v>
      </c>
      <c r="D1495" s="95">
        <v>10</v>
      </c>
      <c r="E1495" s="92">
        <v>186</v>
      </c>
      <c r="F1495" s="93">
        <v>8000</v>
      </c>
      <c r="G1495" s="94">
        <v>584.59907999999996</v>
      </c>
      <c r="H1495" s="186"/>
      <c r="I1495" s="186"/>
      <c r="J1495" s="186"/>
      <c r="K1495" s="186"/>
      <c r="L1495" s="186"/>
      <c r="M1495" s="186"/>
      <c r="N1495" s="186"/>
      <c r="O1495" s="186"/>
      <c r="P1495" s="186"/>
      <c r="Q1495" s="186"/>
      <c r="R1495" s="186"/>
      <c r="S1495" s="186"/>
      <c r="T1495" s="186"/>
      <c r="U1495" s="186"/>
      <c r="V1495" s="186"/>
      <c r="W1495" s="186"/>
      <c r="X1495" s="186"/>
      <c r="Y1495" s="186"/>
      <c r="Z1495" s="186"/>
      <c r="AA1495" s="186"/>
      <c r="AB1495" s="186"/>
      <c r="AC1495" s="186"/>
      <c r="AD1495" s="186"/>
      <c r="AE1495" s="186"/>
      <c r="AF1495" s="186"/>
      <c r="AG1495" s="186"/>
      <c r="AH1495" s="186"/>
      <c r="AI1495" s="186"/>
      <c r="AJ1495" s="186"/>
      <c r="AK1495" s="186"/>
      <c r="AL1495" s="186"/>
      <c r="AM1495" s="186"/>
      <c r="AN1495" s="186"/>
      <c r="AO1495" s="186"/>
      <c r="AP1495" s="186"/>
    </row>
    <row r="1496" spans="1:42" s="55" customFormat="1" ht="31.9" hidden="1" customHeight="1" outlineLevel="1" x14ac:dyDescent="0.25">
      <c r="A1496" s="143" t="s">
        <v>2816</v>
      </c>
      <c r="B1496" s="75" t="s">
        <v>345</v>
      </c>
      <c r="C1496" s="73"/>
      <c r="D1496" s="111"/>
      <c r="E1496" s="76"/>
      <c r="F1496" s="76"/>
      <c r="G1496" s="78"/>
      <c r="H1496" s="186"/>
      <c r="I1496" s="186"/>
      <c r="J1496" s="186"/>
      <c r="K1496" s="186"/>
      <c r="L1496" s="186"/>
      <c r="M1496" s="186"/>
      <c r="N1496" s="186"/>
      <c r="O1496" s="186"/>
      <c r="P1496" s="186"/>
      <c r="Q1496" s="186"/>
      <c r="R1496" s="186"/>
      <c r="S1496" s="186"/>
      <c r="T1496" s="186"/>
      <c r="U1496" s="186"/>
      <c r="V1496" s="186"/>
      <c r="W1496" s="186"/>
      <c r="X1496" s="186"/>
      <c r="Y1496" s="186"/>
      <c r="Z1496" s="186"/>
      <c r="AA1496" s="186"/>
      <c r="AB1496" s="186"/>
      <c r="AC1496" s="186"/>
      <c r="AD1496" s="186"/>
      <c r="AE1496" s="186"/>
      <c r="AF1496" s="186"/>
      <c r="AG1496" s="186"/>
      <c r="AH1496" s="186"/>
      <c r="AI1496" s="186"/>
      <c r="AJ1496" s="186"/>
      <c r="AK1496" s="186"/>
      <c r="AL1496" s="186"/>
      <c r="AM1496" s="186"/>
      <c r="AN1496" s="186"/>
      <c r="AO1496" s="186"/>
      <c r="AP1496" s="186"/>
    </row>
    <row r="1497" spans="1:42" s="55" customFormat="1" ht="31.9" hidden="1" customHeight="1" outlineLevel="1" x14ac:dyDescent="0.25">
      <c r="A1497" s="143" t="s">
        <v>2817</v>
      </c>
      <c r="B1497" s="75" t="s">
        <v>346</v>
      </c>
      <c r="C1497" s="73"/>
      <c r="D1497" s="111"/>
      <c r="E1497" s="76"/>
      <c r="F1497" s="76"/>
      <c r="G1497" s="78"/>
      <c r="H1497" s="186"/>
      <c r="I1497" s="186"/>
      <c r="J1497" s="186"/>
      <c r="K1497" s="186"/>
      <c r="L1497" s="186"/>
      <c r="M1497" s="186"/>
      <c r="N1497" s="186"/>
      <c r="O1497" s="186"/>
      <c r="P1497" s="186"/>
      <c r="Q1497" s="186"/>
      <c r="R1497" s="186"/>
      <c r="S1497" s="186"/>
      <c r="T1497" s="186"/>
      <c r="U1497" s="186"/>
      <c r="V1497" s="186"/>
      <c r="W1497" s="186"/>
      <c r="X1497" s="186"/>
      <c r="Y1497" s="186"/>
      <c r="Z1497" s="186"/>
      <c r="AA1497" s="186"/>
      <c r="AB1497" s="186"/>
      <c r="AC1497" s="186"/>
      <c r="AD1497" s="186"/>
      <c r="AE1497" s="186"/>
      <c r="AF1497" s="186"/>
      <c r="AG1497" s="186"/>
      <c r="AH1497" s="186"/>
      <c r="AI1497" s="186"/>
      <c r="AJ1497" s="186"/>
      <c r="AK1497" s="186"/>
      <c r="AL1497" s="186"/>
      <c r="AM1497" s="186"/>
      <c r="AN1497" s="186"/>
      <c r="AO1497" s="186"/>
      <c r="AP1497" s="186"/>
    </row>
    <row r="1498" spans="1:42" s="55" customFormat="1" ht="31.9" hidden="1" customHeight="1" outlineLevel="1" x14ac:dyDescent="0.25">
      <c r="A1498" s="143" t="s">
        <v>2818</v>
      </c>
      <c r="B1498" s="75" t="s">
        <v>347</v>
      </c>
      <c r="C1498" s="73"/>
      <c r="D1498" s="111"/>
      <c r="E1498" s="76"/>
      <c r="F1498" s="76"/>
      <c r="G1498" s="78"/>
      <c r="H1498" s="186"/>
      <c r="I1498" s="186"/>
      <c r="J1498" s="186"/>
      <c r="K1498" s="186"/>
      <c r="L1498" s="186"/>
      <c r="M1498" s="186"/>
      <c r="N1498" s="186"/>
      <c r="O1498" s="186"/>
      <c r="P1498" s="186"/>
      <c r="Q1498" s="186"/>
      <c r="R1498" s="186"/>
      <c r="S1498" s="186"/>
      <c r="T1498" s="186"/>
      <c r="U1498" s="186"/>
      <c r="V1498" s="186"/>
      <c r="W1498" s="186"/>
      <c r="X1498" s="186"/>
      <c r="Y1498" s="186"/>
      <c r="Z1498" s="186"/>
      <c r="AA1498" s="186"/>
      <c r="AB1498" s="186"/>
      <c r="AC1498" s="186"/>
      <c r="AD1498" s="186"/>
      <c r="AE1498" s="186"/>
      <c r="AF1498" s="186"/>
      <c r="AG1498" s="186"/>
      <c r="AH1498" s="186"/>
      <c r="AI1498" s="186"/>
      <c r="AJ1498" s="186"/>
      <c r="AK1498" s="186"/>
      <c r="AL1498" s="186"/>
      <c r="AM1498" s="186"/>
      <c r="AN1498" s="186"/>
      <c r="AO1498" s="186"/>
      <c r="AP1498" s="186"/>
    </row>
    <row r="1499" spans="1:42" s="55" customFormat="1" ht="31.9" hidden="1" customHeight="1" outlineLevel="1" x14ac:dyDescent="0.25">
      <c r="A1499" s="143" t="s">
        <v>2819</v>
      </c>
      <c r="B1499" s="75" t="s">
        <v>348</v>
      </c>
      <c r="C1499" s="73"/>
      <c r="D1499" s="111"/>
      <c r="E1499" s="76"/>
      <c r="F1499" s="76"/>
      <c r="G1499" s="78"/>
      <c r="H1499" s="186"/>
      <c r="I1499" s="186"/>
      <c r="J1499" s="186"/>
      <c r="K1499" s="186"/>
      <c r="L1499" s="186"/>
      <c r="M1499" s="186"/>
      <c r="N1499" s="186"/>
      <c r="O1499" s="186"/>
      <c r="P1499" s="186"/>
      <c r="Q1499" s="186"/>
      <c r="R1499" s="186"/>
      <c r="S1499" s="186"/>
      <c r="T1499" s="186"/>
      <c r="U1499" s="186"/>
      <c r="V1499" s="186"/>
      <c r="W1499" s="186"/>
      <c r="X1499" s="186"/>
      <c r="Y1499" s="186"/>
      <c r="Z1499" s="186"/>
      <c r="AA1499" s="186"/>
      <c r="AB1499" s="186"/>
      <c r="AC1499" s="186"/>
      <c r="AD1499" s="186"/>
      <c r="AE1499" s="186"/>
      <c r="AF1499" s="186"/>
      <c r="AG1499" s="186"/>
      <c r="AH1499" s="186"/>
      <c r="AI1499" s="186"/>
      <c r="AJ1499" s="186"/>
      <c r="AK1499" s="186"/>
      <c r="AL1499" s="186"/>
      <c r="AM1499" s="186"/>
      <c r="AN1499" s="186"/>
      <c r="AO1499" s="186"/>
      <c r="AP1499" s="186"/>
    </row>
    <row r="1500" spans="1:42" s="55" customFormat="1" ht="31.9" hidden="1" customHeight="1" outlineLevel="1" x14ac:dyDescent="0.25">
      <c r="A1500" s="143" t="s">
        <v>2820</v>
      </c>
      <c r="B1500" s="72" t="s">
        <v>353</v>
      </c>
      <c r="C1500" s="105"/>
      <c r="D1500" s="115"/>
      <c r="E1500" s="82"/>
      <c r="F1500" s="82"/>
      <c r="G1500" s="83"/>
      <c r="H1500" s="186"/>
      <c r="I1500" s="186"/>
      <c r="J1500" s="186"/>
      <c r="K1500" s="186"/>
      <c r="L1500" s="186"/>
      <c r="M1500" s="186"/>
      <c r="N1500" s="186"/>
      <c r="O1500" s="186"/>
      <c r="P1500" s="186"/>
      <c r="Q1500" s="186"/>
      <c r="R1500" s="186"/>
      <c r="S1500" s="186"/>
      <c r="T1500" s="186"/>
      <c r="U1500" s="186"/>
      <c r="V1500" s="186"/>
      <c r="W1500" s="186"/>
      <c r="X1500" s="186"/>
      <c r="Y1500" s="186"/>
      <c r="Z1500" s="186"/>
      <c r="AA1500" s="186"/>
      <c r="AB1500" s="186"/>
      <c r="AC1500" s="186"/>
      <c r="AD1500" s="186"/>
      <c r="AE1500" s="186"/>
      <c r="AF1500" s="186"/>
      <c r="AG1500" s="186"/>
      <c r="AH1500" s="186"/>
      <c r="AI1500" s="186"/>
      <c r="AJ1500" s="186"/>
      <c r="AK1500" s="186"/>
      <c r="AL1500" s="186"/>
      <c r="AM1500" s="186"/>
      <c r="AN1500" s="186"/>
      <c r="AO1500" s="186"/>
      <c r="AP1500" s="186"/>
    </row>
    <row r="1501" spans="1:42" s="55" customFormat="1" ht="31.9" hidden="1" customHeight="1" outlineLevel="1" x14ac:dyDescent="0.3">
      <c r="A1501" s="143" t="s">
        <v>2821</v>
      </c>
      <c r="B1501" s="79" t="s">
        <v>343</v>
      </c>
      <c r="C1501" s="105"/>
      <c r="D1501" s="115"/>
      <c r="E1501" s="82"/>
      <c r="F1501" s="82"/>
      <c r="G1501" s="83"/>
      <c r="H1501" s="186"/>
      <c r="I1501" s="186"/>
      <c r="J1501" s="186"/>
      <c r="K1501" s="186"/>
      <c r="L1501" s="186"/>
      <c r="M1501" s="186"/>
      <c r="N1501" s="186"/>
      <c r="O1501" s="186"/>
      <c r="P1501" s="186"/>
      <c r="Q1501" s="186"/>
      <c r="R1501" s="186"/>
      <c r="S1501" s="186"/>
      <c r="T1501" s="186"/>
      <c r="U1501" s="186"/>
      <c r="V1501" s="186"/>
      <c r="W1501" s="186"/>
      <c r="X1501" s="186"/>
      <c r="Y1501" s="186"/>
      <c r="Z1501" s="186"/>
      <c r="AA1501" s="186"/>
      <c r="AB1501" s="186"/>
      <c r="AC1501" s="186"/>
      <c r="AD1501" s="186"/>
      <c r="AE1501" s="186"/>
      <c r="AF1501" s="186"/>
      <c r="AG1501" s="186"/>
      <c r="AH1501" s="186"/>
      <c r="AI1501" s="186"/>
      <c r="AJ1501" s="186"/>
      <c r="AK1501" s="186"/>
      <c r="AL1501" s="186"/>
      <c r="AM1501" s="186"/>
      <c r="AN1501" s="186"/>
      <c r="AO1501" s="186"/>
      <c r="AP1501" s="186"/>
    </row>
    <row r="1502" spans="1:42" s="55" customFormat="1" ht="31.9" hidden="1" customHeight="1" outlineLevel="1" x14ac:dyDescent="0.25">
      <c r="A1502" s="143" t="s">
        <v>2821</v>
      </c>
      <c r="B1502" s="121" t="s">
        <v>2573</v>
      </c>
      <c r="C1502" s="40">
        <v>2022</v>
      </c>
      <c r="D1502" s="42">
        <v>10</v>
      </c>
      <c r="E1502" s="112">
        <v>6</v>
      </c>
      <c r="F1502" s="43">
        <v>15</v>
      </c>
      <c r="G1502" s="113">
        <v>1475.8489300000001</v>
      </c>
      <c r="H1502" s="186"/>
      <c r="I1502" s="186"/>
      <c r="J1502" s="186"/>
      <c r="K1502" s="186"/>
      <c r="L1502" s="186"/>
      <c r="M1502" s="186"/>
      <c r="N1502" s="186"/>
      <c r="O1502" s="186"/>
      <c r="P1502" s="186"/>
      <c r="Q1502" s="186"/>
      <c r="R1502" s="186"/>
      <c r="S1502" s="186"/>
      <c r="T1502" s="186"/>
      <c r="U1502" s="186"/>
      <c r="V1502" s="186"/>
      <c r="W1502" s="186"/>
      <c r="X1502" s="186"/>
      <c r="Y1502" s="186"/>
      <c r="Z1502" s="186"/>
      <c r="AA1502" s="186"/>
      <c r="AB1502" s="186"/>
      <c r="AC1502" s="186"/>
      <c r="AD1502" s="186"/>
      <c r="AE1502" s="186"/>
      <c r="AF1502" s="186"/>
      <c r="AG1502" s="186"/>
      <c r="AH1502" s="186"/>
      <c r="AI1502" s="186"/>
      <c r="AJ1502" s="186"/>
      <c r="AK1502" s="186"/>
      <c r="AL1502" s="186"/>
      <c r="AM1502" s="186"/>
      <c r="AN1502" s="186"/>
      <c r="AO1502" s="186"/>
      <c r="AP1502" s="186"/>
    </row>
    <row r="1503" spans="1:42" s="55" customFormat="1" ht="31.9" hidden="1" customHeight="1" outlineLevel="1" x14ac:dyDescent="0.3">
      <c r="A1503" s="143" t="s">
        <v>2822</v>
      </c>
      <c r="B1503" s="79" t="s">
        <v>345</v>
      </c>
      <c r="C1503" s="105"/>
      <c r="D1503" s="115"/>
      <c r="E1503" s="80"/>
      <c r="F1503" s="80"/>
      <c r="G1503" s="81"/>
      <c r="H1503" s="186"/>
      <c r="I1503" s="186"/>
      <c r="J1503" s="186"/>
      <c r="K1503" s="186"/>
      <c r="L1503" s="186"/>
      <c r="M1503" s="186"/>
      <c r="N1503" s="186"/>
      <c r="O1503" s="186"/>
      <c r="P1503" s="186"/>
      <c r="Q1503" s="186"/>
      <c r="R1503" s="186"/>
      <c r="S1503" s="186"/>
      <c r="T1503" s="186"/>
      <c r="U1503" s="186"/>
      <c r="V1503" s="186"/>
      <c r="W1503" s="186"/>
      <c r="X1503" s="186"/>
      <c r="Y1503" s="186"/>
      <c r="Z1503" s="186"/>
      <c r="AA1503" s="186"/>
      <c r="AB1503" s="186"/>
      <c r="AC1503" s="186"/>
      <c r="AD1503" s="186"/>
      <c r="AE1503" s="186"/>
      <c r="AF1503" s="186"/>
      <c r="AG1503" s="186"/>
      <c r="AH1503" s="186"/>
      <c r="AI1503" s="186"/>
      <c r="AJ1503" s="186"/>
      <c r="AK1503" s="186"/>
      <c r="AL1503" s="186"/>
      <c r="AM1503" s="186"/>
      <c r="AN1503" s="186"/>
      <c r="AO1503" s="186"/>
      <c r="AP1503" s="186"/>
    </row>
    <row r="1504" spans="1:42" s="55" customFormat="1" ht="31.9" hidden="1" customHeight="1" outlineLevel="1" x14ac:dyDescent="0.25">
      <c r="A1504" s="143" t="s">
        <v>2823</v>
      </c>
      <c r="B1504" s="75" t="s">
        <v>346</v>
      </c>
      <c r="C1504" s="105"/>
      <c r="D1504" s="115"/>
      <c r="E1504" s="82"/>
      <c r="F1504" s="82"/>
      <c r="G1504" s="83"/>
      <c r="H1504" s="186"/>
      <c r="I1504" s="186"/>
      <c r="J1504" s="186"/>
      <c r="K1504" s="186"/>
      <c r="L1504" s="186"/>
      <c r="M1504" s="186"/>
      <c r="N1504" s="186"/>
      <c r="O1504" s="186"/>
      <c r="P1504" s="186"/>
      <c r="Q1504" s="186"/>
      <c r="R1504" s="186"/>
      <c r="S1504" s="186"/>
      <c r="T1504" s="186"/>
      <c r="U1504" s="186"/>
      <c r="V1504" s="186"/>
      <c r="W1504" s="186"/>
      <c r="X1504" s="186"/>
      <c r="Y1504" s="186"/>
      <c r="Z1504" s="186"/>
      <c r="AA1504" s="186"/>
      <c r="AB1504" s="186"/>
      <c r="AC1504" s="186"/>
      <c r="AD1504" s="186"/>
      <c r="AE1504" s="186"/>
      <c r="AF1504" s="186"/>
      <c r="AG1504" s="186"/>
      <c r="AH1504" s="186"/>
      <c r="AI1504" s="186"/>
      <c r="AJ1504" s="186"/>
      <c r="AK1504" s="186"/>
      <c r="AL1504" s="186"/>
      <c r="AM1504" s="186"/>
      <c r="AN1504" s="186"/>
      <c r="AO1504" s="186"/>
      <c r="AP1504" s="186"/>
    </row>
    <row r="1505" spans="1:42" s="55" customFormat="1" ht="31.9" hidden="1" customHeight="1" outlineLevel="1" x14ac:dyDescent="0.25">
      <c r="A1505" s="143" t="s">
        <v>2824</v>
      </c>
      <c r="B1505" s="75" t="s">
        <v>347</v>
      </c>
      <c r="C1505" s="105"/>
      <c r="D1505" s="115"/>
      <c r="E1505" s="82"/>
      <c r="F1505" s="82"/>
      <c r="G1505" s="83"/>
      <c r="H1505" s="186"/>
      <c r="I1505" s="186"/>
      <c r="J1505" s="186"/>
      <c r="K1505" s="186"/>
      <c r="L1505" s="186"/>
      <c r="M1505" s="186"/>
      <c r="N1505" s="186"/>
      <c r="O1505" s="186"/>
      <c r="P1505" s="186"/>
      <c r="Q1505" s="186"/>
      <c r="R1505" s="186"/>
      <c r="S1505" s="186"/>
      <c r="T1505" s="186"/>
      <c r="U1505" s="186"/>
      <c r="V1505" s="186"/>
      <c r="W1505" s="186"/>
      <c r="X1505" s="186"/>
      <c r="Y1505" s="186"/>
      <c r="Z1505" s="186"/>
      <c r="AA1505" s="186"/>
      <c r="AB1505" s="186"/>
      <c r="AC1505" s="186"/>
      <c r="AD1505" s="186"/>
      <c r="AE1505" s="186"/>
      <c r="AF1505" s="186"/>
      <c r="AG1505" s="186"/>
      <c r="AH1505" s="186"/>
      <c r="AI1505" s="186"/>
      <c r="AJ1505" s="186"/>
      <c r="AK1505" s="186"/>
      <c r="AL1505" s="186"/>
      <c r="AM1505" s="186"/>
      <c r="AN1505" s="186"/>
      <c r="AO1505" s="186"/>
      <c r="AP1505" s="186"/>
    </row>
    <row r="1506" spans="1:42" s="55" customFormat="1" ht="31.9" hidden="1" customHeight="1" outlineLevel="1" x14ac:dyDescent="0.25">
      <c r="A1506" s="143" t="s">
        <v>2825</v>
      </c>
      <c r="B1506" s="75" t="s">
        <v>348</v>
      </c>
      <c r="C1506" s="105"/>
      <c r="D1506" s="115"/>
      <c r="E1506" s="82"/>
      <c r="F1506" s="82"/>
      <c r="G1506" s="83"/>
      <c r="H1506" s="186"/>
      <c r="I1506" s="186"/>
      <c r="J1506" s="186"/>
      <c r="K1506" s="186"/>
      <c r="L1506" s="186"/>
      <c r="M1506" s="186"/>
      <c r="N1506" s="186"/>
      <c r="O1506" s="186"/>
      <c r="P1506" s="186"/>
      <c r="Q1506" s="186"/>
      <c r="R1506" s="186"/>
      <c r="S1506" s="186"/>
      <c r="T1506" s="186"/>
      <c r="U1506" s="186"/>
      <c r="V1506" s="186"/>
      <c r="W1506" s="186"/>
      <c r="X1506" s="186"/>
      <c r="Y1506" s="186"/>
      <c r="Z1506" s="186"/>
      <c r="AA1506" s="186"/>
      <c r="AB1506" s="186"/>
      <c r="AC1506" s="186"/>
      <c r="AD1506" s="186"/>
      <c r="AE1506" s="186"/>
      <c r="AF1506" s="186"/>
      <c r="AG1506" s="186"/>
      <c r="AH1506" s="186"/>
      <c r="AI1506" s="186"/>
      <c r="AJ1506" s="186"/>
      <c r="AK1506" s="186"/>
      <c r="AL1506" s="186"/>
      <c r="AM1506" s="186"/>
      <c r="AN1506" s="186"/>
      <c r="AO1506" s="186"/>
      <c r="AP1506" s="186"/>
    </row>
    <row r="1507" spans="1:42" s="55" customFormat="1" ht="31.9" hidden="1" customHeight="1" outlineLevel="1" x14ac:dyDescent="0.25">
      <c r="A1507" s="143" t="s">
        <v>2826</v>
      </c>
      <c r="B1507" s="72" t="s">
        <v>356</v>
      </c>
      <c r="C1507" s="105"/>
      <c r="D1507" s="115"/>
      <c r="E1507" s="82"/>
      <c r="F1507" s="82"/>
      <c r="G1507" s="83"/>
      <c r="H1507" s="186"/>
      <c r="I1507" s="186"/>
      <c r="J1507" s="186"/>
      <c r="K1507" s="186"/>
      <c r="L1507" s="186"/>
      <c r="M1507" s="186"/>
      <c r="N1507" s="186"/>
      <c r="O1507" s="186"/>
      <c r="P1507" s="186"/>
      <c r="Q1507" s="186"/>
      <c r="R1507" s="186"/>
      <c r="S1507" s="186"/>
      <c r="T1507" s="186"/>
      <c r="U1507" s="186"/>
      <c r="V1507" s="186"/>
      <c r="W1507" s="186"/>
      <c r="X1507" s="186"/>
      <c r="Y1507" s="186"/>
      <c r="Z1507" s="186"/>
      <c r="AA1507" s="186"/>
      <c r="AB1507" s="186"/>
      <c r="AC1507" s="186"/>
      <c r="AD1507" s="186"/>
      <c r="AE1507" s="186"/>
      <c r="AF1507" s="186"/>
      <c r="AG1507" s="186"/>
      <c r="AH1507" s="186"/>
      <c r="AI1507" s="186"/>
      <c r="AJ1507" s="186"/>
      <c r="AK1507" s="186"/>
      <c r="AL1507" s="186"/>
      <c r="AM1507" s="186"/>
      <c r="AN1507" s="186"/>
      <c r="AO1507" s="186"/>
      <c r="AP1507" s="186"/>
    </row>
    <row r="1508" spans="1:42" s="55" customFormat="1" ht="31.9" hidden="1" customHeight="1" outlineLevel="1" x14ac:dyDescent="0.25">
      <c r="A1508" s="143" t="s">
        <v>2827</v>
      </c>
      <c r="B1508" s="75" t="s">
        <v>343</v>
      </c>
      <c r="C1508" s="105"/>
      <c r="D1508" s="115"/>
      <c r="E1508" s="82"/>
      <c r="F1508" s="82"/>
      <c r="G1508" s="83"/>
      <c r="H1508" s="186"/>
      <c r="I1508" s="186"/>
      <c r="J1508" s="186"/>
      <c r="K1508" s="186"/>
      <c r="L1508" s="186"/>
      <c r="M1508" s="186"/>
      <c r="N1508" s="186"/>
      <c r="O1508" s="186"/>
      <c r="P1508" s="186"/>
      <c r="Q1508" s="186"/>
      <c r="R1508" s="186"/>
      <c r="S1508" s="186"/>
      <c r="T1508" s="186"/>
      <c r="U1508" s="186"/>
      <c r="V1508" s="186"/>
      <c r="W1508" s="186"/>
      <c r="X1508" s="186"/>
      <c r="Y1508" s="186"/>
      <c r="Z1508" s="186"/>
      <c r="AA1508" s="186"/>
      <c r="AB1508" s="186"/>
      <c r="AC1508" s="186"/>
      <c r="AD1508" s="186"/>
      <c r="AE1508" s="186"/>
      <c r="AF1508" s="186"/>
      <c r="AG1508" s="186"/>
      <c r="AH1508" s="186"/>
      <c r="AI1508" s="186"/>
      <c r="AJ1508" s="186"/>
      <c r="AK1508" s="186"/>
      <c r="AL1508" s="186"/>
      <c r="AM1508" s="186"/>
      <c r="AN1508" s="186"/>
      <c r="AO1508" s="186"/>
      <c r="AP1508" s="186"/>
    </row>
    <row r="1509" spans="1:42" s="55" customFormat="1" ht="31.9" hidden="1" customHeight="1" outlineLevel="1" x14ac:dyDescent="0.25">
      <c r="A1509" s="143" t="s">
        <v>2828</v>
      </c>
      <c r="B1509" s="75" t="s">
        <v>345</v>
      </c>
      <c r="C1509" s="105"/>
      <c r="D1509" s="115"/>
      <c r="E1509" s="82"/>
      <c r="F1509" s="82"/>
      <c r="G1509" s="83"/>
      <c r="H1509" s="186"/>
      <c r="I1509" s="186"/>
      <c r="J1509" s="186"/>
      <c r="K1509" s="186"/>
      <c r="L1509" s="186"/>
      <c r="M1509" s="186"/>
      <c r="N1509" s="186"/>
      <c r="O1509" s="186"/>
      <c r="P1509" s="186"/>
      <c r="Q1509" s="186"/>
      <c r="R1509" s="186"/>
      <c r="S1509" s="186"/>
      <c r="T1509" s="186"/>
      <c r="U1509" s="186"/>
      <c r="V1509" s="186"/>
      <c r="W1509" s="186"/>
      <c r="X1509" s="186"/>
      <c r="Y1509" s="186"/>
      <c r="Z1509" s="186"/>
      <c r="AA1509" s="186"/>
      <c r="AB1509" s="186"/>
      <c r="AC1509" s="186"/>
      <c r="AD1509" s="186"/>
      <c r="AE1509" s="186"/>
      <c r="AF1509" s="186"/>
      <c r="AG1509" s="186"/>
      <c r="AH1509" s="186"/>
      <c r="AI1509" s="186"/>
      <c r="AJ1509" s="186"/>
      <c r="AK1509" s="186"/>
      <c r="AL1509" s="186"/>
      <c r="AM1509" s="186"/>
      <c r="AN1509" s="186"/>
      <c r="AO1509" s="186"/>
      <c r="AP1509" s="186"/>
    </row>
    <row r="1510" spans="1:42" s="55" customFormat="1" ht="31.9" hidden="1" customHeight="1" outlineLevel="1" x14ac:dyDescent="0.25">
      <c r="A1510" s="143" t="s">
        <v>2829</v>
      </c>
      <c r="B1510" s="75" t="s">
        <v>346</v>
      </c>
      <c r="C1510" s="105"/>
      <c r="D1510" s="115"/>
      <c r="E1510" s="82"/>
      <c r="F1510" s="82"/>
      <c r="G1510" s="83"/>
      <c r="H1510" s="186"/>
      <c r="I1510" s="186"/>
      <c r="J1510" s="186"/>
      <c r="K1510" s="186"/>
      <c r="L1510" s="186"/>
      <c r="M1510" s="186"/>
      <c r="N1510" s="186"/>
      <c r="O1510" s="186"/>
      <c r="P1510" s="186"/>
      <c r="Q1510" s="186"/>
      <c r="R1510" s="186"/>
      <c r="S1510" s="186"/>
      <c r="T1510" s="186"/>
      <c r="U1510" s="186"/>
      <c r="V1510" s="186"/>
      <c r="W1510" s="186"/>
      <c r="X1510" s="186"/>
      <c r="Y1510" s="186"/>
      <c r="Z1510" s="186"/>
      <c r="AA1510" s="186"/>
      <c r="AB1510" s="186"/>
      <c r="AC1510" s="186"/>
      <c r="AD1510" s="186"/>
      <c r="AE1510" s="186"/>
      <c r="AF1510" s="186"/>
      <c r="AG1510" s="186"/>
      <c r="AH1510" s="186"/>
      <c r="AI1510" s="186"/>
      <c r="AJ1510" s="186"/>
      <c r="AK1510" s="186"/>
      <c r="AL1510" s="186"/>
      <c r="AM1510" s="186"/>
      <c r="AN1510" s="186"/>
      <c r="AO1510" s="186"/>
      <c r="AP1510" s="186"/>
    </row>
    <row r="1511" spans="1:42" s="55" customFormat="1" ht="31.9" hidden="1" customHeight="1" outlineLevel="1" x14ac:dyDescent="0.25">
      <c r="A1511" s="143" t="s">
        <v>2830</v>
      </c>
      <c r="B1511" s="75" t="s">
        <v>347</v>
      </c>
      <c r="C1511" s="105"/>
      <c r="D1511" s="115"/>
      <c r="E1511" s="82"/>
      <c r="F1511" s="82"/>
      <c r="G1511" s="83"/>
      <c r="H1511" s="186"/>
      <c r="I1511" s="186"/>
      <c r="J1511" s="186"/>
      <c r="K1511" s="186"/>
      <c r="L1511" s="186"/>
      <c r="M1511" s="186"/>
      <c r="N1511" s="186"/>
      <c r="O1511" s="186"/>
      <c r="P1511" s="186"/>
      <c r="Q1511" s="186"/>
      <c r="R1511" s="186"/>
      <c r="S1511" s="186"/>
      <c r="T1511" s="186"/>
      <c r="U1511" s="186"/>
      <c r="V1511" s="186"/>
      <c r="W1511" s="186"/>
      <c r="X1511" s="186"/>
      <c r="Y1511" s="186"/>
      <c r="Z1511" s="186"/>
      <c r="AA1511" s="186"/>
      <c r="AB1511" s="186"/>
      <c r="AC1511" s="186"/>
      <c r="AD1511" s="186"/>
      <c r="AE1511" s="186"/>
      <c r="AF1511" s="186"/>
      <c r="AG1511" s="186"/>
      <c r="AH1511" s="186"/>
      <c r="AI1511" s="186"/>
      <c r="AJ1511" s="186"/>
      <c r="AK1511" s="186"/>
      <c r="AL1511" s="186"/>
      <c r="AM1511" s="186"/>
      <c r="AN1511" s="186"/>
      <c r="AO1511" s="186"/>
      <c r="AP1511" s="186"/>
    </row>
    <row r="1512" spans="1:42" s="55" customFormat="1" ht="31.9" hidden="1" customHeight="1" outlineLevel="1" x14ac:dyDescent="0.25">
      <c r="A1512" s="143" t="s">
        <v>2831</v>
      </c>
      <c r="B1512" s="75" t="s">
        <v>348</v>
      </c>
      <c r="C1512" s="105"/>
      <c r="D1512" s="115"/>
      <c r="E1512" s="82"/>
      <c r="F1512" s="82"/>
      <c r="G1512" s="83"/>
      <c r="H1512" s="186"/>
      <c r="I1512" s="186"/>
      <c r="J1512" s="186"/>
      <c r="K1512" s="186"/>
      <c r="L1512" s="186"/>
      <c r="M1512" s="186"/>
      <c r="N1512" s="186"/>
      <c r="O1512" s="186"/>
      <c r="P1512" s="186"/>
      <c r="Q1512" s="186"/>
      <c r="R1512" s="186"/>
      <c r="S1512" s="186"/>
      <c r="T1512" s="186"/>
      <c r="U1512" s="186"/>
      <c r="V1512" s="186"/>
      <c r="W1512" s="186"/>
      <c r="X1512" s="186"/>
      <c r="Y1512" s="186"/>
      <c r="Z1512" s="186"/>
      <c r="AA1512" s="186"/>
      <c r="AB1512" s="186"/>
      <c r="AC1512" s="186"/>
      <c r="AD1512" s="186"/>
      <c r="AE1512" s="186"/>
      <c r="AF1512" s="186"/>
      <c r="AG1512" s="186"/>
      <c r="AH1512" s="186"/>
      <c r="AI1512" s="186"/>
      <c r="AJ1512" s="186"/>
      <c r="AK1512" s="186"/>
      <c r="AL1512" s="186"/>
      <c r="AM1512" s="186"/>
      <c r="AN1512" s="186"/>
      <c r="AO1512" s="186"/>
      <c r="AP1512" s="186"/>
    </row>
    <row r="1513" spans="1:42" s="55" customFormat="1" ht="31.9" hidden="1" customHeight="1" outlineLevel="1" x14ac:dyDescent="0.25">
      <c r="A1513" s="143" t="s">
        <v>2832</v>
      </c>
      <c r="B1513" s="72" t="s">
        <v>359</v>
      </c>
      <c r="C1513" s="105"/>
      <c r="D1513" s="115"/>
      <c r="E1513" s="82"/>
      <c r="F1513" s="82"/>
      <c r="G1513" s="83"/>
      <c r="H1513" s="186"/>
      <c r="I1513" s="186"/>
      <c r="J1513" s="186"/>
      <c r="K1513" s="186"/>
      <c r="L1513" s="186"/>
      <c r="M1513" s="186"/>
      <c r="N1513" s="186"/>
      <c r="O1513" s="186"/>
      <c r="P1513" s="186"/>
      <c r="Q1513" s="186"/>
      <c r="R1513" s="186"/>
      <c r="S1513" s="186"/>
      <c r="T1513" s="186"/>
      <c r="U1513" s="186"/>
      <c r="V1513" s="186"/>
      <c r="W1513" s="186"/>
      <c r="X1513" s="186"/>
      <c r="Y1513" s="186"/>
      <c r="Z1513" s="186"/>
      <c r="AA1513" s="186"/>
      <c r="AB1513" s="186"/>
      <c r="AC1513" s="186"/>
      <c r="AD1513" s="186"/>
      <c r="AE1513" s="186"/>
      <c r="AF1513" s="186"/>
      <c r="AG1513" s="186"/>
      <c r="AH1513" s="186"/>
      <c r="AI1513" s="186"/>
      <c r="AJ1513" s="186"/>
      <c r="AK1513" s="186"/>
      <c r="AL1513" s="186"/>
      <c r="AM1513" s="186"/>
      <c r="AN1513" s="186"/>
      <c r="AO1513" s="186"/>
      <c r="AP1513" s="186"/>
    </row>
    <row r="1514" spans="1:42" s="55" customFormat="1" ht="31.9" hidden="1" customHeight="1" outlineLevel="1" x14ac:dyDescent="0.25">
      <c r="A1514" s="143" t="s">
        <v>2833</v>
      </c>
      <c r="B1514" s="75" t="s">
        <v>343</v>
      </c>
      <c r="C1514" s="105"/>
      <c r="D1514" s="115"/>
      <c r="E1514" s="82"/>
      <c r="F1514" s="82"/>
      <c r="G1514" s="83"/>
      <c r="H1514" s="186"/>
      <c r="I1514" s="186"/>
      <c r="J1514" s="186"/>
      <c r="K1514" s="186"/>
      <c r="L1514" s="186"/>
      <c r="M1514" s="186"/>
      <c r="N1514" s="186"/>
      <c r="O1514" s="186"/>
      <c r="P1514" s="186"/>
      <c r="Q1514" s="186"/>
      <c r="R1514" s="186"/>
      <c r="S1514" s="186"/>
      <c r="T1514" s="186"/>
      <c r="U1514" s="186"/>
      <c r="V1514" s="186"/>
      <c r="W1514" s="186"/>
      <c r="X1514" s="186"/>
      <c r="Y1514" s="186"/>
      <c r="Z1514" s="186"/>
      <c r="AA1514" s="186"/>
      <c r="AB1514" s="186"/>
      <c r="AC1514" s="186"/>
      <c r="AD1514" s="186"/>
      <c r="AE1514" s="186"/>
      <c r="AF1514" s="186"/>
      <c r="AG1514" s="186"/>
      <c r="AH1514" s="186"/>
      <c r="AI1514" s="186"/>
      <c r="AJ1514" s="186"/>
      <c r="AK1514" s="186"/>
      <c r="AL1514" s="186"/>
      <c r="AM1514" s="186"/>
      <c r="AN1514" s="186"/>
      <c r="AO1514" s="186"/>
      <c r="AP1514" s="186"/>
    </row>
    <row r="1515" spans="1:42" s="55" customFormat="1" ht="31.9" hidden="1" customHeight="1" outlineLevel="1" x14ac:dyDescent="0.25">
      <c r="A1515" s="143" t="s">
        <v>2834</v>
      </c>
      <c r="B1515" s="75" t="s">
        <v>345</v>
      </c>
      <c r="C1515" s="105"/>
      <c r="D1515" s="115"/>
      <c r="E1515" s="82"/>
      <c r="F1515" s="82"/>
      <c r="G1515" s="83"/>
      <c r="H1515" s="186"/>
      <c r="I1515" s="186"/>
      <c r="J1515" s="186"/>
      <c r="K1515" s="186"/>
      <c r="L1515" s="186"/>
      <c r="M1515" s="186"/>
      <c r="N1515" s="186"/>
      <c r="O1515" s="186"/>
      <c r="P1515" s="186"/>
      <c r="Q1515" s="186"/>
      <c r="R1515" s="186"/>
      <c r="S1515" s="186"/>
      <c r="T1515" s="186"/>
      <c r="U1515" s="186"/>
      <c r="V1515" s="186"/>
      <c r="W1515" s="186"/>
      <c r="X1515" s="186"/>
      <c r="Y1515" s="186"/>
      <c r="Z1515" s="186"/>
      <c r="AA1515" s="186"/>
      <c r="AB1515" s="186"/>
      <c r="AC1515" s="186"/>
      <c r="AD1515" s="186"/>
      <c r="AE1515" s="186"/>
      <c r="AF1515" s="186"/>
      <c r="AG1515" s="186"/>
      <c r="AH1515" s="186"/>
      <c r="AI1515" s="186"/>
      <c r="AJ1515" s="186"/>
      <c r="AK1515" s="186"/>
      <c r="AL1515" s="186"/>
      <c r="AM1515" s="186"/>
      <c r="AN1515" s="186"/>
      <c r="AO1515" s="186"/>
      <c r="AP1515" s="186"/>
    </row>
    <row r="1516" spans="1:42" s="55" customFormat="1" ht="31.9" hidden="1" customHeight="1" outlineLevel="1" x14ac:dyDescent="0.25">
      <c r="A1516" s="143" t="s">
        <v>2835</v>
      </c>
      <c r="B1516" s="75" t="s">
        <v>346</v>
      </c>
      <c r="C1516" s="105"/>
      <c r="D1516" s="115"/>
      <c r="E1516" s="82"/>
      <c r="F1516" s="82"/>
      <c r="G1516" s="83"/>
      <c r="H1516" s="186"/>
      <c r="I1516" s="186"/>
      <c r="J1516" s="186"/>
      <c r="K1516" s="186"/>
      <c r="L1516" s="186"/>
      <c r="M1516" s="186"/>
      <c r="N1516" s="186"/>
      <c r="O1516" s="186"/>
      <c r="P1516" s="186"/>
      <c r="Q1516" s="186"/>
      <c r="R1516" s="186"/>
      <c r="S1516" s="186"/>
      <c r="T1516" s="186"/>
      <c r="U1516" s="186"/>
      <c r="V1516" s="186"/>
      <c r="W1516" s="186"/>
      <c r="X1516" s="186"/>
      <c r="Y1516" s="186"/>
      <c r="Z1516" s="186"/>
      <c r="AA1516" s="186"/>
      <c r="AB1516" s="186"/>
      <c r="AC1516" s="186"/>
      <c r="AD1516" s="186"/>
      <c r="AE1516" s="186"/>
      <c r="AF1516" s="186"/>
      <c r="AG1516" s="186"/>
      <c r="AH1516" s="186"/>
      <c r="AI1516" s="186"/>
      <c r="AJ1516" s="186"/>
      <c r="AK1516" s="186"/>
      <c r="AL1516" s="186"/>
      <c r="AM1516" s="186"/>
      <c r="AN1516" s="186"/>
      <c r="AO1516" s="186"/>
      <c r="AP1516" s="186"/>
    </row>
    <row r="1517" spans="1:42" s="55" customFormat="1" ht="31.9" hidden="1" customHeight="1" outlineLevel="1" x14ac:dyDescent="0.25">
      <c r="A1517" s="143" t="s">
        <v>2836</v>
      </c>
      <c r="B1517" s="75" t="s">
        <v>347</v>
      </c>
      <c r="C1517" s="105"/>
      <c r="D1517" s="115"/>
      <c r="E1517" s="82"/>
      <c r="F1517" s="82"/>
      <c r="G1517" s="83"/>
      <c r="H1517" s="186"/>
      <c r="I1517" s="186"/>
      <c r="J1517" s="186"/>
      <c r="K1517" s="186"/>
      <c r="L1517" s="186"/>
      <c r="M1517" s="186"/>
      <c r="N1517" s="186"/>
      <c r="O1517" s="186"/>
      <c r="P1517" s="186"/>
      <c r="Q1517" s="186"/>
      <c r="R1517" s="186"/>
      <c r="S1517" s="186"/>
      <c r="T1517" s="186"/>
      <c r="U1517" s="186"/>
      <c r="V1517" s="186"/>
      <c r="W1517" s="186"/>
      <c r="X1517" s="186"/>
      <c r="Y1517" s="186"/>
      <c r="Z1517" s="186"/>
      <c r="AA1517" s="186"/>
      <c r="AB1517" s="186"/>
      <c r="AC1517" s="186"/>
      <c r="AD1517" s="186"/>
      <c r="AE1517" s="186"/>
      <c r="AF1517" s="186"/>
      <c r="AG1517" s="186"/>
      <c r="AH1517" s="186"/>
      <c r="AI1517" s="186"/>
      <c r="AJ1517" s="186"/>
      <c r="AK1517" s="186"/>
      <c r="AL1517" s="186"/>
      <c r="AM1517" s="186"/>
      <c r="AN1517" s="186"/>
      <c r="AO1517" s="186"/>
      <c r="AP1517" s="186"/>
    </row>
    <row r="1518" spans="1:42" s="55" customFormat="1" ht="31.9" hidden="1" customHeight="1" outlineLevel="1" x14ac:dyDescent="0.25">
      <c r="A1518" s="143" t="s">
        <v>2837</v>
      </c>
      <c r="B1518" s="75" t="s">
        <v>348</v>
      </c>
      <c r="C1518" s="105"/>
      <c r="D1518" s="115"/>
      <c r="E1518" s="82"/>
      <c r="F1518" s="82"/>
      <c r="G1518" s="83"/>
      <c r="H1518" s="186"/>
      <c r="I1518" s="186"/>
      <c r="J1518" s="186"/>
      <c r="K1518" s="186"/>
      <c r="L1518" s="186"/>
      <c r="M1518" s="186"/>
      <c r="N1518" s="186"/>
      <c r="O1518" s="186"/>
      <c r="P1518" s="186"/>
      <c r="Q1518" s="186"/>
      <c r="R1518" s="186"/>
      <c r="S1518" s="186"/>
      <c r="T1518" s="186"/>
      <c r="U1518" s="186"/>
      <c r="V1518" s="186"/>
      <c r="W1518" s="186"/>
      <c r="X1518" s="186"/>
      <c r="Y1518" s="186"/>
      <c r="Z1518" s="186"/>
      <c r="AA1518" s="186"/>
      <c r="AB1518" s="186"/>
      <c r="AC1518" s="186"/>
      <c r="AD1518" s="186"/>
      <c r="AE1518" s="186"/>
      <c r="AF1518" s="186"/>
      <c r="AG1518" s="186"/>
      <c r="AH1518" s="186"/>
      <c r="AI1518" s="186"/>
      <c r="AJ1518" s="186"/>
      <c r="AK1518" s="186"/>
      <c r="AL1518" s="186"/>
      <c r="AM1518" s="186"/>
      <c r="AN1518" s="186"/>
      <c r="AO1518" s="186"/>
      <c r="AP1518" s="186"/>
    </row>
    <row r="1519" spans="1:42" s="55" customFormat="1" ht="31.9" hidden="1" customHeight="1" outlineLevel="1" x14ac:dyDescent="0.25">
      <c r="A1519" s="143" t="s">
        <v>2838</v>
      </c>
      <c r="B1519" s="72" t="s">
        <v>362</v>
      </c>
      <c r="C1519" s="105"/>
      <c r="D1519" s="115"/>
      <c r="E1519" s="82"/>
      <c r="F1519" s="82"/>
      <c r="G1519" s="83"/>
      <c r="H1519" s="186"/>
      <c r="I1519" s="186"/>
      <c r="J1519" s="186"/>
      <c r="K1519" s="186"/>
      <c r="L1519" s="186"/>
      <c r="M1519" s="186"/>
      <c r="N1519" s="186"/>
      <c r="O1519" s="186"/>
      <c r="P1519" s="186"/>
      <c r="Q1519" s="186"/>
      <c r="R1519" s="186"/>
      <c r="S1519" s="186"/>
      <c r="T1519" s="186"/>
      <c r="U1519" s="186"/>
      <c r="V1519" s="186"/>
      <c r="W1519" s="186"/>
      <c r="X1519" s="186"/>
      <c r="Y1519" s="186"/>
      <c r="Z1519" s="186"/>
      <c r="AA1519" s="186"/>
      <c r="AB1519" s="186"/>
      <c r="AC1519" s="186"/>
      <c r="AD1519" s="186"/>
      <c r="AE1519" s="186"/>
      <c r="AF1519" s="186"/>
      <c r="AG1519" s="186"/>
      <c r="AH1519" s="186"/>
      <c r="AI1519" s="186"/>
      <c r="AJ1519" s="186"/>
      <c r="AK1519" s="186"/>
      <c r="AL1519" s="186"/>
      <c r="AM1519" s="186"/>
      <c r="AN1519" s="186"/>
      <c r="AO1519" s="186"/>
      <c r="AP1519" s="186"/>
    </row>
    <row r="1520" spans="1:42" s="55" customFormat="1" ht="31.9" hidden="1" customHeight="1" outlineLevel="1" x14ac:dyDescent="0.25">
      <c r="A1520" s="143" t="s">
        <v>2839</v>
      </c>
      <c r="B1520" s="75" t="s">
        <v>343</v>
      </c>
      <c r="C1520" s="105"/>
      <c r="D1520" s="115"/>
      <c r="E1520" s="82"/>
      <c r="F1520" s="82"/>
      <c r="G1520" s="83"/>
      <c r="H1520" s="186"/>
      <c r="I1520" s="186"/>
      <c r="J1520" s="186"/>
      <c r="K1520" s="186"/>
      <c r="L1520" s="186"/>
      <c r="M1520" s="186"/>
      <c r="N1520" s="186"/>
      <c r="O1520" s="186"/>
      <c r="P1520" s="186"/>
      <c r="Q1520" s="186"/>
      <c r="R1520" s="186"/>
      <c r="S1520" s="186"/>
      <c r="T1520" s="186"/>
      <c r="U1520" s="186"/>
      <c r="V1520" s="186"/>
      <c r="W1520" s="186"/>
      <c r="X1520" s="186"/>
      <c r="Y1520" s="186"/>
      <c r="Z1520" s="186"/>
      <c r="AA1520" s="186"/>
      <c r="AB1520" s="186"/>
      <c r="AC1520" s="186"/>
      <c r="AD1520" s="186"/>
      <c r="AE1520" s="186"/>
      <c r="AF1520" s="186"/>
      <c r="AG1520" s="186"/>
      <c r="AH1520" s="186"/>
      <c r="AI1520" s="186"/>
      <c r="AJ1520" s="186"/>
      <c r="AK1520" s="186"/>
      <c r="AL1520" s="186"/>
      <c r="AM1520" s="186"/>
      <c r="AN1520" s="186"/>
      <c r="AO1520" s="186"/>
      <c r="AP1520" s="186"/>
    </row>
    <row r="1521" spans="1:42" s="55" customFormat="1" ht="31.9" hidden="1" customHeight="1" outlineLevel="1" x14ac:dyDescent="0.25">
      <c r="A1521" s="143" t="s">
        <v>2840</v>
      </c>
      <c r="B1521" s="75" t="s">
        <v>345</v>
      </c>
      <c r="C1521" s="105"/>
      <c r="D1521" s="115"/>
      <c r="E1521" s="82"/>
      <c r="F1521" s="82"/>
      <c r="G1521" s="83"/>
      <c r="H1521" s="186"/>
      <c r="I1521" s="186"/>
      <c r="J1521" s="186"/>
      <c r="K1521" s="186"/>
      <c r="L1521" s="186"/>
      <c r="M1521" s="186"/>
      <c r="N1521" s="186"/>
      <c r="O1521" s="186"/>
      <c r="P1521" s="186"/>
      <c r="Q1521" s="186"/>
      <c r="R1521" s="186"/>
      <c r="S1521" s="186"/>
      <c r="T1521" s="186"/>
      <c r="U1521" s="186"/>
      <c r="V1521" s="186"/>
      <c r="W1521" s="186"/>
      <c r="X1521" s="186"/>
      <c r="Y1521" s="186"/>
      <c r="Z1521" s="186"/>
      <c r="AA1521" s="186"/>
      <c r="AB1521" s="186"/>
      <c r="AC1521" s="186"/>
      <c r="AD1521" s="186"/>
      <c r="AE1521" s="186"/>
      <c r="AF1521" s="186"/>
      <c r="AG1521" s="186"/>
      <c r="AH1521" s="186"/>
      <c r="AI1521" s="186"/>
      <c r="AJ1521" s="186"/>
      <c r="AK1521" s="186"/>
      <c r="AL1521" s="186"/>
      <c r="AM1521" s="186"/>
      <c r="AN1521" s="186"/>
      <c r="AO1521" s="186"/>
      <c r="AP1521" s="186"/>
    </row>
    <row r="1522" spans="1:42" s="55" customFormat="1" ht="31.9" hidden="1" customHeight="1" outlineLevel="1" x14ac:dyDescent="0.25">
      <c r="A1522" s="143" t="s">
        <v>2841</v>
      </c>
      <c r="B1522" s="75" t="s">
        <v>346</v>
      </c>
      <c r="C1522" s="105"/>
      <c r="D1522" s="115"/>
      <c r="E1522" s="82"/>
      <c r="F1522" s="82"/>
      <c r="G1522" s="83"/>
      <c r="H1522" s="186"/>
      <c r="I1522" s="186"/>
      <c r="J1522" s="186"/>
      <c r="K1522" s="186"/>
      <c r="L1522" s="186"/>
      <c r="M1522" s="186"/>
      <c r="N1522" s="186"/>
      <c r="O1522" s="186"/>
      <c r="P1522" s="186"/>
      <c r="Q1522" s="186"/>
      <c r="R1522" s="186"/>
      <c r="S1522" s="186"/>
      <c r="T1522" s="186"/>
      <c r="U1522" s="186"/>
      <c r="V1522" s="186"/>
      <c r="W1522" s="186"/>
      <c r="X1522" s="186"/>
      <c r="Y1522" s="186"/>
      <c r="Z1522" s="186"/>
      <c r="AA1522" s="186"/>
      <c r="AB1522" s="186"/>
      <c r="AC1522" s="186"/>
      <c r="AD1522" s="186"/>
      <c r="AE1522" s="186"/>
      <c r="AF1522" s="186"/>
      <c r="AG1522" s="186"/>
      <c r="AH1522" s="186"/>
      <c r="AI1522" s="186"/>
      <c r="AJ1522" s="186"/>
      <c r="AK1522" s="186"/>
      <c r="AL1522" s="186"/>
      <c r="AM1522" s="186"/>
      <c r="AN1522" s="186"/>
      <c r="AO1522" s="186"/>
      <c r="AP1522" s="186"/>
    </row>
    <row r="1523" spans="1:42" s="55" customFormat="1" ht="31.9" hidden="1" customHeight="1" outlineLevel="1" x14ac:dyDescent="0.25">
      <c r="A1523" s="143" t="s">
        <v>2842</v>
      </c>
      <c r="B1523" s="75" t="s">
        <v>347</v>
      </c>
      <c r="C1523" s="105"/>
      <c r="D1523" s="115"/>
      <c r="E1523" s="82"/>
      <c r="F1523" s="82"/>
      <c r="G1523" s="83"/>
      <c r="H1523" s="186"/>
      <c r="I1523" s="186"/>
      <c r="J1523" s="186"/>
      <c r="K1523" s="186"/>
      <c r="L1523" s="186"/>
      <c r="M1523" s="186"/>
      <c r="N1523" s="186"/>
      <c r="O1523" s="186"/>
      <c r="P1523" s="186"/>
      <c r="Q1523" s="186"/>
      <c r="R1523" s="186"/>
      <c r="S1523" s="186"/>
      <c r="T1523" s="186"/>
      <c r="U1523" s="186"/>
      <c r="V1523" s="186"/>
      <c r="W1523" s="186"/>
      <c r="X1523" s="186"/>
      <c r="Y1523" s="186"/>
      <c r="Z1523" s="186"/>
      <c r="AA1523" s="186"/>
      <c r="AB1523" s="186"/>
      <c r="AC1523" s="186"/>
      <c r="AD1523" s="186"/>
      <c r="AE1523" s="186"/>
      <c r="AF1523" s="186"/>
      <c r="AG1523" s="186"/>
      <c r="AH1523" s="186"/>
      <c r="AI1523" s="186"/>
      <c r="AJ1523" s="186"/>
      <c r="AK1523" s="186"/>
      <c r="AL1523" s="186"/>
      <c r="AM1523" s="186"/>
      <c r="AN1523" s="186"/>
      <c r="AO1523" s="186"/>
      <c r="AP1523" s="186"/>
    </row>
    <row r="1524" spans="1:42" s="55" customFormat="1" ht="31.9" hidden="1" customHeight="1" outlineLevel="1" x14ac:dyDescent="0.25">
      <c r="A1524" s="143" t="s">
        <v>2843</v>
      </c>
      <c r="B1524" s="75" t="s">
        <v>348</v>
      </c>
      <c r="C1524" s="105"/>
      <c r="D1524" s="115"/>
      <c r="E1524" s="82"/>
      <c r="F1524" s="82"/>
      <c r="G1524" s="83"/>
      <c r="H1524" s="186"/>
      <c r="I1524" s="186"/>
      <c r="J1524" s="186"/>
      <c r="K1524" s="186"/>
      <c r="L1524" s="186"/>
      <c r="M1524" s="186"/>
      <c r="N1524" s="186"/>
      <c r="O1524" s="186"/>
      <c r="P1524" s="186"/>
      <c r="Q1524" s="186"/>
      <c r="R1524" s="186"/>
      <c r="S1524" s="186"/>
      <c r="T1524" s="186"/>
      <c r="U1524" s="186"/>
      <c r="V1524" s="186"/>
      <c r="W1524" s="186"/>
      <c r="X1524" s="186"/>
      <c r="Y1524" s="186"/>
      <c r="Z1524" s="186"/>
      <c r="AA1524" s="186"/>
      <c r="AB1524" s="186"/>
      <c r="AC1524" s="186"/>
      <c r="AD1524" s="186"/>
      <c r="AE1524" s="186"/>
      <c r="AF1524" s="186"/>
      <c r="AG1524" s="186"/>
      <c r="AH1524" s="186"/>
      <c r="AI1524" s="186"/>
      <c r="AJ1524" s="186"/>
      <c r="AK1524" s="186"/>
      <c r="AL1524" s="186"/>
      <c r="AM1524" s="186"/>
      <c r="AN1524" s="186"/>
      <c r="AO1524" s="186"/>
      <c r="AP1524" s="186"/>
    </row>
    <row r="1525" spans="1:42" s="55" customFormat="1" ht="31.9" hidden="1" customHeight="1" outlineLevel="1" x14ac:dyDescent="0.25">
      <c r="A1525" s="143" t="s">
        <v>2844</v>
      </c>
      <c r="B1525" s="72" t="s">
        <v>7</v>
      </c>
      <c r="C1525" s="73"/>
      <c r="D1525" s="111"/>
      <c r="E1525" s="76"/>
      <c r="F1525" s="76"/>
      <c r="G1525" s="78"/>
      <c r="H1525" s="186"/>
      <c r="I1525" s="186"/>
      <c r="J1525" s="186"/>
      <c r="K1525" s="186"/>
      <c r="L1525" s="186"/>
      <c r="M1525" s="186"/>
      <c r="N1525" s="186"/>
      <c r="O1525" s="186"/>
      <c r="P1525" s="186"/>
      <c r="Q1525" s="186"/>
      <c r="R1525" s="186"/>
      <c r="S1525" s="186"/>
      <c r="T1525" s="186"/>
      <c r="U1525" s="186"/>
      <c r="V1525" s="186"/>
      <c r="W1525" s="186"/>
      <c r="X1525" s="186"/>
      <c r="Y1525" s="186"/>
      <c r="Z1525" s="186"/>
      <c r="AA1525" s="186"/>
      <c r="AB1525" s="186"/>
      <c r="AC1525" s="186"/>
      <c r="AD1525" s="186"/>
      <c r="AE1525" s="186"/>
      <c r="AF1525" s="186"/>
      <c r="AG1525" s="186"/>
      <c r="AH1525" s="186"/>
      <c r="AI1525" s="186"/>
      <c r="AJ1525" s="186"/>
      <c r="AK1525" s="186"/>
      <c r="AL1525" s="186"/>
      <c r="AM1525" s="186"/>
      <c r="AN1525" s="186"/>
      <c r="AO1525" s="186"/>
      <c r="AP1525" s="186"/>
    </row>
    <row r="1526" spans="1:42" s="55" customFormat="1" ht="31.9" hidden="1" customHeight="1" outlineLevel="1" x14ac:dyDescent="0.25">
      <c r="A1526" s="143" t="s">
        <v>2845</v>
      </c>
      <c r="B1526" s="75" t="s">
        <v>343</v>
      </c>
      <c r="C1526" s="73"/>
      <c r="D1526" s="111"/>
      <c r="E1526" s="76"/>
      <c r="F1526" s="76"/>
      <c r="G1526" s="78"/>
      <c r="H1526" s="186"/>
      <c r="I1526" s="186"/>
      <c r="J1526" s="186"/>
      <c r="K1526" s="186"/>
      <c r="L1526" s="186"/>
      <c r="M1526" s="186"/>
      <c r="N1526" s="186"/>
      <c r="O1526" s="186"/>
      <c r="P1526" s="186"/>
      <c r="Q1526" s="186"/>
      <c r="R1526" s="186"/>
      <c r="S1526" s="186"/>
      <c r="T1526" s="186"/>
      <c r="U1526" s="186"/>
      <c r="V1526" s="186"/>
      <c r="W1526" s="186"/>
      <c r="X1526" s="186"/>
      <c r="Y1526" s="186"/>
      <c r="Z1526" s="186"/>
      <c r="AA1526" s="186"/>
      <c r="AB1526" s="186"/>
      <c r="AC1526" s="186"/>
      <c r="AD1526" s="186"/>
      <c r="AE1526" s="186"/>
      <c r="AF1526" s="186"/>
      <c r="AG1526" s="186"/>
      <c r="AH1526" s="186"/>
      <c r="AI1526" s="186"/>
      <c r="AJ1526" s="186"/>
      <c r="AK1526" s="186"/>
      <c r="AL1526" s="186"/>
      <c r="AM1526" s="186"/>
      <c r="AN1526" s="186"/>
      <c r="AO1526" s="186"/>
      <c r="AP1526" s="186"/>
    </row>
    <row r="1527" spans="1:42" s="55" customFormat="1" ht="31.9" hidden="1" customHeight="1" outlineLevel="1" x14ac:dyDescent="0.25">
      <c r="A1527" s="143" t="s">
        <v>2846</v>
      </c>
      <c r="B1527" s="75" t="s">
        <v>345</v>
      </c>
      <c r="C1527" s="73"/>
      <c r="D1527" s="111"/>
      <c r="E1527" s="76"/>
      <c r="F1527" s="76"/>
      <c r="G1527" s="78"/>
      <c r="H1527" s="186"/>
      <c r="I1527" s="186"/>
      <c r="J1527" s="186"/>
      <c r="K1527" s="186"/>
      <c r="L1527" s="186"/>
      <c r="M1527" s="186"/>
      <c r="N1527" s="186"/>
      <c r="O1527" s="186"/>
      <c r="P1527" s="186"/>
      <c r="Q1527" s="186"/>
      <c r="R1527" s="186"/>
      <c r="S1527" s="186"/>
      <c r="T1527" s="186"/>
      <c r="U1527" s="186"/>
      <c r="V1527" s="186"/>
      <c r="W1527" s="186"/>
      <c r="X1527" s="186"/>
      <c r="Y1527" s="186"/>
      <c r="Z1527" s="186"/>
      <c r="AA1527" s="186"/>
      <c r="AB1527" s="186"/>
      <c r="AC1527" s="186"/>
      <c r="AD1527" s="186"/>
      <c r="AE1527" s="186"/>
      <c r="AF1527" s="186"/>
      <c r="AG1527" s="186"/>
      <c r="AH1527" s="186"/>
      <c r="AI1527" s="186"/>
      <c r="AJ1527" s="186"/>
      <c r="AK1527" s="186"/>
      <c r="AL1527" s="186"/>
      <c r="AM1527" s="186"/>
      <c r="AN1527" s="186"/>
      <c r="AO1527" s="186"/>
      <c r="AP1527" s="186"/>
    </row>
    <row r="1528" spans="1:42" s="55" customFormat="1" ht="31.9" hidden="1" customHeight="1" outlineLevel="1" x14ac:dyDescent="0.25">
      <c r="A1528" s="143" t="s">
        <v>2847</v>
      </c>
      <c r="B1528" s="75" t="s">
        <v>346</v>
      </c>
      <c r="C1528" s="73"/>
      <c r="D1528" s="111"/>
      <c r="E1528" s="76"/>
      <c r="F1528" s="76"/>
      <c r="G1528" s="78"/>
      <c r="H1528" s="186"/>
      <c r="I1528" s="186"/>
      <c r="J1528" s="186"/>
      <c r="K1528" s="186"/>
      <c r="L1528" s="186"/>
      <c r="M1528" s="186"/>
      <c r="N1528" s="186"/>
      <c r="O1528" s="186"/>
      <c r="P1528" s="186"/>
      <c r="Q1528" s="186"/>
      <c r="R1528" s="186"/>
      <c r="S1528" s="186"/>
      <c r="T1528" s="186"/>
      <c r="U1528" s="186"/>
      <c r="V1528" s="186"/>
      <c r="W1528" s="186"/>
      <c r="X1528" s="186"/>
      <c r="Y1528" s="186"/>
      <c r="Z1528" s="186"/>
      <c r="AA1528" s="186"/>
      <c r="AB1528" s="186"/>
      <c r="AC1528" s="186"/>
      <c r="AD1528" s="186"/>
      <c r="AE1528" s="186"/>
      <c r="AF1528" s="186"/>
      <c r="AG1528" s="186"/>
      <c r="AH1528" s="186"/>
      <c r="AI1528" s="186"/>
      <c r="AJ1528" s="186"/>
      <c r="AK1528" s="186"/>
      <c r="AL1528" s="186"/>
      <c r="AM1528" s="186"/>
      <c r="AN1528" s="186"/>
      <c r="AO1528" s="186"/>
      <c r="AP1528" s="186"/>
    </row>
    <row r="1529" spans="1:42" s="55" customFormat="1" ht="31.9" hidden="1" customHeight="1" outlineLevel="1" x14ac:dyDescent="0.25">
      <c r="A1529" s="143" t="s">
        <v>2848</v>
      </c>
      <c r="B1529" s="75" t="s">
        <v>347</v>
      </c>
      <c r="C1529" s="73"/>
      <c r="D1529" s="111"/>
      <c r="E1529" s="76"/>
      <c r="F1529" s="76"/>
      <c r="G1529" s="78"/>
      <c r="H1529" s="186"/>
      <c r="I1529" s="186"/>
      <c r="J1529" s="186"/>
      <c r="K1529" s="186"/>
      <c r="L1529" s="186"/>
      <c r="M1529" s="186"/>
      <c r="N1529" s="186"/>
      <c r="O1529" s="186"/>
      <c r="P1529" s="186"/>
      <c r="Q1529" s="186"/>
      <c r="R1529" s="186"/>
      <c r="S1529" s="186"/>
      <c r="T1529" s="186"/>
      <c r="U1529" s="186"/>
      <c r="V1529" s="186"/>
      <c r="W1529" s="186"/>
      <c r="X1529" s="186"/>
      <c r="Y1529" s="186"/>
      <c r="Z1529" s="186"/>
      <c r="AA1529" s="186"/>
      <c r="AB1529" s="186"/>
      <c r="AC1529" s="186"/>
      <c r="AD1529" s="186"/>
      <c r="AE1529" s="186"/>
      <c r="AF1529" s="186"/>
      <c r="AG1529" s="186"/>
      <c r="AH1529" s="186"/>
      <c r="AI1529" s="186"/>
      <c r="AJ1529" s="186"/>
      <c r="AK1529" s="186"/>
      <c r="AL1529" s="186"/>
      <c r="AM1529" s="186"/>
      <c r="AN1529" s="186"/>
      <c r="AO1529" s="186"/>
      <c r="AP1529" s="186"/>
    </row>
    <row r="1530" spans="1:42" s="55" customFormat="1" ht="31.9" hidden="1" customHeight="1" outlineLevel="1" x14ac:dyDescent="0.25">
      <c r="A1530" s="143" t="s">
        <v>2849</v>
      </c>
      <c r="B1530" s="75" t="s">
        <v>348</v>
      </c>
      <c r="C1530" s="73"/>
      <c r="D1530" s="111"/>
      <c r="E1530" s="76"/>
      <c r="F1530" s="76"/>
      <c r="G1530" s="78"/>
      <c r="H1530" s="186"/>
      <c r="I1530" s="186"/>
      <c r="J1530" s="186"/>
      <c r="K1530" s="186"/>
      <c r="L1530" s="186"/>
      <c r="M1530" s="186"/>
      <c r="N1530" s="186"/>
      <c r="O1530" s="186"/>
      <c r="P1530" s="186"/>
      <c r="Q1530" s="186"/>
      <c r="R1530" s="186"/>
      <c r="S1530" s="186"/>
      <c r="T1530" s="186"/>
      <c r="U1530" s="186"/>
      <c r="V1530" s="186"/>
      <c r="W1530" s="186"/>
      <c r="X1530" s="186"/>
      <c r="Y1530" s="186"/>
      <c r="Z1530" s="186"/>
      <c r="AA1530" s="186"/>
      <c r="AB1530" s="186"/>
      <c r="AC1530" s="186"/>
      <c r="AD1530" s="186"/>
      <c r="AE1530" s="186"/>
      <c r="AF1530" s="186"/>
      <c r="AG1530" s="186"/>
      <c r="AH1530" s="186"/>
      <c r="AI1530" s="186"/>
      <c r="AJ1530" s="186"/>
      <c r="AK1530" s="186"/>
      <c r="AL1530" s="186"/>
      <c r="AM1530" s="186"/>
      <c r="AN1530" s="186"/>
      <c r="AO1530" s="186"/>
      <c r="AP1530" s="186"/>
    </row>
    <row r="1531" spans="1:42" s="55" customFormat="1" ht="31.9" hidden="1" customHeight="1" outlineLevel="1" x14ac:dyDescent="0.25">
      <c r="A1531" s="143" t="s">
        <v>2850</v>
      </c>
      <c r="B1531" s="72" t="s">
        <v>327</v>
      </c>
      <c r="C1531" s="73"/>
      <c r="D1531" s="111"/>
      <c r="E1531" s="76"/>
      <c r="F1531" s="76"/>
      <c r="G1531" s="78"/>
      <c r="H1531" s="186"/>
      <c r="I1531" s="186"/>
      <c r="J1531" s="186"/>
      <c r="K1531" s="186"/>
      <c r="L1531" s="186"/>
      <c r="M1531" s="186"/>
      <c r="N1531" s="186"/>
      <c r="O1531" s="186"/>
      <c r="P1531" s="186"/>
      <c r="Q1531" s="186"/>
      <c r="R1531" s="186"/>
      <c r="S1531" s="186"/>
      <c r="T1531" s="186"/>
      <c r="U1531" s="186"/>
      <c r="V1531" s="186"/>
      <c r="W1531" s="186"/>
      <c r="X1531" s="186"/>
      <c r="Y1531" s="186"/>
      <c r="Z1531" s="186"/>
      <c r="AA1531" s="186"/>
      <c r="AB1531" s="186"/>
      <c r="AC1531" s="186"/>
      <c r="AD1531" s="186"/>
      <c r="AE1531" s="186"/>
      <c r="AF1531" s="186"/>
      <c r="AG1531" s="186"/>
      <c r="AH1531" s="186"/>
      <c r="AI1531" s="186"/>
      <c r="AJ1531" s="186"/>
      <c r="AK1531" s="186"/>
      <c r="AL1531" s="186"/>
      <c r="AM1531" s="186"/>
      <c r="AN1531" s="186"/>
      <c r="AO1531" s="186"/>
      <c r="AP1531" s="186"/>
    </row>
    <row r="1532" spans="1:42" s="55" customFormat="1" ht="31.9" hidden="1" customHeight="1" outlineLevel="1" x14ac:dyDescent="0.25">
      <c r="A1532" s="143" t="s">
        <v>2851</v>
      </c>
      <c r="B1532" s="75" t="s">
        <v>343</v>
      </c>
      <c r="C1532" s="73"/>
      <c r="D1532" s="111"/>
      <c r="E1532" s="76"/>
      <c r="F1532" s="76"/>
      <c r="G1532" s="78"/>
      <c r="H1532" s="186"/>
      <c r="I1532" s="186"/>
      <c r="J1532" s="186"/>
      <c r="K1532" s="186"/>
      <c r="L1532" s="186"/>
      <c r="M1532" s="186"/>
      <c r="N1532" s="186"/>
      <c r="O1532" s="186"/>
      <c r="P1532" s="186"/>
      <c r="Q1532" s="186"/>
      <c r="R1532" s="186"/>
      <c r="S1532" s="186"/>
      <c r="T1532" s="186"/>
      <c r="U1532" s="186"/>
      <c r="V1532" s="186"/>
      <c r="W1532" s="186"/>
      <c r="X1532" s="186"/>
      <c r="Y1532" s="186"/>
      <c r="Z1532" s="186"/>
      <c r="AA1532" s="186"/>
      <c r="AB1532" s="186"/>
      <c r="AC1532" s="186"/>
      <c r="AD1532" s="186"/>
      <c r="AE1532" s="186"/>
      <c r="AF1532" s="186"/>
      <c r="AG1532" s="186"/>
      <c r="AH1532" s="186"/>
      <c r="AI1532" s="186"/>
      <c r="AJ1532" s="186"/>
      <c r="AK1532" s="186"/>
      <c r="AL1532" s="186"/>
      <c r="AM1532" s="186"/>
      <c r="AN1532" s="186"/>
      <c r="AO1532" s="186"/>
      <c r="AP1532" s="186"/>
    </row>
    <row r="1533" spans="1:42" s="55" customFormat="1" ht="31.9" hidden="1" customHeight="1" outlineLevel="1" x14ac:dyDescent="0.25">
      <c r="A1533" s="143" t="s">
        <v>2852</v>
      </c>
      <c r="B1533" s="75" t="s">
        <v>345</v>
      </c>
      <c r="C1533" s="73"/>
      <c r="D1533" s="111"/>
      <c r="E1533" s="76"/>
      <c r="F1533" s="76"/>
      <c r="G1533" s="78"/>
      <c r="H1533" s="186"/>
      <c r="I1533" s="186"/>
      <c r="J1533" s="186"/>
      <c r="K1533" s="186"/>
      <c r="L1533" s="186"/>
      <c r="M1533" s="186"/>
      <c r="N1533" s="186"/>
      <c r="O1533" s="186"/>
      <c r="P1533" s="186"/>
      <c r="Q1533" s="186"/>
      <c r="R1533" s="186"/>
      <c r="S1533" s="186"/>
      <c r="T1533" s="186"/>
      <c r="U1533" s="186"/>
      <c r="V1533" s="186"/>
      <c r="W1533" s="186"/>
      <c r="X1533" s="186"/>
      <c r="Y1533" s="186"/>
      <c r="Z1533" s="186"/>
      <c r="AA1533" s="186"/>
      <c r="AB1533" s="186"/>
      <c r="AC1533" s="186"/>
      <c r="AD1533" s="186"/>
      <c r="AE1533" s="186"/>
      <c r="AF1533" s="186"/>
      <c r="AG1533" s="186"/>
      <c r="AH1533" s="186"/>
      <c r="AI1533" s="186"/>
      <c r="AJ1533" s="186"/>
      <c r="AK1533" s="186"/>
      <c r="AL1533" s="186"/>
      <c r="AM1533" s="186"/>
      <c r="AN1533" s="186"/>
      <c r="AO1533" s="186"/>
      <c r="AP1533" s="186"/>
    </row>
    <row r="1534" spans="1:42" s="55" customFormat="1" ht="31.9" hidden="1" customHeight="1" outlineLevel="1" x14ac:dyDescent="0.25">
      <c r="A1534" s="143" t="s">
        <v>2853</v>
      </c>
      <c r="B1534" s="75" t="s">
        <v>346</v>
      </c>
      <c r="C1534" s="73"/>
      <c r="D1534" s="111"/>
      <c r="E1534" s="76"/>
      <c r="F1534" s="76"/>
      <c r="G1534" s="78"/>
      <c r="H1534" s="186"/>
      <c r="I1534" s="186"/>
      <c r="J1534" s="186"/>
      <c r="K1534" s="186"/>
      <c r="L1534" s="186"/>
      <c r="M1534" s="186"/>
      <c r="N1534" s="186"/>
      <c r="O1534" s="186"/>
      <c r="P1534" s="186"/>
      <c r="Q1534" s="186"/>
      <c r="R1534" s="186"/>
      <c r="S1534" s="186"/>
      <c r="T1534" s="186"/>
      <c r="U1534" s="186"/>
      <c r="V1534" s="186"/>
      <c r="W1534" s="186"/>
      <c r="X1534" s="186"/>
      <c r="Y1534" s="186"/>
      <c r="Z1534" s="186"/>
      <c r="AA1534" s="186"/>
      <c r="AB1534" s="186"/>
      <c r="AC1534" s="186"/>
      <c r="AD1534" s="186"/>
      <c r="AE1534" s="186"/>
      <c r="AF1534" s="186"/>
      <c r="AG1534" s="186"/>
      <c r="AH1534" s="186"/>
      <c r="AI1534" s="186"/>
      <c r="AJ1534" s="186"/>
      <c r="AK1534" s="186"/>
      <c r="AL1534" s="186"/>
      <c r="AM1534" s="186"/>
      <c r="AN1534" s="186"/>
      <c r="AO1534" s="186"/>
      <c r="AP1534" s="186"/>
    </row>
    <row r="1535" spans="1:42" s="55" customFormat="1" ht="31.9" hidden="1" customHeight="1" outlineLevel="1" x14ac:dyDescent="0.25">
      <c r="A1535" s="143" t="s">
        <v>2854</v>
      </c>
      <c r="B1535" s="75" t="s">
        <v>347</v>
      </c>
      <c r="C1535" s="73"/>
      <c r="D1535" s="111"/>
      <c r="E1535" s="76"/>
      <c r="F1535" s="76"/>
      <c r="G1535" s="78"/>
      <c r="H1535" s="186"/>
      <c r="I1535" s="186"/>
      <c r="J1535" s="186"/>
      <c r="K1535" s="186"/>
      <c r="L1535" s="186"/>
      <c r="M1535" s="186"/>
      <c r="N1535" s="186"/>
      <c r="O1535" s="186"/>
      <c r="P1535" s="186"/>
      <c r="Q1535" s="186"/>
      <c r="R1535" s="186"/>
      <c r="S1535" s="186"/>
      <c r="T1535" s="186"/>
      <c r="U1535" s="186"/>
      <c r="V1535" s="186"/>
      <c r="W1535" s="186"/>
      <c r="X1535" s="186"/>
      <c r="Y1535" s="186"/>
      <c r="Z1535" s="186"/>
      <c r="AA1535" s="186"/>
      <c r="AB1535" s="186"/>
      <c r="AC1535" s="186"/>
      <c r="AD1535" s="186"/>
      <c r="AE1535" s="186"/>
      <c r="AF1535" s="186"/>
      <c r="AG1535" s="186"/>
      <c r="AH1535" s="186"/>
      <c r="AI1535" s="186"/>
      <c r="AJ1535" s="186"/>
      <c r="AK1535" s="186"/>
      <c r="AL1535" s="186"/>
      <c r="AM1535" s="186"/>
      <c r="AN1535" s="186"/>
      <c r="AO1535" s="186"/>
      <c r="AP1535" s="186"/>
    </row>
    <row r="1536" spans="1:42" s="55" customFormat="1" ht="31.9" hidden="1" customHeight="1" outlineLevel="1" x14ac:dyDescent="0.25">
      <c r="A1536" s="143" t="s">
        <v>2855</v>
      </c>
      <c r="B1536" s="75" t="s">
        <v>348</v>
      </c>
      <c r="C1536" s="73"/>
      <c r="D1536" s="111"/>
      <c r="E1536" s="76"/>
      <c r="F1536" s="76"/>
      <c r="G1536" s="78"/>
      <c r="H1536" s="186"/>
      <c r="I1536" s="186"/>
      <c r="J1536" s="186"/>
      <c r="K1536" s="186"/>
      <c r="L1536" s="186"/>
      <c r="M1536" s="186"/>
      <c r="N1536" s="186"/>
      <c r="O1536" s="186"/>
      <c r="P1536" s="186"/>
      <c r="Q1536" s="186"/>
      <c r="R1536" s="186"/>
      <c r="S1536" s="186"/>
      <c r="T1536" s="186"/>
      <c r="U1536" s="186"/>
      <c r="V1536" s="186"/>
      <c r="W1536" s="186"/>
      <c r="X1536" s="186"/>
      <c r="Y1536" s="186"/>
      <c r="Z1536" s="186"/>
      <c r="AA1536" s="186"/>
      <c r="AB1536" s="186"/>
      <c r="AC1536" s="186"/>
      <c r="AD1536" s="186"/>
      <c r="AE1536" s="186"/>
      <c r="AF1536" s="186"/>
      <c r="AG1536" s="186"/>
      <c r="AH1536" s="186"/>
      <c r="AI1536" s="186"/>
      <c r="AJ1536" s="186"/>
      <c r="AK1536" s="186"/>
      <c r="AL1536" s="186"/>
      <c r="AM1536" s="186"/>
      <c r="AN1536" s="186"/>
      <c r="AO1536" s="186"/>
      <c r="AP1536" s="186"/>
    </row>
    <row r="1537" spans="1:42" s="55" customFormat="1" ht="31.9" hidden="1" customHeight="1" x14ac:dyDescent="0.25">
      <c r="A1537" s="143" t="s">
        <v>311</v>
      </c>
      <c r="B1537" s="57" t="s">
        <v>146</v>
      </c>
      <c r="C1537" s="58"/>
      <c r="D1537" s="122"/>
      <c r="E1537" s="59"/>
      <c r="F1537" s="87"/>
      <c r="G1537" s="88"/>
      <c r="H1537" s="186"/>
      <c r="I1537" s="186"/>
      <c r="J1537" s="186"/>
      <c r="K1537" s="186"/>
      <c r="L1537" s="186"/>
      <c r="M1537" s="186"/>
      <c r="N1537" s="186"/>
      <c r="O1537" s="186"/>
      <c r="P1537" s="186"/>
      <c r="Q1537" s="186"/>
      <c r="R1537" s="186"/>
      <c r="S1537" s="186"/>
      <c r="T1537" s="186"/>
      <c r="U1537" s="186"/>
      <c r="V1537" s="186"/>
      <c r="W1537" s="186"/>
      <c r="X1537" s="186"/>
      <c r="Y1537" s="186"/>
      <c r="Z1537" s="186"/>
      <c r="AA1537" s="186"/>
      <c r="AB1537" s="186"/>
      <c r="AC1537" s="186"/>
      <c r="AD1537" s="186"/>
      <c r="AE1537" s="186"/>
      <c r="AF1537" s="186"/>
      <c r="AG1537" s="186"/>
      <c r="AH1537" s="186"/>
      <c r="AI1537" s="186"/>
      <c r="AJ1537" s="186"/>
      <c r="AK1537" s="186"/>
      <c r="AL1537" s="186"/>
      <c r="AM1537" s="186"/>
      <c r="AN1537" s="186"/>
      <c r="AO1537" s="186"/>
      <c r="AP1537" s="186"/>
    </row>
    <row r="1538" spans="1:42" s="55" customFormat="1" ht="31.9" hidden="1" customHeight="1" outlineLevel="1" x14ac:dyDescent="0.25">
      <c r="A1538" s="143" t="s">
        <v>1369</v>
      </c>
      <c r="B1538" s="61" t="s">
        <v>113</v>
      </c>
      <c r="C1538" s="62"/>
      <c r="D1538" s="120"/>
      <c r="E1538" s="64"/>
      <c r="F1538" s="64"/>
      <c r="G1538" s="66"/>
      <c r="H1538" s="186"/>
      <c r="I1538" s="186"/>
      <c r="J1538" s="186"/>
      <c r="K1538" s="186"/>
      <c r="L1538" s="186"/>
      <c r="M1538" s="186"/>
      <c r="N1538" s="186"/>
      <c r="O1538" s="186"/>
      <c r="P1538" s="186"/>
      <c r="Q1538" s="186"/>
      <c r="R1538" s="186"/>
      <c r="S1538" s="186"/>
      <c r="T1538" s="186"/>
      <c r="U1538" s="186"/>
      <c r="V1538" s="186"/>
      <c r="W1538" s="186"/>
      <c r="X1538" s="186"/>
      <c r="Y1538" s="186"/>
      <c r="Z1538" s="186"/>
      <c r="AA1538" s="186"/>
      <c r="AB1538" s="186"/>
      <c r="AC1538" s="186"/>
      <c r="AD1538" s="186"/>
      <c r="AE1538" s="186"/>
      <c r="AF1538" s="186"/>
      <c r="AG1538" s="186"/>
      <c r="AH1538" s="186"/>
      <c r="AI1538" s="186"/>
      <c r="AJ1538" s="186"/>
      <c r="AK1538" s="186"/>
      <c r="AL1538" s="186"/>
      <c r="AM1538" s="186"/>
      <c r="AN1538" s="186"/>
      <c r="AO1538" s="186"/>
      <c r="AP1538" s="186"/>
    </row>
    <row r="1539" spans="1:42" s="55" customFormat="1" ht="31.9" hidden="1" customHeight="1" outlineLevel="1" x14ac:dyDescent="0.25">
      <c r="A1539" s="143" t="s">
        <v>2856</v>
      </c>
      <c r="B1539" s="68" t="s">
        <v>114</v>
      </c>
      <c r="C1539" s="69"/>
      <c r="D1539" s="119"/>
      <c r="E1539" s="85"/>
      <c r="F1539" s="85"/>
      <c r="G1539" s="86"/>
      <c r="H1539" s="186"/>
      <c r="I1539" s="186"/>
      <c r="J1539" s="186"/>
      <c r="K1539" s="186"/>
      <c r="L1539" s="186"/>
      <c r="M1539" s="186"/>
      <c r="N1539" s="186"/>
      <c r="O1539" s="186"/>
      <c r="P1539" s="186"/>
      <c r="Q1539" s="186"/>
      <c r="R1539" s="186"/>
      <c r="S1539" s="186"/>
      <c r="T1539" s="186"/>
      <c r="U1539" s="186"/>
      <c r="V1539" s="186"/>
      <c r="W1539" s="186"/>
      <c r="X1539" s="186"/>
      <c r="Y1539" s="186"/>
      <c r="Z1539" s="186"/>
      <c r="AA1539" s="186"/>
      <c r="AB1539" s="186"/>
      <c r="AC1539" s="186"/>
      <c r="AD1539" s="186"/>
      <c r="AE1539" s="186"/>
      <c r="AF1539" s="186"/>
      <c r="AG1539" s="186"/>
      <c r="AH1539" s="186"/>
      <c r="AI1539" s="186"/>
      <c r="AJ1539" s="186"/>
      <c r="AK1539" s="186"/>
      <c r="AL1539" s="186"/>
      <c r="AM1539" s="186"/>
      <c r="AN1539" s="186"/>
      <c r="AO1539" s="186"/>
      <c r="AP1539" s="186"/>
    </row>
    <row r="1540" spans="1:42" s="55" customFormat="1" ht="31.9" hidden="1" customHeight="1" outlineLevel="1" x14ac:dyDescent="0.25">
      <c r="A1540" s="143" t="s">
        <v>2857</v>
      </c>
      <c r="B1540" s="72" t="s">
        <v>4</v>
      </c>
      <c r="C1540" s="73"/>
      <c r="D1540" s="111"/>
      <c r="E1540" s="76"/>
      <c r="F1540" s="76"/>
      <c r="G1540" s="78"/>
      <c r="H1540" s="186"/>
      <c r="I1540" s="186"/>
      <c r="J1540" s="186"/>
      <c r="K1540" s="186"/>
      <c r="L1540" s="186"/>
      <c r="M1540" s="186"/>
      <c r="N1540" s="186"/>
      <c r="O1540" s="186"/>
      <c r="P1540" s="186"/>
      <c r="Q1540" s="186"/>
      <c r="R1540" s="186"/>
      <c r="S1540" s="186"/>
      <c r="T1540" s="186"/>
      <c r="U1540" s="186"/>
      <c r="V1540" s="186"/>
      <c r="W1540" s="186"/>
      <c r="X1540" s="186"/>
      <c r="Y1540" s="186"/>
      <c r="Z1540" s="186"/>
      <c r="AA1540" s="186"/>
      <c r="AB1540" s="186"/>
      <c r="AC1540" s="186"/>
      <c r="AD1540" s="186"/>
      <c r="AE1540" s="186"/>
      <c r="AF1540" s="186"/>
      <c r="AG1540" s="186"/>
      <c r="AH1540" s="186"/>
      <c r="AI1540" s="186"/>
      <c r="AJ1540" s="186"/>
      <c r="AK1540" s="186"/>
      <c r="AL1540" s="186"/>
      <c r="AM1540" s="186"/>
      <c r="AN1540" s="186"/>
      <c r="AO1540" s="186"/>
      <c r="AP1540" s="186"/>
    </row>
    <row r="1541" spans="1:42" s="55" customFormat="1" ht="31.9" hidden="1" customHeight="1" outlineLevel="1" x14ac:dyDescent="0.25">
      <c r="A1541" s="143" t="s">
        <v>2858</v>
      </c>
      <c r="B1541" s="75" t="s">
        <v>388</v>
      </c>
      <c r="C1541" s="73"/>
      <c r="D1541" s="111"/>
      <c r="E1541" s="76"/>
      <c r="F1541" s="76"/>
      <c r="G1541" s="78"/>
      <c r="H1541" s="186"/>
      <c r="I1541" s="186"/>
      <c r="J1541" s="186"/>
      <c r="K1541" s="186"/>
      <c r="L1541" s="186"/>
      <c r="M1541" s="186"/>
      <c r="N1541" s="186"/>
      <c r="O1541" s="186"/>
      <c r="P1541" s="186"/>
      <c r="Q1541" s="186"/>
      <c r="R1541" s="186"/>
      <c r="S1541" s="186"/>
      <c r="T1541" s="186"/>
      <c r="U1541" s="186"/>
      <c r="V1541" s="186"/>
      <c r="W1541" s="186"/>
      <c r="X1541" s="186"/>
      <c r="Y1541" s="186"/>
      <c r="Z1541" s="186"/>
      <c r="AA1541" s="186"/>
      <c r="AB1541" s="186"/>
      <c r="AC1541" s="186"/>
      <c r="AD1541" s="186"/>
      <c r="AE1541" s="186"/>
      <c r="AF1541" s="186"/>
      <c r="AG1541" s="186"/>
      <c r="AH1541" s="186"/>
      <c r="AI1541" s="186"/>
      <c r="AJ1541" s="186"/>
      <c r="AK1541" s="186"/>
      <c r="AL1541" s="186"/>
      <c r="AM1541" s="186"/>
      <c r="AN1541" s="186"/>
      <c r="AO1541" s="186"/>
      <c r="AP1541" s="186"/>
    </row>
    <row r="1542" spans="1:42" s="55" customFormat="1" ht="31.9" hidden="1" customHeight="1" outlineLevel="1" x14ac:dyDescent="0.25">
      <c r="A1542" s="143" t="s">
        <v>2859</v>
      </c>
      <c r="B1542" s="75" t="s">
        <v>390</v>
      </c>
      <c r="C1542" s="73"/>
      <c r="D1542" s="111"/>
      <c r="E1542" s="76"/>
      <c r="F1542" s="76"/>
      <c r="G1542" s="78"/>
      <c r="H1542" s="186"/>
      <c r="I1542" s="186"/>
      <c r="J1542" s="186"/>
      <c r="K1542" s="186"/>
      <c r="L1542" s="186"/>
      <c r="M1542" s="186"/>
      <c r="N1542" s="186"/>
      <c r="O1542" s="186"/>
      <c r="P1542" s="186"/>
      <c r="Q1542" s="186"/>
      <c r="R1542" s="186"/>
      <c r="S1542" s="186"/>
      <c r="T1542" s="186"/>
      <c r="U1542" s="186"/>
      <c r="V1542" s="186"/>
      <c r="W1542" s="186"/>
      <c r="X1542" s="186"/>
      <c r="Y1542" s="186"/>
      <c r="Z1542" s="186"/>
      <c r="AA1542" s="186"/>
      <c r="AB1542" s="186"/>
      <c r="AC1542" s="186"/>
      <c r="AD1542" s="186"/>
      <c r="AE1542" s="186"/>
      <c r="AF1542" s="186"/>
      <c r="AG1542" s="186"/>
      <c r="AH1542" s="186"/>
      <c r="AI1542" s="186"/>
      <c r="AJ1542" s="186"/>
      <c r="AK1542" s="186"/>
      <c r="AL1542" s="186"/>
      <c r="AM1542" s="186"/>
      <c r="AN1542" s="186"/>
      <c r="AO1542" s="186"/>
      <c r="AP1542" s="186"/>
    </row>
    <row r="1543" spans="1:42" s="55" customFormat="1" ht="31.9" hidden="1" customHeight="1" outlineLevel="1" x14ac:dyDescent="0.25">
      <c r="A1543" s="143" t="s">
        <v>2860</v>
      </c>
      <c r="B1543" s="75" t="s">
        <v>391</v>
      </c>
      <c r="C1543" s="73"/>
      <c r="D1543" s="111"/>
      <c r="E1543" s="76"/>
      <c r="F1543" s="76"/>
      <c r="G1543" s="78"/>
      <c r="H1543" s="186"/>
      <c r="I1543" s="186"/>
      <c r="J1543" s="186"/>
      <c r="K1543" s="186"/>
      <c r="L1543" s="186"/>
      <c r="M1543" s="186"/>
      <c r="N1543" s="186"/>
      <c r="O1543" s="186"/>
      <c r="P1543" s="186"/>
      <c r="Q1543" s="186"/>
      <c r="R1543" s="186"/>
      <c r="S1543" s="186"/>
      <c r="T1543" s="186"/>
      <c r="U1543" s="186"/>
      <c r="V1543" s="186"/>
      <c r="W1543" s="186"/>
      <c r="X1543" s="186"/>
      <c r="Y1543" s="186"/>
      <c r="Z1543" s="186"/>
      <c r="AA1543" s="186"/>
      <c r="AB1543" s="186"/>
      <c r="AC1543" s="186"/>
      <c r="AD1543" s="186"/>
      <c r="AE1543" s="186"/>
      <c r="AF1543" s="186"/>
      <c r="AG1543" s="186"/>
      <c r="AH1543" s="186"/>
      <c r="AI1543" s="186"/>
      <c r="AJ1543" s="186"/>
      <c r="AK1543" s="186"/>
      <c r="AL1543" s="186"/>
      <c r="AM1543" s="186"/>
      <c r="AN1543" s="186"/>
      <c r="AO1543" s="186"/>
      <c r="AP1543" s="186"/>
    </row>
    <row r="1544" spans="1:42" s="55" customFormat="1" ht="31.9" hidden="1" customHeight="1" outlineLevel="1" x14ac:dyDescent="0.25">
      <c r="A1544" s="143" t="s">
        <v>2861</v>
      </c>
      <c r="B1544" s="75" t="s">
        <v>392</v>
      </c>
      <c r="C1544" s="73"/>
      <c r="D1544" s="111"/>
      <c r="E1544" s="76"/>
      <c r="F1544" s="76"/>
      <c r="G1544" s="78"/>
      <c r="H1544" s="186"/>
      <c r="I1544" s="186"/>
      <c r="J1544" s="186"/>
      <c r="K1544" s="186"/>
      <c r="L1544" s="186"/>
      <c r="M1544" s="186"/>
      <c r="N1544" s="186"/>
      <c r="O1544" s="186"/>
      <c r="P1544" s="186"/>
      <c r="Q1544" s="186"/>
      <c r="R1544" s="186"/>
      <c r="S1544" s="186"/>
      <c r="T1544" s="186"/>
      <c r="U1544" s="186"/>
      <c r="V1544" s="186"/>
      <c r="W1544" s="186"/>
      <c r="X1544" s="186"/>
      <c r="Y1544" s="186"/>
      <c r="Z1544" s="186"/>
      <c r="AA1544" s="186"/>
      <c r="AB1544" s="186"/>
      <c r="AC1544" s="186"/>
      <c r="AD1544" s="186"/>
      <c r="AE1544" s="186"/>
      <c r="AF1544" s="186"/>
      <c r="AG1544" s="186"/>
      <c r="AH1544" s="186"/>
      <c r="AI1544" s="186"/>
      <c r="AJ1544" s="186"/>
      <c r="AK1544" s="186"/>
      <c r="AL1544" s="186"/>
      <c r="AM1544" s="186"/>
      <c r="AN1544" s="186"/>
      <c r="AO1544" s="186"/>
      <c r="AP1544" s="186"/>
    </row>
    <row r="1545" spans="1:42" s="55" customFormat="1" ht="31.9" hidden="1" customHeight="1" outlineLevel="1" x14ac:dyDescent="0.25">
      <c r="A1545" s="143" t="s">
        <v>2862</v>
      </c>
      <c r="B1545" s="75" t="s">
        <v>393</v>
      </c>
      <c r="C1545" s="73"/>
      <c r="D1545" s="111"/>
      <c r="E1545" s="76"/>
      <c r="F1545" s="76"/>
      <c r="G1545" s="78"/>
      <c r="H1545" s="186"/>
      <c r="I1545" s="186"/>
      <c r="J1545" s="186"/>
      <c r="K1545" s="186"/>
      <c r="L1545" s="186"/>
      <c r="M1545" s="186"/>
      <c r="N1545" s="186"/>
      <c r="O1545" s="186"/>
      <c r="P1545" s="186"/>
      <c r="Q1545" s="186"/>
      <c r="R1545" s="186"/>
      <c r="S1545" s="186"/>
      <c r="T1545" s="186"/>
      <c r="U1545" s="186"/>
      <c r="V1545" s="186"/>
      <c r="W1545" s="186"/>
      <c r="X1545" s="186"/>
      <c r="Y1545" s="186"/>
      <c r="Z1545" s="186"/>
      <c r="AA1545" s="186"/>
      <c r="AB1545" s="186"/>
      <c r="AC1545" s="186"/>
      <c r="AD1545" s="186"/>
      <c r="AE1545" s="186"/>
      <c r="AF1545" s="186"/>
      <c r="AG1545" s="186"/>
      <c r="AH1545" s="186"/>
      <c r="AI1545" s="186"/>
      <c r="AJ1545" s="186"/>
      <c r="AK1545" s="186"/>
      <c r="AL1545" s="186"/>
      <c r="AM1545" s="186"/>
      <c r="AN1545" s="186"/>
      <c r="AO1545" s="186"/>
      <c r="AP1545" s="186"/>
    </row>
    <row r="1546" spans="1:42" s="55" customFormat="1" ht="31.9" hidden="1" customHeight="1" outlineLevel="1" x14ac:dyDescent="0.25">
      <c r="A1546" s="143" t="s">
        <v>150</v>
      </c>
      <c r="B1546" s="107" t="s">
        <v>3</v>
      </c>
      <c r="C1546" s="73"/>
      <c r="D1546" s="111"/>
      <c r="E1546" s="76"/>
      <c r="F1546" s="76"/>
      <c r="G1546" s="78"/>
      <c r="H1546" s="186"/>
      <c r="I1546" s="186"/>
      <c r="J1546" s="186"/>
      <c r="K1546" s="186"/>
      <c r="L1546" s="186"/>
      <c r="M1546" s="186"/>
      <c r="N1546" s="186"/>
      <c r="O1546" s="186"/>
      <c r="P1546" s="186"/>
      <c r="Q1546" s="186"/>
      <c r="R1546" s="186"/>
      <c r="S1546" s="186"/>
      <c r="T1546" s="186"/>
      <c r="U1546" s="186"/>
      <c r="V1546" s="186"/>
      <c r="W1546" s="186"/>
      <c r="X1546" s="186"/>
      <c r="Y1546" s="186"/>
      <c r="Z1546" s="186"/>
      <c r="AA1546" s="186"/>
      <c r="AB1546" s="186"/>
      <c r="AC1546" s="186"/>
      <c r="AD1546" s="186"/>
      <c r="AE1546" s="186"/>
      <c r="AF1546" s="186"/>
      <c r="AG1546" s="186"/>
      <c r="AH1546" s="186"/>
      <c r="AI1546" s="186"/>
      <c r="AJ1546" s="186"/>
      <c r="AK1546" s="186"/>
      <c r="AL1546" s="186"/>
      <c r="AM1546" s="186"/>
      <c r="AN1546" s="186"/>
      <c r="AO1546" s="186"/>
      <c r="AP1546" s="186"/>
    </row>
    <row r="1547" spans="1:42" s="55" customFormat="1" ht="31.9" hidden="1" customHeight="1" outlineLevel="1" x14ac:dyDescent="0.25">
      <c r="A1547" s="143" t="s">
        <v>394</v>
      </c>
      <c r="B1547" s="75" t="s">
        <v>388</v>
      </c>
      <c r="C1547" s="73"/>
      <c r="D1547" s="111"/>
      <c r="E1547" s="76"/>
      <c r="F1547" s="76"/>
      <c r="G1547" s="78"/>
      <c r="H1547" s="186"/>
      <c r="I1547" s="186"/>
      <c r="J1547" s="186"/>
      <c r="K1547" s="186"/>
      <c r="L1547" s="186"/>
      <c r="M1547" s="186"/>
      <c r="N1547" s="186"/>
      <c r="O1547" s="186"/>
      <c r="P1547" s="186"/>
      <c r="Q1547" s="186"/>
      <c r="R1547" s="186"/>
      <c r="S1547" s="186"/>
      <c r="T1547" s="186"/>
      <c r="U1547" s="186"/>
      <c r="V1547" s="186"/>
      <c r="W1547" s="186"/>
      <c r="X1547" s="186"/>
      <c r="Y1547" s="186"/>
      <c r="Z1547" s="186"/>
      <c r="AA1547" s="186"/>
      <c r="AB1547" s="186"/>
      <c r="AC1547" s="186"/>
      <c r="AD1547" s="186"/>
      <c r="AE1547" s="186"/>
      <c r="AF1547" s="186"/>
      <c r="AG1547" s="186"/>
      <c r="AH1547" s="186"/>
      <c r="AI1547" s="186"/>
      <c r="AJ1547" s="186"/>
      <c r="AK1547" s="186"/>
      <c r="AL1547" s="186"/>
      <c r="AM1547" s="186"/>
      <c r="AN1547" s="186"/>
      <c r="AO1547" s="186"/>
      <c r="AP1547" s="186"/>
    </row>
    <row r="1548" spans="1:42" s="55" customFormat="1" ht="31.9" hidden="1" customHeight="1" outlineLevel="1" x14ac:dyDescent="0.25">
      <c r="A1548" s="143" t="s">
        <v>395</v>
      </c>
      <c r="B1548" s="75" t="s">
        <v>390</v>
      </c>
      <c r="C1548" s="73"/>
      <c r="D1548" s="111"/>
      <c r="E1548" s="76"/>
      <c r="F1548" s="76"/>
      <c r="G1548" s="78"/>
      <c r="H1548" s="186"/>
      <c r="I1548" s="186"/>
      <c r="J1548" s="186"/>
      <c r="K1548" s="186"/>
      <c r="L1548" s="186"/>
      <c r="M1548" s="186"/>
      <c r="N1548" s="186"/>
      <c r="O1548" s="186"/>
      <c r="P1548" s="186"/>
      <c r="Q1548" s="186"/>
      <c r="R1548" s="186"/>
      <c r="S1548" s="186"/>
      <c r="T1548" s="186"/>
      <c r="U1548" s="186"/>
      <c r="V1548" s="186"/>
      <c r="W1548" s="186"/>
      <c r="X1548" s="186"/>
      <c r="Y1548" s="186"/>
      <c r="Z1548" s="186"/>
      <c r="AA1548" s="186"/>
      <c r="AB1548" s="186"/>
      <c r="AC1548" s="186"/>
      <c r="AD1548" s="186"/>
      <c r="AE1548" s="186"/>
      <c r="AF1548" s="186"/>
      <c r="AG1548" s="186"/>
      <c r="AH1548" s="186"/>
      <c r="AI1548" s="186"/>
      <c r="AJ1548" s="186"/>
      <c r="AK1548" s="186"/>
      <c r="AL1548" s="186"/>
      <c r="AM1548" s="186"/>
      <c r="AN1548" s="186"/>
      <c r="AO1548" s="186"/>
      <c r="AP1548" s="186"/>
    </row>
    <row r="1549" spans="1:42" s="55" customFormat="1" ht="31.9" hidden="1" customHeight="1" outlineLevel="1" x14ac:dyDescent="0.25">
      <c r="A1549" s="143" t="s">
        <v>396</v>
      </c>
      <c r="B1549" s="75" t="s">
        <v>391</v>
      </c>
      <c r="C1549" s="73"/>
      <c r="D1549" s="111"/>
      <c r="E1549" s="76"/>
      <c r="F1549" s="76"/>
      <c r="G1549" s="78"/>
      <c r="H1549" s="186"/>
      <c r="I1549" s="186"/>
      <c r="J1549" s="186"/>
      <c r="K1549" s="186"/>
      <c r="L1549" s="186"/>
      <c r="M1549" s="186"/>
      <c r="N1549" s="186"/>
      <c r="O1549" s="186"/>
      <c r="P1549" s="186"/>
      <c r="Q1549" s="186"/>
      <c r="R1549" s="186"/>
      <c r="S1549" s="186"/>
      <c r="T1549" s="186"/>
      <c r="U1549" s="186"/>
      <c r="V1549" s="186"/>
      <c r="W1549" s="186"/>
      <c r="X1549" s="186"/>
      <c r="Y1549" s="186"/>
      <c r="Z1549" s="186"/>
      <c r="AA1549" s="186"/>
      <c r="AB1549" s="186"/>
      <c r="AC1549" s="186"/>
      <c r="AD1549" s="186"/>
      <c r="AE1549" s="186"/>
      <c r="AF1549" s="186"/>
      <c r="AG1549" s="186"/>
      <c r="AH1549" s="186"/>
      <c r="AI1549" s="186"/>
      <c r="AJ1549" s="186"/>
      <c r="AK1549" s="186"/>
      <c r="AL1549" s="186"/>
      <c r="AM1549" s="186"/>
      <c r="AN1549" s="186"/>
      <c r="AO1549" s="186"/>
      <c r="AP1549" s="186"/>
    </row>
    <row r="1550" spans="1:42" s="55" customFormat="1" ht="31.9" hidden="1" customHeight="1" outlineLevel="1" x14ac:dyDescent="0.25">
      <c r="A1550" s="143" t="s">
        <v>397</v>
      </c>
      <c r="B1550" s="75" t="s">
        <v>392</v>
      </c>
      <c r="C1550" s="73"/>
      <c r="D1550" s="111"/>
      <c r="E1550" s="76"/>
      <c r="F1550" s="76"/>
      <c r="G1550" s="78"/>
      <c r="H1550" s="186"/>
      <c r="I1550" s="186"/>
      <c r="J1550" s="186"/>
      <c r="K1550" s="186"/>
      <c r="L1550" s="186"/>
      <c r="M1550" s="186"/>
      <c r="N1550" s="186"/>
      <c r="O1550" s="186"/>
      <c r="P1550" s="186"/>
      <c r="Q1550" s="186"/>
      <c r="R1550" s="186"/>
      <c r="S1550" s="186"/>
      <c r="T1550" s="186"/>
      <c r="U1550" s="186"/>
      <c r="V1550" s="186"/>
      <c r="W1550" s="186"/>
      <c r="X1550" s="186"/>
      <c r="Y1550" s="186"/>
      <c r="Z1550" s="186"/>
      <c r="AA1550" s="186"/>
      <c r="AB1550" s="186"/>
      <c r="AC1550" s="186"/>
      <c r="AD1550" s="186"/>
      <c r="AE1550" s="186"/>
      <c r="AF1550" s="186"/>
      <c r="AG1550" s="186"/>
      <c r="AH1550" s="186"/>
      <c r="AI1550" s="186"/>
      <c r="AJ1550" s="186"/>
      <c r="AK1550" s="186"/>
      <c r="AL1550" s="186"/>
      <c r="AM1550" s="186"/>
      <c r="AN1550" s="186"/>
      <c r="AO1550" s="186"/>
      <c r="AP1550" s="186"/>
    </row>
    <row r="1551" spans="1:42" s="55" customFormat="1" ht="31.9" hidden="1" customHeight="1" outlineLevel="1" x14ac:dyDescent="0.25">
      <c r="A1551" s="143" t="s">
        <v>398</v>
      </c>
      <c r="B1551" s="75" t="s">
        <v>393</v>
      </c>
      <c r="C1551" s="73"/>
      <c r="D1551" s="111"/>
      <c r="E1551" s="76"/>
      <c r="F1551" s="76"/>
      <c r="G1551" s="78"/>
      <c r="H1551" s="186"/>
      <c r="I1551" s="186"/>
      <c r="J1551" s="186"/>
      <c r="K1551" s="186"/>
      <c r="L1551" s="186"/>
      <c r="M1551" s="186"/>
      <c r="N1551" s="186"/>
      <c r="O1551" s="186"/>
      <c r="P1551" s="186"/>
      <c r="Q1551" s="186"/>
      <c r="R1551" s="186"/>
      <c r="S1551" s="186"/>
      <c r="T1551" s="186"/>
      <c r="U1551" s="186"/>
      <c r="V1551" s="186"/>
      <c r="W1551" s="186"/>
      <c r="X1551" s="186"/>
      <c r="Y1551" s="186"/>
      <c r="Z1551" s="186"/>
      <c r="AA1551" s="186"/>
      <c r="AB1551" s="186"/>
      <c r="AC1551" s="186"/>
      <c r="AD1551" s="186"/>
      <c r="AE1551" s="186"/>
      <c r="AF1551" s="186"/>
      <c r="AG1551" s="186"/>
      <c r="AH1551" s="186"/>
      <c r="AI1551" s="186"/>
      <c r="AJ1551" s="186"/>
      <c r="AK1551" s="186"/>
      <c r="AL1551" s="186"/>
      <c r="AM1551" s="186"/>
      <c r="AN1551" s="186"/>
      <c r="AO1551" s="186"/>
      <c r="AP1551" s="186"/>
    </row>
    <row r="1552" spans="1:42" s="55" customFormat="1" ht="31.9" hidden="1" customHeight="1" outlineLevel="1" x14ac:dyDescent="0.25">
      <c r="A1552" s="143" t="s">
        <v>151</v>
      </c>
      <c r="B1552" s="72" t="s">
        <v>5</v>
      </c>
      <c r="C1552" s="73"/>
      <c r="D1552" s="111"/>
      <c r="E1552" s="76"/>
      <c r="F1552" s="76"/>
      <c r="G1552" s="78"/>
      <c r="H1552" s="186"/>
      <c r="I1552" s="186"/>
      <c r="J1552" s="186"/>
      <c r="K1552" s="186"/>
      <c r="L1552" s="186"/>
      <c r="M1552" s="186"/>
      <c r="N1552" s="186"/>
      <c r="O1552" s="186"/>
      <c r="P1552" s="186"/>
      <c r="Q1552" s="186"/>
      <c r="R1552" s="186"/>
      <c r="S1552" s="186"/>
      <c r="T1552" s="186"/>
      <c r="U1552" s="186"/>
      <c r="V1552" s="186"/>
      <c r="W1552" s="186"/>
      <c r="X1552" s="186"/>
      <c r="Y1552" s="186"/>
      <c r="Z1552" s="186"/>
      <c r="AA1552" s="186"/>
      <c r="AB1552" s="186"/>
      <c r="AC1552" s="186"/>
      <c r="AD1552" s="186"/>
      <c r="AE1552" s="186"/>
      <c r="AF1552" s="186"/>
      <c r="AG1552" s="186"/>
      <c r="AH1552" s="186"/>
      <c r="AI1552" s="186"/>
      <c r="AJ1552" s="186"/>
      <c r="AK1552" s="186"/>
      <c r="AL1552" s="186"/>
      <c r="AM1552" s="186"/>
      <c r="AN1552" s="186"/>
      <c r="AO1552" s="186"/>
      <c r="AP1552" s="186"/>
    </row>
    <row r="1553" spans="1:42" s="55" customFormat="1" ht="31.9" hidden="1" customHeight="1" outlineLevel="1" x14ac:dyDescent="0.25">
      <c r="A1553" s="143" t="s">
        <v>399</v>
      </c>
      <c r="B1553" s="75" t="s">
        <v>388</v>
      </c>
      <c r="C1553" s="73"/>
      <c r="D1553" s="111"/>
      <c r="E1553" s="76"/>
      <c r="F1553" s="76"/>
      <c r="G1553" s="78"/>
      <c r="H1553" s="186"/>
      <c r="I1553" s="186"/>
      <c r="J1553" s="186"/>
      <c r="K1553" s="186"/>
      <c r="L1553" s="186"/>
      <c r="M1553" s="186"/>
      <c r="N1553" s="186"/>
      <c r="O1553" s="186"/>
      <c r="P1553" s="186"/>
      <c r="Q1553" s="186"/>
      <c r="R1553" s="186"/>
      <c r="S1553" s="186"/>
      <c r="T1553" s="186"/>
      <c r="U1553" s="186"/>
      <c r="V1553" s="186"/>
      <c r="W1553" s="186"/>
      <c r="X1553" s="186"/>
      <c r="Y1553" s="186"/>
      <c r="Z1553" s="186"/>
      <c r="AA1553" s="186"/>
      <c r="AB1553" s="186"/>
      <c r="AC1553" s="186"/>
      <c r="AD1553" s="186"/>
      <c r="AE1553" s="186"/>
      <c r="AF1553" s="186"/>
      <c r="AG1553" s="186"/>
      <c r="AH1553" s="186"/>
      <c r="AI1553" s="186"/>
      <c r="AJ1553" s="186"/>
      <c r="AK1553" s="186"/>
      <c r="AL1553" s="186"/>
      <c r="AM1553" s="186"/>
      <c r="AN1553" s="186"/>
      <c r="AO1553" s="186"/>
      <c r="AP1553" s="186"/>
    </row>
    <row r="1554" spans="1:42" s="55" customFormat="1" ht="31.9" hidden="1" customHeight="1" outlineLevel="1" x14ac:dyDescent="0.25">
      <c r="A1554" s="143" t="s">
        <v>400</v>
      </c>
      <c r="B1554" s="75" t="s">
        <v>390</v>
      </c>
      <c r="C1554" s="73"/>
      <c r="D1554" s="111"/>
      <c r="E1554" s="76"/>
      <c r="F1554" s="76"/>
      <c r="G1554" s="78"/>
      <c r="H1554" s="186"/>
      <c r="I1554" s="186"/>
      <c r="J1554" s="186"/>
      <c r="K1554" s="186"/>
      <c r="L1554" s="186"/>
      <c r="M1554" s="186"/>
      <c r="N1554" s="186"/>
      <c r="O1554" s="186"/>
      <c r="P1554" s="186"/>
      <c r="Q1554" s="186"/>
      <c r="R1554" s="186"/>
      <c r="S1554" s="186"/>
      <c r="T1554" s="186"/>
      <c r="U1554" s="186"/>
      <c r="V1554" s="186"/>
      <c r="W1554" s="186"/>
      <c r="X1554" s="186"/>
      <c r="Y1554" s="186"/>
      <c r="Z1554" s="186"/>
      <c r="AA1554" s="186"/>
      <c r="AB1554" s="186"/>
      <c r="AC1554" s="186"/>
      <c r="AD1554" s="186"/>
      <c r="AE1554" s="186"/>
      <c r="AF1554" s="186"/>
      <c r="AG1554" s="186"/>
      <c r="AH1554" s="186"/>
      <c r="AI1554" s="186"/>
      <c r="AJ1554" s="186"/>
      <c r="AK1554" s="186"/>
      <c r="AL1554" s="186"/>
      <c r="AM1554" s="186"/>
      <c r="AN1554" s="186"/>
      <c r="AO1554" s="186"/>
      <c r="AP1554" s="186"/>
    </row>
    <row r="1555" spans="1:42" s="55" customFormat="1" ht="31.9" hidden="1" customHeight="1" outlineLevel="1" x14ac:dyDescent="0.25">
      <c r="A1555" s="143" t="s">
        <v>401</v>
      </c>
      <c r="B1555" s="75" t="s">
        <v>391</v>
      </c>
      <c r="C1555" s="73"/>
      <c r="D1555" s="111"/>
      <c r="E1555" s="76"/>
      <c r="F1555" s="76"/>
      <c r="G1555" s="78"/>
      <c r="H1555" s="186"/>
      <c r="I1555" s="186"/>
      <c r="J1555" s="186"/>
      <c r="K1555" s="186"/>
      <c r="L1555" s="186"/>
      <c r="M1555" s="186"/>
      <c r="N1555" s="186"/>
      <c r="O1555" s="186"/>
      <c r="P1555" s="186"/>
      <c r="Q1555" s="186"/>
      <c r="R1555" s="186"/>
      <c r="S1555" s="186"/>
      <c r="T1555" s="186"/>
      <c r="U1555" s="186"/>
      <c r="V1555" s="186"/>
      <c r="W1555" s="186"/>
      <c r="X1555" s="186"/>
      <c r="Y1555" s="186"/>
      <c r="Z1555" s="186"/>
      <c r="AA1555" s="186"/>
      <c r="AB1555" s="186"/>
      <c r="AC1555" s="186"/>
      <c r="AD1555" s="186"/>
      <c r="AE1555" s="186"/>
      <c r="AF1555" s="186"/>
      <c r="AG1555" s="186"/>
      <c r="AH1555" s="186"/>
      <c r="AI1555" s="186"/>
      <c r="AJ1555" s="186"/>
      <c r="AK1555" s="186"/>
      <c r="AL1555" s="186"/>
      <c r="AM1555" s="186"/>
      <c r="AN1555" s="186"/>
      <c r="AO1555" s="186"/>
      <c r="AP1555" s="186"/>
    </row>
    <row r="1556" spans="1:42" s="55" customFormat="1" ht="31.9" hidden="1" customHeight="1" outlineLevel="1" x14ac:dyDescent="0.25">
      <c r="A1556" s="143" t="s">
        <v>402</v>
      </c>
      <c r="B1556" s="75" t="s">
        <v>392</v>
      </c>
      <c r="C1556" s="73"/>
      <c r="D1556" s="111"/>
      <c r="E1556" s="76"/>
      <c r="F1556" s="76"/>
      <c r="G1556" s="78"/>
      <c r="H1556" s="186"/>
      <c r="I1556" s="186"/>
      <c r="J1556" s="186"/>
      <c r="K1556" s="186"/>
      <c r="L1556" s="186"/>
      <c r="M1556" s="186"/>
      <c r="N1556" s="186"/>
      <c r="O1556" s="186"/>
      <c r="P1556" s="186"/>
      <c r="Q1556" s="186"/>
      <c r="R1556" s="186"/>
      <c r="S1556" s="186"/>
      <c r="T1556" s="186"/>
      <c r="U1556" s="186"/>
      <c r="V1556" s="186"/>
      <c r="W1556" s="186"/>
      <c r="X1556" s="186"/>
      <c r="Y1556" s="186"/>
      <c r="Z1556" s="186"/>
      <c r="AA1556" s="186"/>
      <c r="AB1556" s="186"/>
      <c r="AC1556" s="186"/>
      <c r="AD1556" s="186"/>
      <c r="AE1556" s="186"/>
      <c r="AF1556" s="186"/>
      <c r="AG1556" s="186"/>
      <c r="AH1556" s="186"/>
      <c r="AI1556" s="186"/>
      <c r="AJ1556" s="186"/>
      <c r="AK1556" s="186"/>
      <c r="AL1556" s="186"/>
      <c r="AM1556" s="186"/>
      <c r="AN1556" s="186"/>
      <c r="AO1556" s="186"/>
      <c r="AP1556" s="186"/>
    </row>
    <row r="1557" spans="1:42" s="55" customFormat="1" ht="31.9" hidden="1" customHeight="1" outlineLevel="1" x14ac:dyDescent="0.25">
      <c r="A1557" s="143" t="s">
        <v>403</v>
      </c>
      <c r="B1557" s="75" t="s">
        <v>393</v>
      </c>
      <c r="C1557" s="73"/>
      <c r="D1557" s="111"/>
      <c r="E1557" s="76"/>
      <c r="F1557" s="76"/>
      <c r="G1557" s="78"/>
      <c r="H1557" s="186"/>
      <c r="I1557" s="186"/>
      <c r="J1557" s="186"/>
      <c r="K1557" s="186"/>
      <c r="L1557" s="186"/>
      <c r="M1557" s="186"/>
      <c r="N1557" s="186"/>
      <c r="O1557" s="186"/>
      <c r="P1557" s="186"/>
      <c r="Q1557" s="186"/>
      <c r="R1557" s="186"/>
      <c r="S1557" s="186"/>
      <c r="T1557" s="186"/>
      <c r="U1557" s="186"/>
      <c r="V1557" s="186"/>
      <c r="W1557" s="186"/>
      <c r="X1557" s="186"/>
      <c r="Y1557" s="186"/>
      <c r="Z1557" s="186"/>
      <c r="AA1557" s="186"/>
      <c r="AB1557" s="186"/>
      <c r="AC1557" s="186"/>
      <c r="AD1557" s="186"/>
      <c r="AE1557" s="186"/>
      <c r="AF1557" s="186"/>
      <c r="AG1557" s="186"/>
      <c r="AH1557" s="186"/>
      <c r="AI1557" s="186"/>
      <c r="AJ1557" s="186"/>
      <c r="AK1557" s="186"/>
      <c r="AL1557" s="186"/>
      <c r="AM1557" s="186"/>
      <c r="AN1557" s="186"/>
      <c r="AO1557" s="186"/>
      <c r="AP1557" s="186"/>
    </row>
    <row r="1558" spans="1:42" s="55" customFormat="1" ht="31.9" hidden="1" customHeight="1" outlineLevel="1" x14ac:dyDescent="0.25">
      <c r="A1558" s="143" t="s">
        <v>152</v>
      </c>
      <c r="B1558" s="72" t="s">
        <v>353</v>
      </c>
      <c r="C1558" s="73"/>
      <c r="D1558" s="111"/>
      <c r="E1558" s="76"/>
      <c r="F1558" s="76"/>
      <c r="G1558" s="78"/>
      <c r="H1558" s="186"/>
      <c r="I1558" s="186"/>
      <c r="J1558" s="186"/>
      <c r="K1558" s="186"/>
      <c r="L1558" s="186"/>
      <c r="M1558" s="186"/>
      <c r="N1558" s="186"/>
      <c r="O1558" s="186"/>
      <c r="P1558" s="186"/>
      <c r="Q1558" s="186"/>
      <c r="R1558" s="186"/>
      <c r="S1558" s="186"/>
      <c r="T1558" s="186"/>
      <c r="U1558" s="186"/>
      <c r="V1558" s="186"/>
      <c r="W1558" s="186"/>
      <c r="X1558" s="186"/>
      <c r="Y1558" s="186"/>
      <c r="Z1558" s="186"/>
      <c r="AA1558" s="186"/>
      <c r="AB1558" s="186"/>
      <c r="AC1558" s="186"/>
      <c r="AD1558" s="186"/>
      <c r="AE1558" s="186"/>
      <c r="AF1558" s="186"/>
      <c r="AG1558" s="186"/>
      <c r="AH1558" s="186"/>
      <c r="AI1558" s="186"/>
      <c r="AJ1558" s="186"/>
      <c r="AK1558" s="186"/>
      <c r="AL1558" s="186"/>
      <c r="AM1558" s="186"/>
      <c r="AN1558" s="186"/>
      <c r="AO1558" s="186"/>
      <c r="AP1558" s="186"/>
    </row>
    <row r="1559" spans="1:42" s="55" customFormat="1" ht="31.9" hidden="1" customHeight="1" outlineLevel="1" x14ac:dyDescent="0.25">
      <c r="A1559" s="143" t="s">
        <v>404</v>
      </c>
      <c r="B1559" s="75" t="s">
        <v>388</v>
      </c>
      <c r="C1559" s="73"/>
      <c r="D1559" s="111"/>
      <c r="E1559" s="76"/>
      <c r="F1559" s="76"/>
      <c r="G1559" s="78"/>
      <c r="H1559" s="186"/>
      <c r="I1559" s="186"/>
      <c r="J1559" s="186"/>
      <c r="K1559" s="186"/>
      <c r="L1559" s="186"/>
      <c r="M1559" s="186"/>
      <c r="N1559" s="186"/>
      <c r="O1559" s="186"/>
      <c r="P1559" s="186"/>
      <c r="Q1559" s="186"/>
      <c r="R1559" s="186"/>
      <c r="S1559" s="186"/>
      <c r="T1559" s="186"/>
      <c r="U1559" s="186"/>
      <c r="V1559" s="186"/>
      <c r="W1559" s="186"/>
      <c r="X1559" s="186"/>
      <c r="Y1559" s="186"/>
      <c r="Z1559" s="186"/>
      <c r="AA1559" s="186"/>
      <c r="AB1559" s="186"/>
      <c r="AC1559" s="186"/>
      <c r="AD1559" s="186"/>
      <c r="AE1559" s="186"/>
      <c r="AF1559" s="186"/>
      <c r="AG1559" s="186"/>
      <c r="AH1559" s="186"/>
      <c r="AI1559" s="186"/>
      <c r="AJ1559" s="186"/>
      <c r="AK1559" s="186"/>
      <c r="AL1559" s="186"/>
      <c r="AM1559" s="186"/>
      <c r="AN1559" s="186"/>
      <c r="AO1559" s="186"/>
      <c r="AP1559" s="186"/>
    </row>
    <row r="1560" spans="1:42" s="55" customFormat="1" ht="31.9" hidden="1" customHeight="1" outlineLevel="1" x14ac:dyDescent="0.25">
      <c r="A1560" s="143" t="s">
        <v>405</v>
      </c>
      <c r="B1560" s="75" t="s">
        <v>390</v>
      </c>
      <c r="C1560" s="73"/>
      <c r="D1560" s="111"/>
      <c r="E1560" s="76"/>
      <c r="F1560" s="76"/>
      <c r="G1560" s="78"/>
      <c r="H1560" s="186"/>
      <c r="I1560" s="186"/>
      <c r="J1560" s="186"/>
      <c r="K1560" s="186"/>
      <c r="L1560" s="186"/>
      <c r="M1560" s="186"/>
      <c r="N1560" s="186"/>
      <c r="O1560" s="186"/>
      <c r="P1560" s="186"/>
      <c r="Q1560" s="186"/>
      <c r="R1560" s="186"/>
      <c r="S1560" s="186"/>
      <c r="T1560" s="186"/>
      <c r="U1560" s="186"/>
      <c r="V1560" s="186"/>
      <c r="W1560" s="186"/>
      <c r="X1560" s="186"/>
      <c r="Y1560" s="186"/>
      <c r="Z1560" s="186"/>
      <c r="AA1560" s="186"/>
      <c r="AB1560" s="186"/>
      <c r="AC1560" s="186"/>
      <c r="AD1560" s="186"/>
      <c r="AE1560" s="186"/>
      <c r="AF1560" s="186"/>
      <c r="AG1560" s="186"/>
      <c r="AH1560" s="186"/>
      <c r="AI1560" s="186"/>
      <c r="AJ1560" s="186"/>
      <c r="AK1560" s="186"/>
      <c r="AL1560" s="186"/>
      <c r="AM1560" s="186"/>
      <c r="AN1560" s="186"/>
      <c r="AO1560" s="186"/>
      <c r="AP1560" s="186"/>
    </row>
    <row r="1561" spans="1:42" s="55" customFormat="1" ht="31.9" hidden="1" customHeight="1" outlineLevel="1" x14ac:dyDescent="0.25">
      <c r="A1561" s="143" t="s">
        <v>406</v>
      </c>
      <c r="B1561" s="75" t="s">
        <v>391</v>
      </c>
      <c r="C1561" s="73"/>
      <c r="D1561" s="111"/>
      <c r="E1561" s="76"/>
      <c r="F1561" s="76"/>
      <c r="G1561" s="78"/>
      <c r="H1561" s="186"/>
      <c r="I1561" s="186"/>
      <c r="J1561" s="186"/>
      <c r="K1561" s="186"/>
      <c r="L1561" s="186"/>
      <c r="M1561" s="186"/>
      <c r="N1561" s="186"/>
      <c r="O1561" s="186"/>
      <c r="P1561" s="186"/>
      <c r="Q1561" s="186"/>
      <c r="R1561" s="186"/>
      <c r="S1561" s="186"/>
      <c r="T1561" s="186"/>
      <c r="U1561" s="186"/>
      <c r="V1561" s="186"/>
      <c r="W1561" s="186"/>
      <c r="X1561" s="186"/>
      <c r="Y1561" s="186"/>
      <c r="Z1561" s="186"/>
      <c r="AA1561" s="186"/>
      <c r="AB1561" s="186"/>
      <c r="AC1561" s="186"/>
      <c r="AD1561" s="186"/>
      <c r="AE1561" s="186"/>
      <c r="AF1561" s="186"/>
      <c r="AG1561" s="186"/>
      <c r="AH1561" s="186"/>
      <c r="AI1561" s="186"/>
      <c r="AJ1561" s="186"/>
      <c r="AK1561" s="186"/>
      <c r="AL1561" s="186"/>
      <c r="AM1561" s="186"/>
      <c r="AN1561" s="186"/>
      <c r="AO1561" s="186"/>
      <c r="AP1561" s="186"/>
    </row>
    <row r="1562" spans="1:42" s="55" customFormat="1" ht="31.9" hidden="1" customHeight="1" outlineLevel="1" x14ac:dyDescent="0.25">
      <c r="A1562" s="143" t="s">
        <v>407</v>
      </c>
      <c r="B1562" s="75" t="s">
        <v>392</v>
      </c>
      <c r="C1562" s="73"/>
      <c r="D1562" s="111"/>
      <c r="E1562" s="76"/>
      <c r="F1562" s="76"/>
      <c r="G1562" s="78"/>
      <c r="H1562" s="186"/>
      <c r="I1562" s="186"/>
      <c r="J1562" s="186"/>
      <c r="K1562" s="186"/>
      <c r="L1562" s="186"/>
      <c r="M1562" s="186"/>
      <c r="N1562" s="186"/>
      <c r="O1562" s="186"/>
      <c r="P1562" s="186"/>
      <c r="Q1562" s="186"/>
      <c r="R1562" s="186"/>
      <c r="S1562" s="186"/>
      <c r="T1562" s="186"/>
      <c r="U1562" s="186"/>
      <c r="V1562" s="186"/>
      <c r="W1562" s="186"/>
      <c r="X1562" s="186"/>
      <c r="Y1562" s="186"/>
      <c r="Z1562" s="186"/>
      <c r="AA1562" s="186"/>
      <c r="AB1562" s="186"/>
      <c r="AC1562" s="186"/>
      <c r="AD1562" s="186"/>
      <c r="AE1562" s="186"/>
      <c r="AF1562" s="186"/>
      <c r="AG1562" s="186"/>
      <c r="AH1562" s="186"/>
      <c r="AI1562" s="186"/>
      <c r="AJ1562" s="186"/>
      <c r="AK1562" s="186"/>
      <c r="AL1562" s="186"/>
      <c r="AM1562" s="186"/>
      <c r="AN1562" s="186"/>
      <c r="AO1562" s="186"/>
      <c r="AP1562" s="186"/>
    </row>
    <row r="1563" spans="1:42" s="55" customFormat="1" ht="31.9" hidden="1" customHeight="1" outlineLevel="1" x14ac:dyDescent="0.25">
      <c r="A1563" s="143" t="s">
        <v>408</v>
      </c>
      <c r="B1563" s="75" t="s">
        <v>393</v>
      </c>
      <c r="C1563" s="73"/>
      <c r="D1563" s="111"/>
      <c r="E1563" s="76"/>
      <c r="F1563" s="76"/>
      <c r="G1563" s="78"/>
      <c r="H1563" s="186"/>
      <c r="I1563" s="186"/>
      <c r="J1563" s="186"/>
      <c r="K1563" s="186"/>
      <c r="L1563" s="186"/>
      <c r="M1563" s="186"/>
      <c r="N1563" s="186"/>
      <c r="O1563" s="186"/>
      <c r="P1563" s="186"/>
      <c r="Q1563" s="186"/>
      <c r="R1563" s="186"/>
      <c r="S1563" s="186"/>
      <c r="T1563" s="186"/>
      <c r="U1563" s="186"/>
      <c r="V1563" s="186"/>
      <c r="W1563" s="186"/>
      <c r="X1563" s="186"/>
      <c r="Y1563" s="186"/>
      <c r="Z1563" s="186"/>
      <c r="AA1563" s="186"/>
      <c r="AB1563" s="186"/>
      <c r="AC1563" s="186"/>
      <c r="AD1563" s="186"/>
      <c r="AE1563" s="186"/>
      <c r="AF1563" s="186"/>
      <c r="AG1563" s="186"/>
      <c r="AH1563" s="186"/>
      <c r="AI1563" s="186"/>
      <c r="AJ1563" s="186"/>
      <c r="AK1563" s="186"/>
      <c r="AL1563" s="186"/>
      <c r="AM1563" s="186"/>
      <c r="AN1563" s="186"/>
      <c r="AO1563" s="186"/>
      <c r="AP1563" s="186"/>
    </row>
    <row r="1564" spans="1:42" s="55" customFormat="1" ht="31.9" hidden="1" customHeight="1" outlineLevel="1" x14ac:dyDescent="0.25">
      <c r="A1564" s="143" t="s">
        <v>153</v>
      </c>
      <c r="B1564" s="72" t="s">
        <v>356</v>
      </c>
      <c r="C1564" s="73"/>
      <c r="D1564" s="111"/>
      <c r="E1564" s="76"/>
      <c r="F1564" s="76"/>
      <c r="G1564" s="78"/>
      <c r="H1564" s="186"/>
      <c r="I1564" s="186"/>
      <c r="J1564" s="186"/>
      <c r="K1564" s="186"/>
      <c r="L1564" s="186"/>
      <c r="M1564" s="186"/>
      <c r="N1564" s="186"/>
      <c r="O1564" s="186"/>
      <c r="P1564" s="186"/>
      <c r="Q1564" s="186"/>
      <c r="R1564" s="186"/>
      <c r="S1564" s="186"/>
      <c r="T1564" s="186"/>
      <c r="U1564" s="186"/>
      <c r="V1564" s="186"/>
      <c r="W1564" s="186"/>
      <c r="X1564" s="186"/>
      <c r="Y1564" s="186"/>
      <c r="Z1564" s="186"/>
      <c r="AA1564" s="186"/>
      <c r="AB1564" s="186"/>
      <c r="AC1564" s="186"/>
      <c r="AD1564" s="186"/>
      <c r="AE1564" s="186"/>
      <c r="AF1564" s="186"/>
      <c r="AG1564" s="186"/>
      <c r="AH1564" s="186"/>
      <c r="AI1564" s="186"/>
      <c r="AJ1564" s="186"/>
      <c r="AK1564" s="186"/>
      <c r="AL1564" s="186"/>
      <c r="AM1564" s="186"/>
      <c r="AN1564" s="186"/>
      <c r="AO1564" s="186"/>
      <c r="AP1564" s="186"/>
    </row>
    <row r="1565" spans="1:42" s="55" customFormat="1" ht="31.9" hidden="1" customHeight="1" outlineLevel="1" x14ac:dyDescent="0.25">
      <c r="A1565" s="143" t="s">
        <v>409</v>
      </c>
      <c r="B1565" s="75" t="s">
        <v>388</v>
      </c>
      <c r="C1565" s="73"/>
      <c r="D1565" s="111"/>
      <c r="E1565" s="76"/>
      <c r="F1565" s="76"/>
      <c r="G1565" s="78"/>
      <c r="H1565" s="186"/>
      <c r="I1565" s="186"/>
      <c r="J1565" s="186"/>
      <c r="K1565" s="186"/>
      <c r="L1565" s="186"/>
      <c r="M1565" s="186"/>
      <c r="N1565" s="186"/>
      <c r="O1565" s="186"/>
      <c r="P1565" s="186"/>
      <c r="Q1565" s="186"/>
      <c r="R1565" s="186"/>
      <c r="S1565" s="186"/>
      <c r="T1565" s="186"/>
      <c r="U1565" s="186"/>
      <c r="V1565" s="186"/>
      <c r="W1565" s="186"/>
      <c r="X1565" s="186"/>
      <c r="Y1565" s="186"/>
      <c r="Z1565" s="186"/>
      <c r="AA1565" s="186"/>
      <c r="AB1565" s="186"/>
      <c r="AC1565" s="186"/>
      <c r="AD1565" s="186"/>
      <c r="AE1565" s="186"/>
      <c r="AF1565" s="186"/>
      <c r="AG1565" s="186"/>
      <c r="AH1565" s="186"/>
      <c r="AI1565" s="186"/>
      <c r="AJ1565" s="186"/>
      <c r="AK1565" s="186"/>
      <c r="AL1565" s="186"/>
      <c r="AM1565" s="186"/>
      <c r="AN1565" s="186"/>
      <c r="AO1565" s="186"/>
      <c r="AP1565" s="186"/>
    </row>
    <row r="1566" spans="1:42" s="55" customFormat="1" ht="31.9" hidden="1" customHeight="1" outlineLevel="1" x14ac:dyDescent="0.25">
      <c r="A1566" s="143" t="s">
        <v>410</v>
      </c>
      <c r="B1566" s="75" t="s">
        <v>390</v>
      </c>
      <c r="C1566" s="73"/>
      <c r="D1566" s="111"/>
      <c r="E1566" s="76"/>
      <c r="F1566" s="76"/>
      <c r="G1566" s="78"/>
      <c r="H1566" s="186"/>
      <c r="I1566" s="186"/>
      <c r="J1566" s="186"/>
      <c r="K1566" s="186"/>
      <c r="L1566" s="186"/>
      <c r="M1566" s="186"/>
      <c r="N1566" s="186"/>
      <c r="O1566" s="186"/>
      <c r="P1566" s="186"/>
      <c r="Q1566" s="186"/>
      <c r="R1566" s="186"/>
      <c r="S1566" s="186"/>
      <c r="T1566" s="186"/>
      <c r="U1566" s="186"/>
      <c r="V1566" s="186"/>
      <c r="W1566" s="186"/>
      <c r="X1566" s="186"/>
      <c r="Y1566" s="186"/>
      <c r="Z1566" s="186"/>
      <c r="AA1566" s="186"/>
      <c r="AB1566" s="186"/>
      <c r="AC1566" s="186"/>
      <c r="AD1566" s="186"/>
      <c r="AE1566" s="186"/>
      <c r="AF1566" s="186"/>
      <c r="AG1566" s="186"/>
      <c r="AH1566" s="186"/>
      <c r="AI1566" s="186"/>
      <c r="AJ1566" s="186"/>
      <c r="AK1566" s="186"/>
      <c r="AL1566" s="186"/>
      <c r="AM1566" s="186"/>
      <c r="AN1566" s="186"/>
      <c r="AO1566" s="186"/>
      <c r="AP1566" s="186"/>
    </row>
    <row r="1567" spans="1:42" s="55" customFormat="1" ht="31.9" hidden="1" customHeight="1" outlineLevel="1" x14ac:dyDescent="0.25">
      <c r="A1567" s="143" t="s">
        <v>411</v>
      </c>
      <c r="B1567" s="75" t="s">
        <v>391</v>
      </c>
      <c r="C1567" s="73"/>
      <c r="D1567" s="111"/>
      <c r="E1567" s="76"/>
      <c r="F1567" s="76"/>
      <c r="G1567" s="78"/>
      <c r="H1567" s="186"/>
      <c r="I1567" s="186"/>
      <c r="J1567" s="186"/>
      <c r="K1567" s="186"/>
      <c r="L1567" s="186"/>
      <c r="M1567" s="186"/>
      <c r="N1567" s="186"/>
      <c r="O1567" s="186"/>
      <c r="P1567" s="186"/>
      <c r="Q1567" s="186"/>
      <c r="R1567" s="186"/>
      <c r="S1567" s="186"/>
      <c r="T1567" s="186"/>
      <c r="U1567" s="186"/>
      <c r="V1567" s="186"/>
      <c r="W1567" s="186"/>
      <c r="X1567" s="186"/>
      <c r="Y1567" s="186"/>
      <c r="Z1567" s="186"/>
      <c r="AA1567" s="186"/>
      <c r="AB1567" s="186"/>
      <c r="AC1567" s="186"/>
      <c r="AD1567" s="186"/>
      <c r="AE1567" s="186"/>
      <c r="AF1567" s="186"/>
      <c r="AG1567" s="186"/>
      <c r="AH1567" s="186"/>
      <c r="AI1567" s="186"/>
      <c r="AJ1567" s="186"/>
      <c r="AK1567" s="186"/>
      <c r="AL1567" s="186"/>
      <c r="AM1567" s="186"/>
      <c r="AN1567" s="186"/>
      <c r="AO1567" s="186"/>
      <c r="AP1567" s="186"/>
    </row>
    <row r="1568" spans="1:42" s="55" customFormat="1" ht="31.9" hidden="1" customHeight="1" outlineLevel="1" x14ac:dyDescent="0.25">
      <c r="A1568" s="143" t="s">
        <v>412</v>
      </c>
      <c r="B1568" s="75" t="s">
        <v>392</v>
      </c>
      <c r="C1568" s="73"/>
      <c r="D1568" s="111"/>
      <c r="E1568" s="76"/>
      <c r="F1568" s="76"/>
      <c r="G1568" s="78"/>
      <c r="H1568" s="186"/>
      <c r="I1568" s="186"/>
      <c r="J1568" s="186"/>
      <c r="K1568" s="186"/>
      <c r="L1568" s="186"/>
      <c r="M1568" s="186"/>
      <c r="N1568" s="186"/>
      <c r="O1568" s="186"/>
      <c r="P1568" s="186"/>
      <c r="Q1568" s="186"/>
      <c r="R1568" s="186"/>
      <c r="S1568" s="186"/>
      <c r="T1568" s="186"/>
      <c r="U1568" s="186"/>
      <c r="V1568" s="186"/>
      <c r="W1568" s="186"/>
      <c r="X1568" s="186"/>
      <c r="Y1568" s="186"/>
      <c r="Z1568" s="186"/>
      <c r="AA1568" s="186"/>
      <c r="AB1568" s="186"/>
      <c r="AC1568" s="186"/>
      <c r="AD1568" s="186"/>
      <c r="AE1568" s="186"/>
      <c r="AF1568" s="186"/>
      <c r="AG1568" s="186"/>
      <c r="AH1568" s="186"/>
      <c r="AI1568" s="186"/>
      <c r="AJ1568" s="186"/>
      <c r="AK1568" s="186"/>
      <c r="AL1568" s="186"/>
      <c r="AM1568" s="186"/>
      <c r="AN1568" s="186"/>
      <c r="AO1568" s="186"/>
      <c r="AP1568" s="186"/>
    </row>
    <row r="1569" spans="1:42" s="55" customFormat="1" ht="31.9" hidden="1" customHeight="1" outlineLevel="1" x14ac:dyDescent="0.25">
      <c r="A1569" s="143" t="s">
        <v>413</v>
      </c>
      <c r="B1569" s="75" t="s">
        <v>393</v>
      </c>
      <c r="C1569" s="73"/>
      <c r="D1569" s="111"/>
      <c r="E1569" s="76"/>
      <c r="F1569" s="76"/>
      <c r="G1569" s="78"/>
      <c r="H1569" s="186"/>
      <c r="I1569" s="186"/>
      <c r="J1569" s="186"/>
      <c r="K1569" s="186"/>
      <c r="L1569" s="186"/>
      <c r="M1569" s="186"/>
      <c r="N1569" s="186"/>
      <c r="O1569" s="186"/>
      <c r="P1569" s="186"/>
      <c r="Q1569" s="186"/>
      <c r="R1569" s="186"/>
      <c r="S1569" s="186"/>
      <c r="T1569" s="186"/>
      <c r="U1569" s="186"/>
      <c r="V1569" s="186"/>
      <c r="W1569" s="186"/>
      <c r="X1569" s="186"/>
      <c r="Y1569" s="186"/>
      <c r="Z1569" s="186"/>
      <c r="AA1569" s="186"/>
      <c r="AB1569" s="186"/>
      <c r="AC1569" s="186"/>
      <c r="AD1569" s="186"/>
      <c r="AE1569" s="186"/>
      <c r="AF1569" s="186"/>
      <c r="AG1569" s="186"/>
      <c r="AH1569" s="186"/>
      <c r="AI1569" s="186"/>
      <c r="AJ1569" s="186"/>
      <c r="AK1569" s="186"/>
      <c r="AL1569" s="186"/>
      <c r="AM1569" s="186"/>
      <c r="AN1569" s="186"/>
      <c r="AO1569" s="186"/>
      <c r="AP1569" s="186"/>
    </row>
    <row r="1570" spans="1:42" s="55" customFormat="1" ht="31.9" hidden="1" customHeight="1" outlineLevel="1" x14ac:dyDescent="0.25">
      <c r="A1570" s="143" t="s">
        <v>154</v>
      </c>
      <c r="B1570" s="72" t="s">
        <v>359</v>
      </c>
      <c r="C1570" s="73"/>
      <c r="D1570" s="111"/>
      <c r="E1570" s="76"/>
      <c r="F1570" s="76"/>
      <c r="G1570" s="78"/>
      <c r="H1570" s="186"/>
      <c r="I1570" s="186"/>
      <c r="J1570" s="186"/>
      <c r="K1570" s="186"/>
      <c r="L1570" s="186"/>
      <c r="M1570" s="186"/>
      <c r="N1570" s="186"/>
      <c r="O1570" s="186"/>
      <c r="P1570" s="186"/>
      <c r="Q1570" s="186"/>
      <c r="R1570" s="186"/>
      <c r="S1570" s="186"/>
      <c r="T1570" s="186"/>
      <c r="U1570" s="186"/>
      <c r="V1570" s="186"/>
      <c r="W1570" s="186"/>
      <c r="X1570" s="186"/>
      <c r="Y1570" s="186"/>
      <c r="Z1570" s="186"/>
      <c r="AA1570" s="186"/>
      <c r="AB1570" s="186"/>
      <c r="AC1570" s="186"/>
      <c r="AD1570" s="186"/>
      <c r="AE1570" s="186"/>
      <c r="AF1570" s="186"/>
      <c r="AG1570" s="186"/>
      <c r="AH1570" s="186"/>
      <c r="AI1570" s="186"/>
      <c r="AJ1570" s="186"/>
      <c r="AK1570" s="186"/>
      <c r="AL1570" s="186"/>
      <c r="AM1570" s="186"/>
      <c r="AN1570" s="186"/>
      <c r="AO1570" s="186"/>
      <c r="AP1570" s="186"/>
    </row>
    <row r="1571" spans="1:42" s="55" customFormat="1" ht="31.9" hidden="1" customHeight="1" outlineLevel="1" x14ac:dyDescent="0.25">
      <c r="A1571" s="143" t="s">
        <v>414</v>
      </c>
      <c r="B1571" s="75" t="s">
        <v>388</v>
      </c>
      <c r="C1571" s="73"/>
      <c r="D1571" s="111"/>
      <c r="E1571" s="76"/>
      <c r="F1571" s="76"/>
      <c r="G1571" s="78"/>
      <c r="H1571" s="186"/>
      <c r="I1571" s="186"/>
      <c r="J1571" s="186"/>
      <c r="K1571" s="186"/>
      <c r="L1571" s="186"/>
      <c r="M1571" s="186"/>
      <c r="N1571" s="186"/>
      <c r="O1571" s="186"/>
      <c r="P1571" s="186"/>
      <c r="Q1571" s="186"/>
      <c r="R1571" s="186"/>
      <c r="S1571" s="186"/>
      <c r="T1571" s="186"/>
      <c r="U1571" s="186"/>
      <c r="V1571" s="186"/>
      <c r="W1571" s="186"/>
      <c r="X1571" s="186"/>
      <c r="Y1571" s="186"/>
      <c r="Z1571" s="186"/>
      <c r="AA1571" s="186"/>
      <c r="AB1571" s="186"/>
      <c r="AC1571" s="186"/>
      <c r="AD1571" s="186"/>
      <c r="AE1571" s="186"/>
      <c r="AF1571" s="186"/>
      <c r="AG1571" s="186"/>
      <c r="AH1571" s="186"/>
      <c r="AI1571" s="186"/>
      <c r="AJ1571" s="186"/>
      <c r="AK1571" s="186"/>
      <c r="AL1571" s="186"/>
      <c r="AM1571" s="186"/>
      <c r="AN1571" s="186"/>
      <c r="AO1571" s="186"/>
      <c r="AP1571" s="186"/>
    </row>
    <row r="1572" spans="1:42" s="55" customFormat="1" ht="31.9" hidden="1" customHeight="1" outlineLevel="1" x14ac:dyDescent="0.25">
      <c r="A1572" s="143" t="s">
        <v>415</v>
      </c>
      <c r="B1572" s="75" t="s">
        <v>390</v>
      </c>
      <c r="C1572" s="73"/>
      <c r="D1572" s="111"/>
      <c r="E1572" s="76"/>
      <c r="F1572" s="76"/>
      <c r="G1572" s="78"/>
      <c r="H1572" s="186"/>
      <c r="I1572" s="186"/>
      <c r="J1572" s="186"/>
      <c r="K1572" s="186"/>
      <c r="L1572" s="186"/>
      <c r="M1572" s="186"/>
      <c r="N1572" s="186"/>
      <c r="O1572" s="186"/>
      <c r="P1572" s="186"/>
      <c r="Q1572" s="186"/>
      <c r="R1572" s="186"/>
      <c r="S1572" s="186"/>
      <c r="T1572" s="186"/>
      <c r="U1572" s="186"/>
      <c r="V1572" s="186"/>
      <c r="W1572" s="186"/>
      <c r="X1572" s="186"/>
      <c r="Y1572" s="186"/>
      <c r="Z1572" s="186"/>
      <c r="AA1572" s="186"/>
      <c r="AB1572" s="186"/>
      <c r="AC1572" s="186"/>
      <c r="AD1572" s="186"/>
      <c r="AE1572" s="186"/>
      <c r="AF1572" s="186"/>
      <c r="AG1572" s="186"/>
      <c r="AH1572" s="186"/>
      <c r="AI1572" s="186"/>
      <c r="AJ1572" s="186"/>
      <c r="AK1572" s="186"/>
      <c r="AL1572" s="186"/>
      <c r="AM1572" s="186"/>
      <c r="AN1572" s="186"/>
      <c r="AO1572" s="186"/>
      <c r="AP1572" s="186"/>
    </row>
    <row r="1573" spans="1:42" s="55" customFormat="1" ht="31.9" hidden="1" customHeight="1" outlineLevel="1" x14ac:dyDescent="0.25">
      <c r="A1573" s="143" t="s">
        <v>416</v>
      </c>
      <c r="B1573" s="75" t="s">
        <v>391</v>
      </c>
      <c r="C1573" s="73"/>
      <c r="D1573" s="111"/>
      <c r="E1573" s="76"/>
      <c r="F1573" s="76"/>
      <c r="G1573" s="78"/>
      <c r="H1573" s="186"/>
      <c r="I1573" s="186"/>
      <c r="J1573" s="186"/>
      <c r="K1573" s="186"/>
      <c r="L1573" s="186"/>
      <c r="M1573" s="186"/>
      <c r="N1573" s="186"/>
      <c r="O1573" s="186"/>
      <c r="P1573" s="186"/>
      <c r="Q1573" s="186"/>
      <c r="R1573" s="186"/>
      <c r="S1573" s="186"/>
      <c r="T1573" s="186"/>
      <c r="U1573" s="186"/>
      <c r="V1573" s="186"/>
      <c r="W1573" s="186"/>
      <c r="X1573" s="186"/>
      <c r="Y1573" s="186"/>
      <c r="Z1573" s="186"/>
      <c r="AA1573" s="186"/>
      <c r="AB1573" s="186"/>
      <c r="AC1573" s="186"/>
      <c r="AD1573" s="186"/>
      <c r="AE1573" s="186"/>
      <c r="AF1573" s="186"/>
      <c r="AG1573" s="186"/>
      <c r="AH1573" s="186"/>
      <c r="AI1573" s="186"/>
      <c r="AJ1573" s="186"/>
      <c r="AK1573" s="186"/>
      <c r="AL1573" s="186"/>
      <c r="AM1573" s="186"/>
      <c r="AN1573" s="186"/>
      <c r="AO1573" s="186"/>
      <c r="AP1573" s="186"/>
    </row>
    <row r="1574" spans="1:42" s="55" customFormat="1" ht="31.9" hidden="1" customHeight="1" outlineLevel="1" x14ac:dyDescent="0.25">
      <c r="A1574" s="143" t="s">
        <v>417</v>
      </c>
      <c r="B1574" s="75" t="s">
        <v>392</v>
      </c>
      <c r="C1574" s="73"/>
      <c r="D1574" s="111"/>
      <c r="E1574" s="76"/>
      <c r="F1574" s="76"/>
      <c r="G1574" s="78"/>
      <c r="H1574" s="186"/>
      <c r="I1574" s="186"/>
      <c r="J1574" s="186"/>
      <c r="K1574" s="186"/>
      <c r="L1574" s="186"/>
      <c r="M1574" s="186"/>
      <c r="N1574" s="186"/>
      <c r="O1574" s="186"/>
      <c r="P1574" s="186"/>
      <c r="Q1574" s="186"/>
      <c r="R1574" s="186"/>
      <c r="S1574" s="186"/>
      <c r="T1574" s="186"/>
      <c r="U1574" s="186"/>
      <c r="V1574" s="186"/>
      <c r="W1574" s="186"/>
      <c r="X1574" s="186"/>
      <c r="Y1574" s="186"/>
      <c r="Z1574" s="186"/>
      <c r="AA1574" s="186"/>
      <c r="AB1574" s="186"/>
      <c r="AC1574" s="186"/>
      <c r="AD1574" s="186"/>
      <c r="AE1574" s="186"/>
      <c r="AF1574" s="186"/>
      <c r="AG1574" s="186"/>
      <c r="AH1574" s="186"/>
      <c r="AI1574" s="186"/>
      <c r="AJ1574" s="186"/>
      <c r="AK1574" s="186"/>
      <c r="AL1574" s="186"/>
      <c r="AM1574" s="186"/>
      <c r="AN1574" s="186"/>
      <c r="AO1574" s="186"/>
      <c r="AP1574" s="186"/>
    </row>
    <row r="1575" spans="1:42" s="55" customFormat="1" ht="31.9" hidden="1" customHeight="1" outlineLevel="1" x14ac:dyDescent="0.25">
      <c r="A1575" s="143" t="s">
        <v>418</v>
      </c>
      <c r="B1575" s="75" t="s">
        <v>393</v>
      </c>
      <c r="C1575" s="73"/>
      <c r="D1575" s="111"/>
      <c r="E1575" s="76"/>
      <c r="F1575" s="76"/>
      <c r="G1575" s="78"/>
      <c r="H1575" s="186"/>
      <c r="I1575" s="186"/>
      <c r="J1575" s="186"/>
      <c r="K1575" s="186"/>
      <c r="L1575" s="186"/>
      <c r="M1575" s="186"/>
      <c r="N1575" s="186"/>
      <c r="O1575" s="186"/>
      <c r="P1575" s="186"/>
      <c r="Q1575" s="186"/>
      <c r="R1575" s="186"/>
      <c r="S1575" s="186"/>
      <c r="T1575" s="186"/>
      <c r="U1575" s="186"/>
      <c r="V1575" s="186"/>
      <c r="W1575" s="186"/>
      <c r="X1575" s="186"/>
      <c r="Y1575" s="186"/>
      <c r="Z1575" s="186"/>
      <c r="AA1575" s="186"/>
      <c r="AB1575" s="186"/>
      <c r="AC1575" s="186"/>
      <c r="AD1575" s="186"/>
      <c r="AE1575" s="186"/>
      <c r="AF1575" s="186"/>
      <c r="AG1575" s="186"/>
      <c r="AH1575" s="186"/>
      <c r="AI1575" s="186"/>
      <c r="AJ1575" s="186"/>
      <c r="AK1575" s="186"/>
      <c r="AL1575" s="186"/>
      <c r="AM1575" s="186"/>
      <c r="AN1575" s="186"/>
      <c r="AO1575" s="186"/>
      <c r="AP1575" s="186"/>
    </row>
    <row r="1576" spans="1:42" s="55" customFormat="1" ht="31.9" hidden="1" customHeight="1" outlineLevel="1" x14ac:dyDescent="0.25">
      <c r="A1576" s="143" t="s">
        <v>419</v>
      </c>
      <c r="B1576" s="72" t="s">
        <v>362</v>
      </c>
      <c r="C1576" s="73"/>
      <c r="D1576" s="111"/>
      <c r="E1576" s="76"/>
      <c r="F1576" s="76"/>
      <c r="G1576" s="78"/>
      <c r="H1576" s="186"/>
      <c r="I1576" s="186"/>
      <c r="J1576" s="186"/>
      <c r="K1576" s="186"/>
      <c r="L1576" s="186"/>
      <c r="M1576" s="186"/>
      <c r="N1576" s="186"/>
      <c r="O1576" s="186"/>
      <c r="P1576" s="186"/>
      <c r="Q1576" s="186"/>
      <c r="R1576" s="186"/>
      <c r="S1576" s="186"/>
      <c r="T1576" s="186"/>
      <c r="U1576" s="186"/>
      <c r="V1576" s="186"/>
      <c r="W1576" s="186"/>
      <c r="X1576" s="186"/>
      <c r="Y1576" s="186"/>
      <c r="Z1576" s="186"/>
      <c r="AA1576" s="186"/>
      <c r="AB1576" s="186"/>
      <c r="AC1576" s="186"/>
      <c r="AD1576" s="186"/>
      <c r="AE1576" s="186"/>
      <c r="AF1576" s="186"/>
      <c r="AG1576" s="186"/>
      <c r="AH1576" s="186"/>
      <c r="AI1576" s="186"/>
      <c r="AJ1576" s="186"/>
      <c r="AK1576" s="186"/>
      <c r="AL1576" s="186"/>
      <c r="AM1576" s="186"/>
      <c r="AN1576" s="186"/>
      <c r="AO1576" s="186"/>
      <c r="AP1576" s="186"/>
    </row>
    <row r="1577" spans="1:42" s="55" customFormat="1" ht="31.9" hidden="1" customHeight="1" outlineLevel="1" x14ac:dyDescent="0.25">
      <c r="A1577" s="143" t="s">
        <v>420</v>
      </c>
      <c r="B1577" s="75" t="s">
        <v>388</v>
      </c>
      <c r="C1577" s="73"/>
      <c r="D1577" s="111"/>
      <c r="E1577" s="76"/>
      <c r="F1577" s="76"/>
      <c r="G1577" s="78"/>
      <c r="H1577" s="186"/>
      <c r="I1577" s="186"/>
      <c r="J1577" s="186"/>
      <c r="K1577" s="186"/>
      <c r="L1577" s="186"/>
      <c r="M1577" s="186"/>
      <c r="N1577" s="186"/>
      <c r="O1577" s="186"/>
      <c r="P1577" s="186"/>
      <c r="Q1577" s="186"/>
      <c r="R1577" s="186"/>
      <c r="S1577" s="186"/>
      <c r="T1577" s="186"/>
      <c r="U1577" s="186"/>
      <c r="V1577" s="186"/>
      <c r="W1577" s="186"/>
      <c r="X1577" s="186"/>
      <c r="Y1577" s="186"/>
      <c r="Z1577" s="186"/>
      <c r="AA1577" s="186"/>
      <c r="AB1577" s="186"/>
      <c r="AC1577" s="186"/>
      <c r="AD1577" s="186"/>
      <c r="AE1577" s="186"/>
      <c r="AF1577" s="186"/>
      <c r="AG1577" s="186"/>
      <c r="AH1577" s="186"/>
      <c r="AI1577" s="186"/>
      <c r="AJ1577" s="186"/>
      <c r="AK1577" s="186"/>
      <c r="AL1577" s="186"/>
      <c r="AM1577" s="186"/>
      <c r="AN1577" s="186"/>
      <c r="AO1577" s="186"/>
      <c r="AP1577" s="186"/>
    </row>
    <row r="1578" spans="1:42" s="55" customFormat="1" ht="31.9" hidden="1" customHeight="1" outlineLevel="1" x14ac:dyDescent="0.25">
      <c r="A1578" s="143" t="s">
        <v>421</v>
      </c>
      <c r="B1578" s="75" t="s">
        <v>390</v>
      </c>
      <c r="C1578" s="73"/>
      <c r="D1578" s="111"/>
      <c r="E1578" s="76"/>
      <c r="F1578" s="76"/>
      <c r="G1578" s="78"/>
      <c r="H1578" s="186"/>
      <c r="I1578" s="186"/>
      <c r="J1578" s="186"/>
      <c r="K1578" s="186"/>
      <c r="L1578" s="186"/>
      <c r="M1578" s="186"/>
      <c r="N1578" s="186"/>
      <c r="O1578" s="186"/>
      <c r="P1578" s="186"/>
      <c r="Q1578" s="186"/>
      <c r="R1578" s="186"/>
      <c r="S1578" s="186"/>
      <c r="T1578" s="186"/>
      <c r="U1578" s="186"/>
      <c r="V1578" s="186"/>
      <c r="W1578" s="186"/>
      <c r="X1578" s="186"/>
      <c r="Y1578" s="186"/>
      <c r="Z1578" s="186"/>
      <c r="AA1578" s="186"/>
      <c r="AB1578" s="186"/>
      <c r="AC1578" s="186"/>
      <c r="AD1578" s="186"/>
      <c r="AE1578" s="186"/>
      <c r="AF1578" s="186"/>
      <c r="AG1578" s="186"/>
      <c r="AH1578" s="186"/>
      <c r="AI1578" s="186"/>
      <c r="AJ1578" s="186"/>
      <c r="AK1578" s="186"/>
      <c r="AL1578" s="186"/>
      <c r="AM1578" s="186"/>
      <c r="AN1578" s="186"/>
      <c r="AO1578" s="186"/>
      <c r="AP1578" s="186"/>
    </row>
    <row r="1579" spans="1:42" s="55" customFormat="1" ht="31.9" hidden="1" customHeight="1" outlineLevel="1" x14ac:dyDescent="0.25">
      <c r="A1579" s="143" t="s">
        <v>422</v>
      </c>
      <c r="B1579" s="75" t="s">
        <v>391</v>
      </c>
      <c r="C1579" s="73"/>
      <c r="D1579" s="111"/>
      <c r="E1579" s="76"/>
      <c r="F1579" s="76"/>
      <c r="G1579" s="78"/>
      <c r="H1579" s="186"/>
      <c r="I1579" s="186"/>
      <c r="J1579" s="186"/>
      <c r="K1579" s="186"/>
      <c r="L1579" s="186"/>
      <c r="M1579" s="186"/>
      <c r="N1579" s="186"/>
      <c r="O1579" s="186"/>
      <c r="P1579" s="186"/>
      <c r="Q1579" s="186"/>
      <c r="R1579" s="186"/>
      <c r="S1579" s="186"/>
      <c r="T1579" s="186"/>
      <c r="U1579" s="186"/>
      <c r="V1579" s="186"/>
      <c r="W1579" s="186"/>
      <c r="X1579" s="186"/>
      <c r="Y1579" s="186"/>
      <c r="Z1579" s="186"/>
      <c r="AA1579" s="186"/>
      <c r="AB1579" s="186"/>
      <c r="AC1579" s="186"/>
      <c r="AD1579" s="186"/>
      <c r="AE1579" s="186"/>
      <c r="AF1579" s="186"/>
      <c r="AG1579" s="186"/>
      <c r="AH1579" s="186"/>
      <c r="AI1579" s="186"/>
      <c r="AJ1579" s="186"/>
      <c r="AK1579" s="186"/>
      <c r="AL1579" s="186"/>
      <c r="AM1579" s="186"/>
      <c r="AN1579" s="186"/>
      <c r="AO1579" s="186"/>
      <c r="AP1579" s="186"/>
    </row>
    <row r="1580" spans="1:42" s="55" customFormat="1" ht="31.9" hidden="1" customHeight="1" outlineLevel="1" x14ac:dyDescent="0.25">
      <c r="A1580" s="143" t="s">
        <v>423</v>
      </c>
      <c r="B1580" s="75" t="s">
        <v>392</v>
      </c>
      <c r="C1580" s="73"/>
      <c r="D1580" s="111"/>
      <c r="E1580" s="76"/>
      <c r="F1580" s="76"/>
      <c r="G1580" s="78"/>
      <c r="H1580" s="186"/>
      <c r="I1580" s="186"/>
      <c r="J1580" s="186"/>
      <c r="K1580" s="186"/>
      <c r="L1580" s="186"/>
      <c r="M1580" s="186"/>
      <c r="N1580" s="186"/>
      <c r="O1580" s="186"/>
      <c r="P1580" s="186"/>
      <c r="Q1580" s="186"/>
      <c r="R1580" s="186"/>
      <c r="S1580" s="186"/>
      <c r="T1580" s="186"/>
      <c r="U1580" s="186"/>
      <c r="V1580" s="186"/>
      <c r="W1580" s="186"/>
      <c r="X1580" s="186"/>
      <c r="Y1580" s="186"/>
      <c r="Z1580" s="186"/>
      <c r="AA1580" s="186"/>
      <c r="AB1580" s="186"/>
      <c r="AC1580" s="186"/>
      <c r="AD1580" s="186"/>
      <c r="AE1580" s="186"/>
      <c r="AF1580" s="186"/>
      <c r="AG1580" s="186"/>
      <c r="AH1580" s="186"/>
      <c r="AI1580" s="186"/>
      <c r="AJ1580" s="186"/>
      <c r="AK1580" s="186"/>
      <c r="AL1580" s="186"/>
      <c r="AM1580" s="186"/>
      <c r="AN1580" s="186"/>
      <c r="AO1580" s="186"/>
      <c r="AP1580" s="186"/>
    </row>
    <row r="1581" spans="1:42" s="55" customFormat="1" ht="31.9" hidden="1" customHeight="1" outlineLevel="1" x14ac:dyDescent="0.25">
      <c r="A1581" s="143" t="s">
        <v>424</v>
      </c>
      <c r="B1581" s="75" t="s">
        <v>393</v>
      </c>
      <c r="C1581" s="73"/>
      <c r="D1581" s="111"/>
      <c r="E1581" s="76"/>
      <c r="F1581" s="76"/>
      <c r="G1581" s="78"/>
      <c r="H1581" s="186"/>
      <c r="I1581" s="186"/>
      <c r="J1581" s="186"/>
      <c r="K1581" s="186"/>
      <c r="L1581" s="186"/>
      <c r="M1581" s="186"/>
      <c r="N1581" s="186"/>
      <c r="O1581" s="186"/>
      <c r="P1581" s="186"/>
      <c r="Q1581" s="186"/>
      <c r="R1581" s="186"/>
      <c r="S1581" s="186"/>
      <c r="T1581" s="186"/>
      <c r="U1581" s="186"/>
      <c r="V1581" s="186"/>
      <c r="W1581" s="186"/>
      <c r="X1581" s="186"/>
      <c r="Y1581" s="186"/>
      <c r="Z1581" s="186"/>
      <c r="AA1581" s="186"/>
      <c r="AB1581" s="186"/>
      <c r="AC1581" s="186"/>
      <c r="AD1581" s="186"/>
      <c r="AE1581" s="186"/>
      <c r="AF1581" s="186"/>
      <c r="AG1581" s="186"/>
      <c r="AH1581" s="186"/>
      <c r="AI1581" s="186"/>
      <c r="AJ1581" s="186"/>
      <c r="AK1581" s="186"/>
      <c r="AL1581" s="186"/>
      <c r="AM1581" s="186"/>
      <c r="AN1581" s="186"/>
      <c r="AO1581" s="186"/>
      <c r="AP1581" s="186"/>
    </row>
    <row r="1582" spans="1:42" s="55" customFormat="1" ht="31.9" hidden="1" customHeight="1" outlineLevel="1" x14ac:dyDescent="0.25">
      <c r="A1582" s="143" t="s">
        <v>425</v>
      </c>
      <c r="B1582" s="72" t="s">
        <v>7</v>
      </c>
      <c r="C1582" s="73"/>
      <c r="D1582" s="111"/>
      <c r="E1582" s="76"/>
      <c r="F1582" s="76"/>
      <c r="G1582" s="78"/>
      <c r="H1582" s="186"/>
      <c r="I1582" s="186"/>
      <c r="J1582" s="186"/>
      <c r="K1582" s="186"/>
      <c r="L1582" s="186"/>
      <c r="M1582" s="186"/>
      <c r="N1582" s="186"/>
      <c r="O1582" s="186"/>
      <c r="P1582" s="186"/>
      <c r="Q1582" s="186"/>
      <c r="R1582" s="186"/>
      <c r="S1582" s="186"/>
      <c r="T1582" s="186"/>
      <c r="U1582" s="186"/>
      <c r="V1582" s="186"/>
      <c r="W1582" s="186"/>
      <c r="X1582" s="186"/>
      <c r="Y1582" s="186"/>
      <c r="Z1582" s="186"/>
      <c r="AA1582" s="186"/>
      <c r="AB1582" s="186"/>
      <c r="AC1582" s="186"/>
      <c r="AD1582" s="186"/>
      <c r="AE1582" s="186"/>
      <c r="AF1582" s="186"/>
      <c r="AG1582" s="186"/>
      <c r="AH1582" s="186"/>
      <c r="AI1582" s="186"/>
      <c r="AJ1582" s="186"/>
      <c r="AK1582" s="186"/>
      <c r="AL1582" s="186"/>
      <c r="AM1582" s="186"/>
      <c r="AN1582" s="186"/>
      <c r="AO1582" s="186"/>
      <c r="AP1582" s="186"/>
    </row>
    <row r="1583" spans="1:42" s="55" customFormat="1" ht="31.9" hidden="1" customHeight="1" outlineLevel="1" x14ac:dyDescent="0.25">
      <c r="A1583" s="143" t="s">
        <v>426</v>
      </c>
      <c r="B1583" s="75" t="s">
        <v>388</v>
      </c>
      <c r="C1583" s="73"/>
      <c r="D1583" s="111"/>
      <c r="E1583" s="76"/>
      <c r="F1583" s="76"/>
      <c r="G1583" s="78"/>
      <c r="H1583" s="186"/>
      <c r="I1583" s="186"/>
      <c r="J1583" s="186"/>
      <c r="K1583" s="186"/>
      <c r="L1583" s="186"/>
      <c r="M1583" s="186"/>
      <c r="N1583" s="186"/>
      <c r="O1583" s="186"/>
      <c r="P1583" s="186"/>
      <c r="Q1583" s="186"/>
      <c r="R1583" s="186"/>
      <c r="S1583" s="186"/>
      <c r="T1583" s="186"/>
      <c r="U1583" s="186"/>
      <c r="V1583" s="186"/>
      <c r="W1583" s="186"/>
      <c r="X1583" s="186"/>
      <c r="Y1583" s="186"/>
      <c r="Z1583" s="186"/>
      <c r="AA1583" s="186"/>
      <c r="AB1583" s="186"/>
      <c r="AC1583" s="186"/>
      <c r="AD1583" s="186"/>
      <c r="AE1583" s="186"/>
      <c r="AF1583" s="186"/>
      <c r="AG1583" s="186"/>
      <c r="AH1583" s="186"/>
      <c r="AI1583" s="186"/>
      <c r="AJ1583" s="186"/>
      <c r="AK1583" s="186"/>
      <c r="AL1583" s="186"/>
      <c r="AM1583" s="186"/>
      <c r="AN1583" s="186"/>
      <c r="AO1583" s="186"/>
      <c r="AP1583" s="186"/>
    </row>
    <row r="1584" spans="1:42" s="55" customFormat="1" ht="31.9" hidden="1" customHeight="1" outlineLevel="1" x14ac:dyDescent="0.25">
      <c r="A1584" s="143" t="s">
        <v>427</v>
      </c>
      <c r="B1584" s="75" t="s">
        <v>390</v>
      </c>
      <c r="C1584" s="73"/>
      <c r="D1584" s="111"/>
      <c r="E1584" s="76"/>
      <c r="F1584" s="76"/>
      <c r="G1584" s="78"/>
      <c r="H1584" s="186"/>
      <c r="I1584" s="186"/>
      <c r="J1584" s="186"/>
      <c r="K1584" s="186"/>
      <c r="L1584" s="186"/>
      <c r="M1584" s="186"/>
      <c r="N1584" s="186"/>
      <c r="O1584" s="186"/>
      <c r="P1584" s="186"/>
      <c r="Q1584" s="186"/>
      <c r="R1584" s="186"/>
      <c r="S1584" s="186"/>
      <c r="T1584" s="186"/>
      <c r="U1584" s="186"/>
      <c r="V1584" s="186"/>
      <c r="W1584" s="186"/>
      <c r="X1584" s="186"/>
      <c r="Y1584" s="186"/>
      <c r="Z1584" s="186"/>
      <c r="AA1584" s="186"/>
      <c r="AB1584" s="186"/>
      <c r="AC1584" s="186"/>
      <c r="AD1584" s="186"/>
      <c r="AE1584" s="186"/>
      <c r="AF1584" s="186"/>
      <c r="AG1584" s="186"/>
      <c r="AH1584" s="186"/>
      <c r="AI1584" s="186"/>
      <c r="AJ1584" s="186"/>
      <c r="AK1584" s="186"/>
      <c r="AL1584" s="186"/>
      <c r="AM1584" s="186"/>
      <c r="AN1584" s="186"/>
      <c r="AO1584" s="186"/>
      <c r="AP1584" s="186"/>
    </row>
    <row r="1585" spans="1:42" s="55" customFormat="1" ht="31.9" hidden="1" customHeight="1" outlineLevel="1" x14ac:dyDescent="0.25">
      <c r="A1585" s="143" t="s">
        <v>428</v>
      </c>
      <c r="B1585" s="75" t="s">
        <v>391</v>
      </c>
      <c r="C1585" s="73"/>
      <c r="D1585" s="111"/>
      <c r="E1585" s="76"/>
      <c r="F1585" s="76"/>
      <c r="G1585" s="78"/>
      <c r="H1585" s="186"/>
      <c r="I1585" s="186"/>
      <c r="J1585" s="186"/>
      <c r="K1585" s="186"/>
      <c r="L1585" s="186"/>
      <c r="M1585" s="186"/>
      <c r="N1585" s="186"/>
      <c r="O1585" s="186"/>
      <c r="P1585" s="186"/>
      <c r="Q1585" s="186"/>
      <c r="R1585" s="186"/>
      <c r="S1585" s="186"/>
      <c r="T1585" s="186"/>
      <c r="U1585" s="186"/>
      <c r="V1585" s="186"/>
      <c r="W1585" s="186"/>
      <c r="X1585" s="186"/>
      <c r="Y1585" s="186"/>
      <c r="Z1585" s="186"/>
      <c r="AA1585" s="186"/>
      <c r="AB1585" s="186"/>
      <c r="AC1585" s="186"/>
      <c r="AD1585" s="186"/>
      <c r="AE1585" s="186"/>
      <c r="AF1585" s="186"/>
      <c r="AG1585" s="186"/>
      <c r="AH1585" s="186"/>
      <c r="AI1585" s="186"/>
      <c r="AJ1585" s="186"/>
      <c r="AK1585" s="186"/>
      <c r="AL1585" s="186"/>
      <c r="AM1585" s="186"/>
      <c r="AN1585" s="186"/>
      <c r="AO1585" s="186"/>
      <c r="AP1585" s="186"/>
    </row>
    <row r="1586" spans="1:42" s="55" customFormat="1" ht="31.9" hidden="1" customHeight="1" outlineLevel="1" x14ac:dyDescent="0.25">
      <c r="A1586" s="143" t="s">
        <v>429</v>
      </c>
      <c r="B1586" s="75" t="s">
        <v>392</v>
      </c>
      <c r="C1586" s="73"/>
      <c r="D1586" s="111"/>
      <c r="E1586" s="76"/>
      <c r="F1586" s="76"/>
      <c r="G1586" s="78"/>
      <c r="H1586" s="186"/>
      <c r="I1586" s="186"/>
      <c r="J1586" s="186"/>
      <c r="K1586" s="186"/>
      <c r="L1586" s="186"/>
      <c r="M1586" s="186"/>
      <c r="N1586" s="186"/>
      <c r="O1586" s="186"/>
      <c r="P1586" s="186"/>
      <c r="Q1586" s="186"/>
      <c r="R1586" s="186"/>
      <c r="S1586" s="186"/>
      <c r="T1586" s="186"/>
      <c r="U1586" s="186"/>
      <c r="V1586" s="186"/>
      <c r="W1586" s="186"/>
      <c r="X1586" s="186"/>
      <c r="Y1586" s="186"/>
      <c r="Z1586" s="186"/>
      <c r="AA1586" s="186"/>
      <c r="AB1586" s="186"/>
      <c r="AC1586" s="186"/>
      <c r="AD1586" s="186"/>
      <c r="AE1586" s="186"/>
      <c r="AF1586" s="186"/>
      <c r="AG1586" s="186"/>
      <c r="AH1586" s="186"/>
      <c r="AI1586" s="186"/>
      <c r="AJ1586" s="186"/>
      <c r="AK1586" s="186"/>
      <c r="AL1586" s="186"/>
      <c r="AM1586" s="186"/>
      <c r="AN1586" s="186"/>
      <c r="AO1586" s="186"/>
      <c r="AP1586" s="186"/>
    </row>
    <row r="1587" spans="1:42" s="55" customFormat="1" ht="31.9" hidden="1" customHeight="1" outlineLevel="1" x14ac:dyDescent="0.25">
      <c r="A1587" s="143" t="s">
        <v>430</v>
      </c>
      <c r="B1587" s="75" t="s">
        <v>393</v>
      </c>
      <c r="C1587" s="73"/>
      <c r="D1587" s="111"/>
      <c r="E1587" s="76"/>
      <c r="F1587" s="76"/>
      <c r="G1587" s="78"/>
      <c r="H1587" s="186"/>
      <c r="I1587" s="186"/>
      <c r="J1587" s="186"/>
      <c r="K1587" s="186"/>
      <c r="L1587" s="186"/>
      <c r="M1587" s="186"/>
      <c r="N1587" s="186"/>
      <c r="O1587" s="186"/>
      <c r="P1587" s="186"/>
      <c r="Q1587" s="186"/>
      <c r="R1587" s="186"/>
      <c r="S1587" s="186"/>
      <c r="T1587" s="186"/>
      <c r="U1587" s="186"/>
      <c r="V1587" s="186"/>
      <c r="W1587" s="186"/>
      <c r="X1587" s="186"/>
      <c r="Y1587" s="186"/>
      <c r="Z1587" s="186"/>
      <c r="AA1587" s="186"/>
      <c r="AB1587" s="186"/>
      <c r="AC1587" s="186"/>
      <c r="AD1587" s="186"/>
      <c r="AE1587" s="186"/>
      <c r="AF1587" s="186"/>
      <c r="AG1587" s="186"/>
      <c r="AH1587" s="186"/>
      <c r="AI1587" s="186"/>
      <c r="AJ1587" s="186"/>
      <c r="AK1587" s="186"/>
      <c r="AL1587" s="186"/>
      <c r="AM1587" s="186"/>
      <c r="AN1587" s="186"/>
      <c r="AO1587" s="186"/>
      <c r="AP1587" s="186"/>
    </row>
    <row r="1588" spans="1:42" s="55" customFormat="1" ht="31.9" hidden="1" customHeight="1" outlineLevel="1" x14ac:dyDescent="0.25">
      <c r="A1588" s="143" t="s">
        <v>431</v>
      </c>
      <c r="B1588" s="72" t="s">
        <v>327</v>
      </c>
      <c r="C1588" s="73"/>
      <c r="D1588" s="111"/>
      <c r="E1588" s="76"/>
      <c r="F1588" s="76"/>
      <c r="G1588" s="78"/>
      <c r="H1588" s="186"/>
      <c r="I1588" s="186"/>
      <c r="J1588" s="186"/>
      <c r="K1588" s="186"/>
      <c r="L1588" s="186"/>
      <c r="M1588" s="186"/>
      <c r="N1588" s="186"/>
      <c r="O1588" s="186"/>
      <c r="P1588" s="186"/>
      <c r="Q1588" s="186"/>
      <c r="R1588" s="186"/>
      <c r="S1588" s="186"/>
      <c r="T1588" s="186"/>
      <c r="U1588" s="186"/>
      <c r="V1588" s="186"/>
      <c r="W1588" s="186"/>
      <c r="X1588" s="186"/>
      <c r="Y1588" s="186"/>
      <c r="Z1588" s="186"/>
      <c r="AA1588" s="186"/>
      <c r="AB1588" s="186"/>
      <c r="AC1588" s="186"/>
      <c r="AD1588" s="186"/>
      <c r="AE1588" s="186"/>
      <c r="AF1588" s="186"/>
      <c r="AG1588" s="186"/>
      <c r="AH1588" s="186"/>
      <c r="AI1588" s="186"/>
      <c r="AJ1588" s="186"/>
      <c r="AK1588" s="186"/>
      <c r="AL1588" s="186"/>
      <c r="AM1588" s="186"/>
      <c r="AN1588" s="186"/>
      <c r="AO1588" s="186"/>
      <c r="AP1588" s="186"/>
    </row>
    <row r="1589" spans="1:42" s="55" customFormat="1" ht="31.9" hidden="1" customHeight="1" outlineLevel="1" x14ac:dyDescent="0.25">
      <c r="A1589" s="143" t="s">
        <v>432</v>
      </c>
      <c r="B1589" s="75" t="s">
        <v>388</v>
      </c>
      <c r="C1589" s="73"/>
      <c r="D1589" s="111"/>
      <c r="E1589" s="76"/>
      <c r="F1589" s="76"/>
      <c r="G1589" s="78"/>
      <c r="H1589" s="186"/>
      <c r="I1589" s="186"/>
      <c r="J1589" s="186"/>
      <c r="K1589" s="186"/>
      <c r="L1589" s="186"/>
      <c r="M1589" s="186"/>
      <c r="N1589" s="186"/>
      <c r="O1589" s="186"/>
      <c r="P1589" s="186"/>
      <c r="Q1589" s="186"/>
      <c r="R1589" s="186"/>
      <c r="S1589" s="186"/>
      <c r="T1589" s="186"/>
      <c r="U1589" s="186"/>
      <c r="V1589" s="186"/>
      <c r="W1589" s="186"/>
      <c r="X1589" s="186"/>
      <c r="Y1589" s="186"/>
      <c r="Z1589" s="186"/>
      <c r="AA1589" s="186"/>
      <c r="AB1589" s="186"/>
      <c r="AC1589" s="186"/>
      <c r="AD1589" s="186"/>
      <c r="AE1589" s="186"/>
      <c r="AF1589" s="186"/>
      <c r="AG1589" s="186"/>
      <c r="AH1589" s="186"/>
      <c r="AI1589" s="186"/>
      <c r="AJ1589" s="186"/>
      <c r="AK1589" s="186"/>
      <c r="AL1589" s="186"/>
      <c r="AM1589" s="186"/>
      <c r="AN1589" s="186"/>
      <c r="AO1589" s="186"/>
      <c r="AP1589" s="186"/>
    </row>
    <row r="1590" spans="1:42" s="55" customFormat="1" ht="31.9" hidden="1" customHeight="1" outlineLevel="1" x14ac:dyDescent="0.25">
      <c r="A1590" s="143" t="s">
        <v>433</v>
      </c>
      <c r="B1590" s="75" t="s">
        <v>390</v>
      </c>
      <c r="C1590" s="73"/>
      <c r="D1590" s="111"/>
      <c r="E1590" s="76"/>
      <c r="F1590" s="76"/>
      <c r="G1590" s="78"/>
      <c r="H1590" s="186"/>
      <c r="I1590" s="186"/>
      <c r="J1590" s="186"/>
      <c r="K1590" s="186"/>
      <c r="L1590" s="186"/>
      <c r="M1590" s="186"/>
      <c r="N1590" s="186"/>
      <c r="O1590" s="186"/>
      <c r="P1590" s="186"/>
      <c r="Q1590" s="186"/>
      <c r="R1590" s="186"/>
      <c r="S1590" s="186"/>
      <c r="T1590" s="186"/>
      <c r="U1590" s="186"/>
      <c r="V1590" s="186"/>
      <c r="W1590" s="186"/>
      <c r="X1590" s="186"/>
      <c r="Y1590" s="186"/>
      <c r="Z1590" s="186"/>
      <c r="AA1590" s="186"/>
      <c r="AB1590" s="186"/>
      <c r="AC1590" s="186"/>
      <c r="AD1590" s="186"/>
      <c r="AE1590" s="186"/>
      <c r="AF1590" s="186"/>
      <c r="AG1590" s="186"/>
      <c r="AH1590" s="186"/>
      <c r="AI1590" s="186"/>
      <c r="AJ1590" s="186"/>
      <c r="AK1590" s="186"/>
      <c r="AL1590" s="186"/>
      <c r="AM1590" s="186"/>
      <c r="AN1590" s="186"/>
      <c r="AO1590" s="186"/>
      <c r="AP1590" s="186"/>
    </row>
    <row r="1591" spans="1:42" s="55" customFormat="1" ht="31.9" hidden="1" customHeight="1" outlineLevel="1" x14ac:dyDescent="0.25">
      <c r="A1591" s="143" t="s">
        <v>434</v>
      </c>
      <c r="B1591" s="75" t="s">
        <v>391</v>
      </c>
      <c r="C1591" s="73"/>
      <c r="D1591" s="111"/>
      <c r="E1591" s="76"/>
      <c r="F1591" s="76"/>
      <c r="G1591" s="78"/>
      <c r="H1591" s="186"/>
      <c r="I1591" s="186"/>
      <c r="J1591" s="186"/>
      <c r="K1591" s="186"/>
      <c r="L1591" s="186"/>
      <c r="M1591" s="186"/>
      <c r="N1591" s="186"/>
      <c r="O1591" s="186"/>
      <c r="P1591" s="186"/>
      <c r="Q1591" s="186"/>
      <c r="R1591" s="186"/>
      <c r="S1591" s="186"/>
      <c r="T1591" s="186"/>
      <c r="U1591" s="186"/>
      <c r="V1591" s="186"/>
      <c r="W1591" s="186"/>
      <c r="X1591" s="186"/>
      <c r="Y1591" s="186"/>
      <c r="Z1591" s="186"/>
      <c r="AA1591" s="186"/>
      <c r="AB1591" s="186"/>
      <c r="AC1591" s="186"/>
      <c r="AD1591" s="186"/>
      <c r="AE1591" s="186"/>
      <c r="AF1591" s="186"/>
      <c r="AG1591" s="186"/>
      <c r="AH1591" s="186"/>
      <c r="AI1591" s="186"/>
      <c r="AJ1591" s="186"/>
      <c r="AK1591" s="186"/>
      <c r="AL1591" s="186"/>
      <c r="AM1591" s="186"/>
      <c r="AN1591" s="186"/>
      <c r="AO1591" s="186"/>
      <c r="AP1591" s="186"/>
    </row>
    <row r="1592" spans="1:42" s="55" customFormat="1" ht="31.9" hidden="1" customHeight="1" outlineLevel="1" x14ac:dyDescent="0.25">
      <c r="A1592" s="143" t="s">
        <v>435</v>
      </c>
      <c r="B1592" s="75" t="s">
        <v>392</v>
      </c>
      <c r="C1592" s="73"/>
      <c r="D1592" s="111"/>
      <c r="E1592" s="76"/>
      <c r="F1592" s="76"/>
      <c r="G1592" s="78"/>
      <c r="H1592" s="186"/>
      <c r="I1592" s="186"/>
      <c r="J1592" s="186"/>
      <c r="K1592" s="186"/>
      <c r="L1592" s="186"/>
      <c r="M1592" s="186"/>
      <c r="N1592" s="186"/>
      <c r="O1592" s="186"/>
      <c r="P1592" s="186"/>
      <c r="Q1592" s="186"/>
      <c r="R1592" s="186"/>
      <c r="S1592" s="186"/>
      <c r="T1592" s="186"/>
      <c r="U1592" s="186"/>
      <c r="V1592" s="186"/>
      <c r="W1592" s="186"/>
      <c r="X1592" s="186"/>
      <c r="Y1592" s="186"/>
      <c r="Z1592" s="186"/>
      <c r="AA1592" s="186"/>
      <c r="AB1592" s="186"/>
      <c r="AC1592" s="186"/>
      <c r="AD1592" s="186"/>
      <c r="AE1592" s="186"/>
      <c r="AF1592" s="186"/>
      <c r="AG1592" s="186"/>
      <c r="AH1592" s="186"/>
      <c r="AI1592" s="186"/>
      <c r="AJ1592" s="186"/>
      <c r="AK1592" s="186"/>
      <c r="AL1592" s="186"/>
      <c r="AM1592" s="186"/>
      <c r="AN1592" s="186"/>
      <c r="AO1592" s="186"/>
      <c r="AP1592" s="186"/>
    </row>
    <row r="1593" spans="1:42" s="55" customFormat="1" ht="31.9" hidden="1" customHeight="1" outlineLevel="1" x14ac:dyDescent="0.25">
      <c r="A1593" s="143" t="s">
        <v>436</v>
      </c>
      <c r="B1593" s="75" t="s">
        <v>393</v>
      </c>
      <c r="C1593" s="73"/>
      <c r="D1593" s="111"/>
      <c r="E1593" s="76"/>
      <c r="F1593" s="76"/>
      <c r="G1593" s="78"/>
      <c r="H1593" s="186"/>
      <c r="I1593" s="186"/>
      <c r="J1593" s="186"/>
      <c r="K1593" s="186"/>
      <c r="L1593" s="186"/>
      <c r="M1593" s="186"/>
      <c r="N1593" s="186"/>
      <c r="O1593" s="186"/>
      <c r="P1593" s="186"/>
      <c r="Q1593" s="186"/>
      <c r="R1593" s="186"/>
      <c r="S1593" s="186"/>
      <c r="T1593" s="186"/>
      <c r="U1593" s="186"/>
      <c r="V1593" s="186"/>
      <c r="W1593" s="186"/>
      <c r="X1593" s="186"/>
      <c r="Y1593" s="186"/>
      <c r="Z1593" s="186"/>
      <c r="AA1593" s="186"/>
      <c r="AB1593" s="186"/>
      <c r="AC1593" s="186"/>
      <c r="AD1593" s="186"/>
      <c r="AE1593" s="186"/>
      <c r="AF1593" s="186"/>
      <c r="AG1593" s="186"/>
      <c r="AH1593" s="186"/>
      <c r="AI1593" s="186"/>
      <c r="AJ1593" s="186"/>
      <c r="AK1593" s="186"/>
      <c r="AL1593" s="186"/>
      <c r="AM1593" s="186"/>
      <c r="AN1593" s="186"/>
      <c r="AO1593" s="186"/>
      <c r="AP1593" s="186"/>
    </row>
    <row r="1594" spans="1:42" s="55" customFormat="1" ht="31.9" hidden="1" customHeight="1" outlineLevel="1" x14ac:dyDescent="0.25">
      <c r="A1594" s="143" t="s">
        <v>155</v>
      </c>
      <c r="B1594" s="68" t="s">
        <v>122</v>
      </c>
      <c r="C1594" s="69"/>
      <c r="D1594" s="119"/>
      <c r="E1594" s="85"/>
      <c r="F1594" s="85"/>
      <c r="G1594" s="86"/>
      <c r="H1594" s="186"/>
      <c r="I1594" s="186"/>
      <c r="J1594" s="186"/>
      <c r="K1594" s="186"/>
      <c r="L1594" s="186"/>
      <c r="M1594" s="186"/>
      <c r="N1594" s="186"/>
      <c r="O1594" s="186"/>
      <c r="P1594" s="186"/>
      <c r="Q1594" s="186"/>
      <c r="R1594" s="186"/>
      <c r="S1594" s="186"/>
      <c r="T1594" s="186"/>
      <c r="U1594" s="186"/>
      <c r="V1594" s="186"/>
      <c r="W1594" s="186"/>
      <c r="X1594" s="186"/>
      <c r="Y1594" s="186"/>
      <c r="Z1594" s="186"/>
      <c r="AA1594" s="186"/>
      <c r="AB1594" s="186"/>
      <c r="AC1594" s="186"/>
      <c r="AD1594" s="186"/>
      <c r="AE1594" s="186"/>
      <c r="AF1594" s="186"/>
      <c r="AG1594" s="186"/>
      <c r="AH1594" s="186"/>
      <c r="AI1594" s="186"/>
      <c r="AJ1594" s="186"/>
      <c r="AK1594" s="186"/>
      <c r="AL1594" s="186"/>
      <c r="AM1594" s="186"/>
      <c r="AN1594" s="186"/>
      <c r="AO1594" s="186"/>
      <c r="AP1594" s="186"/>
    </row>
    <row r="1595" spans="1:42" s="55" customFormat="1" ht="31.9" hidden="1" customHeight="1" outlineLevel="1" x14ac:dyDescent="0.25">
      <c r="A1595" s="143" t="s">
        <v>156</v>
      </c>
      <c r="B1595" s="72" t="s">
        <v>4</v>
      </c>
      <c r="C1595" s="73"/>
      <c r="D1595" s="111"/>
      <c r="E1595" s="76"/>
      <c r="F1595" s="76"/>
      <c r="G1595" s="78"/>
      <c r="H1595" s="186"/>
      <c r="I1595" s="186"/>
      <c r="J1595" s="186"/>
      <c r="K1595" s="186"/>
      <c r="L1595" s="186"/>
      <c r="M1595" s="186"/>
      <c r="N1595" s="186"/>
      <c r="O1595" s="186"/>
      <c r="P1595" s="186"/>
      <c r="Q1595" s="186"/>
      <c r="R1595" s="186"/>
      <c r="S1595" s="186"/>
      <c r="T1595" s="186"/>
      <c r="U1595" s="186"/>
      <c r="V1595" s="186"/>
      <c r="W1595" s="186"/>
      <c r="X1595" s="186"/>
      <c r="Y1595" s="186"/>
      <c r="Z1595" s="186"/>
      <c r="AA1595" s="186"/>
      <c r="AB1595" s="186"/>
      <c r="AC1595" s="186"/>
      <c r="AD1595" s="186"/>
      <c r="AE1595" s="186"/>
      <c r="AF1595" s="186"/>
      <c r="AG1595" s="186"/>
      <c r="AH1595" s="186"/>
      <c r="AI1595" s="186"/>
      <c r="AJ1595" s="186"/>
      <c r="AK1595" s="186"/>
      <c r="AL1595" s="186"/>
      <c r="AM1595" s="186"/>
      <c r="AN1595" s="186"/>
      <c r="AO1595" s="186"/>
      <c r="AP1595" s="186"/>
    </row>
    <row r="1596" spans="1:42" s="55" customFormat="1" ht="31.9" hidden="1" customHeight="1" outlineLevel="1" x14ac:dyDescent="0.25">
      <c r="A1596" s="143" t="s">
        <v>437</v>
      </c>
      <c r="B1596" s="75" t="s">
        <v>388</v>
      </c>
      <c r="C1596" s="73"/>
      <c r="D1596" s="111"/>
      <c r="E1596" s="76"/>
      <c r="F1596" s="76"/>
      <c r="G1596" s="78"/>
      <c r="H1596" s="186"/>
      <c r="I1596" s="186"/>
      <c r="J1596" s="186"/>
      <c r="K1596" s="186"/>
      <c r="L1596" s="186"/>
      <c r="M1596" s="186"/>
      <c r="N1596" s="186"/>
      <c r="O1596" s="186"/>
      <c r="P1596" s="186"/>
      <c r="Q1596" s="186"/>
      <c r="R1596" s="186"/>
      <c r="S1596" s="186"/>
      <c r="T1596" s="186"/>
      <c r="U1596" s="186"/>
      <c r="V1596" s="186"/>
      <c r="W1596" s="186"/>
      <c r="X1596" s="186"/>
      <c r="Y1596" s="186"/>
      <c r="Z1596" s="186"/>
      <c r="AA1596" s="186"/>
      <c r="AB1596" s="186"/>
      <c r="AC1596" s="186"/>
      <c r="AD1596" s="186"/>
      <c r="AE1596" s="186"/>
      <c r="AF1596" s="186"/>
      <c r="AG1596" s="186"/>
      <c r="AH1596" s="186"/>
      <c r="AI1596" s="186"/>
      <c r="AJ1596" s="186"/>
      <c r="AK1596" s="186"/>
      <c r="AL1596" s="186"/>
      <c r="AM1596" s="186"/>
      <c r="AN1596" s="186"/>
      <c r="AO1596" s="186"/>
      <c r="AP1596" s="186"/>
    </row>
    <row r="1597" spans="1:42" s="55" customFormat="1" ht="31.9" hidden="1" customHeight="1" outlineLevel="1" x14ac:dyDescent="0.25">
      <c r="A1597" s="143" t="s">
        <v>438</v>
      </c>
      <c r="B1597" s="75" t="s">
        <v>390</v>
      </c>
      <c r="C1597" s="73"/>
      <c r="D1597" s="111"/>
      <c r="E1597" s="76"/>
      <c r="F1597" s="76"/>
      <c r="G1597" s="78"/>
      <c r="H1597" s="186"/>
      <c r="I1597" s="186"/>
      <c r="J1597" s="186"/>
      <c r="K1597" s="186"/>
      <c r="L1597" s="186"/>
      <c r="M1597" s="186"/>
      <c r="N1597" s="186"/>
      <c r="O1597" s="186"/>
      <c r="P1597" s="186"/>
      <c r="Q1597" s="186"/>
      <c r="R1597" s="186"/>
      <c r="S1597" s="186"/>
      <c r="T1597" s="186"/>
      <c r="U1597" s="186"/>
      <c r="V1597" s="186"/>
      <c r="W1597" s="186"/>
      <c r="X1597" s="186"/>
      <c r="Y1597" s="186"/>
      <c r="Z1597" s="186"/>
      <c r="AA1597" s="186"/>
      <c r="AB1597" s="186"/>
      <c r="AC1597" s="186"/>
      <c r="AD1597" s="186"/>
      <c r="AE1597" s="186"/>
      <c r="AF1597" s="186"/>
      <c r="AG1597" s="186"/>
      <c r="AH1597" s="186"/>
      <c r="AI1597" s="186"/>
      <c r="AJ1597" s="186"/>
      <c r="AK1597" s="186"/>
      <c r="AL1597" s="186"/>
      <c r="AM1597" s="186"/>
      <c r="AN1597" s="186"/>
      <c r="AO1597" s="186"/>
      <c r="AP1597" s="186"/>
    </row>
    <row r="1598" spans="1:42" s="55" customFormat="1" ht="31.9" hidden="1" customHeight="1" outlineLevel="1" x14ac:dyDescent="0.25">
      <c r="A1598" s="143" t="s">
        <v>439</v>
      </c>
      <c r="B1598" s="75" t="s">
        <v>391</v>
      </c>
      <c r="C1598" s="73"/>
      <c r="D1598" s="111"/>
      <c r="E1598" s="76"/>
      <c r="F1598" s="76"/>
      <c r="G1598" s="78"/>
      <c r="H1598" s="186"/>
      <c r="I1598" s="186"/>
      <c r="J1598" s="186"/>
      <c r="K1598" s="186"/>
      <c r="L1598" s="186"/>
      <c r="M1598" s="186"/>
      <c r="N1598" s="186"/>
      <c r="O1598" s="186"/>
      <c r="P1598" s="186"/>
      <c r="Q1598" s="186"/>
      <c r="R1598" s="186"/>
      <c r="S1598" s="186"/>
      <c r="T1598" s="186"/>
      <c r="U1598" s="186"/>
      <c r="V1598" s="186"/>
      <c r="W1598" s="186"/>
      <c r="X1598" s="186"/>
      <c r="Y1598" s="186"/>
      <c r="Z1598" s="186"/>
      <c r="AA1598" s="186"/>
      <c r="AB1598" s="186"/>
      <c r="AC1598" s="186"/>
      <c r="AD1598" s="186"/>
      <c r="AE1598" s="186"/>
      <c r="AF1598" s="186"/>
      <c r="AG1598" s="186"/>
      <c r="AH1598" s="186"/>
      <c r="AI1598" s="186"/>
      <c r="AJ1598" s="186"/>
      <c r="AK1598" s="186"/>
      <c r="AL1598" s="186"/>
      <c r="AM1598" s="186"/>
      <c r="AN1598" s="186"/>
      <c r="AO1598" s="186"/>
      <c r="AP1598" s="186"/>
    </row>
    <row r="1599" spans="1:42" s="55" customFormat="1" ht="31.9" hidden="1" customHeight="1" outlineLevel="1" x14ac:dyDescent="0.25">
      <c r="A1599" s="143" t="s">
        <v>440</v>
      </c>
      <c r="B1599" s="75" t="s">
        <v>392</v>
      </c>
      <c r="C1599" s="73"/>
      <c r="D1599" s="111"/>
      <c r="E1599" s="76"/>
      <c r="F1599" s="76"/>
      <c r="G1599" s="78"/>
      <c r="H1599" s="186"/>
      <c r="I1599" s="186"/>
      <c r="J1599" s="186"/>
      <c r="K1599" s="186"/>
      <c r="L1599" s="186"/>
      <c r="M1599" s="186"/>
      <c r="N1599" s="186"/>
      <c r="O1599" s="186"/>
      <c r="P1599" s="186"/>
      <c r="Q1599" s="186"/>
      <c r="R1599" s="186"/>
      <c r="S1599" s="186"/>
      <c r="T1599" s="186"/>
      <c r="U1599" s="186"/>
      <c r="V1599" s="186"/>
      <c r="W1599" s="186"/>
      <c r="X1599" s="186"/>
      <c r="Y1599" s="186"/>
      <c r="Z1599" s="186"/>
      <c r="AA1599" s="186"/>
      <c r="AB1599" s="186"/>
      <c r="AC1599" s="186"/>
      <c r="AD1599" s="186"/>
      <c r="AE1599" s="186"/>
      <c r="AF1599" s="186"/>
      <c r="AG1599" s="186"/>
      <c r="AH1599" s="186"/>
      <c r="AI1599" s="186"/>
      <c r="AJ1599" s="186"/>
      <c r="AK1599" s="186"/>
      <c r="AL1599" s="186"/>
      <c r="AM1599" s="186"/>
      <c r="AN1599" s="186"/>
      <c r="AO1599" s="186"/>
      <c r="AP1599" s="186"/>
    </row>
    <row r="1600" spans="1:42" s="55" customFormat="1" ht="31.9" hidden="1" customHeight="1" outlineLevel="1" x14ac:dyDescent="0.25">
      <c r="A1600" s="143" t="s">
        <v>441</v>
      </c>
      <c r="B1600" s="75" t="s">
        <v>393</v>
      </c>
      <c r="C1600" s="73"/>
      <c r="D1600" s="111"/>
      <c r="E1600" s="76"/>
      <c r="F1600" s="76"/>
      <c r="G1600" s="78"/>
      <c r="H1600" s="186"/>
      <c r="I1600" s="186"/>
      <c r="J1600" s="186"/>
      <c r="K1600" s="186"/>
      <c r="L1600" s="186"/>
      <c r="M1600" s="186"/>
      <c r="N1600" s="186"/>
      <c r="O1600" s="186"/>
      <c r="P1600" s="186"/>
      <c r="Q1600" s="186"/>
      <c r="R1600" s="186"/>
      <c r="S1600" s="186"/>
      <c r="T1600" s="186"/>
      <c r="U1600" s="186"/>
      <c r="V1600" s="186"/>
      <c r="W1600" s="186"/>
      <c r="X1600" s="186"/>
      <c r="Y1600" s="186"/>
      <c r="Z1600" s="186"/>
      <c r="AA1600" s="186"/>
      <c r="AB1600" s="186"/>
      <c r="AC1600" s="186"/>
      <c r="AD1600" s="186"/>
      <c r="AE1600" s="186"/>
      <c r="AF1600" s="186"/>
      <c r="AG1600" s="186"/>
      <c r="AH1600" s="186"/>
      <c r="AI1600" s="186"/>
      <c r="AJ1600" s="186"/>
      <c r="AK1600" s="186"/>
      <c r="AL1600" s="186"/>
      <c r="AM1600" s="186"/>
      <c r="AN1600" s="186"/>
      <c r="AO1600" s="186"/>
      <c r="AP1600" s="186"/>
    </row>
    <row r="1601" spans="1:42" s="55" customFormat="1" ht="31.9" hidden="1" customHeight="1" outlineLevel="1" x14ac:dyDescent="0.25">
      <c r="A1601" s="143" t="s">
        <v>157</v>
      </c>
      <c r="B1601" s="107" t="s">
        <v>3</v>
      </c>
      <c r="C1601" s="73"/>
      <c r="D1601" s="111"/>
      <c r="E1601" s="76"/>
      <c r="F1601" s="76"/>
      <c r="G1601" s="78"/>
      <c r="H1601" s="186"/>
      <c r="I1601" s="186"/>
      <c r="J1601" s="186"/>
      <c r="K1601" s="186"/>
      <c r="L1601" s="186"/>
      <c r="M1601" s="186"/>
      <c r="N1601" s="186"/>
      <c r="O1601" s="186"/>
      <c r="P1601" s="186"/>
      <c r="Q1601" s="186"/>
      <c r="R1601" s="186"/>
      <c r="S1601" s="186"/>
      <c r="T1601" s="186"/>
      <c r="U1601" s="186"/>
      <c r="V1601" s="186"/>
      <c r="W1601" s="186"/>
      <c r="X1601" s="186"/>
      <c r="Y1601" s="186"/>
      <c r="Z1601" s="186"/>
      <c r="AA1601" s="186"/>
      <c r="AB1601" s="186"/>
      <c r="AC1601" s="186"/>
      <c r="AD1601" s="186"/>
      <c r="AE1601" s="186"/>
      <c r="AF1601" s="186"/>
      <c r="AG1601" s="186"/>
      <c r="AH1601" s="186"/>
      <c r="AI1601" s="186"/>
      <c r="AJ1601" s="186"/>
      <c r="AK1601" s="186"/>
      <c r="AL1601" s="186"/>
      <c r="AM1601" s="186"/>
      <c r="AN1601" s="186"/>
      <c r="AO1601" s="186"/>
      <c r="AP1601" s="186"/>
    </row>
    <row r="1602" spans="1:42" s="55" customFormat="1" ht="31.9" hidden="1" customHeight="1" outlineLevel="1" x14ac:dyDescent="0.25">
      <c r="A1602" s="143" t="s">
        <v>442</v>
      </c>
      <c r="B1602" s="75" t="s">
        <v>388</v>
      </c>
      <c r="C1602" s="73"/>
      <c r="D1602" s="111"/>
      <c r="E1602" s="76"/>
      <c r="F1602" s="76"/>
      <c r="G1602" s="78"/>
      <c r="H1602" s="186"/>
      <c r="I1602" s="186"/>
      <c r="J1602" s="186"/>
      <c r="K1602" s="186"/>
      <c r="L1602" s="186"/>
      <c r="M1602" s="186"/>
      <c r="N1602" s="186"/>
      <c r="O1602" s="186"/>
      <c r="P1602" s="186"/>
      <c r="Q1602" s="186"/>
      <c r="R1602" s="186"/>
      <c r="S1602" s="186"/>
      <c r="T1602" s="186"/>
      <c r="U1602" s="186"/>
      <c r="V1602" s="186"/>
      <c r="W1602" s="186"/>
      <c r="X1602" s="186"/>
      <c r="Y1602" s="186"/>
      <c r="Z1602" s="186"/>
      <c r="AA1602" s="186"/>
      <c r="AB1602" s="186"/>
      <c r="AC1602" s="186"/>
      <c r="AD1602" s="186"/>
      <c r="AE1602" s="186"/>
      <c r="AF1602" s="186"/>
      <c r="AG1602" s="186"/>
      <c r="AH1602" s="186"/>
      <c r="AI1602" s="186"/>
      <c r="AJ1602" s="186"/>
      <c r="AK1602" s="186"/>
      <c r="AL1602" s="186"/>
      <c r="AM1602" s="186"/>
      <c r="AN1602" s="186"/>
      <c r="AO1602" s="186"/>
      <c r="AP1602" s="186"/>
    </row>
    <row r="1603" spans="1:42" s="55" customFormat="1" ht="31.9" hidden="1" customHeight="1" outlineLevel="1" x14ac:dyDescent="0.25">
      <c r="A1603" s="143" t="s">
        <v>443</v>
      </c>
      <c r="B1603" s="75" t="s">
        <v>390</v>
      </c>
      <c r="C1603" s="73"/>
      <c r="D1603" s="111"/>
      <c r="E1603" s="76"/>
      <c r="F1603" s="76"/>
      <c r="G1603" s="78"/>
      <c r="H1603" s="186"/>
      <c r="I1603" s="186"/>
      <c r="J1603" s="186"/>
      <c r="K1603" s="186"/>
      <c r="L1603" s="186"/>
      <c r="M1603" s="186"/>
      <c r="N1603" s="186"/>
      <c r="O1603" s="186"/>
      <c r="P1603" s="186"/>
      <c r="Q1603" s="186"/>
      <c r="R1603" s="186"/>
      <c r="S1603" s="186"/>
      <c r="T1603" s="186"/>
      <c r="U1603" s="186"/>
      <c r="V1603" s="186"/>
      <c r="W1603" s="186"/>
      <c r="X1603" s="186"/>
      <c r="Y1603" s="186"/>
      <c r="Z1603" s="186"/>
      <c r="AA1603" s="186"/>
      <c r="AB1603" s="186"/>
      <c r="AC1603" s="186"/>
      <c r="AD1603" s="186"/>
      <c r="AE1603" s="186"/>
      <c r="AF1603" s="186"/>
      <c r="AG1603" s="186"/>
      <c r="AH1603" s="186"/>
      <c r="AI1603" s="186"/>
      <c r="AJ1603" s="186"/>
      <c r="AK1603" s="186"/>
      <c r="AL1603" s="186"/>
      <c r="AM1603" s="186"/>
      <c r="AN1603" s="186"/>
      <c r="AO1603" s="186"/>
      <c r="AP1603" s="186"/>
    </row>
    <row r="1604" spans="1:42" s="55" customFormat="1" ht="31.9" hidden="1" customHeight="1" outlineLevel="1" x14ac:dyDescent="0.25">
      <c r="A1604" s="143" t="s">
        <v>444</v>
      </c>
      <c r="B1604" s="75" t="s">
        <v>391</v>
      </c>
      <c r="C1604" s="73"/>
      <c r="D1604" s="111"/>
      <c r="E1604" s="76"/>
      <c r="F1604" s="76"/>
      <c r="G1604" s="78"/>
      <c r="H1604" s="186"/>
      <c r="I1604" s="186"/>
      <c r="J1604" s="186"/>
      <c r="K1604" s="186"/>
      <c r="L1604" s="186"/>
      <c r="M1604" s="186"/>
      <c r="N1604" s="186"/>
      <c r="O1604" s="186"/>
      <c r="P1604" s="186"/>
      <c r="Q1604" s="186"/>
      <c r="R1604" s="186"/>
      <c r="S1604" s="186"/>
      <c r="T1604" s="186"/>
      <c r="U1604" s="186"/>
      <c r="V1604" s="186"/>
      <c r="W1604" s="186"/>
      <c r="X1604" s="186"/>
      <c r="Y1604" s="186"/>
      <c r="Z1604" s="186"/>
      <c r="AA1604" s="186"/>
      <c r="AB1604" s="186"/>
      <c r="AC1604" s="186"/>
      <c r="AD1604" s="186"/>
      <c r="AE1604" s="186"/>
      <c r="AF1604" s="186"/>
      <c r="AG1604" s="186"/>
      <c r="AH1604" s="186"/>
      <c r="AI1604" s="186"/>
      <c r="AJ1604" s="186"/>
      <c r="AK1604" s="186"/>
      <c r="AL1604" s="186"/>
      <c r="AM1604" s="186"/>
      <c r="AN1604" s="186"/>
      <c r="AO1604" s="186"/>
      <c r="AP1604" s="186"/>
    </row>
    <row r="1605" spans="1:42" s="55" customFormat="1" ht="31.9" hidden="1" customHeight="1" outlineLevel="1" x14ac:dyDescent="0.25">
      <c r="A1605" s="143" t="s">
        <v>445</v>
      </c>
      <c r="B1605" s="75" t="s">
        <v>392</v>
      </c>
      <c r="C1605" s="73"/>
      <c r="D1605" s="111"/>
      <c r="E1605" s="76"/>
      <c r="F1605" s="76"/>
      <c r="G1605" s="78"/>
      <c r="H1605" s="186"/>
      <c r="I1605" s="186"/>
      <c r="J1605" s="186"/>
      <c r="K1605" s="186"/>
      <c r="L1605" s="186"/>
      <c r="M1605" s="186"/>
      <c r="N1605" s="186"/>
      <c r="O1605" s="186"/>
      <c r="P1605" s="186"/>
      <c r="Q1605" s="186"/>
      <c r="R1605" s="186"/>
      <c r="S1605" s="186"/>
      <c r="T1605" s="186"/>
      <c r="U1605" s="186"/>
      <c r="V1605" s="186"/>
      <c r="W1605" s="186"/>
      <c r="X1605" s="186"/>
      <c r="Y1605" s="186"/>
      <c r="Z1605" s="186"/>
      <c r="AA1605" s="186"/>
      <c r="AB1605" s="186"/>
      <c r="AC1605" s="186"/>
      <c r="AD1605" s="186"/>
      <c r="AE1605" s="186"/>
      <c r="AF1605" s="186"/>
      <c r="AG1605" s="186"/>
      <c r="AH1605" s="186"/>
      <c r="AI1605" s="186"/>
      <c r="AJ1605" s="186"/>
      <c r="AK1605" s="186"/>
      <c r="AL1605" s="186"/>
      <c r="AM1605" s="186"/>
      <c r="AN1605" s="186"/>
      <c r="AO1605" s="186"/>
      <c r="AP1605" s="186"/>
    </row>
    <row r="1606" spans="1:42" s="55" customFormat="1" ht="31.9" hidden="1" customHeight="1" outlineLevel="1" x14ac:dyDescent="0.25">
      <c r="A1606" s="143" t="s">
        <v>446</v>
      </c>
      <c r="B1606" s="75" t="s">
        <v>393</v>
      </c>
      <c r="C1606" s="73"/>
      <c r="D1606" s="111"/>
      <c r="E1606" s="76"/>
      <c r="F1606" s="76"/>
      <c r="G1606" s="78"/>
      <c r="H1606" s="186"/>
      <c r="I1606" s="186"/>
      <c r="J1606" s="186"/>
      <c r="K1606" s="186"/>
      <c r="L1606" s="186"/>
      <c r="M1606" s="186"/>
      <c r="N1606" s="186"/>
      <c r="O1606" s="186"/>
      <c r="P1606" s="186"/>
      <c r="Q1606" s="186"/>
      <c r="R1606" s="186"/>
      <c r="S1606" s="186"/>
      <c r="T1606" s="186"/>
      <c r="U1606" s="186"/>
      <c r="V1606" s="186"/>
      <c r="W1606" s="186"/>
      <c r="X1606" s="186"/>
      <c r="Y1606" s="186"/>
      <c r="Z1606" s="186"/>
      <c r="AA1606" s="186"/>
      <c r="AB1606" s="186"/>
      <c r="AC1606" s="186"/>
      <c r="AD1606" s="186"/>
      <c r="AE1606" s="186"/>
      <c r="AF1606" s="186"/>
      <c r="AG1606" s="186"/>
      <c r="AH1606" s="186"/>
      <c r="AI1606" s="186"/>
      <c r="AJ1606" s="186"/>
      <c r="AK1606" s="186"/>
      <c r="AL1606" s="186"/>
      <c r="AM1606" s="186"/>
      <c r="AN1606" s="186"/>
      <c r="AO1606" s="186"/>
      <c r="AP1606" s="186"/>
    </row>
    <row r="1607" spans="1:42" s="55" customFormat="1" ht="31.9" hidden="1" customHeight="1" outlineLevel="1" x14ac:dyDescent="0.25">
      <c r="A1607" s="143" t="s">
        <v>158</v>
      </c>
      <c r="B1607" s="72" t="s">
        <v>5</v>
      </c>
      <c r="C1607" s="73"/>
      <c r="D1607" s="111"/>
      <c r="E1607" s="76"/>
      <c r="F1607" s="76"/>
      <c r="G1607" s="78"/>
      <c r="H1607" s="186"/>
      <c r="I1607" s="186"/>
      <c r="J1607" s="186"/>
      <c r="K1607" s="186"/>
      <c r="L1607" s="186"/>
      <c r="M1607" s="186"/>
      <c r="N1607" s="186"/>
      <c r="O1607" s="186"/>
      <c r="P1607" s="186"/>
      <c r="Q1607" s="186"/>
      <c r="R1607" s="186"/>
      <c r="S1607" s="186"/>
      <c r="T1607" s="186"/>
      <c r="U1607" s="186"/>
      <c r="V1607" s="186"/>
      <c r="W1607" s="186"/>
      <c r="X1607" s="186"/>
      <c r="Y1607" s="186"/>
      <c r="Z1607" s="186"/>
      <c r="AA1607" s="186"/>
      <c r="AB1607" s="186"/>
      <c r="AC1607" s="186"/>
      <c r="AD1607" s="186"/>
      <c r="AE1607" s="186"/>
      <c r="AF1607" s="186"/>
      <c r="AG1607" s="186"/>
      <c r="AH1607" s="186"/>
      <c r="AI1607" s="186"/>
      <c r="AJ1607" s="186"/>
      <c r="AK1607" s="186"/>
      <c r="AL1607" s="186"/>
      <c r="AM1607" s="186"/>
      <c r="AN1607" s="186"/>
      <c r="AO1607" s="186"/>
      <c r="AP1607" s="186"/>
    </row>
    <row r="1608" spans="1:42" s="55" customFormat="1" ht="31.9" hidden="1" customHeight="1" outlineLevel="1" x14ac:dyDescent="0.25">
      <c r="A1608" s="143" t="s">
        <v>447</v>
      </c>
      <c r="B1608" s="75" t="s">
        <v>388</v>
      </c>
      <c r="C1608" s="73"/>
      <c r="D1608" s="111"/>
      <c r="E1608" s="76"/>
      <c r="F1608" s="76"/>
      <c r="G1608" s="78"/>
      <c r="H1608" s="186"/>
      <c r="I1608" s="186"/>
      <c r="J1608" s="186"/>
      <c r="K1608" s="186"/>
      <c r="L1608" s="186"/>
      <c r="M1608" s="186"/>
      <c r="N1608" s="186"/>
      <c r="O1608" s="186"/>
      <c r="P1608" s="186"/>
      <c r="Q1608" s="186"/>
      <c r="R1608" s="186"/>
      <c r="S1608" s="186"/>
      <c r="T1608" s="186"/>
      <c r="U1608" s="186"/>
      <c r="V1608" s="186"/>
      <c r="W1608" s="186"/>
      <c r="X1608" s="186"/>
      <c r="Y1608" s="186"/>
      <c r="Z1608" s="186"/>
      <c r="AA1608" s="186"/>
      <c r="AB1608" s="186"/>
      <c r="AC1608" s="186"/>
      <c r="AD1608" s="186"/>
      <c r="AE1608" s="186"/>
      <c r="AF1608" s="186"/>
      <c r="AG1608" s="186"/>
      <c r="AH1608" s="186"/>
      <c r="AI1608" s="186"/>
      <c r="AJ1608" s="186"/>
      <c r="AK1608" s="186"/>
      <c r="AL1608" s="186"/>
      <c r="AM1608" s="186"/>
      <c r="AN1608" s="186"/>
      <c r="AO1608" s="186"/>
      <c r="AP1608" s="186"/>
    </row>
    <row r="1609" spans="1:42" s="55" customFormat="1" ht="31.9" hidden="1" customHeight="1" outlineLevel="1" x14ac:dyDescent="0.25">
      <c r="A1609" s="143" t="s">
        <v>448</v>
      </c>
      <c r="B1609" s="75" t="s">
        <v>390</v>
      </c>
      <c r="C1609" s="73"/>
      <c r="D1609" s="111"/>
      <c r="E1609" s="76"/>
      <c r="F1609" s="76"/>
      <c r="G1609" s="78"/>
      <c r="H1609" s="186"/>
      <c r="I1609" s="186"/>
      <c r="J1609" s="186"/>
      <c r="K1609" s="186"/>
      <c r="L1609" s="186"/>
      <c r="M1609" s="186"/>
      <c r="N1609" s="186"/>
      <c r="O1609" s="186"/>
      <c r="P1609" s="186"/>
      <c r="Q1609" s="186"/>
      <c r="R1609" s="186"/>
      <c r="S1609" s="186"/>
      <c r="T1609" s="186"/>
      <c r="U1609" s="186"/>
      <c r="V1609" s="186"/>
      <c r="W1609" s="186"/>
      <c r="X1609" s="186"/>
      <c r="Y1609" s="186"/>
      <c r="Z1609" s="186"/>
      <c r="AA1609" s="186"/>
      <c r="AB1609" s="186"/>
      <c r="AC1609" s="186"/>
      <c r="AD1609" s="186"/>
      <c r="AE1609" s="186"/>
      <c r="AF1609" s="186"/>
      <c r="AG1609" s="186"/>
      <c r="AH1609" s="186"/>
      <c r="AI1609" s="186"/>
      <c r="AJ1609" s="186"/>
      <c r="AK1609" s="186"/>
      <c r="AL1609" s="186"/>
      <c r="AM1609" s="186"/>
      <c r="AN1609" s="186"/>
      <c r="AO1609" s="186"/>
      <c r="AP1609" s="186"/>
    </row>
    <row r="1610" spans="1:42" s="55" customFormat="1" ht="31.9" hidden="1" customHeight="1" outlineLevel="1" x14ac:dyDescent="0.25">
      <c r="A1610" s="143" t="s">
        <v>449</v>
      </c>
      <c r="B1610" s="75" t="s">
        <v>391</v>
      </c>
      <c r="C1610" s="73"/>
      <c r="D1610" s="111"/>
      <c r="E1610" s="76"/>
      <c r="F1610" s="76"/>
      <c r="G1610" s="78"/>
      <c r="H1610" s="186"/>
      <c r="I1610" s="186"/>
      <c r="J1610" s="186"/>
      <c r="K1610" s="186"/>
      <c r="L1610" s="186"/>
      <c r="M1610" s="186"/>
      <c r="N1610" s="186"/>
      <c r="O1610" s="186"/>
      <c r="P1610" s="186"/>
      <c r="Q1610" s="186"/>
      <c r="R1610" s="186"/>
      <c r="S1610" s="186"/>
      <c r="T1610" s="186"/>
      <c r="U1610" s="186"/>
      <c r="V1610" s="186"/>
      <c r="W1610" s="186"/>
      <c r="X1610" s="186"/>
      <c r="Y1610" s="186"/>
      <c r="Z1610" s="186"/>
      <c r="AA1610" s="186"/>
      <c r="AB1610" s="186"/>
      <c r="AC1610" s="186"/>
      <c r="AD1610" s="186"/>
      <c r="AE1610" s="186"/>
      <c r="AF1610" s="186"/>
      <c r="AG1610" s="186"/>
      <c r="AH1610" s="186"/>
      <c r="AI1610" s="186"/>
      <c r="AJ1610" s="186"/>
      <c r="AK1610" s="186"/>
      <c r="AL1610" s="186"/>
      <c r="AM1610" s="186"/>
      <c r="AN1610" s="186"/>
      <c r="AO1610" s="186"/>
      <c r="AP1610" s="186"/>
    </row>
    <row r="1611" spans="1:42" s="55" customFormat="1" ht="31.9" hidden="1" customHeight="1" outlineLevel="1" x14ac:dyDescent="0.25">
      <c r="A1611" s="143" t="s">
        <v>450</v>
      </c>
      <c r="B1611" s="75" t="s">
        <v>392</v>
      </c>
      <c r="C1611" s="73"/>
      <c r="D1611" s="111"/>
      <c r="E1611" s="76"/>
      <c r="F1611" s="76"/>
      <c r="G1611" s="78"/>
      <c r="H1611" s="186"/>
      <c r="I1611" s="186"/>
      <c r="J1611" s="186"/>
      <c r="K1611" s="186"/>
      <c r="L1611" s="186"/>
      <c r="M1611" s="186"/>
      <c r="N1611" s="186"/>
      <c r="O1611" s="186"/>
      <c r="P1611" s="186"/>
      <c r="Q1611" s="186"/>
      <c r="R1611" s="186"/>
      <c r="S1611" s="186"/>
      <c r="T1611" s="186"/>
      <c r="U1611" s="186"/>
      <c r="V1611" s="186"/>
      <c r="W1611" s="186"/>
      <c r="X1611" s="186"/>
      <c r="Y1611" s="186"/>
      <c r="Z1611" s="186"/>
      <c r="AA1611" s="186"/>
      <c r="AB1611" s="186"/>
      <c r="AC1611" s="186"/>
      <c r="AD1611" s="186"/>
      <c r="AE1611" s="186"/>
      <c r="AF1611" s="186"/>
      <c r="AG1611" s="186"/>
      <c r="AH1611" s="186"/>
      <c r="AI1611" s="186"/>
      <c r="AJ1611" s="186"/>
      <c r="AK1611" s="186"/>
      <c r="AL1611" s="186"/>
      <c r="AM1611" s="186"/>
      <c r="AN1611" s="186"/>
      <c r="AO1611" s="186"/>
      <c r="AP1611" s="186"/>
    </row>
    <row r="1612" spans="1:42" s="55" customFormat="1" ht="31.9" hidden="1" customHeight="1" outlineLevel="1" x14ac:dyDescent="0.25">
      <c r="A1612" s="143" t="s">
        <v>451</v>
      </c>
      <c r="B1612" s="75" t="s">
        <v>393</v>
      </c>
      <c r="C1612" s="73"/>
      <c r="D1612" s="111"/>
      <c r="E1612" s="76"/>
      <c r="F1612" s="76"/>
      <c r="G1612" s="78"/>
      <c r="H1612" s="186"/>
      <c r="I1612" s="186"/>
      <c r="J1612" s="186"/>
      <c r="K1612" s="186"/>
      <c r="L1612" s="186"/>
      <c r="M1612" s="186"/>
      <c r="N1612" s="186"/>
      <c r="O1612" s="186"/>
      <c r="P1612" s="186"/>
      <c r="Q1612" s="186"/>
      <c r="R1612" s="186"/>
      <c r="S1612" s="186"/>
      <c r="T1612" s="186"/>
      <c r="U1612" s="186"/>
      <c r="V1612" s="186"/>
      <c r="W1612" s="186"/>
      <c r="X1612" s="186"/>
      <c r="Y1612" s="186"/>
      <c r="Z1612" s="186"/>
      <c r="AA1612" s="186"/>
      <c r="AB1612" s="186"/>
      <c r="AC1612" s="186"/>
      <c r="AD1612" s="186"/>
      <c r="AE1612" s="186"/>
      <c r="AF1612" s="186"/>
      <c r="AG1612" s="186"/>
      <c r="AH1612" s="186"/>
      <c r="AI1612" s="186"/>
      <c r="AJ1612" s="186"/>
      <c r="AK1612" s="186"/>
      <c r="AL1612" s="186"/>
      <c r="AM1612" s="186"/>
      <c r="AN1612" s="186"/>
      <c r="AO1612" s="186"/>
      <c r="AP1612" s="186"/>
    </row>
    <row r="1613" spans="1:42" s="55" customFormat="1" ht="31.9" hidden="1" customHeight="1" outlineLevel="1" x14ac:dyDescent="0.25">
      <c r="A1613" s="143" t="s">
        <v>159</v>
      </c>
      <c r="B1613" s="72" t="s">
        <v>353</v>
      </c>
      <c r="C1613" s="73"/>
      <c r="D1613" s="111"/>
      <c r="E1613" s="76"/>
      <c r="F1613" s="76"/>
      <c r="G1613" s="78"/>
      <c r="H1613" s="186"/>
      <c r="I1613" s="186"/>
      <c r="J1613" s="186"/>
      <c r="K1613" s="186"/>
      <c r="L1613" s="186"/>
      <c r="M1613" s="186"/>
      <c r="N1613" s="186"/>
      <c r="O1613" s="186"/>
      <c r="P1613" s="186"/>
      <c r="Q1613" s="186"/>
      <c r="R1613" s="186"/>
      <c r="S1613" s="186"/>
      <c r="T1613" s="186"/>
      <c r="U1613" s="186"/>
      <c r="V1613" s="186"/>
      <c r="W1613" s="186"/>
      <c r="X1613" s="186"/>
      <c r="Y1613" s="186"/>
      <c r="Z1613" s="186"/>
      <c r="AA1613" s="186"/>
      <c r="AB1613" s="186"/>
      <c r="AC1613" s="186"/>
      <c r="AD1613" s="186"/>
      <c r="AE1613" s="186"/>
      <c r="AF1613" s="186"/>
      <c r="AG1613" s="186"/>
      <c r="AH1613" s="186"/>
      <c r="AI1613" s="186"/>
      <c r="AJ1613" s="186"/>
      <c r="AK1613" s="186"/>
      <c r="AL1613" s="186"/>
      <c r="AM1613" s="186"/>
      <c r="AN1613" s="186"/>
      <c r="AO1613" s="186"/>
      <c r="AP1613" s="186"/>
    </row>
    <row r="1614" spans="1:42" s="55" customFormat="1" ht="31.9" hidden="1" customHeight="1" outlineLevel="1" x14ac:dyDescent="0.25">
      <c r="A1614" s="143" t="s">
        <v>452</v>
      </c>
      <c r="B1614" s="75" t="s">
        <v>388</v>
      </c>
      <c r="C1614" s="73"/>
      <c r="D1614" s="111"/>
      <c r="E1614" s="76"/>
      <c r="F1614" s="76"/>
      <c r="G1614" s="78"/>
      <c r="H1614" s="186"/>
      <c r="I1614" s="186"/>
      <c r="J1614" s="186"/>
      <c r="K1614" s="186"/>
      <c r="L1614" s="186"/>
      <c r="M1614" s="186"/>
      <c r="N1614" s="186"/>
      <c r="O1614" s="186"/>
      <c r="P1614" s="186"/>
      <c r="Q1614" s="186"/>
      <c r="R1614" s="186"/>
      <c r="S1614" s="186"/>
      <c r="T1614" s="186"/>
      <c r="U1614" s="186"/>
      <c r="V1614" s="186"/>
      <c r="W1614" s="186"/>
      <c r="X1614" s="186"/>
      <c r="Y1614" s="186"/>
      <c r="Z1614" s="186"/>
      <c r="AA1614" s="186"/>
      <c r="AB1614" s="186"/>
      <c r="AC1614" s="186"/>
      <c r="AD1614" s="186"/>
      <c r="AE1614" s="186"/>
      <c r="AF1614" s="186"/>
      <c r="AG1614" s="186"/>
      <c r="AH1614" s="186"/>
      <c r="AI1614" s="186"/>
      <c r="AJ1614" s="186"/>
      <c r="AK1614" s="186"/>
      <c r="AL1614" s="186"/>
      <c r="AM1614" s="186"/>
      <c r="AN1614" s="186"/>
      <c r="AO1614" s="186"/>
      <c r="AP1614" s="186"/>
    </row>
    <row r="1615" spans="1:42" s="55" customFormat="1" ht="31.9" hidden="1" customHeight="1" outlineLevel="1" x14ac:dyDescent="0.25">
      <c r="A1615" s="143" t="s">
        <v>453</v>
      </c>
      <c r="B1615" s="75" t="s">
        <v>390</v>
      </c>
      <c r="C1615" s="73"/>
      <c r="D1615" s="111"/>
      <c r="E1615" s="76"/>
      <c r="F1615" s="76"/>
      <c r="G1615" s="78"/>
      <c r="H1615" s="186"/>
      <c r="I1615" s="186"/>
      <c r="J1615" s="186"/>
      <c r="K1615" s="186"/>
      <c r="L1615" s="186"/>
      <c r="M1615" s="186"/>
      <c r="N1615" s="186"/>
      <c r="O1615" s="186"/>
      <c r="P1615" s="186"/>
      <c r="Q1615" s="186"/>
      <c r="R1615" s="186"/>
      <c r="S1615" s="186"/>
      <c r="T1615" s="186"/>
      <c r="U1615" s="186"/>
      <c r="V1615" s="186"/>
      <c r="W1615" s="186"/>
      <c r="X1615" s="186"/>
      <c r="Y1615" s="186"/>
      <c r="Z1615" s="186"/>
      <c r="AA1615" s="186"/>
      <c r="AB1615" s="186"/>
      <c r="AC1615" s="186"/>
      <c r="AD1615" s="186"/>
      <c r="AE1615" s="186"/>
      <c r="AF1615" s="186"/>
      <c r="AG1615" s="186"/>
      <c r="AH1615" s="186"/>
      <c r="AI1615" s="186"/>
      <c r="AJ1615" s="186"/>
      <c r="AK1615" s="186"/>
      <c r="AL1615" s="186"/>
      <c r="AM1615" s="186"/>
      <c r="AN1615" s="186"/>
      <c r="AO1615" s="186"/>
      <c r="AP1615" s="186"/>
    </row>
    <row r="1616" spans="1:42" s="55" customFormat="1" ht="31.9" hidden="1" customHeight="1" outlineLevel="1" x14ac:dyDescent="0.25">
      <c r="A1616" s="143" t="s">
        <v>454</v>
      </c>
      <c r="B1616" s="75" t="s">
        <v>391</v>
      </c>
      <c r="C1616" s="73"/>
      <c r="D1616" s="111"/>
      <c r="E1616" s="76"/>
      <c r="F1616" s="76"/>
      <c r="G1616" s="78"/>
      <c r="H1616" s="186"/>
      <c r="I1616" s="186"/>
      <c r="J1616" s="186"/>
      <c r="K1616" s="186"/>
      <c r="L1616" s="186"/>
      <c r="M1616" s="186"/>
      <c r="N1616" s="186"/>
      <c r="O1616" s="186"/>
      <c r="P1616" s="186"/>
      <c r="Q1616" s="186"/>
      <c r="R1616" s="186"/>
      <c r="S1616" s="186"/>
      <c r="T1616" s="186"/>
      <c r="U1616" s="186"/>
      <c r="V1616" s="186"/>
      <c r="W1616" s="186"/>
      <c r="X1616" s="186"/>
      <c r="Y1616" s="186"/>
      <c r="Z1616" s="186"/>
      <c r="AA1616" s="186"/>
      <c r="AB1616" s="186"/>
      <c r="AC1616" s="186"/>
      <c r="AD1616" s="186"/>
      <c r="AE1616" s="186"/>
      <c r="AF1616" s="186"/>
      <c r="AG1616" s="186"/>
      <c r="AH1616" s="186"/>
      <c r="AI1616" s="186"/>
      <c r="AJ1616" s="186"/>
      <c r="AK1616" s="186"/>
      <c r="AL1616" s="186"/>
      <c r="AM1616" s="186"/>
      <c r="AN1616" s="186"/>
      <c r="AO1616" s="186"/>
      <c r="AP1616" s="186"/>
    </row>
    <row r="1617" spans="1:42" s="55" customFormat="1" ht="31.9" hidden="1" customHeight="1" outlineLevel="1" x14ac:dyDescent="0.25">
      <c r="A1617" s="143" t="s">
        <v>455</v>
      </c>
      <c r="B1617" s="75" t="s">
        <v>392</v>
      </c>
      <c r="C1617" s="73"/>
      <c r="D1617" s="111"/>
      <c r="E1617" s="76"/>
      <c r="F1617" s="76"/>
      <c r="G1617" s="78"/>
      <c r="H1617" s="186"/>
      <c r="I1617" s="186"/>
      <c r="J1617" s="186"/>
      <c r="K1617" s="186"/>
      <c r="L1617" s="186"/>
      <c r="M1617" s="186"/>
      <c r="N1617" s="186"/>
      <c r="O1617" s="186"/>
      <c r="P1617" s="186"/>
      <c r="Q1617" s="186"/>
      <c r="R1617" s="186"/>
      <c r="S1617" s="186"/>
      <c r="T1617" s="186"/>
      <c r="U1617" s="186"/>
      <c r="V1617" s="186"/>
      <c r="W1617" s="186"/>
      <c r="X1617" s="186"/>
      <c r="Y1617" s="186"/>
      <c r="Z1617" s="186"/>
      <c r="AA1617" s="186"/>
      <c r="AB1617" s="186"/>
      <c r="AC1617" s="186"/>
      <c r="AD1617" s="186"/>
      <c r="AE1617" s="186"/>
      <c r="AF1617" s="186"/>
      <c r="AG1617" s="186"/>
      <c r="AH1617" s="186"/>
      <c r="AI1617" s="186"/>
      <c r="AJ1617" s="186"/>
      <c r="AK1617" s="186"/>
      <c r="AL1617" s="186"/>
      <c r="AM1617" s="186"/>
      <c r="AN1617" s="186"/>
      <c r="AO1617" s="186"/>
      <c r="AP1617" s="186"/>
    </row>
    <row r="1618" spans="1:42" s="55" customFormat="1" ht="31.9" hidden="1" customHeight="1" outlineLevel="1" x14ac:dyDescent="0.25">
      <c r="A1618" s="143" t="s">
        <v>456</v>
      </c>
      <c r="B1618" s="75" t="s">
        <v>393</v>
      </c>
      <c r="C1618" s="73"/>
      <c r="D1618" s="111"/>
      <c r="E1618" s="76"/>
      <c r="F1618" s="76"/>
      <c r="G1618" s="78"/>
      <c r="H1618" s="186"/>
      <c r="I1618" s="186"/>
      <c r="J1618" s="186"/>
      <c r="K1618" s="186"/>
      <c r="L1618" s="186"/>
      <c r="M1618" s="186"/>
      <c r="N1618" s="186"/>
      <c r="O1618" s="186"/>
      <c r="P1618" s="186"/>
      <c r="Q1618" s="186"/>
      <c r="R1618" s="186"/>
      <c r="S1618" s="186"/>
      <c r="T1618" s="186"/>
      <c r="U1618" s="186"/>
      <c r="V1618" s="186"/>
      <c r="W1618" s="186"/>
      <c r="X1618" s="186"/>
      <c r="Y1618" s="186"/>
      <c r="Z1618" s="186"/>
      <c r="AA1618" s="186"/>
      <c r="AB1618" s="186"/>
      <c r="AC1618" s="186"/>
      <c r="AD1618" s="186"/>
      <c r="AE1618" s="186"/>
      <c r="AF1618" s="186"/>
      <c r="AG1618" s="186"/>
      <c r="AH1618" s="186"/>
      <c r="AI1618" s="186"/>
      <c r="AJ1618" s="186"/>
      <c r="AK1618" s="186"/>
      <c r="AL1618" s="186"/>
      <c r="AM1618" s="186"/>
      <c r="AN1618" s="186"/>
      <c r="AO1618" s="186"/>
      <c r="AP1618" s="186"/>
    </row>
    <row r="1619" spans="1:42" s="55" customFormat="1" ht="31.9" hidden="1" customHeight="1" outlineLevel="1" x14ac:dyDescent="0.25">
      <c r="A1619" s="143" t="s">
        <v>160</v>
      </c>
      <c r="B1619" s="72" t="s">
        <v>356</v>
      </c>
      <c r="C1619" s="73"/>
      <c r="D1619" s="111"/>
      <c r="E1619" s="76"/>
      <c r="F1619" s="76"/>
      <c r="G1619" s="78"/>
      <c r="H1619" s="186"/>
      <c r="I1619" s="186"/>
      <c r="J1619" s="186"/>
      <c r="K1619" s="186"/>
      <c r="L1619" s="186"/>
      <c r="M1619" s="186"/>
      <c r="N1619" s="186"/>
      <c r="O1619" s="186"/>
      <c r="P1619" s="186"/>
      <c r="Q1619" s="186"/>
      <c r="R1619" s="186"/>
      <c r="S1619" s="186"/>
      <c r="T1619" s="186"/>
      <c r="U1619" s="186"/>
      <c r="V1619" s="186"/>
      <c r="W1619" s="186"/>
      <c r="X1619" s="186"/>
      <c r="Y1619" s="186"/>
      <c r="Z1619" s="186"/>
      <c r="AA1619" s="186"/>
      <c r="AB1619" s="186"/>
      <c r="AC1619" s="186"/>
      <c r="AD1619" s="186"/>
      <c r="AE1619" s="186"/>
      <c r="AF1619" s="186"/>
      <c r="AG1619" s="186"/>
      <c r="AH1619" s="186"/>
      <c r="AI1619" s="186"/>
      <c r="AJ1619" s="186"/>
      <c r="AK1619" s="186"/>
      <c r="AL1619" s="186"/>
      <c r="AM1619" s="186"/>
      <c r="AN1619" s="186"/>
      <c r="AO1619" s="186"/>
      <c r="AP1619" s="186"/>
    </row>
    <row r="1620" spans="1:42" s="55" customFormat="1" ht="31.9" hidden="1" customHeight="1" outlineLevel="1" x14ac:dyDescent="0.25">
      <c r="A1620" s="143" t="s">
        <v>457</v>
      </c>
      <c r="B1620" s="75" t="s">
        <v>388</v>
      </c>
      <c r="C1620" s="73"/>
      <c r="D1620" s="111"/>
      <c r="E1620" s="76"/>
      <c r="F1620" s="76"/>
      <c r="G1620" s="78"/>
      <c r="H1620" s="186"/>
      <c r="I1620" s="186"/>
      <c r="J1620" s="186"/>
      <c r="K1620" s="186"/>
      <c r="L1620" s="186"/>
      <c r="M1620" s="186"/>
      <c r="N1620" s="186"/>
      <c r="O1620" s="186"/>
      <c r="P1620" s="186"/>
      <c r="Q1620" s="186"/>
      <c r="R1620" s="186"/>
      <c r="S1620" s="186"/>
      <c r="T1620" s="186"/>
      <c r="U1620" s="186"/>
      <c r="V1620" s="186"/>
      <c r="W1620" s="186"/>
      <c r="X1620" s="186"/>
      <c r="Y1620" s="186"/>
      <c r="Z1620" s="186"/>
      <c r="AA1620" s="186"/>
      <c r="AB1620" s="186"/>
      <c r="AC1620" s="186"/>
      <c r="AD1620" s="186"/>
      <c r="AE1620" s="186"/>
      <c r="AF1620" s="186"/>
      <c r="AG1620" s="186"/>
      <c r="AH1620" s="186"/>
      <c r="AI1620" s="186"/>
      <c r="AJ1620" s="186"/>
      <c r="AK1620" s="186"/>
      <c r="AL1620" s="186"/>
      <c r="AM1620" s="186"/>
      <c r="AN1620" s="186"/>
      <c r="AO1620" s="186"/>
      <c r="AP1620" s="186"/>
    </row>
    <row r="1621" spans="1:42" s="55" customFormat="1" ht="31.9" hidden="1" customHeight="1" outlineLevel="1" x14ac:dyDescent="0.25">
      <c r="A1621" s="143" t="s">
        <v>458</v>
      </c>
      <c r="B1621" s="75" t="s">
        <v>390</v>
      </c>
      <c r="C1621" s="73"/>
      <c r="D1621" s="111"/>
      <c r="E1621" s="76"/>
      <c r="F1621" s="76"/>
      <c r="G1621" s="78"/>
      <c r="H1621" s="186"/>
      <c r="I1621" s="186"/>
      <c r="J1621" s="186"/>
      <c r="K1621" s="186"/>
      <c r="L1621" s="186"/>
      <c r="M1621" s="186"/>
      <c r="N1621" s="186"/>
      <c r="O1621" s="186"/>
      <c r="P1621" s="186"/>
      <c r="Q1621" s="186"/>
      <c r="R1621" s="186"/>
      <c r="S1621" s="186"/>
      <c r="T1621" s="186"/>
      <c r="U1621" s="186"/>
      <c r="V1621" s="186"/>
      <c r="W1621" s="186"/>
      <c r="X1621" s="186"/>
      <c r="Y1621" s="186"/>
      <c r="Z1621" s="186"/>
      <c r="AA1621" s="186"/>
      <c r="AB1621" s="186"/>
      <c r="AC1621" s="186"/>
      <c r="AD1621" s="186"/>
      <c r="AE1621" s="186"/>
      <c r="AF1621" s="186"/>
      <c r="AG1621" s="186"/>
      <c r="AH1621" s="186"/>
      <c r="AI1621" s="186"/>
      <c r="AJ1621" s="186"/>
      <c r="AK1621" s="186"/>
      <c r="AL1621" s="186"/>
      <c r="AM1621" s="186"/>
      <c r="AN1621" s="186"/>
      <c r="AO1621" s="186"/>
      <c r="AP1621" s="186"/>
    </row>
    <row r="1622" spans="1:42" s="55" customFormat="1" ht="31.9" hidden="1" customHeight="1" outlineLevel="1" x14ac:dyDescent="0.25">
      <c r="A1622" s="143" t="s">
        <v>459</v>
      </c>
      <c r="B1622" s="75" t="s">
        <v>391</v>
      </c>
      <c r="C1622" s="73"/>
      <c r="D1622" s="111"/>
      <c r="E1622" s="76"/>
      <c r="F1622" s="76"/>
      <c r="G1622" s="78"/>
      <c r="H1622" s="186"/>
      <c r="I1622" s="186"/>
      <c r="J1622" s="186"/>
      <c r="K1622" s="186"/>
      <c r="L1622" s="186"/>
      <c r="M1622" s="186"/>
      <c r="N1622" s="186"/>
      <c r="O1622" s="186"/>
      <c r="P1622" s="186"/>
      <c r="Q1622" s="186"/>
      <c r="R1622" s="186"/>
      <c r="S1622" s="186"/>
      <c r="T1622" s="186"/>
      <c r="U1622" s="186"/>
      <c r="V1622" s="186"/>
      <c r="W1622" s="186"/>
      <c r="X1622" s="186"/>
      <c r="Y1622" s="186"/>
      <c r="Z1622" s="186"/>
      <c r="AA1622" s="186"/>
      <c r="AB1622" s="186"/>
      <c r="AC1622" s="186"/>
      <c r="AD1622" s="186"/>
      <c r="AE1622" s="186"/>
      <c r="AF1622" s="186"/>
      <c r="AG1622" s="186"/>
      <c r="AH1622" s="186"/>
      <c r="AI1622" s="186"/>
      <c r="AJ1622" s="186"/>
      <c r="AK1622" s="186"/>
      <c r="AL1622" s="186"/>
      <c r="AM1622" s="186"/>
      <c r="AN1622" s="186"/>
      <c r="AO1622" s="186"/>
      <c r="AP1622" s="186"/>
    </row>
    <row r="1623" spans="1:42" s="55" customFormat="1" ht="31.9" hidden="1" customHeight="1" outlineLevel="1" x14ac:dyDescent="0.25">
      <c r="A1623" s="143" t="s">
        <v>460</v>
      </c>
      <c r="B1623" s="75" t="s">
        <v>392</v>
      </c>
      <c r="C1623" s="73"/>
      <c r="D1623" s="111"/>
      <c r="E1623" s="76"/>
      <c r="F1623" s="76"/>
      <c r="G1623" s="78"/>
      <c r="H1623" s="186"/>
      <c r="I1623" s="186"/>
      <c r="J1623" s="186"/>
      <c r="K1623" s="186"/>
      <c r="L1623" s="186"/>
      <c r="M1623" s="186"/>
      <c r="N1623" s="186"/>
      <c r="O1623" s="186"/>
      <c r="P1623" s="186"/>
      <c r="Q1623" s="186"/>
      <c r="R1623" s="186"/>
      <c r="S1623" s="186"/>
      <c r="T1623" s="186"/>
      <c r="U1623" s="186"/>
      <c r="V1623" s="186"/>
      <c r="W1623" s="186"/>
      <c r="X1623" s="186"/>
      <c r="Y1623" s="186"/>
      <c r="Z1623" s="186"/>
      <c r="AA1623" s="186"/>
      <c r="AB1623" s="186"/>
      <c r="AC1623" s="186"/>
      <c r="AD1623" s="186"/>
      <c r="AE1623" s="186"/>
      <c r="AF1623" s="186"/>
      <c r="AG1623" s="186"/>
      <c r="AH1623" s="186"/>
      <c r="AI1623" s="186"/>
      <c r="AJ1623" s="186"/>
      <c r="AK1623" s="186"/>
      <c r="AL1623" s="186"/>
      <c r="AM1623" s="186"/>
      <c r="AN1623" s="186"/>
      <c r="AO1623" s="186"/>
      <c r="AP1623" s="186"/>
    </row>
    <row r="1624" spans="1:42" s="55" customFormat="1" ht="31.9" hidden="1" customHeight="1" outlineLevel="1" x14ac:dyDescent="0.25">
      <c r="A1624" s="143" t="s">
        <v>461</v>
      </c>
      <c r="B1624" s="75" t="s">
        <v>393</v>
      </c>
      <c r="C1624" s="73"/>
      <c r="D1624" s="111"/>
      <c r="E1624" s="76"/>
      <c r="F1624" s="76"/>
      <c r="G1624" s="78"/>
      <c r="H1624" s="186"/>
      <c r="I1624" s="186"/>
      <c r="J1624" s="186"/>
      <c r="K1624" s="186"/>
      <c r="L1624" s="186"/>
      <c r="M1624" s="186"/>
      <c r="N1624" s="186"/>
      <c r="O1624" s="186"/>
      <c r="P1624" s="186"/>
      <c r="Q1624" s="186"/>
      <c r="R1624" s="186"/>
      <c r="S1624" s="186"/>
      <c r="T1624" s="186"/>
      <c r="U1624" s="186"/>
      <c r="V1624" s="186"/>
      <c r="W1624" s="186"/>
      <c r="X1624" s="186"/>
      <c r="Y1624" s="186"/>
      <c r="Z1624" s="186"/>
      <c r="AA1624" s="186"/>
      <c r="AB1624" s="186"/>
      <c r="AC1624" s="186"/>
      <c r="AD1624" s="186"/>
      <c r="AE1624" s="186"/>
      <c r="AF1624" s="186"/>
      <c r="AG1624" s="186"/>
      <c r="AH1624" s="186"/>
      <c r="AI1624" s="186"/>
      <c r="AJ1624" s="186"/>
      <c r="AK1624" s="186"/>
      <c r="AL1624" s="186"/>
      <c r="AM1624" s="186"/>
      <c r="AN1624" s="186"/>
      <c r="AO1624" s="186"/>
      <c r="AP1624" s="186"/>
    </row>
    <row r="1625" spans="1:42" s="55" customFormat="1" ht="31.9" hidden="1" customHeight="1" outlineLevel="1" x14ac:dyDescent="0.25">
      <c r="A1625" s="143" t="s">
        <v>161</v>
      </c>
      <c r="B1625" s="72" t="s">
        <v>359</v>
      </c>
      <c r="C1625" s="73"/>
      <c r="D1625" s="111"/>
      <c r="E1625" s="76"/>
      <c r="F1625" s="76"/>
      <c r="G1625" s="78"/>
      <c r="H1625" s="186"/>
      <c r="I1625" s="186"/>
      <c r="J1625" s="186"/>
      <c r="K1625" s="186"/>
      <c r="L1625" s="186"/>
      <c r="M1625" s="186"/>
      <c r="N1625" s="186"/>
      <c r="O1625" s="186"/>
      <c r="P1625" s="186"/>
      <c r="Q1625" s="186"/>
      <c r="R1625" s="186"/>
      <c r="S1625" s="186"/>
      <c r="T1625" s="186"/>
      <c r="U1625" s="186"/>
      <c r="V1625" s="186"/>
      <c r="W1625" s="186"/>
      <c r="X1625" s="186"/>
      <c r="Y1625" s="186"/>
      <c r="Z1625" s="186"/>
      <c r="AA1625" s="186"/>
      <c r="AB1625" s="186"/>
      <c r="AC1625" s="186"/>
      <c r="AD1625" s="186"/>
      <c r="AE1625" s="186"/>
      <c r="AF1625" s="186"/>
      <c r="AG1625" s="186"/>
      <c r="AH1625" s="186"/>
      <c r="AI1625" s="186"/>
      <c r="AJ1625" s="186"/>
      <c r="AK1625" s="186"/>
      <c r="AL1625" s="186"/>
      <c r="AM1625" s="186"/>
      <c r="AN1625" s="186"/>
      <c r="AO1625" s="186"/>
      <c r="AP1625" s="186"/>
    </row>
    <row r="1626" spans="1:42" s="55" customFormat="1" ht="31.9" hidden="1" customHeight="1" outlineLevel="1" x14ac:dyDescent="0.25">
      <c r="A1626" s="143" t="s">
        <v>462</v>
      </c>
      <c r="B1626" s="75" t="s">
        <v>388</v>
      </c>
      <c r="C1626" s="73"/>
      <c r="D1626" s="111"/>
      <c r="E1626" s="76"/>
      <c r="F1626" s="76"/>
      <c r="G1626" s="78"/>
      <c r="H1626" s="186"/>
      <c r="I1626" s="186"/>
      <c r="J1626" s="186"/>
      <c r="K1626" s="186"/>
      <c r="L1626" s="186"/>
      <c r="M1626" s="186"/>
      <c r="N1626" s="186"/>
      <c r="O1626" s="186"/>
      <c r="P1626" s="186"/>
      <c r="Q1626" s="186"/>
      <c r="R1626" s="186"/>
      <c r="S1626" s="186"/>
      <c r="T1626" s="186"/>
      <c r="U1626" s="186"/>
      <c r="V1626" s="186"/>
      <c r="W1626" s="186"/>
      <c r="X1626" s="186"/>
      <c r="Y1626" s="186"/>
      <c r="Z1626" s="186"/>
      <c r="AA1626" s="186"/>
      <c r="AB1626" s="186"/>
      <c r="AC1626" s="186"/>
      <c r="AD1626" s="186"/>
      <c r="AE1626" s="186"/>
      <c r="AF1626" s="186"/>
      <c r="AG1626" s="186"/>
      <c r="AH1626" s="186"/>
      <c r="AI1626" s="186"/>
      <c r="AJ1626" s="186"/>
      <c r="AK1626" s="186"/>
      <c r="AL1626" s="186"/>
      <c r="AM1626" s="186"/>
      <c r="AN1626" s="186"/>
      <c r="AO1626" s="186"/>
      <c r="AP1626" s="186"/>
    </row>
    <row r="1627" spans="1:42" s="55" customFormat="1" ht="31.9" hidden="1" customHeight="1" outlineLevel="1" x14ac:dyDescent="0.25">
      <c r="A1627" s="143" t="s">
        <v>463</v>
      </c>
      <c r="B1627" s="75" t="s">
        <v>390</v>
      </c>
      <c r="C1627" s="73"/>
      <c r="D1627" s="111"/>
      <c r="E1627" s="76"/>
      <c r="F1627" s="76"/>
      <c r="G1627" s="78"/>
      <c r="H1627" s="186"/>
      <c r="I1627" s="186"/>
      <c r="J1627" s="186"/>
      <c r="K1627" s="186"/>
      <c r="L1627" s="186"/>
      <c r="M1627" s="186"/>
      <c r="N1627" s="186"/>
      <c r="O1627" s="186"/>
      <c r="P1627" s="186"/>
      <c r="Q1627" s="186"/>
      <c r="R1627" s="186"/>
      <c r="S1627" s="186"/>
      <c r="T1627" s="186"/>
      <c r="U1627" s="186"/>
      <c r="V1627" s="186"/>
      <c r="W1627" s="186"/>
      <c r="X1627" s="186"/>
      <c r="Y1627" s="186"/>
      <c r="Z1627" s="186"/>
      <c r="AA1627" s="186"/>
      <c r="AB1627" s="186"/>
      <c r="AC1627" s="186"/>
      <c r="AD1627" s="186"/>
      <c r="AE1627" s="186"/>
      <c r="AF1627" s="186"/>
      <c r="AG1627" s="186"/>
      <c r="AH1627" s="186"/>
      <c r="AI1627" s="186"/>
      <c r="AJ1627" s="186"/>
      <c r="AK1627" s="186"/>
      <c r="AL1627" s="186"/>
      <c r="AM1627" s="186"/>
      <c r="AN1627" s="186"/>
      <c r="AO1627" s="186"/>
      <c r="AP1627" s="186"/>
    </row>
    <row r="1628" spans="1:42" s="55" customFormat="1" ht="31.9" hidden="1" customHeight="1" outlineLevel="1" x14ac:dyDescent="0.25">
      <c r="A1628" s="143" t="s">
        <v>464</v>
      </c>
      <c r="B1628" s="75" t="s">
        <v>391</v>
      </c>
      <c r="C1628" s="73"/>
      <c r="D1628" s="111"/>
      <c r="E1628" s="76"/>
      <c r="F1628" s="76"/>
      <c r="G1628" s="78"/>
      <c r="H1628" s="186"/>
      <c r="I1628" s="186"/>
      <c r="J1628" s="186"/>
      <c r="K1628" s="186"/>
      <c r="L1628" s="186"/>
      <c r="M1628" s="186"/>
      <c r="N1628" s="186"/>
      <c r="O1628" s="186"/>
      <c r="P1628" s="186"/>
      <c r="Q1628" s="186"/>
      <c r="R1628" s="186"/>
      <c r="S1628" s="186"/>
      <c r="T1628" s="186"/>
      <c r="U1628" s="186"/>
      <c r="V1628" s="186"/>
      <c r="W1628" s="186"/>
      <c r="X1628" s="186"/>
      <c r="Y1628" s="186"/>
      <c r="Z1628" s="186"/>
      <c r="AA1628" s="186"/>
      <c r="AB1628" s="186"/>
      <c r="AC1628" s="186"/>
      <c r="AD1628" s="186"/>
      <c r="AE1628" s="186"/>
      <c r="AF1628" s="186"/>
      <c r="AG1628" s="186"/>
      <c r="AH1628" s="186"/>
      <c r="AI1628" s="186"/>
      <c r="AJ1628" s="186"/>
      <c r="AK1628" s="186"/>
      <c r="AL1628" s="186"/>
      <c r="AM1628" s="186"/>
      <c r="AN1628" s="186"/>
      <c r="AO1628" s="186"/>
      <c r="AP1628" s="186"/>
    </row>
    <row r="1629" spans="1:42" s="55" customFormat="1" ht="31.9" hidden="1" customHeight="1" outlineLevel="1" x14ac:dyDescent="0.25">
      <c r="A1629" s="143" t="s">
        <v>465</v>
      </c>
      <c r="B1629" s="75" t="s">
        <v>392</v>
      </c>
      <c r="C1629" s="73"/>
      <c r="D1629" s="111"/>
      <c r="E1629" s="76"/>
      <c r="F1629" s="76"/>
      <c r="G1629" s="78"/>
      <c r="H1629" s="186"/>
      <c r="I1629" s="186"/>
      <c r="J1629" s="186"/>
      <c r="K1629" s="186"/>
      <c r="L1629" s="186"/>
      <c r="M1629" s="186"/>
      <c r="N1629" s="186"/>
      <c r="O1629" s="186"/>
      <c r="P1629" s="186"/>
      <c r="Q1629" s="186"/>
      <c r="R1629" s="186"/>
      <c r="S1629" s="186"/>
      <c r="T1629" s="186"/>
      <c r="U1629" s="186"/>
      <c r="V1629" s="186"/>
      <c r="W1629" s="186"/>
      <c r="X1629" s="186"/>
      <c r="Y1629" s="186"/>
      <c r="Z1629" s="186"/>
      <c r="AA1629" s="186"/>
      <c r="AB1629" s="186"/>
      <c r="AC1629" s="186"/>
      <c r="AD1629" s="186"/>
      <c r="AE1629" s="186"/>
      <c r="AF1629" s="186"/>
      <c r="AG1629" s="186"/>
      <c r="AH1629" s="186"/>
      <c r="AI1629" s="186"/>
      <c r="AJ1629" s="186"/>
      <c r="AK1629" s="186"/>
      <c r="AL1629" s="186"/>
      <c r="AM1629" s="186"/>
      <c r="AN1629" s="186"/>
      <c r="AO1629" s="186"/>
      <c r="AP1629" s="186"/>
    </row>
    <row r="1630" spans="1:42" s="55" customFormat="1" ht="31.9" hidden="1" customHeight="1" outlineLevel="1" x14ac:dyDescent="0.25">
      <c r="A1630" s="143" t="s">
        <v>466</v>
      </c>
      <c r="B1630" s="75" t="s">
        <v>393</v>
      </c>
      <c r="C1630" s="73"/>
      <c r="D1630" s="111"/>
      <c r="E1630" s="76"/>
      <c r="F1630" s="76"/>
      <c r="G1630" s="78"/>
      <c r="H1630" s="186"/>
      <c r="I1630" s="186"/>
      <c r="J1630" s="186"/>
      <c r="K1630" s="186"/>
      <c r="L1630" s="186"/>
      <c r="M1630" s="186"/>
      <c r="N1630" s="186"/>
      <c r="O1630" s="186"/>
      <c r="P1630" s="186"/>
      <c r="Q1630" s="186"/>
      <c r="R1630" s="186"/>
      <c r="S1630" s="186"/>
      <c r="T1630" s="186"/>
      <c r="U1630" s="186"/>
      <c r="V1630" s="186"/>
      <c r="W1630" s="186"/>
      <c r="X1630" s="186"/>
      <c r="Y1630" s="186"/>
      <c r="Z1630" s="186"/>
      <c r="AA1630" s="186"/>
      <c r="AB1630" s="186"/>
      <c r="AC1630" s="186"/>
      <c r="AD1630" s="186"/>
      <c r="AE1630" s="186"/>
      <c r="AF1630" s="186"/>
      <c r="AG1630" s="186"/>
      <c r="AH1630" s="186"/>
      <c r="AI1630" s="186"/>
      <c r="AJ1630" s="186"/>
      <c r="AK1630" s="186"/>
      <c r="AL1630" s="186"/>
      <c r="AM1630" s="186"/>
      <c r="AN1630" s="186"/>
      <c r="AO1630" s="186"/>
      <c r="AP1630" s="186"/>
    </row>
    <row r="1631" spans="1:42" s="55" customFormat="1" ht="31.9" hidden="1" customHeight="1" outlineLevel="1" x14ac:dyDescent="0.25">
      <c r="A1631" s="143" t="s">
        <v>467</v>
      </c>
      <c r="B1631" s="72" t="s">
        <v>362</v>
      </c>
      <c r="C1631" s="73"/>
      <c r="D1631" s="111"/>
      <c r="E1631" s="76"/>
      <c r="F1631" s="76"/>
      <c r="G1631" s="78"/>
      <c r="H1631" s="186"/>
      <c r="I1631" s="186"/>
      <c r="J1631" s="186"/>
      <c r="K1631" s="186"/>
      <c r="L1631" s="186"/>
      <c r="M1631" s="186"/>
      <c r="N1631" s="186"/>
      <c r="O1631" s="186"/>
      <c r="P1631" s="186"/>
      <c r="Q1631" s="186"/>
      <c r="R1631" s="186"/>
      <c r="S1631" s="186"/>
      <c r="T1631" s="186"/>
      <c r="U1631" s="186"/>
      <c r="V1631" s="186"/>
      <c r="W1631" s="186"/>
      <c r="X1631" s="186"/>
      <c r="Y1631" s="186"/>
      <c r="Z1631" s="186"/>
      <c r="AA1631" s="186"/>
      <c r="AB1631" s="186"/>
      <c r="AC1631" s="186"/>
      <c r="AD1631" s="186"/>
      <c r="AE1631" s="186"/>
      <c r="AF1631" s="186"/>
      <c r="AG1631" s="186"/>
      <c r="AH1631" s="186"/>
      <c r="AI1631" s="186"/>
      <c r="AJ1631" s="186"/>
      <c r="AK1631" s="186"/>
      <c r="AL1631" s="186"/>
      <c r="AM1631" s="186"/>
      <c r="AN1631" s="186"/>
      <c r="AO1631" s="186"/>
      <c r="AP1631" s="186"/>
    </row>
    <row r="1632" spans="1:42" s="55" customFormat="1" ht="31.9" hidden="1" customHeight="1" outlineLevel="1" x14ac:dyDescent="0.25">
      <c r="A1632" s="143" t="s">
        <v>468</v>
      </c>
      <c r="B1632" s="75" t="s">
        <v>388</v>
      </c>
      <c r="C1632" s="73"/>
      <c r="D1632" s="111"/>
      <c r="E1632" s="76"/>
      <c r="F1632" s="76"/>
      <c r="G1632" s="78"/>
      <c r="H1632" s="186"/>
      <c r="I1632" s="186"/>
      <c r="J1632" s="186"/>
      <c r="K1632" s="186"/>
      <c r="L1632" s="186"/>
      <c r="M1632" s="186"/>
      <c r="N1632" s="186"/>
      <c r="O1632" s="186"/>
      <c r="P1632" s="186"/>
      <c r="Q1632" s="186"/>
      <c r="R1632" s="186"/>
      <c r="S1632" s="186"/>
      <c r="T1632" s="186"/>
      <c r="U1632" s="186"/>
      <c r="V1632" s="186"/>
      <c r="W1632" s="186"/>
      <c r="X1632" s="186"/>
      <c r="Y1632" s="186"/>
      <c r="Z1632" s="186"/>
      <c r="AA1632" s="186"/>
      <c r="AB1632" s="186"/>
      <c r="AC1632" s="186"/>
      <c r="AD1632" s="186"/>
      <c r="AE1632" s="186"/>
      <c r="AF1632" s="186"/>
      <c r="AG1632" s="186"/>
      <c r="AH1632" s="186"/>
      <c r="AI1632" s="186"/>
      <c r="AJ1632" s="186"/>
      <c r="AK1632" s="186"/>
      <c r="AL1632" s="186"/>
      <c r="AM1632" s="186"/>
      <c r="AN1632" s="186"/>
      <c r="AO1632" s="186"/>
      <c r="AP1632" s="186"/>
    </row>
    <row r="1633" spans="1:42" s="55" customFormat="1" ht="31.9" hidden="1" customHeight="1" outlineLevel="1" x14ac:dyDescent="0.25">
      <c r="A1633" s="143" t="s">
        <v>469</v>
      </c>
      <c r="B1633" s="75" t="s">
        <v>390</v>
      </c>
      <c r="C1633" s="73"/>
      <c r="D1633" s="111"/>
      <c r="E1633" s="76"/>
      <c r="F1633" s="76"/>
      <c r="G1633" s="78"/>
      <c r="H1633" s="186"/>
      <c r="I1633" s="186"/>
      <c r="J1633" s="186"/>
      <c r="K1633" s="186"/>
      <c r="L1633" s="186"/>
      <c r="M1633" s="186"/>
      <c r="N1633" s="186"/>
      <c r="O1633" s="186"/>
      <c r="P1633" s="186"/>
      <c r="Q1633" s="186"/>
      <c r="R1633" s="186"/>
      <c r="S1633" s="186"/>
      <c r="T1633" s="186"/>
      <c r="U1633" s="186"/>
      <c r="V1633" s="186"/>
      <c r="W1633" s="186"/>
      <c r="X1633" s="186"/>
      <c r="Y1633" s="186"/>
      <c r="Z1633" s="186"/>
      <c r="AA1633" s="186"/>
      <c r="AB1633" s="186"/>
      <c r="AC1633" s="186"/>
      <c r="AD1633" s="186"/>
      <c r="AE1633" s="186"/>
      <c r="AF1633" s="186"/>
      <c r="AG1633" s="186"/>
      <c r="AH1633" s="186"/>
      <c r="AI1633" s="186"/>
      <c r="AJ1633" s="186"/>
      <c r="AK1633" s="186"/>
      <c r="AL1633" s="186"/>
      <c r="AM1633" s="186"/>
      <c r="AN1633" s="186"/>
      <c r="AO1633" s="186"/>
      <c r="AP1633" s="186"/>
    </row>
    <row r="1634" spans="1:42" s="55" customFormat="1" ht="31.9" hidden="1" customHeight="1" outlineLevel="1" x14ac:dyDescent="0.25">
      <c r="A1634" s="143" t="s">
        <v>470</v>
      </c>
      <c r="B1634" s="75" t="s">
        <v>391</v>
      </c>
      <c r="C1634" s="73"/>
      <c r="D1634" s="111"/>
      <c r="E1634" s="76"/>
      <c r="F1634" s="76"/>
      <c r="G1634" s="78"/>
      <c r="H1634" s="186"/>
      <c r="I1634" s="186"/>
      <c r="J1634" s="186"/>
      <c r="K1634" s="186"/>
      <c r="L1634" s="186"/>
      <c r="M1634" s="186"/>
      <c r="N1634" s="186"/>
      <c r="O1634" s="186"/>
      <c r="P1634" s="186"/>
      <c r="Q1634" s="186"/>
      <c r="R1634" s="186"/>
      <c r="S1634" s="186"/>
      <c r="T1634" s="186"/>
      <c r="U1634" s="186"/>
      <c r="V1634" s="186"/>
      <c r="W1634" s="186"/>
      <c r="X1634" s="186"/>
      <c r="Y1634" s="186"/>
      <c r="Z1634" s="186"/>
      <c r="AA1634" s="186"/>
      <c r="AB1634" s="186"/>
      <c r="AC1634" s="186"/>
      <c r="AD1634" s="186"/>
      <c r="AE1634" s="186"/>
      <c r="AF1634" s="186"/>
      <c r="AG1634" s="186"/>
      <c r="AH1634" s="186"/>
      <c r="AI1634" s="186"/>
      <c r="AJ1634" s="186"/>
      <c r="AK1634" s="186"/>
      <c r="AL1634" s="186"/>
      <c r="AM1634" s="186"/>
      <c r="AN1634" s="186"/>
      <c r="AO1634" s="186"/>
      <c r="AP1634" s="186"/>
    </row>
    <row r="1635" spans="1:42" s="55" customFormat="1" ht="31.9" hidden="1" customHeight="1" outlineLevel="1" x14ac:dyDescent="0.25">
      <c r="A1635" s="143" t="s">
        <v>471</v>
      </c>
      <c r="B1635" s="75" t="s">
        <v>392</v>
      </c>
      <c r="C1635" s="73"/>
      <c r="D1635" s="111"/>
      <c r="E1635" s="76"/>
      <c r="F1635" s="76"/>
      <c r="G1635" s="78"/>
      <c r="H1635" s="186"/>
      <c r="I1635" s="186"/>
      <c r="J1635" s="186"/>
      <c r="K1635" s="186"/>
      <c r="L1635" s="186"/>
      <c r="M1635" s="186"/>
      <c r="N1635" s="186"/>
      <c r="O1635" s="186"/>
      <c r="P1635" s="186"/>
      <c r="Q1635" s="186"/>
      <c r="R1635" s="186"/>
      <c r="S1635" s="186"/>
      <c r="T1635" s="186"/>
      <c r="U1635" s="186"/>
      <c r="V1635" s="186"/>
      <c r="W1635" s="186"/>
      <c r="X1635" s="186"/>
      <c r="Y1635" s="186"/>
      <c r="Z1635" s="186"/>
      <c r="AA1635" s="186"/>
      <c r="AB1635" s="186"/>
      <c r="AC1635" s="186"/>
      <c r="AD1635" s="186"/>
      <c r="AE1635" s="186"/>
      <c r="AF1635" s="186"/>
      <c r="AG1635" s="186"/>
      <c r="AH1635" s="186"/>
      <c r="AI1635" s="186"/>
      <c r="AJ1635" s="186"/>
      <c r="AK1635" s="186"/>
      <c r="AL1635" s="186"/>
      <c r="AM1635" s="186"/>
      <c r="AN1635" s="186"/>
      <c r="AO1635" s="186"/>
      <c r="AP1635" s="186"/>
    </row>
    <row r="1636" spans="1:42" s="55" customFormat="1" ht="31.9" hidden="1" customHeight="1" outlineLevel="1" x14ac:dyDescent="0.25">
      <c r="A1636" s="143" t="s">
        <v>472</v>
      </c>
      <c r="B1636" s="75" t="s">
        <v>393</v>
      </c>
      <c r="C1636" s="73"/>
      <c r="D1636" s="111"/>
      <c r="E1636" s="76"/>
      <c r="F1636" s="76"/>
      <c r="G1636" s="78"/>
      <c r="H1636" s="186"/>
      <c r="I1636" s="186"/>
      <c r="J1636" s="186"/>
      <c r="K1636" s="186"/>
      <c r="L1636" s="186"/>
      <c r="M1636" s="186"/>
      <c r="N1636" s="186"/>
      <c r="O1636" s="186"/>
      <c r="P1636" s="186"/>
      <c r="Q1636" s="186"/>
      <c r="R1636" s="186"/>
      <c r="S1636" s="186"/>
      <c r="T1636" s="186"/>
      <c r="U1636" s="186"/>
      <c r="V1636" s="186"/>
      <c r="W1636" s="186"/>
      <c r="X1636" s="186"/>
      <c r="Y1636" s="186"/>
      <c r="Z1636" s="186"/>
      <c r="AA1636" s="186"/>
      <c r="AB1636" s="186"/>
      <c r="AC1636" s="186"/>
      <c r="AD1636" s="186"/>
      <c r="AE1636" s="186"/>
      <c r="AF1636" s="186"/>
      <c r="AG1636" s="186"/>
      <c r="AH1636" s="186"/>
      <c r="AI1636" s="186"/>
      <c r="AJ1636" s="186"/>
      <c r="AK1636" s="186"/>
      <c r="AL1636" s="186"/>
      <c r="AM1636" s="186"/>
      <c r="AN1636" s="186"/>
      <c r="AO1636" s="186"/>
      <c r="AP1636" s="186"/>
    </row>
    <row r="1637" spans="1:42" s="55" customFormat="1" ht="31.9" hidden="1" customHeight="1" outlineLevel="1" x14ac:dyDescent="0.25">
      <c r="A1637" s="143" t="s">
        <v>473</v>
      </c>
      <c r="B1637" s="72" t="s">
        <v>7</v>
      </c>
      <c r="C1637" s="73"/>
      <c r="D1637" s="111"/>
      <c r="E1637" s="76"/>
      <c r="F1637" s="76"/>
      <c r="G1637" s="78"/>
      <c r="H1637" s="186"/>
      <c r="I1637" s="186"/>
      <c r="J1637" s="186"/>
      <c r="K1637" s="186"/>
      <c r="L1637" s="186"/>
      <c r="M1637" s="186"/>
      <c r="N1637" s="186"/>
      <c r="O1637" s="186"/>
      <c r="P1637" s="186"/>
      <c r="Q1637" s="186"/>
      <c r="R1637" s="186"/>
      <c r="S1637" s="186"/>
      <c r="T1637" s="186"/>
      <c r="U1637" s="186"/>
      <c r="V1637" s="186"/>
      <c r="W1637" s="186"/>
      <c r="X1637" s="186"/>
      <c r="Y1637" s="186"/>
      <c r="Z1637" s="186"/>
      <c r="AA1637" s="186"/>
      <c r="AB1637" s="186"/>
      <c r="AC1637" s="186"/>
      <c r="AD1637" s="186"/>
      <c r="AE1637" s="186"/>
      <c r="AF1637" s="186"/>
      <c r="AG1637" s="186"/>
      <c r="AH1637" s="186"/>
      <c r="AI1637" s="186"/>
      <c r="AJ1637" s="186"/>
      <c r="AK1637" s="186"/>
      <c r="AL1637" s="186"/>
      <c r="AM1637" s="186"/>
      <c r="AN1637" s="186"/>
      <c r="AO1637" s="186"/>
      <c r="AP1637" s="186"/>
    </row>
    <row r="1638" spans="1:42" s="55" customFormat="1" ht="31.9" hidden="1" customHeight="1" outlineLevel="1" x14ac:dyDescent="0.25">
      <c r="A1638" s="143" t="s">
        <v>474</v>
      </c>
      <c r="B1638" s="75" t="s">
        <v>388</v>
      </c>
      <c r="C1638" s="73"/>
      <c r="D1638" s="111"/>
      <c r="E1638" s="76"/>
      <c r="F1638" s="76"/>
      <c r="G1638" s="78"/>
      <c r="H1638" s="186"/>
      <c r="I1638" s="186"/>
      <c r="J1638" s="186"/>
      <c r="K1638" s="186"/>
      <c r="L1638" s="186"/>
      <c r="M1638" s="186"/>
      <c r="N1638" s="186"/>
      <c r="O1638" s="186"/>
      <c r="P1638" s="186"/>
      <c r="Q1638" s="186"/>
      <c r="R1638" s="186"/>
      <c r="S1638" s="186"/>
      <c r="T1638" s="186"/>
      <c r="U1638" s="186"/>
      <c r="V1638" s="186"/>
      <c r="W1638" s="186"/>
      <c r="X1638" s="186"/>
      <c r="Y1638" s="186"/>
      <c r="Z1638" s="186"/>
      <c r="AA1638" s="186"/>
      <c r="AB1638" s="186"/>
      <c r="AC1638" s="186"/>
      <c r="AD1638" s="186"/>
      <c r="AE1638" s="186"/>
      <c r="AF1638" s="186"/>
      <c r="AG1638" s="186"/>
      <c r="AH1638" s="186"/>
      <c r="AI1638" s="186"/>
      <c r="AJ1638" s="186"/>
      <c r="AK1638" s="186"/>
      <c r="AL1638" s="186"/>
      <c r="AM1638" s="186"/>
      <c r="AN1638" s="186"/>
      <c r="AO1638" s="186"/>
      <c r="AP1638" s="186"/>
    </row>
    <row r="1639" spans="1:42" s="55" customFormat="1" ht="31.9" hidden="1" customHeight="1" outlineLevel="1" x14ac:dyDescent="0.25">
      <c r="A1639" s="143" t="s">
        <v>475</v>
      </c>
      <c r="B1639" s="75" t="s">
        <v>390</v>
      </c>
      <c r="C1639" s="73"/>
      <c r="D1639" s="111"/>
      <c r="E1639" s="76"/>
      <c r="F1639" s="76"/>
      <c r="G1639" s="78"/>
      <c r="H1639" s="186"/>
      <c r="I1639" s="186"/>
      <c r="J1639" s="186"/>
      <c r="K1639" s="186"/>
      <c r="L1639" s="186"/>
      <c r="M1639" s="186"/>
      <c r="N1639" s="186"/>
      <c r="O1639" s="186"/>
      <c r="P1639" s="186"/>
      <c r="Q1639" s="186"/>
      <c r="R1639" s="186"/>
      <c r="S1639" s="186"/>
      <c r="T1639" s="186"/>
      <c r="U1639" s="186"/>
      <c r="V1639" s="186"/>
      <c r="W1639" s="186"/>
      <c r="X1639" s="186"/>
      <c r="Y1639" s="186"/>
      <c r="Z1639" s="186"/>
      <c r="AA1639" s="186"/>
      <c r="AB1639" s="186"/>
      <c r="AC1639" s="186"/>
      <c r="AD1639" s="186"/>
      <c r="AE1639" s="186"/>
      <c r="AF1639" s="186"/>
      <c r="AG1639" s="186"/>
      <c r="AH1639" s="186"/>
      <c r="AI1639" s="186"/>
      <c r="AJ1639" s="186"/>
      <c r="AK1639" s="186"/>
      <c r="AL1639" s="186"/>
      <c r="AM1639" s="186"/>
      <c r="AN1639" s="186"/>
      <c r="AO1639" s="186"/>
      <c r="AP1639" s="186"/>
    </row>
    <row r="1640" spans="1:42" s="55" customFormat="1" ht="31.9" hidden="1" customHeight="1" outlineLevel="1" x14ac:dyDescent="0.25">
      <c r="A1640" s="143" t="s">
        <v>476</v>
      </c>
      <c r="B1640" s="75" t="s">
        <v>391</v>
      </c>
      <c r="C1640" s="73"/>
      <c r="D1640" s="111"/>
      <c r="E1640" s="76"/>
      <c r="F1640" s="76"/>
      <c r="G1640" s="78"/>
      <c r="H1640" s="186"/>
      <c r="I1640" s="186"/>
      <c r="J1640" s="186"/>
      <c r="K1640" s="186"/>
      <c r="L1640" s="186"/>
      <c r="M1640" s="186"/>
      <c r="N1640" s="186"/>
      <c r="O1640" s="186"/>
      <c r="P1640" s="186"/>
      <c r="Q1640" s="186"/>
      <c r="R1640" s="186"/>
      <c r="S1640" s="186"/>
      <c r="T1640" s="186"/>
      <c r="U1640" s="186"/>
      <c r="V1640" s="186"/>
      <c r="W1640" s="186"/>
      <c r="X1640" s="186"/>
      <c r="Y1640" s="186"/>
      <c r="Z1640" s="186"/>
      <c r="AA1640" s="186"/>
      <c r="AB1640" s="186"/>
      <c r="AC1640" s="186"/>
      <c r="AD1640" s="186"/>
      <c r="AE1640" s="186"/>
      <c r="AF1640" s="186"/>
      <c r="AG1640" s="186"/>
      <c r="AH1640" s="186"/>
      <c r="AI1640" s="186"/>
      <c r="AJ1640" s="186"/>
      <c r="AK1640" s="186"/>
      <c r="AL1640" s="186"/>
      <c r="AM1640" s="186"/>
      <c r="AN1640" s="186"/>
      <c r="AO1640" s="186"/>
      <c r="AP1640" s="186"/>
    </row>
    <row r="1641" spans="1:42" s="55" customFormat="1" ht="31.9" hidden="1" customHeight="1" outlineLevel="1" x14ac:dyDescent="0.25">
      <c r="A1641" s="143" t="s">
        <v>477</v>
      </c>
      <c r="B1641" s="75" t="s">
        <v>392</v>
      </c>
      <c r="C1641" s="73"/>
      <c r="D1641" s="111"/>
      <c r="E1641" s="76"/>
      <c r="F1641" s="76"/>
      <c r="G1641" s="78"/>
      <c r="H1641" s="186"/>
      <c r="I1641" s="186"/>
      <c r="J1641" s="186"/>
      <c r="K1641" s="186"/>
      <c r="L1641" s="186"/>
      <c r="M1641" s="186"/>
      <c r="N1641" s="186"/>
      <c r="O1641" s="186"/>
      <c r="P1641" s="186"/>
      <c r="Q1641" s="186"/>
      <c r="R1641" s="186"/>
      <c r="S1641" s="186"/>
      <c r="T1641" s="186"/>
      <c r="U1641" s="186"/>
      <c r="V1641" s="186"/>
      <c r="W1641" s="186"/>
      <c r="X1641" s="186"/>
      <c r="Y1641" s="186"/>
      <c r="Z1641" s="186"/>
      <c r="AA1641" s="186"/>
      <c r="AB1641" s="186"/>
      <c r="AC1641" s="186"/>
      <c r="AD1641" s="186"/>
      <c r="AE1641" s="186"/>
      <c r="AF1641" s="186"/>
      <c r="AG1641" s="186"/>
      <c r="AH1641" s="186"/>
      <c r="AI1641" s="186"/>
      <c r="AJ1641" s="186"/>
      <c r="AK1641" s="186"/>
      <c r="AL1641" s="186"/>
      <c r="AM1641" s="186"/>
      <c r="AN1641" s="186"/>
      <c r="AO1641" s="186"/>
      <c r="AP1641" s="186"/>
    </row>
    <row r="1642" spans="1:42" s="55" customFormat="1" ht="31.9" hidden="1" customHeight="1" outlineLevel="1" x14ac:dyDescent="0.25">
      <c r="A1642" s="143" t="s">
        <v>478</v>
      </c>
      <c r="B1642" s="75" t="s">
        <v>393</v>
      </c>
      <c r="C1642" s="73"/>
      <c r="D1642" s="111"/>
      <c r="E1642" s="76"/>
      <c r="F1642" s="76"/>
      <c r="G1642" s="78"/>
      <c r="H1642" s="186"/>
      <c r="I1642" s="186"/>
      <c r="J1642" s="186"/>
      <c r="K1642" s="186"/>
      <c r="L1642" s="186"/>
      <c r="M1642" s="186"/>
      <c r="N1642" s="186"/>
      <c r="O1642" s="186"/>
      <c r="P1642" s="186"/>
      <c r="Q1642" s="186"/>
      <c r="R1642" s="186"/>
      <c r="S1642" s="186"/>
      <c r="T1642" s="186"/>
      <c r="U1642" s="186"/>
      <c r="V1642" s="186"/>
      <c r="W1642" s="186"/>
      <c r="X1642" s="186"/>
      <c r="Y1642" s="186"/>
      <c r="Z1642" s="186"/>
      <c r="AA1642" s="186"/>
      <c r="AB1642" s="186"/>
      <c r="AC1642" s="186"/>
      <c r="AD1642" s="186"/>
      <c r="AE1642" s="186"/>
      <c r="AF1642" s="186"/>
      <c r="AG1642" s="186"/>
      <c r="AH1642" s="186"/>
      <c r="AI1642" s="186"/>
      <c r="AJ1642" s="186"/>
      <c r="AK1642" s="186"/>
      <c r="AL1642" s="186"/>
      <c r="AM1642" s="186"/>
      <c r="AN1642" s="186"/>
      <c r="AO1642" s="186"/>
      <c r="AP1642" s="186"/>
    </row>
    <row r="1643" spans="1:42" s="55" customFormat="1" ht="31.9" hidden="1" customHeight="1" outlineLevel="1" x14ac:dyDescent="0.25">
      <c r="A1643" s="143" t="s">
        <v>479</v>
      </c>
      <c r="B1643" s="72" t="s">
        <v>327</v>
      </c>
      <c r="C1643" s="73"/>
      <c r="D1643" s="111"/>
      <c r="E1643" s="76"/>
      <c r="F1643" s="76"/>
      <c r="G1643" s="78"/>
      <c r="H1643" s="186"/>
      <c r="I1643" s="186"/>
      <c r="J1643" s="186"/>
      <c r="K1643" s="186"/>
      <c r="L1643" s="186"/>
      <c r="M1643" s="186"/>
      <c r="N1643" s="186"/>
      <c r="O1643" s="186"/>
      <c r="P1643" s="186"/>
      <c r="Q1643" s="186"/>
      <c r="R1643" s="186"/>
      <c r="S1643" s="186"/>
      <c r="T1643" s="186"/>
      <c r="U1643" s="186"/>
      <c r="V1643" s="186"/>
      <c r="W1643" s="186"/>
      <c r="X1643" s="186"/>
      <c r="Y1643" s="186"/>
      <c r="Z1643" s="186"/>
      <c r="AA1643" s="186"/>
      <c r="AB1643" s="186"/>
      <c r="AC1643" s="186"/>
      <c r="AD1643" s="186"/>
      <c r="AE1643" s="186"/>
      <c r="AF1643" s="186"/>
      <c r="AG1643" s="186"/>
      <c r="AH1643" s="186"/>
      <c r="AI1643" s="186"/>
      <c r="AJ1643" s="186"/>
      <c r="AK1643" s="186"/>
      <c r="AL1643" s="186"/>
      <c r="AM1643" s="186"/>
      <c r="AN1643" s="186"/>
      <c r="AO1643" s="186"/>
      <c r="AP1643" s="186"/>
    </row>
    <row r="1644" spans="1:42" s="55" customFormat="1" ht="31.9" hidden="1" customHeight="1" outlineLevel="1" x14ac:dyDescent="0.25">
      <c r="A1644" s="143" t="s">
        <v>480</v>
      </c>
      <c r="B1644" s="75" t="s">
        <v>388</v>
      </c>
      <c r="C1644" s="73"/>
      <c r="D1644" s="111"/>
      <c r="E1644" s="76"/>
      <c r="F1644" s="76"/>
      <c r="G1644" s="78"/>
      <c r="H1644" s="186"/>
      <c r="I1644" s="186"/>
      <c r="J1644" s="186"/>
      <c r="K1644" s="186"/>
      <c r="L1644" s="186"/>
      <c r="M1644" s="186"/>
      <c r="N1644" s="186"/>
      <c r="O1644" s="186"/>
      <c r="P1644" s="186"/>
      <c r="Q1644" s="186"/>
      <c r="R1644" s="186"/>
      <c r="S1644" s="186"/>
      <c r="T1644" s="186"/>
      <c r="U1644" s="186"/>
      <c r="V1644" s="186"/>
      <c r="W1644" s="186"/>
      <c r="X1644" s="186"/>
      <c r="Y1644" s="186"/>
      <c r="Z1644" s="186"/>
      <c r="AA1644" s="186"/>
      <c r="AB1644" s="186"/>
      <c r="AC1644" s="186"/>
      <c r="AD1644" s="186"/>
      <c r="AE1644" s="186"/>
      <c r="AF1644" s="186"/>
      <c r="AG1644" s="186"/>
      <c r="AH1644" s="186"/>
      <c r="AI1644" s="186"/>
      <c r="AJ1644" s="186"/>
      <c r="AK1644" s="186"/>
      <c r="AL1644" s="186"/>
      <c r="AM1644" s="186"/>
      <c r="AN1644" s="186"/>
      <c r="AO1644" s="186"/>
      <c r="AP1644" s="186"/>
    </row>
    <row r="1645" spans="1:42" s="55" customFormat="1" ht="31.9" hidden="1" customHeight="1" outlineLevel="1" x14ac:dyDescent="0.25">
      <c r="A1645" s="143" t="s">
        <v>481</v>
      </c>
      <c r="B1645" s="75" t="s">
        <v>390</v>
      </c>
      <c r="C1645" s="73"/>
      <c r="D1645" s="111"/>
      <c r="E1645" s="76"/>
      <c r="F1645" s="76"/>
      <c r="G1645" s="78"/>
      <c r="H1645" s="186"/>
      <c r="I1645" s="186"/>
      <c r="J1645" s="186"/>
      <c r="K1645" s="186"/>
      <c r="L1645" s="186"/>
      <c r="M1645" s="186"/>
      <c r="N1645" s="186"/>
      <c r="O1645" s="186"/>
      <c r="P1645" s="186"/>
      <c r="Q1645" s="186"/>
      <c r="R1645" s="186"/>
      <c r="S1645" s="186"/>
      <c r="T1645" s="186"/>
      <c r="U1645" s="186"/>
      <c r="V1645" s="186"/>
      <c r="W1645" s="186"/>
      <c r="X1645" s="186"/>
      <c r="Y1645" s="186"/>
      <c r="Z1645" s="186"/>
      <c r="AA1645" s="186"/>
      <c r="AB1645" s="186"/>
      <c r="AC1645" s="186"/>
      <c r="AD1645" s="186"/>
      <c r="AE1645" s="186"/>
      <c r="AF1645" s="186"/>
      <c r="AG1645" s="186"/>
      <c r="AH1645" s="186"/>
      <c r="AI1645" s="186"/>
      <c r="AJ1645" s="186"/>
      <c r="AK1645" s="186"/>
      <c r="AL1645" s="186"/>
      <c r="AM1645" s="186"/>
      <c r="AN1645" s="186"/>
      <c r="AO1645" s="186"/>
      <c r="AP1645" s="186"/>
    </row>
    <row r="1646" spans="1:42" s="55" customFormat="1" ht="31.9" hidden="1" customHeight="1" outlineLevel="1" x14ac:dyDescent="0.25">
      <c r="A1646" s="143" t="s">
        <v>482</v>
      </c>
      <c r="B1646" s="75" t="s">
        <v>391</v>
      </c>
      <c r="C1646" s="73"/>
      <c r="D1646" s="111"/>
      <c r="E1646" s="76"/>
      <c r="F1646" s="76"/>
      <c r="G1646" s="78"/>
      <c r="H1646" s="186"/>
      <c r="I1646" s="186"/>
      <c r="J1646" s="186"/>
      <c r="K1646" s="186"/>
      <c r="L1646" s="186"/>
      <c r="M1646" s="186"/>
      <c r="N1646" s="186"/>
      <c r="O1646" s="186"/>
      <c r="P1646" s="186"/>
      <c r="Q1646" s="186"/>
      <c r="R1646" s="186"/>
      <c r="S1646" s="186"/>
      <c r="T1646" s="186"/>
      <c r="U1646" s="186"/>
      <c r="V1646" s="186"/>
      <c r="W1646" s="186"/>
      <c r="X1646" s="186"/>
      <c r="Y1646" s="186"/>
      <c r="Z1646" s="186"/>
      <c r="AA1646" s="186"/>
      <c r="AB1646" s="186"/>
      <c r="AC1646" s="186"/>
      <c r="AD1646" s="186"/>
      <c r="AE1646" s="186"/>
      <c r="AF1646" s="186"/>
      <c r="AG1646" s="186"/>
      <c r="AH1646" s="186"/>
      <c r="AI1646" s="186"/>
      <c r="AJ1646" s="186"/>
      <c r="AK1646" s="186"/>
      <c r="AL1646" s="186"/>
      <c r="AM1646" s="186"/>
      <c r="AN1646" s="186"/>
      <c r="AO1646" s="186"/>
      <c r="AP1646" s="186"/>
    </row>
    <row r="1647" spans="1:42" s="55" customFormat="1" ht="31.9" hidden="1" customHeight="1" outlineLevel="1" x14ac:dyDescent="0.25">
      <c r="A1647" s="143" t="s">
        <v>483</v>
      </c>
      <c r="B1647" s="75" t="s">
        <v>392</v>
      </c>
      <c r="C1647" s="73"/>
      <c r="D1647" s="111"/>
      <c r="E1647" s="76"/>
      <c r="F1647" s="76"/>
      <c r="G1647" s="78"/>
      <c r="H1647" s="186"/>
      <c r="I1647" s="186"/>
      <c r="J1647" s="186"/>
      <c r="K1647" s="186"/>
      <c r="L1647" s="186"/>
      <c r="M1647" s="186"/>
      <c r="N1647" s="186"/>
      <c r="O1647" s="186"/>
      <c r="P1647" s="186"/>
      <c r="Q1647" s="186"/>
      <c r="R1647" s="186"/>
      <c r="S1647" s="186"/>
      <c r="T1647" s="186"/>
      <c r="U1647" s="186"/>
      <c r="V1647" s="186"/>
      <c r="W1647" s="186"/>
      <c r="X1647" s="186"/>
      <c r="Y1647" s="186"/>
      <c r="Z1647" s="186"/>
      <c r="AA1647" s="186"/>
      <c r="AB1647" s="186"/>
      <c r="AC1647" s="186"/>
      <c r="AD1647" s="186"/>
      <c r="AE1647" s="186"/>
      <c r="AF1647" s="186"/>
      <c r="AG1647" s="186"/>
      <c r="AH1647" s="186"/>
      <c r="AI1647" s="186"/>
      <c r="AJ1647" s="186"/>
      <c r="AK1647" s="186"/>
      <c r="AL1647" s="186"/>
      <c r="AM1647" s="186"/>
      <c r="AN1647" s="186"/>
      <c r="AO1647" s="186"/>
      <c r="AP1647" s="186"/>
    </row>
    <row r="1648" spans="1:42" s="55" customFormat="1" ht="31.9" hidden="1" customHeight="1" outlineLevel="1" x14ac:dyDescent="0.25">
      <c r="A1648" s="143" t="s">
        <v>484</v>
      </c>
      <c r="B1648" s="75" t="s">
        <v>393</v>
      </c>
      <c r="C1648" s="73"/>
      <c r="D1648" s="111"/>
      <c r="E1648" s="76"/>
      <c r="F1648" s="76"/>
      <c r="G1648" s="78"/>
      <c r="H1648" s="186"/>
      <c r="I1648" s="186"/>
      <c r="J1648" s="186"/>
      <c r="K1648" s="186"/>
      <c r="L1648" s="186"/>
      <c r="M1648" s="186"/>
      <c r="N1648" s="186"/>
      <c r="O1648" s="186"/>
      <c r="P1648" s="186"/>
      <c r="Q1648" s="186"/>
      <c r="R1648" s="186"/>
      <c r="S1648" s="186"/>
      <c r="T1648" s="186"/>
      <c r="U1648" s="186"/>
      <c r="V1648" s="186"/>
      <c r="W1648" s="186"/>
      <c r="X1648" s="186"/>
      <c r="Y1648" s="186"/>
      <c r="Z1648" s="186"/>
      <c r="AA1648" s="186"/>
      <c r="AB1648" s="186"/>
      <c r="AC1648" s="186"/>
      <c r="AD1648" s="186"/>
      <c r="AE1648" s="186"/>
      <c r="AF1648" s="186"/>
      <c r="AG1648" s="186"/>
      <c r="AH1648" s="186"/>
      <c r="AI1648" s="186"/>
      <c r="AJ1648" s="186"/>
      <c r="AK1648" s="186"/>
      <c r="AL1648" s="186"/>
      <c r="AM1648" s="186"/>
      <c r="AN1648" s="186"/>
      <c r="AO1648" s="186"/>
      <c r="AP1648" s="186"/>
    </row>
    <row r="1649" spans="1:42" s="55" customFormat="1" ht="31.9" hidden="1" customHeight="1" outlineLevel="1" x14ac:dyDescent="0.25">
      <c r="A1649" s="143" t="s">
        <v>162</v>
      </c>
      <c r="B1649" s="61" t="s">
        <v>130</v>
      </c>
      <c r="C1649" s="62"/>
      <c r="D1649" s="120"/>
      <c r="E1649" s="64"/>
      <c r="F1649" s="64"/>
      <c r="G1649" s="66"/>
      <c r="H1649" s="186"/>
      <c r="I1649" s="186"/>
      <c r="J1649" s="186"/>
      <c r="K1649" s="186"/>
      <c r="L1649" s="186"/>
      <c r="M1649" s="186"/>
      <c r="N1649" s="186"/>
      <c r="O1649" s="186"/>
      <c r="P1649" s="186"/>
      <c r="Q1649" s="186"/>
      <c r="R1649" s="186"/>
      <c r="S1649" s="186"/>
      <c r="T1649" s="186"/>
      <c r="U1649" s="186"/>
      <c r="V1649" s="186"/>
      <c r="W1649" s="186"/>
      <c r="X1649" s="186"/>
      <c r="Y1649" s="186"/>
      <c r="Z1649" s="186"/>
      <c r="AA1649" s="186"/>
      <c r="AB1649" s="186"/>
      <c r="AC1649" s="186"/>
      <c r="AD1649" s="186"/>
      <c r="AE1649" s="186"/>
      <c r="AF1649" s="186"/>
      <c r="AG1649" s="186"/>
      <c r="AH1649" s="186"/>
      <c r="AI1649" s="186"/>
      <c r="AJ1649" s="186"/>
      <c r="AK1649" s="186"/>
      <c r="AL1649" s="186"/>
      <c r="AM1649" s="186"/>
      <c r="AN1649" s="186"/>
      <c r="AO1649" s="186"/>
      <c r="AP1649" s="186"/>
    </row>
    <row r="1650" spans="1:42" s="55" customFormat="1" ht="31.9" hidden="1" customHeight="1" outlineLevel="1" x14ac:dyDescent="0.25">
      <c r="A1650" s="143" t="s">
        <v>163</v>
      </c>
      <c r="B1650" s="68" t="s">
        <v>114</v>
      </c>
      <c r="C1650" s="69"/>
      <c r="D1650" s="119"/>
      <c r="E1650" s="85"/>
      <c r="F1650" s="85"/>
      <c r="G1650" s="86"/>
      <c r="H1650" s="186"/>
      <c r="I1650" s="186"/>
      <c r="J1650" s="186"/>
      <c r="K1650" s="186"/>
      <c r="L1650" s="186"/>
      <c r="M1650" s="186"/>
      <c r="N1650" s="186"/>
      <c r="O1650" s="186"/>
      <c r="P1650" s="186"/>
      <c r="Q1650" s="186"/>
      <c r="R1650" s="186"/>
      <c r="S1650" s="186"/>
      <c r="T1650" s="186"/>
      <c r="U1650" s="186"/>
      <c r="V1650" s="186"/>
      <c r="W1650" s="186"/>
      <c r="X1650" s="186"/>
      <c r="Y1650" s="186"/>
      <c r="Z1650" s="186"/>
      <c r="AA1650" s="186"/>
      <c r="AB1650" s="186"/>
      <c r="AC1650" s="186"/>
      <c r="AD1650" s="186"/>
      <c r="AE1650" s="186"/>
      <c r="AF1650" s="186"/>
      <c r="AG1650" s="186"/>
      <c r="AH1650" s="186"/>
      <c r="AI1650" s="186"/>
      <c r="AJ1650" s="186"/>
      <c r="AK1650" s="186"/>
      <c r="AL1650" s="186"/>
      <c r="AM1650" s="186"/>
      <c r="AN1650" s="186"/>
      <c r="AO1650" s="186"/>
      <c r="AP1650" s="186"/>
    </row>
    <row r="1651" spans="1:42" s="55" customFormat="1" ht="31.9" hidden="1" customHeight="1" outlineLevel="1" x14ac:dyDescent="0.25">
      <c r="A1651" s="143" t="s">
        <v>164</v>
      </c>
      <c r="B1651" s="72" t="s">
        <v>4</v>
      </c>
      <c r="C1651" s="73"/>
      <c r="D1651" s="111"/>
      <c r="E1651" s="76"/>
      <c r="F1651" s="76"/>
      <c r="G1651" s="78"/>
      <c r="H1651" s="186"/>
      <c r="I1651" s="186"/>
      <c r="J1651" s="186"/>
      <c r="K1651" s="186"/>
      <c r="L1651" s="186"/>
      <c r="M1651" s="186"/>
      <c r="N1651" s="186"/>
      <c r="O1651" s="186"/>
      <c r="P1651" s="186"/>
      <c r="Q1651" s="186"/>
      <c r="R1651" s="186"/>
      <c r="S1651" s="186"/>
      <c r="T1651" s="186"/>
      <c r="U1651" s="186"/>
      <c r="V1651" s="186"/>
      <c r="W1651" s="186"/>
      <c r="X1651" s="186"/>
      <c r="Y1651" s="186"/>
      <c r="Z1651" s="186"/>
      <c r="AA1651" s="186"/>
      <c r="AB1651" s="186"/>
      <c r="AC1651" s="186"/>
      <c r="AD1651" s="186"/>
      <c r="AE1651" s="186"/>
      <c r="AF1651" s="186"/>
      <c r="AG1651" s="186"/>
      <c r="AH1651" s="186"/>
      <c r="AI1651" s="186"/>
      <c r="AJ1651" s="186"/>
      <c r="AK1651" s="186"/>
      <c r="AL1651" s="186"/>
      <c r="AM1651" s="186"/>
      <c r="AN1651" s="186"/>
      <c r="AO1651" s="186"/>
      <c r="AP1651" s="186"/>
    </row>
    <row r="1652" spans="1:42" s="55" customFormat="1" ht="31.9" hidden="1" customHeight="1" outlineLevel="1" x14ac:dyDescent="0.25">
      <c r="A1652" s="143" t="s">
        <v>485</v>
      </c>
      <c r="B1652" s="75" t="s">
        <v>388</v>
      </c>
      <c r="C1652" s="73"/>
      <c r="D1652" s="111"/>
      <c r="E1652" s="76"/>
      <c r="F1652" s="76"/>
      <c r="G1652" s="78"/>
      <c r="H1652" s="186"/>
      <c r="I1652" s="186"/>
      <c r="J1652" s="186"/>
      <c r="K1652" s="186"/>
      <c r="L1652" s="186"/>
      <c r="M1652" s="186"/>
      <c r="N1652" s="186"/>
      <c r="O1652" s="186"/>
      <c r="P1652" s="186"/>
      <c r="Q1652" s="186"/>
      <c r="R1652" s="186"/>
      <c r="S1652" s="186"/>
      <c r="T1652" s="186"/>
      <c r="U1652" s="186"/>
      <c r="V1652" s="186"/>
      <c r="W1652" s="186"/>
      <c r="X1652" s="186"/>
      <c r="Y1652" s="186"/>
      <c r="Z1652" s="186"/>
      <c r="AA1652" s="186"/>
      <c r="AB1652" s="186"/>
      <c r="AC1652" s="186"/>
      <c r="AD1652" s="186"/>
      <c r="AE1652" s="186"/>
      <c r="AF1652" s="186"/>
      <c r="AG1652" s="186"/>
      <c r="AH1652" s="186"/>
      <c r="AI1652" s="186"/>
      <c r="AJ1652" s="186"/>
      <c r="AK1652" s="186"/>
      <c r="AL1652" s="186"/>
      <c r="AM1652" s="186"/>
      <c r="AN1652" s="186"/>
      <c r="AO1652" s="186"/>
      <c r="AP1652" s="186"/>
    </row>
    <row r="1653" spans="1:42" s="55" customFormat="1" ht="31.9" hidden="1" customHeight="1" outlineLevel="1" x14ac:dyDescent="0.25">
      <c r="A1653" s="143" t="s">
        <v>486</v>
      </c>
      <c r="B1653" s="75" t="s">
        <v>390</v>
      </c>
      <c r="C1653" s="73"/>
      <c r="D1653" s="111"/>
      <c r="E1653" s="76"/>
      <c r="F1653" s="76"/>
      <c r="G1653" s="78"/>
      <c r="H1653" s="186"/>
      <c r="I1653" s="186"/>
      <c r="J1653" s="186"/>
      <c r="K1653" s="186"/>
      <c r="L1653" s="186"/>
      <c r="M1653" s="186"/>
      <c r="N1653" s="186"/>
      <c r="O1653" s="186"/>
      <c r="P1653" s="186"/>
      <c r="Q1653" s="186"/>
      <c r="R1653" s="186"/>
      <c r="S1653" s="186"/>
      <c r="T1653" s="186"/>
      <c r="U1653" s="186"/>
      <c r="V1653" s="186"/>
      <c r="W1653" s="186"/>
      <c r="X1653" s="186"/>
      <c r="Y1653" s="186"/>
      <c r="Z1653" s="186"/>
      <c r="AA1653" s="186"/>
      <c r="AB1653" s="186"/>
      <c r="AC1653" s="186"/>
      <c r="AD1653" s="186"/>
      <c r="AE1653" s="186"/>
      <c r="AF1653" s="186"/>
      <c r="AG1653" s="186"/>
      <c r="AH1653" s="186"/>
      <c r="AI1653" s="186"/>
      <c r="AJ1653" s="186"/>
      <c r="AK1653" s="186"/>
      <c r="AL1653" s="186"/>
      <c r="AM1653" s="186"/>
      <c r="AN1653" s="186"/>
      <c r="AO1653" s="186"/>
      <c r="AP1653" s="186"/>
    </row>
    <row r="1654" spans="1:42" s="55" customFormat="1" ht="31.9" hidden="1" customHeight="1" outlineLevel="1" x14ac:dyDescent="0.25">
      <c r="A1654" s="143" t="s">
        <v>487</v>
      </c>
      <c r="B1654" s="75" t="s">
        <v>391</v>
      </c>
      <c r="C1654" s="73"/>
      <c r="D1654" s="111"/>
      <c r="E1654" s="76"/>
      <c r="F1654" s="76"/>
      <c r="G1654" s="78"/>
      <c r="H1654" s="186"/>
      <c r="I1654" s="186"/>
      <c r="J1654" s="186"/>
      <c r="K1654" s="186"/>
      <c r="L1654" s="186"/>
      <c r="M1654" s="186"/>
      <c r="N1654" s="186"/>
      <c r="O1654" s="186"/>
      <c r="P1654" s="186"/>
      <c r="Q1654" s="186"/>
      <c r="R1654" s="186"/>
      <c r="S1654" s="186"/>
      <c r="T1654" s="186"/>
      <c r="U1654" s="186"/>
      <c r="V1654" s="186"/>
      <c r="W1654" s="186"/>
      <c r="X1654" s="186"/>
      <c r="Y1654" s="186"/>
      <c r="Z1654" s="186"/>
      <c r="AA1654" s="186"/>
      <c r="AB1654" s="186"/>
      <c r="AC1654" s="186"/>
      <c r="AD1654" s="186"/>
      <c r="AE1654" s="186"/>
      <c r="AF1654" s="186"/>
      <c r="AG1654" s="186"/>
      <c r="AH1654" s="186"/>
      <c r="AI1654" s="186"/>
      <c r="AJ1654" s="186"/>
      <c r="AK1654" s="186"/>
      <c r="AL1654" s="186"/>
      <c r="AM1654" s="186"/>
      <c r="AN1654" s="186"/>
      <c r="AO1654" s="186"/>
      <c r="AP1654" s="186"/>
    </row>
    <row r="1655" spans="1:42" s="55" customFormat="1" ht="31.9" hidden="1" customHeight="1" outlineLevel="1" x14ac:dyDescent="0.25">
      <c r="A1655" s="143" t="s">
        <v>488</v>
      </c>
      <c r="B1655" s="75" t="s">
        <v>392</v>
      </c>
      <c r="C1655" s="73"/>
      <c r="D1655" s="111"/>
      <c r="E1655" s="76"/>
      <c r="F1655" s="76"/>
      <c r="G1655" s="78"/>
      <c r="H1655" s="186"/>
      <c r="I1655" s="186"/>
      <c r="J1655" s="186"/>
      <c r="K1655" s="186"/>
      <c r="L1655" s="186"/>
      <c r="M1655" s="186"/>
      <c r="N1655" s="186"/>
      <c r="O1655" s="186"/>
      <c r="P1655" s="186"/>
      <c r="Q1655" s="186"/>
      <c r="R1655" s="186"/>
      <c r="S1655" s="186"/>
      <c r="T1655" s="186"/>
      <c r="U1655" s="186"/>
      <c r="V1655" s="186"/>
      <c r="W1655" s="186"/>
      <c r="X1655" s="186"/>
      <c r="Y1655" s="186"/>
      <c r="Z1655" s="186"/>
      <c r="AA1655" s="186"/>
      <c r="AB1655" s="186"/>
      <c r="AC1655" s="186"/>
      <c r="AD1655" s="186"/>
      <c r="AE1655" s="186"/>
      <c r="AF1655" s="186"/>
      <c r="AG1655" s="186"/>
      <c r="AH1655" s="186"/>
      <c r="AI1655" s="186"/>
      <c r="AJ1655" s="186"/>
      <c r="AK1655" s="186"/>
      <c r="AL1655" s="186"/>
      <c r="AM1655" s="186"/>
      <c r="AN1655" s="186"/>
      <c r="AO1655" s="186"/>
      <c r="AP1655" s="186"/>
    </row>
    <row r="1656" spans="1:42" s="55" customFormat="1" ht="31.9" hidden="1" customHeight="1" outlineLevel="1" x14ac:dyDescent="0.25">
      <c r="A1656" s="143" t="s">
        <v>489</v>
      </c>
      <c r="B1656" s="75" t="s">
        <v>393</v>
      </c>
      <c r="C1656" s="73"/>
      <c r="D1656" s="111"/>
      <c r="E1656" s="76"/>
      <c r="F1656" s="76"/>
      <c r="G1656" s="78"/>
      <c r="H1656" s="186"/>
      <c r="I1656" s="186"/>
      <c r="J1656" s="186"/>
      <c r="K1656" s="186"/>
      <c r="L1656" s="186"/>
      <c r="M1656" s="186"/>
      <c r="N1656" s="186"/>
      <c r="O1656" s="186"/>
      <c r="P1656" s="186"/>
      <c r="Q1656" s="186"/>
      <c r="R1656" s="186"/>
      <c r="S1656" s="186"/>
      <c r="T1656" s="186"/>
      <c r="U1656" s="186"/>
      <c r="V1656" s="186"/>
      <c r="W1656" s="186"/>
      <c r="X1656" s="186"/>
      <c r="Y1656" s="186"/>
      <c r="Z1656" s="186"/>
      <c r="AA1656" s="186"/>
      <c r="AB1656" s="186"/>
      <c r="AC1656" s="186"/>
      <c r="AD1656" s="186"/>
      <c r="AE1656" s="186"/>
      <c r="AF1656" s="186"/>
      <c r="AG1656" s="186"/>
      <c r="AH1656" s="186"/>
      <c r="AI1656" s="186"/>
      <c r="AJ1656" s="186"/>
      <c r="AK1656" s="186"/>
      <c r="AL1656" s="186"/>
      <c r="AM1656" s="186"/>
      <c r="AN1656" s="186"/>
      <c r="AO1656" s="186"/>
      <c r="AP1656" s="186"/>
    </row>
    <row r="1657" spans="1:42" s="55" customFormat="1" ht="31.9" hidden="1" customHeight="1" outlineLevel="1" x14ac:dyDescent="0.25">
      <c r="A1657" s="143" t="s">
        <v>165</v>
      </c>
      <c r="B1657" s="107" t="s">
        <v>3</v>
      </c>
      <c r="C1657" s="73"/>
      <c r="D1657" s="111"/>
      <c r="E1657" s="76"/>
      <c r="F1657" s="76"/>
      <c r="G1657" s="78"/>
      <c r="H1657" s="186"/>
      <c r="I1657" s="186"/>
      <c r="J1657" s="186"/>
      <c r="K1657" s="186"/>
      <c r="L1657" s="186"/>
      <c r="M1657" s="186"/>
      <c r="N1657" s="186"/>
      <c r="O1657" s="186"/>
      <c r="P1657" s="186"/>
      <c r="Q1657" s="186"/>
      <c r="R1657" s="186"/>
      <c r="S1657" s="186"/>
      <c r="T1657" s="186"/>
      <c r="U1657" s="186"/>
      <c r="V1657" s="186"/>
      <c r="W1657" s="186"/>
      <c r="X1657" s="186"/>
      <c r="Y1657" s="186"/>
      <c r="Z1657" s="186"/>
      <c r="AA1657" s="186"/>
      <c r="AB1657" s="186"/>
      <c r="AC1657" s="186"/>
      <c r="AD1657" s="186"/>
      <c r="AE1657" s="186"/>
      <c r="AF1657" s="186"/>
      <c r="AG1657" s="186"/>
      <c r="AH1657" s="186"/>
      <c r="AI1657" s="186"/>
      <c r="AJ1657" s="186"/>
      <c r="AK1657" s="186"/>
      <c r="AL1657" s="186"/>
      <c r="AM1657" s="186"/>
      <c r="AN1657" s="186"/>
      <c r="AO1657" s="186"/>
      <c r="AP1657" s="186"/>
    </row>
    <row r="1658" spans="1:42" s="55" customFormat="1" ht="31.9" hidden="1" customHeight="1" outlineLevel="1" x14ac:dyDescent="0.25">
      <c r="A1658" s="143" t="s">
        <v>490</v>
      </c>
      <c r="B1658" s="75" t="s">
        <v>388</v>
      </c>
      <c r="C1658" s="73"/>
      <c r="D1658" s="111"/>
      <c r="E1658" s="76"/>
      <c r="F1658" s="76"/>
      <c r="G1658" s="78"/>
      <c r="H1658" s="186"/>
      <c r="I1658" s="186"/>
      <c r="J1658" s="186"/>
      <c r="K1658" s="186"/>
      <c r="L1658" s="186"/>
      <c r="M1658" s="186"/>
      <c r="N1658" s="186"/>
      <c r="O1658" s="186"/>
      <c r="P1658" s="186"/>
      <c r="Q1658" s="186"/>
      <c r="R1658" s="186"/>
      <c r="S1658" s="186"/>
      <c r="T1658" s="186"/>
      <c r="U1658" s="186"/>
      <c r="V1658" s="186"/>
      <c r="W1658" s="186"/>
      <c r="X1658" s="186"/>
      <c r="Y1658" s="186"/>
      <c r="Z1658" s="186"/>
      <c r="AA1658" s="186"/>
      <c r="AB1658" s="186"/>
      <c r="AC1658" s="186"/>
      <c r="AD1658" s="186"/>
      <c r="AE1658" s="186"/>
      <c r="AF1658" s="186"/>
      <c r="AG1658" s="186"/>
      <c r="AH1658" s="186"/>
      <c r="AI1658" s="186"/>
      <c r="AJ1658" s="186"/>
      <c r="AK1658" s="186"/>
      <c r="AL1658" s="186"/>
      <c r="AM1658" s="186"/>
      <c r="AN1658" s="186"/>
      <c r="AO1658" s="186"/>
      <c r="AP1658" s="186"/>
    </row>
    <row r="1659" spans="1:42" s="55" customFormat="1" ht="31.9" hidden="1" customHeight="1" outlineLevel="1" x14ac:dyDescent="0.25">
      <c r="A1659" s="143" t="s">
        <v>491</v>
      </c>
      <c r="B1659" s="75" t="s">
        <v>390</v>
      </c>
      <c r="C1659" s="73"/>
      <c r="D1659" s="111"/>
      <c r="E1659" s="76"/>
      <c r="F1659" s="76"/>
      <c r="G1659" s="78"/>
      <c r="H1659" s="186"/>
      <c r="I1659" s="186"/>
      <c r="J1659" s="186"/>
      <c r="K1659" s="186"/>
      <c r="L1659" s="186"/>
      <c r="M1659" s="186"/>
      <c r="N1659" s="186"/>
      <c r="O1659" s="186"/>
      <c r="P1659" s="186"/>
      <c r="Q1659" s="186"/>
      <c r="R1659" s="186"/>
      <c r="S1659" s="186"/>
      <c r="T1659" s="186"/>
      <c r="U1659" s="186"/>
      <c r="V1659" s="186"/>
      <c r="W1659" s="186"/>
      <c r="X1659" s="186"/>
      <c r="Y1659" s="186"/>
      <c r="Z1659" s="186"/>
      <c r="AA1659" s="186"/>
      <c r="AB1659" s="186"/>
      <c r="AC1659" s="186"/>
      <c r="AD1659" s="186"/>
      <c r="AE1659" s="186"/>
      <c r="AF1659" s="186"/>
      <c r="AG1659" s="186"/>
      <c r="AH1659" s="186"/>
      <c r="AI1659" s="186"/>
      <c r="AJ1659" s="186"/>
      <c r="AK1659" s="186"/>
      <c r="AL1659" s="186"/>
      <c r="AM1659" s="186"/>
      <c r="AN1659" s="186"/>
      <c r="AO1659" s="186"/>
      <c r="AP1659" s="186"/>
    </row>
    <row r="1660" spans="1:42" s="55" customFormat="1" ht="31.9" hidden="1" customHeight="1" outlineLevel="1" x14ac:dyDescent="0.25">
      <c r="A1660" s="143" t="s">
        <v>492</v>
      </c>
      <c r="B1660" s="75" t="s">
        <v>391</v>
      </c>
      <c r="C1660" s="73"/>
      <c r="D1660" s="111"/>
      <c r="E1660" s="76"/>
      <c r="F1660" s="76"/>
      <c r="G1660" s="78"/>
      <c r="H1660" s="186"/>
      <c r="I1660" s="186"/>
      <c r="J1660" s="186"/>
      <c r="K1660" s="186"/>
      <c r="L1660" s="186"/>
      <c r="M1660" s="186"/>
      <c r="N1660" s="186"/>
      <c r="O1660" s="186"/>
      <c r="P1660" s="186"/>
      <c r="Q1660" s="186"/>
      <c r="R1660" s="186"/>
      <c r="S1660" s="186"/>
      <c r="T1660" s="186"/>
      <c r="U1660" s="186"/>
      <c r="V1660" s="186"/>
      <c r="W1660" s="186"/>
      <c r="X1660" s="186"/>
      <c r="Y1660" s="186"/>
      <c r="Z1660" s="186"/>
      <c r="AA1660" s="186"/>
      <c r="AB1660" s="186"/>
      <c r="AC1660" s="186"/>
      <c r="AD1660" s="186"/>
      <c r="AE1660" s="186"/>
      <c r="AF1660" s="186"/>
      <c r="AG1660" s="186"/>
      <c r="AH1660" s="186"/>
      <c r="AI1660" s="186"/>
      <c r="AJ1660" s="186"/>
      <c r="AK1660" s="186"/>
      <c r="AL1660" s="186"/>
      <c r="AM1660" s="186"/>
      <c r="AN1660" s="186"/>
      <c r="AO1660" s="186"/>
      <c r="AP1660" s="186"/>
    </row>
    <row r="1661" spans="1:42" s="55" customFormat="1" ht="31.9" hidden="1" customHeight="1" outlineLevel="1" x14ac:dyDescent="0.25">
      <c r="A1661" s="143" t="s">
        <v>493</v>
      </c>
      <c r="B1661" s="75" t="s">
        <v>392</v>
      </c>
      <c r="C1661" s="73"/>
      <c r="D1661" s="111"/>
      <c r="E1661" s="76"/>
      <c r="F1661" s="76"/>
      <c r="G1661" s="78"/>
      <c r="H1661" s="186"/>
      <c r="I1661" s="186"/>
      <c r="J1661" s="186"/>
      <c r="K1661" s="186"/>
      <c r="L1661" s="186"/>
      <c r="M1661" s="186"/>
      <c r="N1661" s="186"/>
      <c r="O1661" s="186"/>
      <c r="P1661" s="186"/>
      <c r="Q1661" s="186"/>
      <c r="R1661" s="186"/>
      <c r="S1661" s="186"/>
      <c r="T1661" s="186"/>
      <c r="U1661" s="186"/>
      <c r="V1661" s="186"/>
      <c r="W1661" s="186"/>
      <c r="X1661" s="186"/>
      <c r="Y1661" s="186"/>
      <c r="Z1661" s="186"/>
      <c r="AA1661" s="186"/>
      <c r="AB1661" s="186"/>
      <c r="AC1661" s="186"/>
      <c r="AD1661" s="186"/>
      <c r="AE1661" s="186"/>
      <c r="AF1661" s="186"/>
      <c r="AG1661" s="186"/>
      <c r="AH1661" s="186"/>
      <c r="AI1661" s="186"/>
      <c r="AJ1661" s="186"/>
      <c r="AK1661" s="186"/>
      <c r="AL1661" s="186"/>
      <c r="AM1661" s="186"/>
      <c r="AN1661" s="186"/>
      <c r="AO1661" s="186"/>
      <c r="AP1661" s="186"/>
    </row>
    <row r="1662" spans="1:42" s="55" customFormat="1" ht="31.9" hidden="1" customHeight="1" outlineLevel="1" x14ac:dyDescent="0.25">
      <c r="A1662" s="143" t="s">
        <v>494</v>
      </c>
      <c r="B1662" s="75" t="s">
        <v>393</v>
      </c>
      <c r="C1662" s="73"/>
      <c r="D1662" s="111"/>
      <c r="E1662" s="76"/>
      <c r="F1662" s="76"/>
      <c r="G1662" s="78"/>
      <c r="H1662" s="186"/>
      <c r="I1662" s="186"/>
      <c r="J1662" s="186"/>
      <c r="K1662" s="186"/>
      <c r="L1662" s="186"/>
      <c r="M1662" s="186"/>
      <c r="N1662" s="186"/>
      <c r="O1662" s="186"/>
      <c r="P1662" s="186"/>
      <c r="Q1662" s="186"/>
      <c r="R1662" s="186"/>
      <c r="S1662" s="186"/>
      <c r="T1662" s="186"/>
      <c r="U1662" s="186"/>
      <c r="V1662" s="186"/>
      <c r="W1662" s="186"/>
      <c r="X1662" s="186"/>
      <c r="Y1662" s="186"/>
      <c r="Z1662" s="186"/>
      <c r="AA1662" s="186"/>
      <c r="AB1662" s="186"/>
      <c r="AC1662" s="186"/>
      <c r="AD1662" s="186"/>
      <c r="AE1662" s="186"/>
      <c r="AF1662" s="186"/>
      <c r="AG1662" s="186"/>
      <c r="AH1662" s="186"/>
      <c r="AI1662" s="186"/>
      <c r="AJ1662" s="186"/>
      <c r="AK1662" s="186"/>
      <c r="AL1662" s="186"/>
      <c r="AM1662" s="186"/>
      <c r="AN1662" s="186"/>
      <c r="AO1662" s="186"/>
      <c r="AP1662" s="186"/>
    </row>
    <row r="1663" spans="1:42" s="55" customFormat="1" ht="31.9" hidden="1" customHeight="1" outlineLevel="1" x14ac:dyDescent="0.25">
      <c r="A1663" s="143" t="s">
        <v>166</v>
      </c>
      <c r="B1663" s="72" t="s">
        <v>5</v>
      </c>
      <c r="C1663" s="73"/>
      <c r="D1663" s="111"/>
      <c r="E1663" s="76"/>
      <c r="F1663" s="76"/>
      <c r="G1663" s="78"/>
      <c r="H1663" s="186"/>
      <c r="I1663" s="186"/>
      <c r="J1663" s="186"/>
      <c r="K1663" s="186"/>
      <c r="L1663" s="186"/>
      <c r="M1663" s="186"/>
      <c r="N1663" s="186"/>
      <c r="O1663" s="186"/>
      <c r="P1663" s="186"/>
      <c r="Q1663" s="186"/>
      <c r="R1663" s="186"/>
      <c r="S1663" s="186"/>
      <c r="T1663" s="186"/>
      <c r="U1663" s="186"/>
      <c r="V1663" s="186"/>
      <c r="W1663" s="186"/>
      <c r="X1663" s="186"/>
      <c r="Y1663" s="186"/>
      <c r="Z1663" s="186"/>
      <c r="AA1663" s="186"/>
      <c r="AB1663" s="186"/>
      <c r="AC1663" s="186"/>
      <c r="AD1663" s="186"/>
      <c r="AE1663" s="186"/>
      <c r="AF1663" s="186"/>
      <c r="AG1663" s="186"/>
      <c r="AH1663" s="186"/>
      <c r="AI1663" s="186"/>
      <c r="AJ1663" s="186"/>
      <c r="AK1663" s="186"/>
      <c r="AL1663" s="186"/>
      <c r="AM1663" s="186"/>
      <c r="AN1663" s="186"/>
      <c r="AO1663" s="186"/>
      <c r="AP1663" s="186"/>
    </row>
    <row r="1664" spans="1:42" s="55" customFormat="1" ht="31.9" hidden="1" customHeight="1" outlineLevel="1" x14ac:dyDescent="0.25">
      <c r="A1664" s="143" t="s">
        <v>495</v>
      </c>
      <c r="B1664" s="75" t="s">
        <v>388</v>
      </c>
      <c r="C1664" s="73"/>
      <c r="D1664" s="111"/>
      <c r="E1664" s="76"/>
      <c r="F1664" s="76"/>
      <c r="G1664" s="78"/>
      <c r="H1664" s="186"/>
      <c r="I1664" s="186"/>
      <c r="J1664" s="186"/>
      <c r="K1664" s="186"/>
      <c r="L1664" s="186"/>
      <c r="M1664" s="186"/>
      <c r="N1664" s="186"/>
      <c r="O1664" s="186"/>
      <c r="P1664" s="186"/>
      <c r="Q1664" s="186"/>
      <c r="R1664" s="186"/>
      <c r="S1664" s="186"/>
      <c r="T1664" s="186"/>
      <c r="U1664" s="186"/>
      <c r="V1664" s="186"/>
      <c r="W1664" s="186"/>
      <c r="X1664" s="186"/>
      <c r="Y1664" s="186"/>
      <c r="Z1664" s="186"/>
      <c r="AA1664" s="186"/>
      <c r="AB1664" s="186"/>
      <c r="AC1664" s="186"/>
      <c r="AD1664" s="186"/>
      <c r="AE1664" s="186"/>
      <c r="AF1664" s="186"/>
      <c r="AG1664" s="186"/>
      <c r="AH1664" s="186"/>
      <c r="AI1664" s="186"/>
      <c r="AJ1664" s="186"/>
      <c r="AK1664" s="186"/>
      <c r="AL1664" s="186"/>
      <c r="AM1664" s="186"/>
      <c r="AN1664" s="186"/>
      <c r="AO1664" s="186"/>
      <c r="AP1664" s="186"/>
    </row>
    <row r="1665" spans="1:42" s="55" customFormat="1" ht="31.9" hidden="1" customHeight="1" outlineLevel="1" x14ac:dyDescent="0.25">
      <c r="A1665" s="143" t="s">
        <v>496</v>
      </c>
      <c r="B1665" s="75" t="s">
        <v>390</v>
      </c>
      <c r="C1665" s="73"/>
      <c r="D1665" s="111"/>
      <c r="E1665" s="76"/>
      <c r="F1665" s="76"/>
      <c r="G1665" s="78"/>
      <c r="H1665" s="186"/>
      <c r="I1665" s="186"/>
      <c r="J1665" s="186"/>
      <c r="K1665" s="186"/>
      <c r="L1665" s="186"/>
      <c r="M1665" s="186"/>
      <c r="N1665" s="186"/>
      <c r="O1665" s="186"/>
      <c r="P1665" s="186"/>
      <c r="Q1665" s="186"/>
      <c r="R1665" s="186"/>
      <c r="S1665" s="186"/>
      <c r="T1665" s="186"/>
      <c r="U1665" s="186"/>
      <c r="V1665" s="186"/>
      <c r="W1665" s="186"/>
      <c r="X1665" s="186"/>
      <c r="Y1665" s="186"/>
      <c r="Z1665" s="186"/>
      <c r="AA1665" s="186"/>
      <c r="AB1665" s="186"/>
      <c r="AC1665" s="186"/>
      <c r="AD1665" s="186"/>
      <c r="AE1665" s="186"/>
      <c r="AF1665" s="186"/>
      <c r="AG1665" s="186"/>
      <c r="AH1665" s="186"/>
      <c r="AI1665" s="186"/>
      <c r="AJ1665" s="186"/>
      <c r="AK1665" s="186"/>
      <c r="AL1665" s="186"/>
      <c r="AM1665" s="186"/>
      <c r="AN1665" s="186"/>
      <c r="AO1665" s="186"/>
      <c r="AP1665" s="186"/>
    </row>
    <row r="1666" spans="1:42" s="55" customFormat="1" ht="31.9" hidden="1" customHeight="1" outlineLevel="1" x14ac:dyDescent="0.25">
      <c r="A1666" s="143" t="s">
        <v>497</v>
      </c>
      <c r="B1666" s="75" t="s">
        <v>391</v>
      </c>
      <c r="C1666" s="73"/>
      <c r="D1666" s="111"/>
      <c r="E1666" s="76"/>
      <c r="F1666" s="76"/>
      <c r="G1666" s="78"/>
      <c r="H1666" s="186"/>
      <c r="I1666" s="186"/>
      <c r="J1666" s="186"/>
      <c r="K1666" s="186"/>
      <c r="L1666" s="186"/>
      <c r="M1666" s="186"/>
      <c r="N1666" s="186"/>
      <c r="O1666" s="186"/>
      <c r="P1666" s="186"/>
      <c r="Q1666" s="186"/>
      <c r="R1666" s="186"/>
      <c r="S1666" s="186"/>
      <c r="T1666" s="186"/>
      <c r="U1666" s="186"/>
      <c r="V1666" s="186"/>
      <c r="W1666" s="186"/>
      <c r="X1666" s="186"/>
      <c r="Y1666" s="186"/>
      <c r="Z1666" s="186"/>
      <c r="AA1666" s="186"/>
      <c r="AB1666" s="186"/>
      <c r="AC1666" s="186"/>
      <c r="AD1666" s="186"/>
      <c r="AE1666" s="186"/>
      <c r="AF1666" s="186"/>
      <c r="AG1666" s="186"/>
      <c r="AH1666" s="186"/>
      <c r="AI1666" s="186"/>
      <c r="AJ1666" s="186"/>
      <c r="AK1666" s="186"/>
      <c r="AL1666" s="186"/>
      <c r="AM1666" s="186"/>
      <c r="AN1666" s="186"/>
      <c r="AO1666" s="186"/>
      <c r="AP1666" s="186"/>
    </row>
    <row r="1667" spans="1:42" s="55" customFormat="1" ht="31.9" hidden="1" customHeight="1" outlineLevel="1" x14ac:dyDescent="0.25">
      <c r="A1667" s="143" t="s">
        <v>498</v>
      </c>
      <c r="B1667" s="75" t="s">
        <v>392</v>
      </c>
      <c r="C1667" s="73"/>
      <c r="D1667" s="111"/>
      <c r="E1667" s="76"/>
      <c r="F1667" s="76"/>
      <c r="G1667" s="78"/>
      <c r="H1667" s="186"/>
      <c r="I1667" s="186"/>
      <c r="J1667" s="186"/>
      <c r="K1667" s="186"/>
      <c r="L1667" s="186"/>
      <c r="M1667" s="186"/>
      <c r="N1667" s="186"/>
      <c r="O1667" s="186"/>
      <c r="P1667" s="186"/>
      <c r="Q1667" s="186"/>
      <c r="R1667" s="186"/>
      <c r="S1667" s="186"/>
      <c r="T1667" s="186"/>
      <c r="U1667" s="186"/>
      <c r="V1667" s="186"/>
      <c r="W1667" s="186"/>
      <c r="X1667" s="186"/>
      <c r="Y1667" s="186"/>
      <c r="Z1667" s="186"/>
      <c r="AA1667" s="186"/>
      <c r="AB1667" s="186"/>
      <c r="AC1667" s="186"/>
      <c r="AD1667" s="186"/>
      <c r="AE1667" s="186"/>
      <c r="AF1667" s="186"/>
      <c r="AG1667" s="186"/>
      <c r="AH1667" s="186"/>
      <c r="AI1667" s="186"/>
      <c r="AJ1667" s="186"/>
      <c r="AK1667" s="186"/>
      <c r="AL1667" s="186"/>
      <c r="AM1667" s="186"/>
      <c r="AN1667" s="186"/>
      <c r="AO1667" s="186"/>
      <c r="AP1667" s="186"/>
    </row>
    <row r="1668" spans="1:42" s="55" customFormat="1" ht="31.9" hidden="1" customHeight="1" outlineLevel="1" x14ac:dyDescent="0.25">
      <c r="A1668" s="143" t="s">
        <v>499</v>
      </c>
      <c r="B1668" s="75" t="s">
        <v>393</v>
      </c>
      <c r="C1668" s="73"/>
      <c r="D1668" s="111"/>
      <c r="E1668" s="76"/>
      <c r="F1668" s="76"/>
      <c r="G1668" s="78"/>
      <c r="H1668" s="186"/>
      <c r="I1668" s="186"/>
      <c r="J1668" s="186"/>
      <c r="K1668" s="186"/>
      <c r="L1668" s="186"/>
      <c r="M1668" s="186"/>
      <c r="N1668" s="186"/>
      <c r="O1668" s="186"/>
      <c r="P1668" s="186"/>
      <c r="Q1668" s="186"/>
      <c r="R1668" s="186"/>
      <c r="S1668" s="186"/>
      <c r="T1668" s="186"/>
      <c r="U1668" s="186"/>
      <c r="V1668" s="186"/>
      <c r="W1668" s="186"/>
      <c r="X1668" s="186"/>
      <c r="Y1668" s="186"/>
      <c r="Z1668" s="186"/>
      <c r="AA1668" s="186"/>
      <c r="AB1668" s="186"/>
      <c r="AC1668" s="186"/>
      <c r="AD1668" s="186"/>
      <c r="AE1668" s="186"/>
      <c r="AF1668" s="186"/>
      <c r="AG1668" s="186"/>
      <c r="AH1668" s="186"/>
      <c r="AI1668" s="186"/>
      <c r="AJ1668" s="186"/>
      <c r="AK1668" s="186"/>
      <c r="AL1668" s="186"/>
      <c r="AM1668" s="186"/>
      <c r="AN1668" s="186"/>
      <c r="AO1668" s="186"/>
      <c r="AP1668" s="186"/>
    </row>
    <row r="1669" spans="1:42" s="55" customFormat="1" ht="31.9" hidden="1" customHeight="1" outlineLevel="1" x14ac:dyDescent="0.25">
      <c r="A1669" s="143" t="s">
        <v>167</v>
      </c>
      <c r="B1669" s="72" t="s">
        <v>353</v>
      </c>
      <c r="C1669" s="73"/>
      <c r="D1669" s="111"/>
      <c r="E1669" s="76"/>
      <c r="F1669" s="76"/>
      <c r="G1669" s="78"/>
      <c r="H1669" s="186"/>
      <c r="I1669" s="186"/>
      <c r="J1669" s="186"/>
      <c r="K1669" s="186"/>
      <c r="L1669" s="186"/>
      <c r="M1669" s="186"/>
      <c r="N1669" s="186"/>
      <c r="O1669" s="186"/>
      <c r="P1669" s="186"/>
      <c r="Q1669" s="186"/>
      <c r="R1669" s="186"/>
      <c r="S1669" s="186"/>
      <c r="T1669" s="186"/>
      <c r="U1669" s="186"/>
      <c r="V1669" s="186"/>
      <c r="W1669" s="186"/>
      <c r="X1669" s="186"/>
      <c r="Y1669" s="186"/>
      <c r="Z1669" s="186"/>
      <c r="AA1669" s="186"/>
      <c r="AB1669" s="186"/>
      <c r="AC1669" s="186"/>
      <c r="AD1669" s="186"/>
      <c r="AE1669" s="186"/>
      <c r="AF1669" s="186"/>
      <c r="AG1669" s="186"/>
      <c r="AH1669" s="186"/>
      <c r="AI1669" s="186"/>
      <c r="AJ1669" s="186"/>
      <c r="AK1669" s="186"/>
      <c r="AL1669" s="186"/>
      <c r="AM1669" s="186"/>
      <c r="AN1669" s="186"/>
      <c r="AO1669" s="186"/>
      <c r="AP1669" s="186"/>
    </row>
    <row r="1670" spans="1:42" s="55" customFormat="1" ht="31.9" hidden="1" customHeight="1" outlineLevel="1" x14ac:dyDescent="0.25">
      <c r="A1670" s="143" t="s">
        <v>500</v>
      </c>
      <c r="B1670" s="75" t="s">
        <v>388</v>
      </c>
      <c r="C1670" s="73"/>
      <c r="D1670" s="111"/>
      <c r="E1670" s="76"/>
      <c r="F1670" s="76"/>
      <c r="G1670" s="78"/>
      <c r="H1670" s="186"/>
      <c r="I1670" s="186"/>
      <c r="J1670" s="186"/>
      <c r="K1670" s="186"/>
      <c r="L1670" s="186"/>
      <c r="M1670" s="186"/>
      <c r="N1670" s="186"/>
      <c r="O1670" s="186"/>
      <c r="P1670" s="186"/>
      <c r="Q1670" s="186"/>
      <c r="R1670" s="186"/>
      <c r="S1670" s="186"/>
      <c r="T1670" s="186"/>
      <c r="U1670" s="186"/>
      <c r="V1670" s="186"/>
      <c r="W1670" s="186"/>
      <c r="X1670" s="186"/>
      <c r="Y1670" s="186"/>
      <c r="Z1670" s="186"/>
      <c r="AA1670" s="186"/>
      <c r="AB1670" s="186"/>
      <c r="AC1670" s="186"/>
      <c r="AD1670" s="186"/>
      <c r="AE1670" s="186"/>
      <c r="AF1670" s="186"/>
      <c r="AG1670" s="186"/>
      <c r="AH1670" s="186"/>
      <c r="AI1670" s="186"/>
      <c r="AJ1670" s="186"/>
      <c r="AK1670" s="186"/>
      <c r="AL1670" s="186"/>
      <c r="AM1670" s="186"/>
      <c r="AN1670" s="186"/>
      <c r="AO1670" s="186"/>
      <c r="AP1670" s="186"/>
    </row>
    <row r="1671" spans="1:42" s="55" customFormat="1" ht="31.9" hidden="1" customHeight="1" outlineLevel="1" x14ac:dyDescent="0.25">
      <c r="A1671" s="143" t="s">
        <v>501</v>
      </c>
      <c r="B1671" s="75" t="s">
        <v>390</v>
      </c>
      <c r="C1671" s="73"/>
      <c r="D1671" s="111"/>
      <c r="E1671" s="76"/>
      <c r="F1671" s="76"/>
      <c r="G1671" s="78"/>
      <c r="H1671" s="186"/>
      <c r="I1671" s="186"/>
      <c r="J1671" s="186"/>
      <c r="K1671" s="186"/>
      <c r="L1671" s="186"/>
      <c r="M1671" s="186"/>
      <c r="N1671" s="186"/>
      <c r="O1671" s="186"/>
      <c r="P1671" s="186"/>
      <c r="Q1671" s="186"/>
      <c r="R1671" s="186"/>
      <c r="S1671" s="186"/>
      <c r="T1671" s="186"/>
      <c r="U1671" s="186"/>
      <c r="V1671" s="186"/>
      <c r="W1671" s="186"/>
      <c r="X1671" s="186"/>
      <c r="Y1671" s="186"/>
      <c r="Z1671" s="186"/>
      <c r="AA1671" s="186"/>
      <c r="AB1671" s="186"/>
      <c r="AC1671" s="186"/>
      <c r="AD1671" s="186"/>
      <c r="AE1671" s="186"/>
      <c r="AF1671" s="186"/>
      <c r="AG1671" s="186"/>
      <c r="AH1671" s="186"/>
      <c r="AI1671" s="186"/>
      <c r="AJ1671" s="186"/>
      <c r="AK1671" s="186"/>
      <c r="AL1671" s="186"/>
      <c r="AM1671" s="186"/>
      <c r="AN1671" s="186"/>
      <c r="AO1671" s="186"/>
      <c r="AP1671" s="186"/>
    </row>
    <row r="1672" spans="1:42" s="55" customFormat="1" ht="31.9" hidden="1" customHeight="1" outlineLevel="1" x14ac:dyDescent="0.25">
      <c r="A1672" s="143" t="s">
        <v>502</v>
      </c>
      <c r="B1672" s="75" t="s">
        <v>391</v>
      </c>
      <c r="C1672" s="73"/>
      <c r="D1672" s="111"/>
      <c r="E1672" s="76"/>
      <c r="F1672" s="76"/>
      <c r="G1672" s="78"/>
      <c r="H1672" s="186"/>
      <c r="I1672" s="186"/>
      <c r="J1672" s="186"/>
      <c r="K1672" s="186"/>
      <c r="L1672" s="186"/>
      <c r="M1672" s="186"/>
      <c r="N1672" s="186"/>
      <c r="O1672" s="186"/>
      <c r="P1672" s="186"/>
      <c r="Q1672" s="186"/>
      <c r="R1672" s="186"/>
      <c r="S1672" s="186"/>
      <c r="T1672" s="186"/>
      <c r="U1672" s="186"/>
      <c r="V1672" s="186"/>
      <c r="W1672" s="186"/>
      <c r="X1672" s="186"/>
      <c r="Y1672" s="186"/>
      <c r="Z1672" s="186"/>
      <c r="AA1672" s="186"/>
      <c r="AB1672" s="186"/>
      <c r="AC1672" s="186"/>
      <c r="AD1672" s="186"/>
      <c r="AE1672" s="186"/>
      <c r="AF1672" s="186"/>
      <c r="AG1672" s="186"/>
      <c r="AH1672" s="186"/>
      <c r="AI1672" s="186"/>
      <c r="AJ1672" s="186"/>
      <c r="AK1672" s="186"/>
      <c r="AL1672" s="186"/>
      <c r="AM1672" s="186"/>
      <c r="AN1672" s="186"/>
      <c r="AO1672" s="186"/>
      <c r="AP1672" s="186"/>
    </row>
    <row r="1673" spans="1:42" s="55" customFormat="1" ht="31.9" hidden="1" customHeight="1" outlineLevel="1" x14ac:dyDescent="0.25">
      <c r="A1673" s="143" t="s">
        <v>503</v>
      </c>
      <c r="B1673" s="75" t="s">
        <v>392</v>
      </c>
      <c r="C1673" s="73"/>
      <c r="D1673" s="111"/>
      <c r="E1673" s="76"/>
      <c r="F1673" s="76"/>
      <c r="G1673" s="78"/>
      <c r="H1673" s="186"/>
      <c r="I1673" s="186"/>
      <c r="J1673" s="186"/>
      <c r="K1673" s="186"/>
      <c r="L1673" s="186"/>
      <c r="M1673" s="186"/>
      <c r="N1673" s="186"/>
      <c r="O1673" s="186"/>
      <c r="P1673" s="186"/>
      <c r="Q1673" s="186"/>
      <c r="R1673" s="186"/>
      <c r="S1673" s="186"/>
      <c r="T1673" s="186"/>
      <c r="U1673" s="186"/>
      <c r="V1673" s="186"/>
      <c r="W1673" s="186"/>
      <c r="X1673" s="186"/>
      <c r="Y1673" s="186"/>
      <c r="Z1673" s="186"/>
      <c r="AA1673" s="186"/>
      <c r="AB1673" s="186"/>
      <c r="AC1673" s="186"/>
      <c r="AD1673" s="186"/>
      <c r="AE1673" s="186"/>
      <c r="AF1673" s="186"/>
      <c r="AG1673" s="186"/>
      <c r="AH1673" s="186"/>
      <c r="AI1673" s="186"/>
      <c r="AJ1673" s="186"/>
      <c r="AK1673" s="186"/>
      <c r="AL1673" s="186"/>
      <c r="AM1673" s="186"/>
      <c r="AN1673" s="186"/>
      <c r="AO1673" s="186"/>
      <c r="AP1673" s="186"/>
    </row>
    <row r="1674" spans="1:42" s="55" customFormat="1" ht="31.9" hidden="1" customHeight="1" outlineLevel="1" x14ac:dyDescent="0.25">
      <c r="A1674" s="143" t="s">
        <v>504</v>
      </c>
      <c r="B1674" s="75" t="s">
        <v>393</v>
      </c>
      <c r="C1674" s="73"/>
      <c r="D1674" s="111"/>
      <c r="E1674" s="76"/>
      <c r="F1674" s="76"/>
      <c r="G1674" s="78"/>
      <c r="H1674" s="186"/>
      <c r="I1674" s="186"/>
      <c r="J1674" s="186"/>
      <c r="K1674" s="186"/>
      <c r="L1674" s="186"/>
      <c r="M1674" s="186"/>
      <c r="N1674" s="186"/>
      <c r="O1674" s="186"/>
      <c r="P1674" s="186"/>
      <c r="Q1674" s="186"/>
      <c r="R1674" s="186"/>
      <c r="S1674" s="186"/>
      <c r="T1674" s="186"/>
      <c r="U1674" s="186"/>
      <c r="V1674" s="186"/>
      <c r="W1674" s="186"/>
      <c r="X1674" s="186"/>
      <c r="Y1674" s="186"/>
      <c r="Z1674" s="186"/>
      <c r="AA1674" s="186"/>
      <c r="AB1674" s="186"/>
      <c r="AC1674" s="186"/>
      <c r="AD1674" s="186"/>
      <c r="AE1674" s="186"/>
      <c r="AF1674" s="186"/>
      <c r="AG1674" s="186"/>
      <c r="AH1674" s="186"/>
      <c r="AI1674" s="186"/>
      <c r="AJ1674" s="186"/>
      <c r="AK1674" s="186"/>
      <c r="AL1674" s="186"/>
      <c r="AM1674" s="186"/>
      <c r="AN1674" s="186"/>
      <c r="AO1674" s="186"/>
      <c r="AP1674" s="186"/>
    </row>
    <row r="1675" spans="1:42" s="55" customFormat="1" ht="31.9" hidden="1" customHeight="1" outlineLevel="1" x14ac:dyDescent="0.25">
      <c r="A1675" s="143" t="s">
        <v>168</v>
      </c>
      <c r="B1675" s="72" t="s">
        <v>356</v>
      </c>
      <c r="C1675" s="73"/>
      <c r="D1675" s="111"/>
      <c r="E1675" s="76"/>
      <c r="F1675" s="76"/>
      <c r="G1675" s="78"/>
      <c r="H1675" s="186"/>
      <c r="I1675" s="186"/>
      <c r="J1675" s="186"/>
      <c r="K1675" s="186"/>
      <c r="L1675" s="186"/>
      <c r="M1675" s="186"/>
      <c r="N1675" s="186"/>
      <c r="O1675" s="186"/>
      <c r="P1675" s="186"/>
      <c r="Q1675" s="186"/>
      <c r="R1675" s="186"/>
      <c r="S1675" s="186"/>
      <c r="T1675" s="186"/>
      <c r="U1675" s="186"/>
      <c r="V1675" s="186"/>
      <c r="W1675" s="186"/>
      <c r="X1675" s="186"/>
      <c r="Y1675" s="186"/>
      <c r="Z1675" s="186"/>
      <c r="AA1675" s="186"/>
      <c r="AB1675" s="186"/>
      <c r="AC1675" s="186"/>
      <c r="AD1675" s="186"/>
      <c r="AE1675" s="186"/>
      <c r="AF1675" s="186"/>
      <c r="AG1675" s="186"/>
      <c r="AH1675" s="186"/>
      <c r="AI1675" s="186"/>
      <c r="AJ1675" s="186"/>
      <c r="AK1675" s="186"/>
      <c r="AL1675" s="186"/>
      <c r="AM1675" s="186"/>
      <c r="AN1675" s="186"/>
      <c r="AO1675" s="186"/>
      <c r="AP1675" s="186"/>
    </row>
    <row r="1676" spans="1:42" s="55" customFormat="1" ht="31.9" hidden="1" customHeight="1" outlineLevel="1" x14ac:dyDescent="0.25">
      <c r="A1676" s="143" t="s">
        <v>505</v>
      </c>
      <c r="B1676" s="75" t="s">
        <v>388</v>
      </c>
      <c r="C1676" s="73"/>
      <c r="D1676" s="111"/>
      <c r="E1676" s="76"/>
      <c r="F1676" s="76"/>
      <c r="G1676" s="78"/>
      <c r="H1676" s="186"/>
      <c r="I1676" s="186"/>
      <c r="J1676" s="186"/>
      <c r="K1676" s="186"/>
      <c r="L1676" s="186"/>
      <c r="M1676" s="186"/>
      <c r="N1676" s="186"/>
      <c r="O1676" s="186"/>
      <c r="P1676" s="186"/>
      <c r="Q1676" s="186"/>
      <c r="R1676" s="186"/>
      <c r="S1676" s="186"/>
      <c r="T1676" s="186"/>
      <c r="U1676" s="186"/>
      <c r="V1676" s="186"/>
      <c r="W1676" s="186"/>
      <c r="X1676" s="186"/>
      <c r="Y1676" s="186"/>
      <c r="Z1676" s="186"/>
      <c r="AA1676" s="186"/>
      <c r="AB1676" s="186"/>
      <c r="AC1676" s="186"/>
      <c r="AD1676" s="186"/>
      <c r="AE1676" s="186"/>
      <c r="AF1676" s="186"/>
      <c r="AG1676" s="186"/>
      <c r="AH1676" s="186"/>
      <c r="AI1676" s="186"/>
      <c r="AJ1676" s="186"/>
      <c r="AK1676" s="186"/>
      <c r="AL1676" s="186"/>
      <c r="AM1676" s="186"/>
      <c r="AN1676" s="186"/>
      <c r="AO1676" s="186"/>
      <c r="AP1676" s="186"/>
    </row>
    <row r="1677" spans="1:42" s="55" customFormat="1" ht="31.9" hidden="1" customHeight="1" outlineLevel="1" x14ac:dyDescent="0.25">
      <c r="A1677" s="143" t="s">
        <v>506</v>
      </c>
      <c r="B1677" s="75" t="s">
        <v>390</v>
      </c>
      <c r="C1677" s="73"/>
      <c r="D1677" s="111"/>
      <c r="E1677" s="76"/>
      <c r="F1677" s="76"/>
      <c r="G1677" s="78"/>
      <c r="H1677" s="186"/>
      <c r="I1677" s="186"/>
      <c r="J1677" s="186"/>
      <c r="K1677" s="186"/>
      <c r="L1677" s="186"/>
      <c r="M1677" s="186"/>
      <c r="N1677" s="186"/>
      <c r="O1677" s="186"/>
      <c r="P1677" s="186"/>
      <c r="Q1677" s="186"/>
      <c r="R1677" s="186"/>
      <c r="S1677" s="186"/>
      <c r="T1677" s="186"/>
      <c r="U1677" s="186"/>
      <c r="V1677" s="186"/>
      <c r="W1677" s="186"/>
      <c r="X1677" s="186"/>
      <c r="Y1677" s="186"/>
      <c r="Z1677" s="186"/>
      <c r="AA1677" s="186"/>
      <c r="AB1677" s="186"/>
      <c r="AC1677" s="186"/>
      <c r="AD1677" s="186"/>
      <c r="AE1677" s="186"/>
      <c r="AF1677" s="186"/>
      <c r="AG1677" s="186"/>
      <c r="AH1677" s="186"/>
      <c r="AI1677" s="186"/>
      <c r="AJ1677" s="186"/>
      <c r="AK1677" s="186"/>
      <c r="AL1677" s="186"/>
      <c r="AM1677" s="186"/>
      <c r="AN1677" s="186"/>
      <c r="AO1677" s="186"/>
      <c r="AP1677" s="186"/>
    </row>
    <row r="1678" spans="1:42" s="55" customFormat="1" ht="31.9" hidden="1" customHeight="1" outlineLevel="1" x14ac:dyDescent="0.25">
      <c r="A1678" s="143" t="s">
        <v>507</v>
      </c>
      <c r="B1678" s="75" t="s">
        <v>391</v>
      </c>
      <c r="C1678" s="73"/>
      <c r="D1678" s="111"/>
      <c r="E1678" s="76"/>
      <c r="F1678" s="76"/>
      <c r="G1678" s="78"/>
      <c r="H1678" s="186"/>
      <c r="I1678" s="186"/>
      <c r="J1678" s="186"/>
      <c r="K1678" s="186"/>
      <c r="L1678" s="186"/>
      <c r="M1678" s="186"/>
      <c r="N1678" s="186"/>
      <c r="O1678" s="186"/>
      <c r="P1678" s="186"/>
      <c r="Q1678" s="186"/>
      <c r="R1678" s="186"/>
      <c r="S1678" s="186"/>
      <c r="T1678" s="186"/>
      <c r="U1678" s="186"/>
      <c r="V1678" s="186"/>
      <c r="W1678" s="186"/>
      <c r="X1678" s="186"/>
      <c r="Y1678" s="186"/>
      <c r="Z1678" s="186"/>
      <c r="AA1678" s="186"/>
      <c r="AB1678" s="186"/>
      <c r="AC1678" s="186"/>
      <c r="AD1678" s="186"/>
      <c r="AE1678" s="186"/>
      <c r="AF1678" s="186"/>
      <c r="AG1678" s="186"/>
      <c r="AH1678" s="186"/>
      <c r="AI1678" s="186"/>
      <c r="AJ1678" s="186"/>
      <c r="AK1678" s="186"/>
      <c r="AL1678" s="186"/>
      <c r="AM1678" s="186"/>
      <c r="AN1678" s="186"/>
      <c r="AO1678" s="186"/>
      <c r="AP1678" s="186"/>
    </row>
    <row r="1679" spans="1:42" s="55" customFormat="1" ht="31.9" hidden="1" customHeight="1" outlineLevel="1" x14ac:dyDescent="0.25">
      <c r="A1679" s="143" t="s">
        <v>508</v>
      </c>
      <c r="B1679" s="75" t="s">
        <v>392</v>
      </c>
      <c r="C1679" s="73"/>
      <c r="D1679" s="111"/>
      <c r="E1679" s="76"/>
      <c r="F1679" s="76"/>
      <c r="G1679" s="78"/>
      <c r="H1679" s="186"/>
      <c r="I1679" s="186"/>
      <c r="J1679" s="186"/>
      <c r="K1679" s="186"/>
      <c r="L1679" s="186"/>
      <c r="M1679" s="186"/>
      <c r="N1679" s="186"/>
      <c r="O1679" s="186"/>
      <c r="P1679" s="186"/>
      <c r="Q1679" s="186"/>
      <c r="R1679" s="186"/>
      <c r="S1679" s="186"/>
      <c r="T1679" s="186"/>
      <c r="U1679" s="186"/>
      <c r="V1679" s="186"/>
      <c r="W1679" s="186"/>
      <c r="X1679" s="186"/>
      <c r="Y1679" s="186"/>
      <c r="Z1679" s="186"/>
      <c r="AA1679" s="186"/>
      <c r="AB1679" s="186"/>
      <c r="AC1679" s="186"/>
      <c r="AD1679" s="186"/>
      <c r="AE1679" s="186"/>
      <c r="AF1679" s="186"/>
      <c r="AG1679" s="186"/>
      <c r="AH1679" s="186"/>
      <c r="AI1679" s="186"/>
      <c r="AJ1679" s="186"/>
      <c r="AK1679" s="186"/>
      <c r="AL1679" s="186"/>
      <c r="AM1679" s="186"/>
      <c r="AN1679" s="186"/>
      <c r="AO1679" s="186"/>
      <c r="AP1679" s="186"/>
    </row>
    <row r="1680" spans="1:42" s="55" customFormat="1" ht="31.9" hidden="1" customHeight="1" outlineLevel="1" x14ac:dyDescent="0.25">
      <c r="A1680" s="143" t="s">
        <v>509</v>
      </c>
      <c r="B1680" s="75" t="s">
        <v>393</v>
      </c>
      <c r="C1680" s="73"/>
      <c r="D1680" s="111"/>
      <c r="E1680" s="76"/>
      <c r="F1680" s="76"/>
      <c r="G1680" s="78"/>
      <c r="H1680" s="186"/>
      <c r="I1680" s="186"/>
      <c r="J1680" s="186"/>
      <c r="K1680" s="186"/>
      <c r="L1680" s="186"/>
      <c r="M1680" s="186"/>
      <c r="N1680" s="186"/>
      <c r="O1680" s="186"/>
      <c r="P1680" s="186"/>
      <c r="Q1680" s="186"/>
      <c r="R1680" s="186"/>
      <c r="S1680" s="186"/>
      <c r="T1680" s="186"/>
      <c r="U1680" s="186"/>
      <c r="V1680" s="186"/>
      <c r="W1680" s="186"/>
      <c r="X1680" s="186"/>
      <c r="Y1680" s="186"/>
      <c r="Z1680" s="186"/>
      <c r="AA1680" s="186"/>
      <c r="AB1680" s="186"/>
      <c r="AC1680" s="186"/>
      <c r="AD1680" s="186"/>
      <c r="AE1680" s="186"/>
      <c r="AF1680" s="186"/>
      <c r="AG1680" s="186"/>
      <c r="AH1680" s="186"/>
      <c r="AI1680" s="186"/>
      <c r="AJ1680" s="186"/>
      <c r="AK1680" s="186"/>
      <c r="AL1680" s="186"/>
      <c r="AM1680" s="186"/>
      <c r="AN1680" s="186"/>
      <c r="AO1680" s="186"/>
      <c r="AP1680" s="186"/>
    </row>
    <row r="1681" spans="1:42" s="55" customFormat="1" ht="31.9" hidden="1" customHeight="1" outlineLevel="1" x14ac:dyDescent="0.25">
      <c r="A1681" s="143" t="s">
        <v>169</v>
      </c>
      <c r="B1681" s="72" t="s">
        <v>359</v>
      </c>
      <c r="C1681" s="73"/>
      <c r="D1681" s="111"/>
      <c r="E1681" s="76"/>
      <c r="F1681" s="76"/>
      <c r="G1681" s="78"/>
      <c r="H1681" s="186"/>
      <c r="I1681" s="186"/>
      <c r="J1681" s="186"/>
      <c r="K1681" s="186"/>
      <c r="L1681" s="186"/>
      <c r="M1681" s="186"/>
      <c r="N1681" s="186"/>
      <c r="O1681" s="186"/>
      <c r="P1681" s="186"/>
      <c r="Q1681" s="186"/>
      <c r="R1681" s="186"/>
      <c r="S1681" s="186"/>
      <c r="T1681" s="186"/>
      <c r="U1681" s="186"/>
      <c r="V1681" s="186"/>
      <c r="W1681" s="186"/>
      <c r="X1681" s="186"/>
      <c r="Y1681" s="186"/>
      <c r="Z1681" s="186"/>
      <c r="AA1681" s="186"/>
      <c r="AB1681" s="186"/>
      <c r="AC1681" s="186"/>
      <c r="AD1681" s="186"/>
      <c r="AE1681" s="186"/>
      <c r="AF1681" s="186"/>
      <c r="AG1681" s="186"/>
      <c r="AH1681" s="186"/>
      <c r="AI1681" s="186"/>
      <c r="AJ1681" s="186"/>
      <c r="AK1681" s="186"/>
      <c r="AL1681" s="186"/>
      <c r="AM1681" s="186"/>
      <c r="AN1681" s="186"/>
      <c r="AO1681" s="186"/>
      <c r="AP1681" s="186"/>
    </row>
    <row r="1682" spans="1:42" s="55" customFormat="1" ht="31.9" hidden="1" customHeight="1" outlineLevel="1" x14ac:dyDescent="0.25">
      <c r="A1682" s="143" t="s">
        <v>510</v>
      </c>
      <c r="B1682" s="75" t="s">
        <v>388</v>
      </c>
      <c r="C1682" s="73"/>
      <c r="D1682" s="111"/>
      <c r="E1682" s="76"/>
      <c r="F1682" s="76"/>
      <c r="G1682" s="78"/>
      <c r="H1682" s="186"/>
      <c r="I1682" s="186"/>
      <c r="J1682" s="186"/>
      <c r="K1682" s="186"/>
      <c r="L1682" s="186"/>
      <c r="M1682" s="186"/>
      <c r="N1682" s="186"/>
      <c r="O1682" s="186"/>
      <c r="P1682" s="186"/>
      <c r="Q1682" s="186"/>
      <c r="R1682" s="186"/>
      <c r="S1682" s="186"/>
      <c r="T1682" s="186"/>
      <c r="U1682" s="186"/>
      <c r="V1682" s="186"/>
      <c r="W1682" s="186"/>
      <c r="X1682" s="186"/>
      <c r="Y1682" s="186"/>
      <c r="Z1682" s="186"/>
      <c r="AA1682" s="186"/>
      <c r="AB1682" s="186"/>
      <c r="AC1682" s="186"/>
      <c r="AD1682" s="186"/>
      <c r="AE1682" s="186"/>
      <c r="AF1682" s="186"/>
      <c r="AG1682" s="186"/>
      <c r="AH1682" s="186"/>
      <c r="AI1682" s="186"/>
      <c r="AJ1682" s="186"/>
      <c r="AK1682" s="186"/>
      <c r="AL1682" s="186"/>
      <c r="AM1682" s="186"/>
      <c r="AN1682" s="186"/>
      <c r="AO1682" s="186"/>
      <c r="AP1682" s="186"/>
    </row>
    <row r="1683" spans="1:42" s="55" customFormat="1" ht="31.9" hidden="1" customHeight="1" outlineLevel="1" x14ac:dyDescent="0.25">
      <c r="A1683" s="143" t="s">
        <v>511</v>
      </c>
      <c r="B1683" s="75" t="s">
        <v>390</v>
      </c>
      <c r="C1683" s="73"/>
      <c r="D1683" s="111"/>
      <c r="E1683" s="76"/>
      <c r="F1683" s="76"/>
      <c r="G1683" s="78"/>
      <c r="H1683" s="186"/>
      <c r="I1683" s="186"/>
      <c r="J1683" s="186"/>
      <c r="K1683" s="186"/>
      <c r="L1683" s="186"/>
      <c r="M1683" s="186"/>
      <c r="N1683" s="186"/>
      <c r="O1683" s="186"/>
      <c r="P1683" s="186"/>
      <c r="Q1683" s="186"/>
      <c r="R1683" s="186"/>
      <c r="S1683" s="186"/>
      <c r="T1683" s="186"/>
      <c r="U1683" s="186"/>
      <c r="V1683" s="186"/>
      <c r="W1683" s="186"/>
      <c r="X1683" s="186"/>
      <c r="Y1683" s="186"/>
      <c r="Z1683" s="186"/>
      <c r="AA1683" s="186"/>
      <c r="AB1683" s="186"/>
      <c r="AC1683" s="186"/>
      <c r="AD1683" s="186"/>
      <c r="AE1683" s="186"/>
      <c r="AF1683" s="186"/>
      <c r="AG1683" s="186"/>
      <c r="AH1683" s="186"/>
      <c r="AI1683" s="186"/>
      <c r="AJ1683" s="186"/>
      <c r="AK1683" s="186"/>
      <c r="AL1683" s="186"/>
      <c r="AM1683" s="186"/>
      <c r="AN1683" s="186"/>
      <c r="AO1683" s="186"/>
      <c r="AP1683" s="186"/>
    </row>
    <row r="1684" spans="1:42" s="55" customFormat="1" ht="31.9" hidden="1" customHeight="1" outlineLevel="1" x14ac:dyDescent="0.25">
      <c r="A1684" s="143" t="s">
        <v>512</v>
      </c>
      <c r="B1684" s="75" t="s">
        <v>391</v>
      </c>
      <c r="C1684" s="73"/>
      <c r="D1684" s="111"/>
      <c r="E1684" s="76"/>
      <c r="F1684" s="76"/>
      <c r="G1684" s="78"/>
      <c r="H1684" s="186"/>
      <c r="I1684" s="186"/>
      <c r="J1684" s="186"/>
      <c r="K1684" s="186"/>
      <c r="L1684" s="186"/>
      <c r="M1684" s="186"/>
      <c r="N1684" s="186"/>
      <c r="O1684" s="186"/>
      <c r="P1684" s="186"/>
      <c r="Q1684" s="186"/>
      <c r="R1684" s="186"/>
      <c r="S1684" s="186"/>
      <c r="T1684" s="186"/>
      <c r="U1684" s="186"/>
      <c r="V1684" s="186"/>
      <c r="W1684" s="186"/>
      <c r="X1684" s="186"/>
      <c r="Y1684" s="186"/>
      <c r="Z1684" s="186"/>
      <c r="AA1684" s="186"/>
      <c r="AB1684" s="186"/>
      <c r="AC1684" s="186"/>
      <c r="AD1684" s="186"/>
      <c r="AE1684" s="186"/>
      <c r="AF1684" s="186"/>
      <c r="AG1684" s="186"/>
      <c r="AH1684" s="186"/>
      <c r="AI1684" s="186"/>
      <c r="AJ1684" s="186"/>
      <c r="AK1684" s="186"/>
      <c r="AL1684" s="186"/>
      <c r="AM1684" s="186"/>
      <c r="AN1684" s="186"/>
      <c r="AO1684" s="186"/>
      <c r="AP1684" s="186"/>
    </row>
    <row r="1685" spans="1:42" s="55" customFormat="1" ht="31.9" hidden="1" customHeight="1" outlineLevel="1" x14ac:dyDescent="0.25">
      <c r="A1685" s="143" t="s">
        <v>513</v>
      </c>
      <c r="B1685" s="75" t="s">
        <v>392</v>
      </c>
      <c r="C1685" s="73"/>
      <c r="D1685" s="111"/>
      <c r="E1685" s="76"/>
      <c r="F1685" s="76"/>
      <c r="G1685" s="78"/>
      <c r="H1685" s="186"/>
      <c r="I1685" s="186"/>
      <c r="J1685" s="186"/>
      <c r="K1685" s="186"/>
      <c r="L1685" s="186"/>
      <c r="M1685" s="186"/>
      <c r="N1685" s="186"/>
      <c r="O1685" s="186"/>
      <c r="P1685" s="186"/>
      <c r="Q1685" s="186"/>
      <c r="R1685" s="186"/>
      <c r="S1685" s="186"/>
      <c r="T1685" s="186"/>
      <c r="U1685" s="186"/>
      <c r="V1685" s="186"/>
      <c r="W1685" s="186"/>
      <c r="X1685" s="186"/>
      <c r="Y1685" s="186"/>
      <c r="Z1685" s="186"/>
      <c r="AA1685" s="186"/>
      <c r="AB1685" s="186"/>
      <c r="AC1685" s="186"/>
      <c r="AD1685" s="186"/>
      <c r="AE1685" s="186"/>
      <c r="AF1685" s="186"/>
      <c r="AG1685" s="186"/>
      <c r="AH1685" s="186"/>
      <c r="AI1685" s="186"/>
      <c r="AJ1685" s="186"/>
      <c r="AK1685" s="186"/>
      <c r="AL1685" s="186"/>
      <c r="AM1685" s="186"/>
      <c r="AN1685" s="186"/>
      <c r="AO1685" s="186"/>
      <c r="AP1685" s="186"/>
    </row>
    <row r="1686" spans="1:42" s="55" customFormat="1" ht="31.9" hidden="1" customHeight="1" outlineLevel="1" x14ac:dyDescent="0.25">
      <c r="A1686" s="143" t="s">
        <v>514</v>
      </c>
      <c r="B1686" s="75" t="s">
        <v>393</v>
      </c>
      <c r="C1686" s="73"/>
      <c r="D1686" s="111"/>
      <c r="E1686" s="76"/>
      <c r="F1686" s="76"/>
      <c r="G1686" s="78"/>
      <c r="H1686" s="186"/>
      <c r="I1686" s="186"/>
      <c r="J1686" s="186"/>
      <c r="K1686" s="186"/>
      <c r="L1686" s="186"/>
      <c r="M1686" s="186"/>
      <c r="N1686" s="186"/>
      <c r="O1686" s="186"/>
      <c r="P1686" s="186"/>
      <c r="Q1686" s="186"/>
      <c r="R1686" s="186"/>
      <c r="S1686" s="186"/>
      <c r="T1686" s="186"/>
      <c r="U1686" s="186"/>
      <c r="V1686" s="186"/>
      <c r="W1686" s="186"/>
      <c r="X1686" s="186"/>
      <c r="Y1686" s="186"/>
      <c r="Z1686" s="186"/>
      <c r="AA1686" s="186"/>
      <c r="AB1686" s="186"/>
      <c r="AC1686" s="186"/>
      <c r="AD1686" s="186"/>
      <c r="AE1686" s="186"/>
      <c r="AF1686" s="186"/>
      <c r="AG1686" s="186"/>
      <c r="AH1686" s="186"/>
      <c r="AI1686" s="186"/>
      <c r="AJ1686" s="186"/>
      <c r="AK1686" s="186"/>
      <c r="AL1686" s="186"/>
      <c r="AM1686" s="186"/>
      <c r="AN1686" s="186"/>
      <c r="AO1686" s="186"/>
      <c r="AP1686" s="186"/>
    </row>
    <row r="1687" spans="1:42" s="55" customFormat="1" ht="31.9" hidden="1" customHeight="1" outlineLevel="1" x14ac:dyDescent="0.25">
      <c r="A1687" s="143" t="s">
        <v>515</v>
      </c>
      <c r="B1687" s="72" t="s">
        <v>362</v>
      </c>
      <c r="C1687" s="73"/>
      <c r="D1687" s="111"/>
      <c r="E1687" s="76"/>
      <c r="F1687" s="76"/>
      <c r="G1687" s="78"/>
      <c r="H1687" s="186"/>
      <c r="I1687" s="186"/>
      <c r="J1687" s="186"/>
      <c r="K1687" s="186"/>
      <c r="L1687" s="186"/>
      <c r="M1687" s="186"/>
      <c r="N1687" s="186"/>
      <c r="O1687" s="186"/>
      <c r="P1687" s="186"/>
      <c r="Q1687" s="186"/>
      <c r="R1687" s="186"/>
      <c r="S1687" s="186"/>
      <c r="T1687" s="186"/>
      <c r="U1687" s="186"/>
      <c r="V1687" s="186"/>
      <c r="W1687" s="186"/>
      <c r="X1687" s="186"/>
      <c r="Y1687" s="186"/>
      <c r="Z1687" s="186"/>
      <c r="AA1687" s="186"/>
      <c r="AB1687" s="186"/>
      <c r="AC1687" s="186"/>
      <c r="AD1687" s="186"/>
      <c r="AE1687" s="186"/>
      <c r="AF1687" s="186"/>
      <c r="AG1687" s="186"/>
      <c r="AH1687" s="186"/>
      <c r="AI1687" s="186"/>
      <c r="AJ1687" s="186"/>
      <c r="AK1687" s="186"/>
      <c r="AL1687" s="186"/>
      <c r="AM1687" s="186"/>
      <c r="AN1687" s="186"/>
      <c r="AO1687" s="186"/>
      <c r="AP1687" s="186"/>
    </row>
    <row r="1688" spans="1:42" s="55" customFormat="1" ht="31.9" hidden="1" customHeight="1" outlineLevel="1" x14ac:dyDescent="0.25">
      <c r="A1688" s="143" t="s">
        <v>516</v>
      </c>
      <c r="B1688" s="75" t="s">
        <v>388</v>
      </c>
      <c r="C1688" s="73"/>
      <c r="D1688" s="111"/>
      <c r="E1688" s="76"/>
      <c r="F1688" s="76"/>
      <c r="G1688" s="78"/>
      <c r="H1688" s="186"/>
      <c r="I1688" s="186"/>
      <c r="J1688" s="186"/>
      <c r="K1688" s="186"/>
      <c r="L1688" s="186"/>
      <c r="M1688" s="186"/>
      <c r="N1688" s="186"/>
      <c r="O1688" s="186"/>
      <c r="P1688" s="186"/>
      <c r="Q1688" s="186"/>
      <c r="R1688" s="186"/>
      <c r="S1688" s="186"/>
      <c r="T1688" s="186"/>
      <c r="U1688" s="186"/>
      <c r="V1688" s="186"/>
      <c r="W1688" s="186"/>
      <c r="X1688" s="186"/>
      <c r="Y1688" s="186"/>
      <c r="Z1688" s="186"/>
      <c r="AA1688" s="186"/>
      <c r="AB1688" s="186"/>
      <c r="AC1688" s="186"/>
      <c r="AD1688" s="186"/>
      <c r="AE1688" s="186"/>
      <c r="AF1688" s="186"/>
      <c r="AG1688" s="186"/>
      <c r="AH1688" s="186"/>
      <c r="AI1688" s="186"/>
      <c r="AJ1688" s="186"/>
      <c r="AK1688" s="186"/>
      <c r="AL1688" s="186"/>
      <c r="AM1688" s="186"/>
      <c r="AN1688" s="186"/>
      <c r="AO1688" s="186"/>
      <c r="AP1688" s="186"/>
    </row>
    <row r="1689" spans="1:42" s="55" customFormat="1" ht="31.9" hidden="1" customHeight="1" outlineLevel="1" x14ac:dyDescent="0.25">
      <c r="A1689" s="143" t="s">
        <v>517</v>
      </c>
      <c r="B1689" s="75" t="s">
        <v>390</v>
      </c>
      <c r="C1689" s="73"/>
      <c r="D1689" s="111"/>
      <c r="E1689" s="76"/>
      <c r="F1689" s="76"/>
      <c r="G1689" s="78"/>
      <c r="H1689" s="186"/>
      <c r="I1689" s="186"/>
      <c r="J1689" s="186"/>
      <c r="K1689" s="186"/>
      <c r="L1689" s="186"/>
      <c r="M1689" s="186"/>
      <c r="N1689" s="186"/>
      <c r="O1689" s="186"/>
      <c r="P1689" s="186"/>
      <c r="Q1689" s="186"/>
      <c r="R1689" s="186"/>
      <c r="S1689" s="186"/>
      <c r="T1689" s="186"/>
      <c r="U1689" s="186"/>
      <c r="V1689" s="186"/>
      <c r="W1689" s="186"/>
      <c r="X1689" s="186"/>
      <c r="Y1689" s="186"/>
      <c r="Z1689" s="186"/>
      <c r="AA1689" s="186"/>
      <c r="AB1689" s="186"/>
      <c r="AC1689" s="186"/>
      <c r="AD1689" s="186"/>
      <c r="AE1689" s="186"/>
      <c r="AF1689" s="186"/>
      <c r="AG1689" s="186"/>
      <c r="AH1689" s="186"/>
      <c r="AI1689" s="186"/>
      <c r="AJ1689" s="186"/>
      <c r="AK1689" s="186"/>
      <c r="AL1689" s="186"/>
      <c r="AM1689" s="186"/>
      <c r="AN1689" s="186"/>
      <c r="AO1689" s="186"/>
      <c r="AP1689" s="186"/>
    </row>
    <row r="1690" spans="1:42" s="55" customFormat="1" ht="31.9" hidden="1" customHeight="1" outlineLevel="1" x14ac:dyDescent="0.25">
      <c r="A1690" s="143" t="s">
        <v>518</v>
      </c>
      <c r="B1690" s="75" t="s">
        <v>391</v>
      </c>
      <c r="C1690" s="73"/>
      <c r="D1690" s="111"/>
      <c r="E1690" s="76"/>
      <c r="F1690" s="76"/>
      <c r="G1690" s="78"/>
      <c r="H1690" s="186"/>
      <c r="I1690" s="186"/>
      <c r="J1690" s="186"/>
      <c r="K1690" s="186"/>
      <c r="L1690" s="186"/>
      <c r="M1690" s="186"/>
      <c r="N1690" s="186"/>
      <c r="O1690" s="186"/>
      <c r="P1690" s="186"/>
      <c r="Q1690" s="186"/>
      <c r="R1690" s="186"/>
      <c r="S1690" s="186"/>
      <c r="T1690" s="186"/>
      <c r="U1690" s="186"/>
      <c r="V1690" s="186"/>
      <c r="W1690" s="186"/>
      <c r="X1690" s="186"/>
      <c r="Y1690" s="186"/>
      <c r="Z1690" s="186"/>
      <c r="AA1690" s="186"/>
      <c r="AB1690" s="186"/>
      <c r="AC1690" s="186"/>
      <c r="AD1690" s="186"/>
      <c r="AE1690" s="186"/>
      <c r="AF1690" s="186"/>
      <c r="AG1690" s="186"/>
      <c r="AH1690" s="186"/>
      <c r="AI1690" s="186"/>
      <c r="AJ1690" s="186"/>
      <c r="AK1690" s="186"/>
      <c r="AL1690" s="186"/>
      <c r="AM1690" s="186"/>
      <c r="AN1690" s="186"/>
      <c r="AO1690" s="186"/>
      <c r="AP1690" s="186"/>
    </row>
    <row r="1691" spans="1:42" s="55" customFormat="1" ht="31.9" hidden="1" customHeight="1" outlineLevel="1" x14ac:dyDescent="0.25">
      <c r="A1691" s="143" t="s">
        <v>519</v>
      </c>
      <c r="B1691" s="75" t="s">
        <v>392</v>
      </c>
      <c r="C1691" s="73"/>
      <c r="D1691" s="111"/>
      <c r="E1691" s="76"/>
      <c r="F1691" s="76"/>
      <c r="G1691" s="78"/>
      <c r="H1691" s="186"/>
      <c r="I1691" s="186"/>
      <c r="J1691" s="186"/>
      <c r="K1691" s="186"/>
      <c r="L1691" s="186"/>
      <c r="M1691" s="186"/>
      <c r="N1691" s="186"/>
      <c r="O1691" s="186"/>
      <c r="P1691" s="186"/>
      <c r="Q1691" s="186"/>
      <c r="R1691" s="186"/>
      <c r="S1691" s="186"/>
      <c r="T1691" s="186"/>
      <c r="U1691" s="186"/>
      <c r="V1691" s="186"/>
      <c r="W1691" s="186"/>
      <c r="X1691" s="186"/>
      <c r="Y1691" s="186"/>
      <c r="Z1691" s="186"/>
      <c r="AA1691" s="186"/>
      <c r="AB1691" s="186"/>
      <c r="AC1691" s="186"/>
      <c r="AD1691" s="186"/>
      <c r="AE1691" s="186"/>
      <c r="AF1691" s="186"/>
      <c r="AG1691" s="186"/>
      <c r="AH1691" s="186"/>
      <c r="AI1691" s="186"/>
      <c r="AJ1691" s="186"/>
      <c r="AK1691" s="186"/>
      <c r="AL1691" s="186"/>
      <c r="AM1691" s="186"/>
      <c r="AN1691" s="186"/>
      <c r="AO1691" s="186"/>
      <c r="AP1691" s="186"/>
    </row>
    <row r="1692" spans="1:42" s="55" customFormat="1" ht="31.9" hidden="1" customHeight="1" outlineLevel="1" x14ac:dyDescent="0.25">
      <c r="A1692" s="143" t="s">
        <v>520</v>
      </c>
      <c r="B1692" s="75" t="s">
        <v>393</v>
      </c>
      <c r="C1692" s="73"/>
      <c r="D1692" s="111"/>
      <c r="E1692" s="76"/>
      <c r="F1692" s="76"/>
      <c r="G1692" s="78"/>
      <c r="H1692" s="186"/>
      <c r="I1692" s="186"/>
      <c r="J1692" s="186"/>
      <c r="K1692" s="186"/>
      <c r="L1692" s="186"/>
      <c r="M1692" s="186"/>
      <c r="N1692" s="186"/>
      <c r="O1692" s="186"/>
      <c r="P1692" s="186"/>
      <c r="Q1692" s="186"/>
      <c r="R1692" s="186"/>
      <c r="S1692" s="186"/>
      <c r="T1692" s="186"/>
      <c r="U1692" s="186"/>
      <c r="V1692" s="186"/>
      <c r="W1692" s="186"/>
      <c r="X1692" s="186"/>
      <c r="Y1692" s="186"/>
      <c r="Z1692" s="186"/>
      <c r="AA1692" s="186"/>
      <c r="AB1692" s="186"/>
      <c r="AC1692" s="186"/>
      <c r="AD1692" s="186"/>
      <c r="AE1692" s="186"/>
      <c r="AF1692" s="186"/>
      <c r="AG1692" s="186"/>
      <c r="AH1692" s="186"/>
      <c r="AI1692" s="186"/>
      <c r="AJ1692" s="186"/>
      <c r="AK1692" s="186"/>
      <c r="AL1692" s="186"/>
      <c r="AM1692" s="186"/>
      <c r="AN1692" s="186"/>
      <c r="AO1692" s="186"/>
      <c r="AP1692" s="186"/>
    </row>
    <row r="1693" spans="1:42" s="55" customFormat="1" ht="31.9" hidden="1" customHeight="1" outlineLevel="1" x14ac:dyDescent="0.25">
      <c r="A1693" s="143" t="s">
        <v>521</v>
      </c>
      <c r="B1693" s="72" t="s">
        <v>7</v>
      </c>
      <c r="C1693" s="73"/>
      <c r="D1693" s="111"/>
      <c r="E1693" s="76"/>
      <c r="F1693" s="76"/>
      <c r="G1693" s="78"/>
      <c r="H1693" s="186"/>
      <c r="I1693" s="186"/>
      <c r="J1693" s="186"/>
      <c r="K1693" s="186"/>
      <c r="L1693" s="186"/>
      <c r="M1693" s="186"/>
      <c r="N1693" s="186"/>
      <c r="O1693" s="186"/>
      <c r="P1693" s="186"/>
      <c r="Q1693" s="186"/>
      <c r="R1693" s="186"/>
      <c r="S1693" s="186"/>
      <c r="T1693" s="186"/>
      <c r="U1693" s="186"/>
      <c r="V1693" s="186"/>
      <c r="W1693" s="186"/>
      <c r="X1693" s="186"/>
      <c r="Y1693" s="186"/>
      <c r="Z1693" s="186"/>
      <c r="AA1693" s="186"/>
      <c r="AB1693" s="186"/>
      <c r="AC1693" s="186"/>
      <c r="AD1693" s="186"/>
      <c r="AE1693" s="186"/>
      <c r="AF1693" s="186"/>
      <c r="AG1693" s="186"/>
      <c r="AH1693" s="186"/>
      <c r="AI1693" s="186"/>
      <c r="AJ1693" s="186"/>
      <c r="AK1693" s="186"/>
      <c r="AL1693" s="186"/>
      <c r="AM1693" s="186"/>
      <c r="AN1693" s="186"/>
      <c r="AO1693" s="186"/>
      <c r="AP1693" s="186"/>
    </row>
    <row r="1694" spans="1:42" s="55" customFormat="1" ht="31.9" hidden="1" customHeight="1" outlineLevel="1" x14ac:dyDescent="0.25">
      <c r="A1694" s="143" t="s">
        <v>522</v>
      </c>
      <c r="B1694" s="75" t="s">
        <v>388</v>
      </c>
      <c r="C1694" s="73"/>
      <c r="D1694" s="111"/>
      <c r="E1694" s="76"/>
      <c r="F1694" s="76"/>
      <c r="G1694" s="78"/>
      <c r="H1694" s="186"/>
      <c r="I1694" s="186"/>
      <c r="J1694" s="186"/>
      <c r="K1694" s="186"/>
      <c r="L1694" s="186"/>
      <c r="M1694" s="186"/>
      <c r="N1694" s="186"/>
      <c r="O1694" s="186"/>
      <c r="P1694" s="186"/>
      <c r="Q1694" s="186"/>
      <c r="R1694" s="186"/>
      <c r="S1694" s="186"/>
      <c r="T1694" s="186"/>
      <c r="U1694" s="186"/>
      <c r="V1694" s="186"/>
      <c r="W1694" s="186"/>
      <c r="X1694" s="186"/>
      <c r="Y1694" s="186"/>
      <c r="Z1694" s="186"/>
      <c r="AA1694" s="186"/>
      <c r="AB1694" s="186"/>
      <c r="AC1694" s="186"/>
      <c r="AD1694" s="186"/>
      <c r="AE1694" s="186"/>
      <c r="AF1694" s="186"/>
      <c r="AG1694" s="186"/>
      <c r="AH1694" s="186"/>
      <c r="AI1694" s="186"/>
      <c r="AJ1694" s="186"/>
      <c r="AK1694" s="186"/>
      <c r="AL1694" s="186"/>
      <c r="AM1694" s="186"/>
      <c r="AN1694" s="186"/>
      <c r="AO1694" s="186"/>
      <c r="AP1694" s="186"/>
    </row>
    <row r="1695" spans="1:42" s="55" customFormat="1" ht="31.9" hidden="1" customHeight="1" outlineLevel="1" x14ac:dyDescent="0.25">
      <c r="A1695" s="143" t="s">
        <v>523</v>
      </c>
      <c r="B1695" s="75" t="s">
        <v>390</v>
      </c>
      <c r="C1695" s="73"/>
      <c r="D1695" s="111"/>
      <c r="E1695" s="76"/>
      <c r="F1695" s="76"/>
      <c r="G1695" s="78"/>
      <c r="H1695" s="186"/>
      <c r="I1695" s="186"/>
      <c r="J1695" s="186"/>
      <c r="K1695" s="186"/>
      <c r="L1695" s="186"/>
      <c r="M1695" s="186"/>
      <c r="N1695" s="186"/>
      <c r="O1695" s="186"/>
      <c r="P1695" s="186"/>
      <c r="Q1695" s="186"/>
      <c r="R1695" s="186"/>
      <c r="S1695" s="186"/>
      <c r="T1695" s="186"/>
      <c r="U1695" s="186"/>
      <c r="V1695" s="186"/>
      <c r="W1695" s="186"/>
      <c r="X1695" s="186"/>
      <c r="Y1695" s="186"/>
      <c r="Z1695" s="186"/>
      <c r="AA1695" s="186"/>
      <c r="AB1695" s="186"/>
      <c r="AC1695" s="186"/>
      <c r="AD1695" s="186"/>
      <c r="AE1695" s="186"/>
      <c r="AF1695" s="186"/>
      <c r="AG1695" s="186"/>
      <c r="AH1695" s="186"/>
      <c r="AI1695" s="186"/>
      <c r="AJ1695" s="186"/>
      <c r="AK1695" s="186"/>
      <c r="AL1695" s="186"/>
      <c r="AM1695" s="186"/>
      <c r="AN1695" s="186"/>
      <c r="AO1695" s="186"/>
      <c r="AP1695" s="186"/>
    </row>
    <row r="1696" spans="1:42" s="55" customFormat="1" ht="31.9" hidden="1" customHeight="1" outlineLevel="1" x14ac:dyDescent="0.25">
      <c r="A1696" s="143" t="s">
        <v>524</v>
      </c>
      <c r="B1696" s="75" t="s">
        <v>391</v>
      </c>
      <c r="C1696" s="73"/>
      <c r="D1696" s="111"/>
      <c r="E1696" s="76"/>
      <c r="F1696" s="76"/>
      <c r="G1696" s="78"/>
      <c r="H1696" s="186"/>
      <c r="I1696" s="186"/>
      <c r="J1696" s="186"/>
      <c r="K1696" s="186"/>
      <c r="L1696" s="186"/>
      <c r="M1696" s="186"/>
      <c r="N1696" s="186"/>
      <c r="O1696" s="186"/>
      <c r="P1696" s="186"/>
      <c r="Q1696" s="186"/>
      <c r="R1696" s="186"/>
      <c r="S1696" s="186"/>
      <c r="T1696" s="186"/>
      <c r="U1696" s="186"/>
      <c r="V1696" s="186"/>
      <c r="W1696" s="186"/>
      <c r="X1696" s="186"/>
      <c r="Y1696" s="186"/>
      <c r="Z1696" s="186"/>
      <c r="AA1696" s="186"/>
      <c r="AB1696" s="186"/>
      <c r="AC1696" s="186"/>
      <c r="AD1696" s="186"/>
      <c r="AE1696" s="186"/>
      <c r="AF1696" s="186"/>
      <c r="AG1696" s="186"/>
      <c r="AH1696" s="186"/>
      <c r="AI1696" s="186"/>
      <c r="AJ1696" s="186"/>
      <c r="AK1696" s="186"/>
      <c r="AL1696" s="186"/>
      <c r="AM1696" s="186"/>
      <c r="AN1696" s="186"/>
      <c r="AO1696" s="186"/>
      <c r="AP1696" s="186"/>
    </row>
    <row r="1697" spans="1:42" s="55" customFormat="1" ht="31.9" hidden="1" customHeight="1" outlineLevel="1" x14ac:dyDescent="0.25">
      <c r="A1697" s="143" t="s">
        <v>525</v>
      </c>
      <c r="B1697" s="75" t="s">
        <v>392</v>
      </c>
      <c r="C1697" s="73"/>
      <c r="D1697" s="111"/>
      <c r="E1697" s="76"/>
      <c r="F1697" s="76"/>
      <c r="G1697" s="78"/>
      <c r="H1697" s="186"/>
      <c r="I1697" s="186"/>
      <c r="J1697" s="186"/>
      <c r="K1697" s="186"/>
      <c r="L1697" s="186"/>
      <c r="M1697" s="186"/>
      <c r="N1697" s="186"/>
      <c r="O1697" s="186"/>
      <c r="P1697" s="186"/>
      <c r="Q1697" s="186"/>
      <c r="R1697" s="186"/>
      <c r="S1697" s="186"/>
      <c r="T1697" s="186"/>
      <c r="U1697" s="186"/>
      <c r="V1697" s="186"/>
      <c r="W1697" s="186"/>
      <c r="X1697" s="186"/>
      <c r="Y1697" s="186"/>
      <c r="Z1697" s="186"/>
      <c r="AA1697" s="186"/>
      <c r="AB1697" s="186"/>
      <c r="AC1697" s="186"/>
      <c r="AD1697" s="186"/>
      <c r="AE1697" s="186"/>
      <c r="AF1697" s="186"/>
      <c r="AG1697" s="186"/>
      <c r="AH1697" s="186"/>
      <c r="AI1697" s="186"/>
      <c r="AJ1697" s="186"/>
      <c r="AK1697" s="186"/>
      <c r="AL1697" s="186"/>
      <c r="AM1697" s="186"/>
      <c r="AN1697" s="186"/>
      <c r="AO1697" s="186"/>
      <c r="AP1697" s="186"/>
    </row>
    <row r="1698" spans="1:42" s="55" customFormat="1" ht="31.9" hidden="1" customHeight="1" outlineLevel="1" x14ac:dyDescent="0.25">
      <c r="A1698" s="143" t="s">
        <v>526</v>
      </c>
      <c r="B1698" s="75" t="s">
        <v>393</v>
      </c>
      <c r="C1698" s="73"/>
      <c r="D1698" s="111"/>
      <c r="E1698" s="76"/>
      <c r="F1698" s="76"/>
      <c r="G1698" s="78"/>
      <c r="H1698" s="186"/>
      <c r="I1698" s="186"/>
      <c r="J1698" s="186"/>
      <c r="K1698" s="186"/>
      <c r="L1698" s="186"/>
      <c r="M1698" s="186"/>
      <c r="N1698" s="186"/>
      <c r="O1698" s="186"/>
      <c r="P1698" s="186"/>
      <c r="Q1698" s="186"/>
      <c r="R1698" s="186"/>
      <c r="S1698" s="186"/>
      <c r="T1698" s="186"/>
      <c r="U1698" s="186"/>
      <c r="V1698" s="186"/>
      <c r="W1698" s="186"/>
      <c r="X1698" s="186"/>
      <c r="Y1698" s="186"/>
      <c r="Z1698" s="186"/>
      <c r="AA1698" s="186"/>
      <c r="AB1698" s="186"/>
      <c r="AC1698" s="186"/>
      <c r="AD1698" s="186"/>
      <c r="AE1698" s="186"/>
      <c r="AF1698" s="186"/>
      <c r="AG1698" s="186"/>
      <c r="AH1698" s="186"/>
      <c r="AI1698" s="186"/>
      <c r="AJ1698" s="186"/>
      <c r="AK1698" s="186"/>
      <c r="AL1698" s="186"/>
      <c r="AM1698" s="186"/>
      <c r="AN1698" s="186"/>
      <c r="AO1698" s="186"/>
      <c r="AP1698" s="186"/>
    </row>
    <row r="1699" spans="1:42" s="55" customFormat="1" ht="31.9" hidden="1" customHeight="1" outlineLevel="1" x14ac:dyDescent="0.25">
      <c r="A1699" s="143" t="s">
        <v>527</v>
      </c>
      <c r="B1699" s="72" t="s">
        <v>327</v>
      </c>
      <c r="C1699" s="73"/>
      <c r="D1699" s="111"/>
      <c r="E1699" s="76"/>
      <c r="F1699" s="76"/>
      <c r="G1699" s="78"/>
      <c r="H1699" s="186"/>
      <c r="I1699" s="186"/>
      <c r="J1699" s="186"/>
      <c r="K1699" s="186"/>
      <c r="L1699" s="186"/>
      <c r="M1699" s="186"/>
      <c r="N1699" s="186"/>
      <c r="O1699" s="186"/>
      <c r="P1699" s="186"/>
      <c r="Q1699" s="186"/>
      <c r="R1699" s="186"/>
      <c r="S1699" s="186"/>
      <c r="T1699" s="186"/>
      <c r="U1699" s="186"/>
      <c r="V1699" s="186"/>
      <c r="W1699" s="186"/>
      <c r="X1699" s="186"/>
      <c r="Y1699" s="186"/>
      <c r="Z1699" s="186"/>
      <c r="AA1699" s="186"/>
      <c r="AB1699" s="186"/>
      <c r="AC1699" s="186"/>
      <c r="AD1699" s="186"/>
      <c r="AE1699" s="186"/>
      <c r="AF1699" s="186"/>
      <c r="AG1699" s="186"/>
      <c r="AH1699" s="186"/>
      <c r="AI1699" s="186"/>
      <c r="AJ1699" s="186"/>
      <c r="AK1699" s="186"/>
      <c r="AL1699" s="186"/>
      <c r="AM1699" s="186"/>
      <c r="AN1699" s="186"/>
      <c r="AO1699" s="186"/>
      <c r="AP1699" s="186"/>
    </row>
    <row r="1700" spans="1:42" s="55" customFormat="1" ht="31.9" hidden="1" customHeight="1" outlineLevel="1" x14ac:dyDescent="0.25">
      <c r="A1700" s="143" t="s">
        <v>528</v>
      </c>
      <c r="B1700" s="75" t="s">
        <v>388</v>
      </c>
      <c r="C1700" s="73"/>
      <c r="D1700" s="111"/>
      <c r="E1700" s="76"/>
      <c r="F1700" s="76"/>
      <c r="G1700" s="78"/>
      <c r="H1700" s="186"/>
      <c r="I1700" s="186"/>
      <c r="J1700" s="186"/>
      <c r="K1700" s="186"/>
      <c r="L1700" s="186"/>
      <c r="M1700" s="186"/>
      <c r="N1700" s="186"/>
      <c r="O1700" s="186"/>
      <c r="P1700" s="186"/>
      <c r="Q1700" s="186"/>
      <c r="R1700" s="186"/>
      <c r="S1700" s="186"/>
      <c r="T1700" s="186"/>
      <c r="U1700" s="186"/>
      <c r="V1700" s="186"/>
      <c r="W1700" s="186"/>
      <c r="X1700" s="186"/>
      <c r="Y1700" s="186"/>
      <c r="Z1700" s="186"/>
      <c r="AA1700" s="186"/>
      <c r="AB1700" s="186"/>
      <c r="AC1700" s="186"/>
      <c r="AD1700" s="186"/>
      <c r="AE1700" s="186"/>
      <c r="AF1700" s="186"/>
      <c r="AG1700" s="186"/>
      <c r="AH1700" s="186"/>
      <c r="AI1700" s="186"/>
      <c r="AJ1700" s="186"/>
      <c r="AK1700" s="186"/>
      <c r="AL1700" s="186"/>
      <c r="AM1700" s="186"/>
      <c r="AN1700" s="186"/>
      <c r="AO1700" s="186"/>
      <c r="AP1700" s="186"/>
    </row>
    <row r="1701" spans="1:42" s="55" customFormat="1" ht="31.9" hidden="1" customHeight="1" outlineLevel="1" x14ac:dyDescent="0.25">
      <c r="A1701" s="143" t="s">
        <v>529</v>
      </c>
      <c r="B1701" s="75" t="s">
        <v>390</v>
      </c>
      <c r="C1701" s="73"/>
      <c r="D1701" s="111"/>
      <c r="E1701" s="76"/>
      <c r="F1701" s="76"/>
      <c r="G1701" s="78"/>
      <c r="H1701" s="186"/>
      <c r="I1701" s="186"/>
      <c r="J1701" s="186"/>
      <c r="K1701" s="186"/>
      <c r="L1701" s="186"/>
      <c r="M1701" s="186"/>
      <c r="N1701" s="186"/>
      <c r="O1701" s="186"/>
      <c r="P1701" s="186"/>
      <c r="Q1701" s="186"/>
      <c r="R1701" s="186"/>
      <c r="S1701" s="186"/>
      <c r="T1701" s="186"/>
      <c r="U1701" s="186"/>
      <c r="V1701" s="186"/>
      <c r="W1701" s="186"/>
      <c r="X1701" s="186"/>
      <c r="Y1701" s="186"/>
      <c r="Z1701" s="186"/>
      <c r="AA1701" s="186"/>
      <c r="AB1701" s="186"/>
      <c r="AC1701" s="186"/>
      <c r="AD1701" s="186"/>
      <c r="AE1701" s="186"/>
      <c r="AF1701" s="186"/>
      <c r="AG1701" s="186"/>
      <c r="AH1701" s="186"/>
      <c r="AI1701" s="186"/>
      <c r="AJ1701" s="186"/>
      <c r="AK1701" s="186"/>
      <c r="AL1701" s="186"/>
      <c r="AM1701" s="186"/>
      <c r="AN1701" s="186"/>
      <c r="AO1701" s="186"/>
      <c r="AP1701" s="186"/>
    </row>
    <row r="1702" spans="1:42" s="55" customFormat="1" ht="31.9" hidden="1" customHeight="1" outlineLevel="1" x14ac:dyDescent="0.25">
      <c r="A1702" s="143" t="s">
        <v>530</v>
      </c>
      <c r="B1702" s="75" t="s">
        <v>391</v>
      </c>
      <c r="C1702" s="73"/>
      <c r="D1702" s="111"/>
      <c r="E1702" s="76"/>
      <c r="F1702" s="76"/>
      <c r="G1702" s="78"/>
      <c r="H1702" s="186"/>
      <c r="I1702" s="186"/>
      <c r="J1702" s="186"/>
      <c r="K1702" s="186"/>
      <c r="L1702" s="186"/>
      <c r="M1702" s="186"/>
      <c r="N1702" s="186"/>
      <c r="O1702" s="186"/>
      <c r="P1702" s="186"/>
      <c r="Q1702" s="186"/>
      <c r="R1702" s="186"/>
      <c r="S1702" s="186"/>
      <c r="T1702" s="186"/>
      <c r="U1702" s="186"/>
      <c r="V1702" s="186"/>
      <c r="W1702" s="186"/>
      <c r="X1702" s="186"/>
      <c r="Y1702" s="186"/>
      <c r="Z1702" s="186"/>
      <c r="AA1702" s="186"/>
      <c r="AB1702" s="186"/>
      <c r="AC1702" s="186"/>
      <c r="AD1702" s="186"/>
      <c r="AE1702" s="186"/>
      <c r="AF1702" s="186"/>
      <c r="AG1702" s="186"/>
      <c r="AH1702" s="186"/>
      <c r="AI1702" s="186"/>
      <c r="AJ1702" s="186"/>
      <c r="AK1702" s="186"/>
      <c r="AL1702" s="186"/>
      <c r="AM1702" s="186"/>
      <c r="AN1702" s="186"/>
      <c r="AO1702" s="186"/>
      <c r="AP1702" s="186"/>
    </row>
    <row r="1703" spans="1:42" s="55" customFormat="1" ht="31.9" hidden="1" customHeight="1" outlineLevel="1" x14ac:dyDescent="0.25">
      <c r="A1703" s="143" t="s">
        <v>531</v>
      </c>
      <c r="B1703" s="75" t="s">
        <v>392</v>
      </c>
      <c r="C1703" s="73"/>
      <c r="D1703" s="111"/>
      <c r="E1703" s="76"/>
      <c r="F1703" s="76"/>
      <c r="G1703" s="78"/>
      <c r="H1703" s="186"/>
      <c r="I1703" s="186"/>
      <c r="J1703" s="186"/>
      <c r="K1703" s="186"/>
      <c r="L1703" s="186"/>
      <c r="M1703" s="186"/>
      <c r="N1703" s="186"/>
      <c r="O1703" s="186"/>
      <c r="P1703" s="186"/>
      <c r="Q1703" s="186"/>
      <c r="R1703" s="186"/>
      <c r="S1703" s="186"/>
      <c r="T1703" s="186"/>
      <c r="U1703" s="186"/>
      <c r="V1703" s="186"/>
      <c r="W1703" s="186"/>
      <c r="X1703" s="186"/>
      <c r="Y1703" s="186"/>
      <c r="Z1703" s="186"/>
      <c r="AA1703" s="186"/>
      <c r="AB1703" s="186"/>
      <c r="AC1703" s="186"/>
      <c r="AD1703" s="186"/>
      <c r="AE1703" s="186"/>
      <c r="AF1703" s="186"/>
      <c r="AG1703" s="186"/>
      <c r="AH1703" s="186"/>
      <c r="AI1703" s="186"/>
      <c r="AJ1703" s="186"/>
      <c r="AK1703" s="186"/>
      <c r="AL1703" s="186"/>
      <c r="AM1703" s="186"/>
      <c r="AN1703" s="186"/>
      <c r="AO1703" s="186"/>
      <c r="AP1703" s="186"/>
    </row>
    <row r="1704" spans="1:42" s="55" customFormat="1" ht="31.9" hidden="1" customHeight="1" outlineLevel="1" x14ac:dyDescent="0.25">
      <c r="A1704" s="143" t="s">
        <v>532</v>
      </c>
      <c r="B1704" s="75" t="s">
        <v>393</v>
      </c>
      <c r="C1704" s="73"/>
      <c r="D1704" s="111"/>
      <c r="E1704" s="76"/>
      <c r="F1704" s="76"/>
      <c r="G1704" s="78"/>
      <c r="H1704" s="186"/>
      <c r="I1704" s="186"/>
      <c r="J1704" s="186"/>
      <c r="K1704" s="186"/>
      <c r="L1704" s="186"/>
      <c r="M1704" s="186"/>
      <c r="N1704" s="186"/>
      <c r="O1704" s="186"/>
      <c r="P1704" s="186"/>
      <c r="Q1704" s="186"/>
      <c r="R1704" s="186"/>
      <c r="S1704" s="186"/>
      <c r="T1704" s="186"/>
      <c r="U1704" s="186"/>
      <c r="V1704" s="186"/>
      <c r="W1704" s="186"/>
      <c r="X1704" s="186"/>
      <c r="Y1704" s="186"/>
      <c r="Z1704" s="186"/>
      <c r="AA1704" s="186"/>
      <c r="AB1704" s="186"/>
      <c r="AC1704" s="186"/>
      <c r="AD1704" s="186"/>
      <c r="AE1704" s="186"/>
      <c r="AF1704" s="186"/>
      <c r="AG1704" s="186"/>
      <c r="AH1704" s="186"/>
      <c r="AI1704" s="186"/>
      <c r="AJ1704" s="186"/>
      <c r="AK1704" s="186"/>
      <c r="AL1704" s="186"/>
      <c r="AM1704" s="186"/>
      <c r="AN1704" s="186"/>
      <c r="AO1704" s="186"/>
      <c r="AP1704" s="186"/>
    </row>
    <row r="1705" spans="1:42" s="55" customFormat="1" ht="31.9" hidden="1" customHeight="1" outlineLevel="1" x14ac:dyDescent="0.25">
      <c r="A1705" s="143" t="s">
        <v>170</v>
      </c>
      <c r="B1705" s="68" t="s">
        <v>122</v>
      </c>
      <c r="C1705" s="69"/>
      <c r="D1705" s="119"/>
      <c r="E1705" s="85"/>
      <c r="F1705" s="85"/>
      <c r="G1705" s="86"/>
      <c r="H1705" s="186"/>
      <c r="I1705" s="186"/>
      <c r="J1705" s="186"/>
      <c r="K1705" s="186"/>
      <c r="L1705" s="186"/>
      <c r="M1705" s="186"/>
      <c r="N1705" s="186"/>
      <c r="O1705" s="186"/>
      <c r="P1705" s="186"/>
      <c r="Q1705" s="186"/>
      <c r="R1705" s="186"/>
      <c r="S1705" s="186"/>
      <c r="T1705" s="186"/>
      <c r="U1705" s="186"/>
      <c r="V1705" s="186"/>
      <c r="W1705" s="186"/>
      <c r="X1705" s="186"/>
      <c r="Y1705" s="186"/>
      <c r="Z1705" s="186"/>
      <c r="AA1705" s="186"/>
      <c r="AB1705" s="186"/>
      <c r="AC1705" s="186"/>
      <c r="AD1705" s="186"/>
      <c r="AE1705" s="186"/>
      <c r="AF1705" s="186"/>
      <c r="AG1705" s="186"/>
      <c r="AH1705" s="186"/>
      <c r="AI1705" s="186"/>
      <c r="AJ1705" s="186"/>
      <c r="AK1705" s="186"/>
      <c r="AL1705" s="186"/>
      <c r="AM1705" s="186"/>
      <c r="AN1705" s="186"/>
      <c r="AO1705" s="186"/>
      <c r="AP1705" s="186"/>
    </row>
    <row r="1706" spans="1:42" s="55" customFormat="1" ht="31.9" hidden="1" customHeight="1" outlineLevel="1" x14ac:dyDescent="0.25">
      <c r="A1706" s="143" t="s">
        <v>171</v>
      </c>
      <c r="B1706" s="72" t="s">
        <v>4</v>
      </c>
      <c r="C1706" s="73"/>
      <c r="D1706" s="111"/>
      <c r="E1706" s="76"/>
      <c r="F1706" s="76"/>
      <c r="G1706" s="78"/>
      <c r="H1706" s="186"/>
      <c r="I1706" s="186"/>
      <c r="J1706" s="186"/>
      <c r="K1706" s="186"/>
      <c r="L1706" s="186"/>
      <c r="M1706" s="186"/>
      <c r="N1706" s="186"/>
      <c r="O1706" s="186"/>
      <c r="P1706" s="186"/>
      <c r="Q1706" s="186"/>
      <c r="R1706" s="186"/>
      <c r="S1706" s="186"/>
      <c r="T1706" s="186"/>
      <c r="U1706" s="186"/>
      <c r="V1706" s="186"/>
      <c r="W1706" s="186"/>
      <c r="X1706" s="186"/>
      <c r="Y1706" s="186"/>
      <c r="Z1706" s="186"/>
      <c r="AA1706" s="186"/>
      <c r="AB1706" s="186"/>
      <c r="AC1706" s="186"/>
      <c r="AD1706" s="186"/>
      <c r="AE1706" s="186"/>
      <c r="AF1706" s="186"/>
      <c r="AG1706" s="186"/>
      <c r="AH1706" s="186"/>
      <c r="AI1706" s="186"/>
      <c r="AJ1706" s="186"/>
      <c r="AK1706" s="186"/>
      <c r="AL1706" s="186"/>
      <c r="AM1706" s="186"/>
      <c r="AN1706" s="186"/>
      <c r="AO1706" s="186"/>
      <c r="AP1706" s="186"/>
    </row>
    <row r="1707" spans="1:42" s="55" customFormat="1" ht="31.9" hidden="1" customHeight="1" outlineLevel="1" x14ac:dyDescent="0.25">
      <c r="A1707" s="143" t="s">
        <v>533</v>
      </c>
      <c r="B1707" s="75" t="s">
        <v>388</v>
      </c>
      <c r="C1707" s="73"/>
      <c r="D1707" s="111"/>
      <c r="E1707" s="76"/>
      <c r="F1707" s="76"/>
      <c r="G1707" s="78"/>
      <c r="H1707" s="186"/>
      <c r="I1707" s="186"/>
      <c r="J1707" s="186"/>
      <c r="K1707" s="186"/>
      <c r="L1707" s="186"/>
      <c r="M1707" s="186"/>
      <c r="N1707" s="186"/>
      <c r="O1707" s="186"/>
      <c r="P1707" s="186"/>
      <c r="Q1707" s="186"/>
      <c r="R1707" s="186"/>
      <c r="S1707" s="186"/>
      <c r="T1707" s="186"/>
      <c r="U1707" s="186"/>
      <c r="V1707" s="186"/>
      <c r="W1707" s="186"/>
      <c r="X1707" s="186"/>
      <c r="Y1707" s="186"/>
      <c r="Z1707" s="186"/>
      <c r="AA1707" s="186"/>
      <c r="AB1707" s="186"/>
      <c r="AC1707" s="186"/>
      <c r="AD1707" s="186"/>
      <c r="AE1707" s="186"/>
      <c r="AF1707" s="186"/>
      <c r="AG1707" s="186"/>
      <c r="AH1707" s="186"/>
      <c r="AI1707" s="186"/>
      <c r="AJ1707" s="186"/>
      <c r="AK1707" s="186"/>
      <c r="AL1707" s="186"/>
      <c r="AM1707" s="186"/>
      <c r="AN1707" s="186"/>
      <c r="AO1707" s="186"/>
      <c r="AP1707" s="186"/>
    </row>
    <row r="1708" spans="1:42" s="55" customFormat="1" ht="31.9" hidden="1" customHeight="1" outlineLevel="1" x14ac:dyDescent="0.25">
      <c r="A1708" s="143" t="s">
        <v>534</v>
      </c>
      <c r="B1708" s="75" t="s">
        <v>390</v>
      </c>
      <c r="C1708" s="73"/>
      <c r="D1708" s="111"/>
      <c r="E1708" s="76"/>
      <c r="F1708" s="76"/>
      <c r="G1708" s="78"/>
      <c r="H1708" s="186"/>
      <c r="I1708" s="186"/>
      <c r="J1708" s="186"/>
      <c r="K1708" s="186"/>
      <c r="L1708" s="186"/>
      <c r="M1708" s="186"/>
      <c r="N1708" s="186"/>
      <c r="O1708" s="186"/>
      <c r="P1708" s="186"/>
      <c r="Q1708" s="186"/>
      <c r="R1708" s="186"/>
      <c r="S1708" s="186"/>
      <c r="T1708" s="186"/>
      <c r="U1708" s="186"/>
      <c r="V1708" s="186"/>
      <c r="W1708" s="186"/>
      <c r="X1708" s="186"/>
      <c r="Y1708" s="186"/>
      <c r="Z1708" s="186"/>
      <c r="AA1708" s="186"/>
      <c r="AB1708" s="186"/>
      <c r="AC1708" s="186"/>
      <c r="AD1708" s="186"/>
      <c r="AE1708" s="186"/>
      <c r="AF1708" s="186"/>
      <c r="AG1708" s="186"/>
      <c r="AH1708" s="186"/>
      <c r="AI1708" s="186"/>
      <c r="AJ1708" s="186"/>
      <c r="AK1708" s="186"/>
      <c r="AL1708" s="186"/>
      <c r="AM1708" s="186"/>
      <c r="AN1708" s="186"/>
      <c r="AO1708" s="186"/>
      <c r="AP1708" s="186"/>
    </row>
    <row r="1709" spans="1:42" s="55" customFormat="1" ht="31.9" hidden="1" customHeight="1" outlineLevel="1" x14ac:dyDescent="0.25">
      <c r="A1709" s="143" t="s">
        <v>535</v>
      </c>
      <c r="B1709" s="75" t="s">
        <v>391</v>
      </c>
      <c r="C1709" s="73"/>
      <c r="D1709" s="111"/>
      <c r="E1709" s="76"/>
      <c r="F1709" s="76"/>
      <c r="G1709" s="78"/>
      <c r="H1709" s="186"/>
      <c r="I1709" s="186"/>
      <c r="J1709" s="186"/>
      <c r="K1709" s="186"/>
      <c r="L1709" s="186"/>
      <c r="M1709" s="186"/>
      <c r="N1709" s="186"/>
      <c r="O1709" s="186"/>
      <c r="P1709" s="186"/>
      <c r="Q1709" s="186"/>
      <c r="R1709" s="186"/>
      <c r="S1709" s="186"/>
      <c r="T1709" s="186"/>
      <c r="U1709" s="186"/>
      <c r="V1709" s="186"/>
      <c r="W1709" s="186"/>
      <c r="X1709" s="186"/>
      <c r="Y1709" s="186"/>
      <c r="Z1709" s="186"/>
      <c r="AA1709" s="186"/>
      <c r="AB1709" s="186"/>
      <c r="AC1709" s="186"/>
      <c r="AD1709" s="186"/>
      <c r="AE1709" s="186"/>
      <c r="AF1709" s="186"/>
      <c r="AG1709" s="186"/>
      <c r="AH1709" s="186"/>
      <c r="AI1709" s="186"/>
      <c r="AJ1709" s="186"/>
      <c r="AK1709" s="186"/>
      <c r="AL1709" s="186"/>
      <c r="AM1709" s="186"/>
      <c r="AN1709" s="186"/>
      <c r="AO1709" s="186"/>
      <c r="AP1709" s="186"/>
    </row>
    <row r="1710" spans="1:42" s="55" customFormat="1" ht="31.9" hidden="1" customHeight="1" outlineLevel="1" x14ac:dyDescent="0.25">
      <c r="A1710" s="143" t="s">
        <v>536</v>
      </c>
      <c r="B1710" s="75" t="s">
        <v>392</v>
      </c>
      <c r="C1710" s="73"/>
      <c r="D1710" s="111"/>
      <c r="E1710" s="76"/>
      <c r="F1710" s="76"/>
      <c r="G1710" s="78"/>
      <c r="H1710" s="186"/>
      <c r="I1710" s="186"/>
      <c r="J1710" s="186"/>
      <c r="K1710" s="186"/>
      <c r="L1710" s="186"/>
      <c r="M1710" s="186"/>
      <c r="N1710" s="186"/>
      <c r="O1710" s="186"/>
      <c r="P1710" s="186"/>
      <c r="Q1710" s="186"/>
      <c r="R1710" s="186"/>
      <c r="S1710" s="186"/>
      <c r="T1710" s="186"/>
      <c r="U1710" s="186"/>
      <c r="V1710" s="186"/>
      <c r="W1710" s="186"/>
      <c r="X1710" s="186"/>
      <c r="Y1710" s="186"/>
      <c r="Z1710" s="186"/>
      <c r="AA1710" s="186"/>
      <c r="AB1710" s="186"/>
      <c r="AC1710" s="186"/>
      <c r="AD1710" s="186"/>
      <c r="AE1710" s="186"/>
      <c r="AF1710" s="186"/>
      <c r="AG1710" s="186"/>
      <c r="AH1710" s="186"/>
      <c r="AI1710" s="186"/>
      <c r="AJ1710" s="186"/>
      <c r="AK1710" s="186"/>
      <c r="AL1710" s="186"/>
      <c r="AM1710" s="186"/>
      <c r="AN1710" s="186"/>
      <c r="AO1710" s="186"/>
      <c r="AP1710" s="186"/>
    </row>
    <row r="1711" spans="1:42" s="55" customFormat="1" ht="31.9" hidden="1" customHeight="1" outlineLevel="1" x14ac:dyDescent="0.25">
      <c r="A1711" s="143" t="s">
        <v>537</v>
      </c>
      <c r="B1711" s="75" t="s">
        <v>393</v>
      </c>
      <c r="C1711" s="73"/>
      <c r="D1711" s="111"/>
      <c r="E1711" s="76"/>
      <c r="F1711" s="76"/>
      <c r="G1711" s="78"/>
      <c r="H1711" s="186"/>
      <c r="I1711" s="186"/>
      <c r="J1711" s="186"/>
      <c r="K1711" s="186"/>
      <c r="L1711" s="186"/>
      <c r="M1711" s="186"/>
      <c r="N1711" s="186"/>
      <c r="O1711" s="186"/>
      <c r="P1711" s="186"/>
      <c r="Q1711" s="186"/>
      <c r="R1711" s="186"/>
      <c r="S1711" s="186"/>
      <c r="T1711" s="186"/>
      <c r="U1711" s="186"/>
      <c r="V1711" s="186"/>
      <c r="W1711" s="186"/>
      <c r="X1711" s="186"/>
      <c r="Y1711" s="186"/>
      <c r="Z1711" s="186"/>
      <c r="AA1711" s="186"/>
      <c r="AB1711" s="186"/>
      <c r="AC1711" s="186"/>
      <c r="AD1711" s="186"/>
      <c r="AE1711" s="186"/>
      <c r="AF1711" s="186"/>
      <c r="AG1711" s="186"/>
      <c r="AH1711" s="186"/>
      <c r="AI1711" s="186"/>
      <c r="AJ1711" s="186"/>
      <c r="AK1711" s="186"/>
      <c r="AL1711" s="186"/>
      <c r="AM1711" s="186"/>
      <c r="AN1711" s="186"/>
      <c r="AO1711" s="186"/>
      <c r="AP1711" s="186"/>
    </row>
    <row r="1712" spans="1:42" s="55" customFormat="1" ht="31.9" hidden="1" customHeight="1" outlineLevel="1" x14ac:dyDescent="0.25">
      <c r="A1712" s="143" t="s">
        <v>172</v>
      </c>
      <c r="B1712" s="107" t="s">
        <v>3</v>
      </c>
      <c r="C1712" s="73"/>
      <c r="D1712" s="111"/>
      <c r="E1712" s="76"/>
      <c r="F1712" s="76"/>
      <c r="G1712" s="78"/>
      <c r="H1712" s="186"/>
      <c r="I1712" s="186"/>
      <c r="J1712" s="186"/>
      <c r="K1712" s="186"/>
      <c r="L1712" s="186"/>
      <c r="M1712" s="186"/>
      <c r="N1712" s="186"/>
      <c r="O1712" s="186"/>
      <c r="P1712" s="186"/>
      <c r="Q1712" s="186"/>
      <c r="R1712" s="186"/>
      <c r="S1712" s="186"/>
      <c r="T1712" s="186"/>
      <c r="U1712" s="186"/>
      <c r="V1712" s="186"/>
      <c r="W1712" s="186"/>
      <c r="X1712" s="186"/>
      <c r="Y1712" s="186"/>
      <c r="Z1712" s="186"/>
      <c r="AA1712" s="186"/>
      <c r="AB1712" s="186"/>
      <c r="AC1712" s="186"/>
      <c r="AD1712" s="186"/>
      <c r="AE1712" s="186"/>
      <c r="AF1712" s="186"/>
      <c r="AG1712" s="186"/>
      <c r="AH1712" s="186"/>
      <c r="AI1712" s="186"/>
      <c r="AJ1712" s="186"/>
      <c r="AK1712" s="186"/>
      <c r="AL1712" s="186"/>
      <c r="AM1712" s="186"/>
      <c r="AN1712" s="186"/>
      <c r="AO1712" s="186"/>
      <c r="AP1712" s="186"/>
    </row>
    <row r="1713" spans="1:42" s="55" customFormat="1" ht="31.9" hidden="1" customHeight="1" outlineLevel="1" x14ac:dyDescent="0.25">
      <c r="A1713" s="143" t="s">
        <v>538</v>
      </c>
      <c r="B1713" s="75" t="s">
        <v>388</v>
      </c>
      <c r="C1713" s="73"/>
      <c r="D1713" s="111"/>
      <c r="E1713" s="76"/>
      <c r="F1713" s="76"/>
      <c r="G1713" s="78"/>
      <c r="H1713" s="186"/>
      <c r="I1713" s="186"/>
      <c r="J1713" s="186"/>
      <c r="K1713" s="186"/>
      <c r="L1713" s="186"/>
      <c r="M1713" s="186"/>
      <c r="N1713" s="186"/>
      <c r="O1713" s="186"/>
      <c r="P1713" s="186"/>
      <c r="Q1713" s="186"/>
      <c r="R1713" s="186"/>
      <c r="S1713" s="186"/>
      <c r="T1713" s="186"/>
      <c r="U1713" s="186"/>
      <c r="V1713" s="186"/>
      <c r="W1713" s="186"/>
      <c r="X1713" s="186"/>
      <c r="Y1713" s="186"/>
      <c r="Z1713" s="186"/>
      <c r="AA1713" s="186"/>
      <c r="AB1713" s="186"/>
      <c r="AC1713" s="186"/>
      <c r="AD1713" s="186"/>
      <c r="AE1713" s="186"/>
      <c r="AF1713" s="186"/>
      <c r="AG1713" s="186"/>
      <c r="AH1713" s="186"/>
      <c r="AI1713" s="186"/>
      <c r="AJ1713" s="186"/>
      <c r="AK1713" s="186"/>
      <c r="AL1713" s="186"/>
      <c r="AM1713" s="186"/>
      <c r="AN1713" s="186"/>
      <c r="AO1713" s="186"/>
      <c r="AP1713" s="186"/>
    </row>
    <row r="1714" spans="1:42" s="55" customFormat="1" ht="31.9" hidden="1" customHeight="1" outlineLevel="1" x14ac:dyDescent="0.25">
      <c r="A1714" s="143" t="s">
        <v>539</v>
      </c>
      <c r="B1714" s="75" t="s">
        <v>390</v>
      </c>
      <c r="C1714" s="73"/>
      <c r="D1714" s="111"/>
      <c r="E1714" s="76"/>
      <c r="F1714" s="76"/>
      <c r="G1714" s="78"/>
      <c r="H1714" s="186"/>
      <c r="I1714" s="186"/>
      <c r="J1714" s="186"/>
      <c r="K1714" s="186"/>
      <c r="L1714" s="186"/>
      <c r="M1714" s="186"/>
      <c r="N1714" s="186"/>
      <c r="O1714" s="186"/>
      <c r="P1714" s="186"/>
      <c r="Q1714" s="186"/>
      <c r="R1714" s="186"/>
      <c r="S1714" s="186"/>
      <c r="T1714" s="186"/>
      <c r="U1714" s="186"/>
      <c r="V1714" s="186"/>
      <c r="W1714" s="186"/>
      <c r="X1714" s="186"/>
      <c r="Y1714" s="186"/>
      <c r="Z1714" s="186"/>
      <c r="AA1714" s="186"/>
      <c r="AB1714" s="186"/>
      <c r="AC1714" s="186"/>
      <c r="AD1714" s="186"/>
      <c r="AE1714" s="186"/>
      <c r="AF1714" s="186"/>
      <c r="AG1714" s="186"/>
      <c r="AH1714" s="186"/>
      <c r="AI1714" s="186"/>
      <c r="AJ1714" s="186"/>
      <c r="AK1714" s="186"/>
      <c r="AL1714" s="186"/>
      <c r="AM1714" s="186"/>
      <c r="AN1714" s="186"/>
      <c r="AO1714" s="186"/>
      <c r="AP1714" s="186"/>
    </row>
    <row r="1715" spans="1:42" s="55" customFormat="1" ht="31.9" hidden="1" customHeight="1" outlineLevel="1" x14ac:dyDescent="0.25">
      <c r="A1715" s="143" t="s">
        <v>540</v>
      </c>
      <c r="B1715" s="75" t="s">
        <v>391</v>
      </c>
      <c r="C1715" s="73"/>
      <c r="D1715" s="111"/>
      <c r="E1715" s="76"/>
      <c r="F1715" s="76"/>
      <c r="G1715" s="78"/>
      <c r="H1715" s="186"/>
      <c r="I1715" s="186"/>
      <c r="J1715" s="186"/>
      <c r="K1715" s="186"/>
      <c r="L1715" s="186"/>
      <c r="M1715" s="186"/>
      <c r="N1715" s="186"/>
      <c r="O1715" s="186"/>
      <c r="P1715" s="186"/>
      <c r="Q1715" s="186"/>
      <c r="R1715" s="186"/>
      <c r="S1715" s="186"/>
      <c r="T1715" s="186"/>
      <c r="U1715" s="186"/>
      <c r="V1715" s="186"/>
      <c r="W1715" s="186"/>
      <c r="X1715" s="186"/>
      <c r="Y1715" s="186"/>
      <c r="Z1715" s="186"/>
      <c r="AA1715" s="186"/>
      <c r="AB1715" s="186"/>
      <c r="AC1715" s="186"/>
      <c r="AD1715" s="186"/>
      <c r="AE1715" s="186"/>
      <c r="AF1715" s="186"/>
      <c r="AG1715" s="186"/>
      <c r="AH1715" s="186"/>
      <c r="AI1715" s="186"/>
      <c r="AJ1715" s="186"/>
      <c r="AK1715" s="186"/>
      <c r="AL1715" s="186"/>
      <c r="AM1715" s="186"/>
      <c r="AN1715" s="186"/>
      <c r="AO1715" s="186"/>
      <c r="AP1715" s="186"/>
    </row>
    <row r="1716" spans="1:42" s="55" customFormat="1" ht="31.9" hidden="1" customHeight="1" outlineLevel="1" x14ac:dyDescent="0.25">
      <c r="A1716" s="143" t="s">
        <v>541</v>
      </c>
      <c r="B1716" s="75" t="s">
        <v>392</v>
      </c>
      <c r="C1716" s="73"/>
      <c r="D1716" s="111"/>
      <c r="E1716" s="76"/>
      <c r="F1716" s="76"/>
      <c r="G1716" s="78"/>
      <c r="H1716" s="186"/>
      <c r="I1716" s="186"/>
      <c r="J1716" s="186"/>
      <c r="K1716" s="186"/>
      <c r="L1716" s="186"/>
      <c r="M1716" s="186"/>
      <c r="N1716" s="186"/>
      <c r="O1716" s="186"/>
      <c r="P1716" s="186"/>
      <c r="Q1716" s="186"/>
      <c r="R1716" s="186"/>
      <c r="S1716" s="186"/>
      <c r="T1716" s="186"/>
      <c r="U1716" s="186"/>
      <c r="V1716" s="186"/>
      <c r="W1716" s="186"/>
      <c r="X1716" s="186"/>
      <c r="Y1716" s="186"/>
      <c r="Z1716" s="186"/>
      <c r="AA1716" s="186"/>
      <c r="AB1716" s="186"/>
      <c r="AC1716" s="186"/>
      <c r="AD1716" s="186"/>
      <c r="AE1716" s="186"/>
      <c r="AF1716" s="186"/>
      <c r="AG1716" s="186"/>
      <c r="AH1716" s="186"/>
      <c r="AI1716" s="186"/>
      <c r="AJ1716" s="186"/>
      <c r="AK1716" s="186"/>
      <c r="AL1716" s="186"/>
      <c r="AM1716" s="186"/>
      <c r="AN1716" s="186"/>
      <c r="AO1716" s="186"/>
      <c r="AP1716" s="186"/>
    </row>
    <row r="1717" spans="1:42" s="55" customFormat="1" ht="31.9" hidden="1" customHeight="1" outlineLevel="1" x14ac:dyDescent="0.25">
      <c r="A1717" s="143" t="s">
        <v>542</v>
      </c>
      <c r="B1717" s="75" t="s">
        <v>393</v>
      </c>
      <c r="C1717" s="73"/>
      <c r="D1717" s="111"/>
      <c r="E1717" s="76"/>
      <c r="F1717" s="76"/>
      <c r="G1717" s="78"/>
      <c r="H1717" s="186"/>
      <c r="I1717" s="186"/>
      <c r="J1717" s="186"/>
      <c r="K1717" s="186"/>
      <c r="L1717" s="186"/>
      <c r="M1717" s="186"/>
      <c r="N1717" s="186"/>
      <c r="O1717" s="186"/>
      <c r="P1717" s="186"/>
      <c r="Q1717" s="186"/>
      <c r="R1717" s="186"/>
      <c r="S1717" s="186"/>
      <c r="T1717" s="186"/>
      <c r="U1717" s="186"/>
      <c r="V1717" s="186"/>
      <c r="W1717" s="186"/>
      <c r="X1717" s="186"/>
      <c r="Y1717" s="186"/>
      <c r="Z1717" s="186"/>
      <c r="AA1717" s="186"/>
      <c r="AB1717" s="186"/>
      <c r="AC1717" s="186"/>
      <c r="AD1717" s="186"/>
      <c r="AE1717" s="186"/>
      <c r="AF1717" s="186"/>
      <c r="AG1717" s="186"/>
      <c r="AH1717" s="186"/>
      <c r="AI1717" s="186"/>
      <c r="AJ1717" s="186"/>
      <c r="AK1717" s="186"/>
      <c r="AL1717" s="186"/>
      <c r="AM1717" s="186"/>
      <c r="AN1717" s="186"/>
      <c r="AO1717" s="186"/>
      <c r="AP1717" s="186"/>
    </row>
    <row r="1718" spans="1:42" s="55" customFormat="1" ht="31.9" hidden="1" customHeight="1" outlineLevel="1" x14ac:dyDescent="0.25">
      <c r="A1718" s="143" t="s">
        <v>173</v>
      </c>
      <c r="B1718" s="72" t="s">
        <v>5</v>
      </c>
      <c r="C1718" s="73"/>
      <c r="D1718" s="111"/>
      <c r="E1718" s="76"/>
      <c r="F1718" s="76"/>
      <c r="G1718" s="78"/>
      <c r="H1718" s="186"/>
      <c r="I1718" s="186"/>
      <c r="J1718" s="186"/>
      <c r="K1718" s="186"/>
      <c r="L1718" s="186"/>
      <c r="M1718" s="186"/>
      <c r="N1718" s="186"/>
      <c r="O1718" s="186"/>
      <c r="P1718" s="186"/>
      <c r="Q1718" s="186"/>
      <c r="R1718" s="186"/>
      <c r="S1718" s="186"/>
      <c r="T1718" s="186"/>
      <c r="U1718" s="186"/>
      <c r="V1718" s="186"/>
      <c r="W1718" s="186"/>
      <c r="X1718" s="186"/>
      <c r="Y1718" s="186"/>
      <c r="Z1718" s="186"/>
      <c r="AA1718" s="186"/>
      <c r="AB1718" s="186"/>
      <c r="AC1718" s="186"/>
      <c r="AD1718" s="186"/>
      <c r="AE1718" s="186"/>
      <c r="AF1718" s="186"/>
      <c r="AG1718" s="186"/>
      <c r="AH1718" s="186"/>
      <c r="AI1718" s="186"/>
      <c r="AJ1718" s="186"/>
      <c r="AK1718" s="186"/>
      <c r="AL1718" s="186"/>
      <c r="AM1718" s="186"/>
      <c r="AN1718" s="186"/>
      <c r="AO1718" s="186"/>
      <c r="AP1718" s="186"/>
    </row>
    <row r="1719" spans="1:42" s="55" customFormat="1" ht="31.9" hidden="1" customHeight="1" outlineLevel="1" x14ac:dyDescent="0.3">
      <c r="A1719" s="143" t="s">
        <v>543</v>
      </c>
      <c r="B1719" s="79" t="s">
        <v>388</v>
      </c>
      <c r="C1719" s="73"/>
      <c r="D1719" s="111"/>
      <c r="E1719" s="80"/>
      <c r="F1719" s="80"/>
      <c r="G1719" s="81"/>
      <c r="H1719" s="186"/>
      <c r="I1719" s="186"/>
      <c r="J1719" s="186"/>
      <c r="K1719" s="186"/>
      <c r="L1719" s="186"/>
      <c r="M1719" s="186"/>
      <c r="N1719" s="186"/>
      <c r="O1719" s="186"/>
      <c r="P1719" s="186"/>
      <c r="Q1719" s="186"/>
      <c r="R1719" s="186"/>
      <c r="S1719" s="186"/>
      <c r="T1719" s="186"/>
      <c r="U1719" s="186"/>
      <c r="V1719" s="186"/>
      <c r="W1719" s="186"/>
      <c r="X1719" s="186"/>
      <c r="Y1719" s="186"/>
      <c r="Z1719" s="186"/>
      <c r="AA1719" s="186"/>
      <c r="AB1719" s="186"/>
      <c r="AC1719" s="186"/>
      <c r="AD1719" s="186"/>
      <c r="AE1719" s="186"/>
      <c r="AF1719" s="186"/>
      <c r="AG1719" s="186"/>
      <c r="AH1719" s="186"/>
      <c r="AI1719" s="186"/>
      <c r="AJ1719" s="186"/>
      <c r="AK1719" s="186"/>
      <c r="AL1719" s="186"/>
      <c r="AM1719" s="186"/>
      <c r="AN1719" s="186"/>
      <c r="AO1719" s="186"/>
      <c r="AP1719" s="186"/>
    </row>
    <row r="1720" spans="1:42" s="55" customFormat="1" ht="31.9" hidden="1" customHeight="1" outlineLevel="1" x14ac:dyDescent="0.25">
      <c r="A1720" s="143" t="s">
        <v>544</v>
      </c>
      <c r="B1720" s="75" t="s">
        <v>390</v>
      </c>
      <c r="C1720" s="73"/>
      <c r="D1720" s="111"/>
      <c r="E1720" s="76"/>
      <c r="F1720" s="76"/>
      <c r="G1720" s="78"/>
      <c r="H1720" s="186"/>
      <c r="I1720" s="186"/>
      <c r="J1720" s="186"/>
      <c r="K1720" s="186"/>
      <c r="L1720" s="186"/>
      <c r="M1720" s="186"/>
      <c r="N1720" s="186"/>
      <c r="O1720" s="186"/>
      <c r="P1720" s="186"/>
      <c r="Q1720" s="186"/>
      <c r="R1720" s="186"/>
      <c r="S1720" s="186"/>
      <c r="T1720" s="186"/>
      <c r="U1720" s="186"/>
      <c r="V1720" s="186"/>
      <c r="W1720" s="186"/>
      <c r="X1720" s="186"/>
      <c r="Y1720" s="186"/>
      <c r="Z1720" s="186"/>
      <c r="AA1720" s="186"/>
      <c r="AB1720" s="186"/>
      <c r="AC1720" s="186"/>
      <c r="AD1720" s="186"/>
      <c r="AE1720" s="186"/>
      <c r="AF1720" s="186"/>
      <c r="AG1720" s="186"/>
      <c r="AH1720" s="186"/>
      <c r="AI1720" s="186"/>
      <c r="AJ1720" s="186"/>
      <c r="AK1720" s="186"/>
      <c r="AL1720" s="186"/>
      <c r="AM1720" s="186"/>
      <c r="AN1720" s="186"/>
      <c r="AO1720" s="186"/>
      <c r="AP1720" s="186"/>
    </row>
    <row r="1721" spans="1:42" s="55" customFormat="1" ht="31.9" hidden="1" customHeight="1" outlineLevel="1" x14ac:dyDescent="0.25">
      <c r="A1721" s="143" t="s">
        <v>545</v>
      </c>
      <c r="B1721" s="75" t="s">
        <v>391</v>
      </c>
      <c r="C1721" s="73"/>
      <c r="D1721" s="111"/>
      <c r="E1721" s="76"/>
      <c r="F1721" s="76"/>
      <c r="G1721" s="78"/>
      <c r="H1721" s="186"/>
      <c r="I1721" s="186"/>
      <c r="J1721" s="186"/>
      <c r="K1721" s="186"/>
      <c r="L1721" s="186"/>
      <c r="M1721" s="186"/>
      <c r="N1721" s="186"/>
      <c r="O1721" s="186"/>
      <c r="P1721" s="186"/>
      <c r="Q1721" s="186"/>
      <c r="R1721" s="186"/>
      <c r="S1721" s="186"/>
      <c r="T1721" s="186"/>
      <c r="U1721" s="186"/>
      <c r="V1721" s="186"/>
      <c r="W1721" s="186"/>
      <c r="X1721" s="186"/>
      <c r="Y1721" s="186"/>
      <c r="Z1721" s="186"/>
      <c r="AA1721" s="186"/>
      <c r="AB1721" s="186"/>
      <c r="AC1721" s="186"/>
      <c r="AD1721" s="186"/>
      <c r="AE1721" s="186"/>
      <c r="AF1721" s="186"/>
      <c r="AG1721" s="186"/>
      <c r="AH1721" s="186"/>
      <c r="AI1721" s="186"/>
      <c r="AJ1721" s="186"/>
      <c r="AK1721" s="186"/>
      <c r="AL1721" s="186"/>
      <c r="AM1721" s="186"/>
      <c r="AN1721" s="186"/>
      <c r="AO1721" s="186"/>
      <c r="AP1721" s="186"/>
    </row>
    <row r="1722" spans="1:42" s="55" customFormat="1" ht="31.9" hidden="1" customHeight="1" outlineLevel="1" x14ac:dyDescent="0.25">
      <c r="A1722" s="143" t="s">
        <v>546</v>
      </c>
      <c r="B1722" s="75" t="s">
        <v>392</v>
      </c>
      <c r="C1722" s="73"/>
      <c r="D1722" s="111"/>
      <c r="E1722" s="76"/>
      <c r="F1722" s="76"/>
      <c r="G1722" s="78"/>
      <c r="H1722" s="186"/>
      <c r="I1722" s="186"/>
      <c r="J1722" s="186"/>
      <c r="K1722" s="186"/>
      <c r="L1722" s="186"/>
      <c r="M1722" s="186"/>
      <c r="N1722" s="186"/>
      <c r="O1722" s="186"/>
      <c r="P1722" s="186"/>
      <c r="Q1722" s="186"/>
      <c r="R1722" s="186"/>
      <c r="S1722" s="186"/>
      <c r="T1722" s="186"/>
      <c r="U1722" s="186"/>
      <c r="V1722" s="186"/>
      <c r="W1722" s="186"/>
      <c r="X1722" s="186"/>
      <c r="Y1722" s="186"/>
      <c r="Z1722" s="186"/>
      <c r="AA1722" s="186"/>
      <c r="AB1722" s="186"/>
      <c r="AC1722" s="186"/>
      <c r="AD1722" s="186"/>
      <c r="AE1722" s="186"/>
      <c r="AF1722" s="186"/>
      <c r="AG1722" s="186"/>
      <c r="AH1722" s="186"/>
      <c r="AI1722" s="186"/>
      <c r="AJ1722" s="186"/>
      <c r="AK1722" s="186"/>
      <c r="AL1722" s="186"/>
      <c r="AM1722" s="186"/>
      <c r="AN1722" s="186"/>
      <c r="AO1722" s="186"/>
      <c r="AP1722" s="186"/>
    </row>
    <row r="1723" spans="1:42" s="55" customFormat="1" ht="31.9" hidden="1" customHeight="1" outlineLevel="1" x14ac:dyDescent="0.25">
      <c r="A1723" s="143" t="s">
        <v>547</v>
      </c>
      <c r="B1723" s="75" t="s">
        <v>393</v>
      </c>
      <c r="C1723" s="73"/>
      <c r="D1723" s="111"/>
      <c r="E1723" s="76"/>
      <c r="F1723" s="76"/>
      <c r="G1723" s="78"/>
      <c r="H1723" s="186"/>
      <c r="I1723" s="186"/>
      <c r="J1723" s="186"/>
      <c r="K1723" s="186"/>
      <c r="L1723" s="186"/>
      <c r="M1723" s="186"/>
      <c r="N1723" s="186"/>
      <c r="O1723" s="186"/>
      <c r="P1723" s="186"/>
      <c r="Q1723" s="186"/>
      <c r="R1723" s="186"/>
      <c r="S1723" s="186"/>
      <c r="T1723" s="186"/>
      <c r="U1723" s="186"/>
      <c r="V1723" s="186"/>
      <c r="W1723" s="186"/>
      <c r="X1723" s="186"/>
      <c r="Y1723" s="186"/>
      <c r="Z1723" s="186"/>
      <c r="AA1723" s="186"/>
      <c r="AB1723" s="186"/>
      <c r="AC1723" s="186"/>
      <c r="AD1723" s="186"/>
      <c r="AE1723" s="186"/>
      <c r="AF1723" s="186"/>
      <c r="AG1723" s="186"/>
      <c r="AH1723" s="186"/>
      <c r="AI1723" s="186"/>
      <c r="AJ1723" s="186"/>
      <c r="AK1723" s="186"/>
      <c r="AL1723" s="186"/>
      <c r="AM1723" s="186"/>
      <c r="AN1723" s="186"/>
      <c r="AO1723" s="186"/>
      <c r="AP1723" s="186"/>
    </row>
    <row r="1724" spans="1:42" s="55" customFormat="1" ht="31.9" hidden="1" customHeight="1" outlineLevel="1" x14ac:dyDescent="0.25">
      <c r="A1724" s="143" t="s">
        <v>174</v>
      </c>
      <c r="B1724" s="72" t="s">
        <v>353</v>
      </c>
      <c r="C1724" s="73"/>
      <c r="D1724" s="111"/>
      <c r="E1724" s="76"/>
      <c r="F1724" s="76"/>
      <c r="G1724" s="78"/>
      <c r="H1724" s="186"/>
      <c r="I1724" s="186"/>
      <c r="J1724" s="186"/>
      <c r="K1724" s="186"/>
      <c r="L1724" s="186"/>
      <c r="M1724" s="186"/>
      <c r="N1724" s="186"/>
      <c r="O1724" s="186"/>
      <c r="P1724" s="186"/>
      <c r="Q1724" s="186"/>
      <c r="R1724" s="186"/>
      <c r="S1724" s="186"/>
      <c r="T1724" s="186"/>
      <c r="U1724" s="186"/>
      <c r="V1724" s="186"/>
      <c r="W1724" s="186"/>
      <c r="X1724" s="186"/>
      <c r="Y1724" s="186"/>
      <c r="Z1724" s="186"/>
      <c r="AA1724" s="186"/>
      <c r="AB1724" s="186"/>
      <c r="AC1724" s="186"/>
      <c r="AD1724" s="186"/>
      <c r="AE1724" s="186"/>
      <c r="AF1724" s="186"/>
      <c r="AG1724" s="186"/>
      <c r="AH1724" s="186"/>
      <c r="AI1724" s="186"/>
      <c r="AJ1724" s="186"/>
      <c r="AK1724" s="186"/>
      <c r="AL1724" s="186"/>
      <c r="AM1724" s="186"/>
      <c r="AN1724" s="186"/>
      <c r="AO1724" s="186"/>
      <c r="AP1724" s="186"/>
    </row>
    <row r="1725" spans="1:42" s="55" customFormat="1" ht="31.9" hidden="1" customHeight="1" outlineLevel="1" x14ac:dyDescent="0.3">
      <c r="A1725" s="143" t="s">
        <v>548</v>
      </c>
      <c r="B1725" s="79" t="s">
        <v>388</v>
      </c>
      <c r="C1725" s="73"/>
      <c r="D1725" s="111"/>
      <c r="E1725" s="80"/>
      <c r="F1725" s="80"/>
      <c r="G1725" s="81"/>
      <c r="H1725" s="186"/>
      <c r="I1725" s="186"/>
      <c r="J1725" s="186"/>
      <c r="K1725" s="186"/>
      <c r="L1725" s="186"/>
      <c r="M1725" s="186"/>
      <c r="N1725" s="186"/>
      <c r="O1725" s="186"/>
      <c r="P1725" s="186"/>
      <c r="Q1725" s="186"/>
      <c r="R1725" s="186"/>
      <c r="S1725" s="186"/>
      <c r="T1725" s="186"/>
      <c r="U1725" s="186"/>
      <c r="V1725" s="186"/>
      <c r="W1725" s="186"/>
      <c r="X1725" s="186"/>
      <c r="Y1725" s="186"/>
      <c r="Z1725" s="186"/>
      <c r="AA1725" s="186"/>
      <c r="AB1725" s="186"/>
      <c r="AC1725" s="186"/>
      <c r="AD1725" s="186"/>
      <c r="AE1725" s="186"/>
      <c r="AF1725" s="186"/>
      <c r="AG1725" s="186"/>
      <c r="AH1725" s="186"/>
      <c r="AI1725" s="186"/>
      <c r="AJ1725" s="186"/>
      <c r="AK1725" s="186"/>
      <c r="AL1725" s="186"/>
      <c r="AM1725" s="186"/>
      <c r="AN1725" s="186"/>
      <c r="AO1725" s="186"/>
      <c r="AP1725" s="186"/>
    </row>
    <row r="1726" spans="1:42" s="55" customFormat="1" ht="31.9" hidden="1" customHeight="1" outlineLevel="1" x14ac:dyDescent="0.3">
      <c r="A1726" s="143" t="s">
        <v>549</v>
      </c>
      <c r="B1726" s="79" t="s">
        <v>390</v>
      </c>
      <c r="C1726" s="73"/>
      <c r="D1726" s="111"/>
      <c r="E1726" s="80"/>
      <c r="F1726" s="80"/>
      <c r="G1726" s="81"/>
      <c r="H1726" s="186"/>
      <c r="I1726" s="186"/>
      <c r="J1726" s="186"/>
      <c r="K1726" s="186"/>
      <c r="L1726" s="186"/>
      <c r="M1726" s="186"/>
      <c r="N1726" s="186"/>
      <c r="O1726" s="186"/>
      <c r="P1726" s="186"/>
      <c r="Q1726" s="186"/>
      <c r="R1726" s="186"/>
      <c r="S1726" s="186"/>
      <c r="T1726" s="186"/>
      <c r="U1726" s="186"/>
      <c r="V1726" s="186"/>
      <c r="W1726" s="186"/>
      <c r="X1726" s="186"/>
      <c r="Y1726" s="186"/>
      <c r="Z1726" s="186"/>
      <c r="AA1726" s="186"/>
      <c r="AB1726" s="186"/>
      <c r="AC1726" s="186"/>
      <c r="AD1726" s="186"/>
      <c r="AE1726" s="186"/>
      <c r="AF1726" s="186"/>
      <c r="AG1726" s="186"/>
      <c r="AH1726" s="186"/>
      <c r="AI1726" s="186"/>
      <c r="AJ1726" s="186"/>
      <c r="AK1726" s="186"/>
      <c r="AL1726" s="186"/>
      <c r="AM1726" s="186"/>
      <c r="AN1726" s="186"/>
      <c r="AO1726" s="186"/>
      <c r="AP1726" s="186"/>
    </row>
    <row r="1727" spans="1:42" s="55" customFormat="1" ht="31.9" hidden="1" customHeight="1" outlineLevel="1" x14ac:dyDescent="0.25">
      <c r="A1727" s="143" t="s">
        <v>550</v>
      </c>
      <c r="B1727" s="75" t="s">
        <v>391</v>
      </c>
      <c r="C1727" s="73"/>
      <c r="D1727" s="111"/>
      <c r="E1727" s="76"/>
      <c r="F1727" s="76"/>
      <c r="G1727" s="78"/>
      <c r="H1727" s="186"/>
      <c r="I1727" s="186"/>
      <c r="J1727" s="186"/>
      <c r="K1727" s="186"/>
      <c r="L1727" s="186"/>
      <c r="M1727" s="186"/>
      <c r="N1727" s="186"/>
      <c r="O1727" s="186"/>
      <c r="P1727" s="186"/>
      <c r="Q1727" s="186"/>
      <c r="R1727" s="186"/>
      <c r="S1727" s="186"/>
      <c r="T1727" s="186"/>
      <c r="U1727" s="186"/>
      <c r="V1727" s="186"/>
      <c r="W1727" s="186"/>
      <c r="X1727" s="186"/>
      <c r="Y1727" s="186"/>
      <c r="Z1727" s="186"/>
      <c r="AA1727" s="186"/>
      <c r="AB1727" s="186"/>
      <c r="AC1727" s="186"/>
      <c r="AD1727" s="186"/>
      <c r="AE1727" s="186"/>
      <c r="AF1727" s="186"/>
      <c r="AG1727" s="186"/>
      <c r="AH1727" s="186"/>
      <c r="AI1727" s="186"/>
      <c r="AJ1727" s="186"/>
      <c r="AK1727" s="186"/>
      <c r="AL1727" s="186"/>
      <c r="AM1727" s="186"/>
      <c r="AN1727" s="186"/>
      <c r="AO1727" s="186"/>
      <c r="AP1727" s="186"/>
    </row>
    <row r="1728" spans="1:42" s="55" customFormat="1" ht="31.9" hidden="1" customHeight="1" outlineLevel="1" x14ac:dyDescent="0.25">
      <c r="A1728" s="143" t="s">
        <v>551</v>
      </c>
      <c r="B1728" s="75" t="s">
        <v>392</v>
      </c>
      <c r="C1728" s="73"/>
      <c r="D1728" s="111"/>
      <c r="E1728" s="76"/>
      <c r="F1728" s="76"/>
      <c r="G1728" s="78"/>
      <c r="H1728" s="186"/>
      <c r="I1728" s="186"/>
      <c r="J1728" s="186"/>
      <c r="K1728" s="186"/>
      <c r="L1728" s="186"/>
      <c r="M1728" s="186"/>
      <c r="N1728" s="186"/>
      <c r="O1728" s="186"/>
      <c r="P1728" s="186"/>
      <c r="Q1728" s="186"/>
      <c r="R1728" s="186"/>
      <c r="S1728" s="186"/>
      <c r="T1728" s="186"/>
      <c r="U1728" s="186"/>
      <c r="V1728" s="186"/>
      <c r="W1728" s="186"/>
      <c r="X1728" s="186"/>
      <c r="Y1728" s="186"/>
      <c r="Z1728" s="186"/>
      <c r="AA1728" s="186"/>
      <c r="AB1728" s="186"/>
      <c r="AC1728" s="186"/>
      <c r="AD1728" s="186"/>
      <c r="AE1728" s="186"/>
      <c r="AF1728" s="186"/>
      <c r="AG1728" s="186"/>
      <c r="AH1728" s="186"/>
      <c r="AI1728" s="186"/>
      <c r="AJ1728" s="186"/>
      <c r="AK1728" s="186"/>
      <c r="AL1728" s="186"/>
      <c r="AM1728" s="186"/>
      <c r="AN1728" s="186"/>
      <c r="AO1728" s="186"/>
      <c r="AP1728" s="186"/>
    </row>
    <row r="1729" spans="1:42" s="55" customFormat="1" ht="31.9" hidden="1" customHeight="1" outlineLevel="1" x14ac:dyDescent="0.25">
      <c r="A1729" s="143" t="s">
        <v>552</v>
      </c>
      <c r="B1729" s="75" t="s">
        <v>393</v>
      </c>
      <c r="C1729" s="73"/>
      <c r="D1729" s="111"/>
      <c r="E1729" s="76"/>
      <c r="F1729" s="76"/>
      <c r="G1729" s="78"/>
      <c r="H1729" s="186"/>
      <c r="I1729" s="186"/>
      <c r="J1729" s="186"/>
      <c r="K1729" s="186"/>
      <c r="L1729" s="186"/>
      <c r="M1729" s="186"/>
      <c r="N1729" s="186"/>
      <c r="O1729" s="186"/>
      <c r="P1729" s="186"/>
      <c r="Q1729" s="186"/>
      <c r="R1729" s="186"/>
      <c r="S1729" s="186"/>
      <c r="T1729" s="186"/>
      <c r="U1729" s="186"/>
      <c r="V1729" s="186"/>
      <c r="W1729" s="186"/>
      <c r="X1729" s="186"/>
      <c r="Y1729" s="186"/>
      <c r="Z1729" s="186"/>
      <c r="AA1729" s="186"/>
      <c r="AB1729" s="186"/>
      <c r="AC1729" s="186"/>
      <c r="AD1729" s="186"/>
      <c r="AE1729" s="186"/>
      <c r="AF1729" s="186"/>
      <c r="AG1729" s="186"/>
      <c r="AH1729" s="186"/>
      <c r="AI1729" s="186"/>
      <c r="AJ1729" s="186"/>
      <c r="AK1729" s="186"/>
      <c r="AL1729" s="186"/>
      <c r="AM1729" s="186"/>
      <c r="AN1729" s="186"/>
      <c r="AO1729" s="186"/>
      <c r="AP1729" s="186"/>
    </row>
    <row r="1730" spans="1:42" s="55" customFormat="1" ht="31.9" hidden="1" customHeight="1" outlineLevel="1" x14ac:dyDescent="0.25">
      <c r="A1730" s="143" t="s">
        <v>175</v>
      </c>
      <c r="B1730" s="72" t="s">
        <v>356</v>
      </c>
      <c r="C1730" s="73"/>
      <c r="D1730" s="111"/>
      <c r="E1730" s="76"/>
      <c r="F1730" s="76"/>
      <c r="G1730" s="78"/>
      <c r="H1730" s="186"/>
      <c r="I1730" s="186"/>
      <c r="J1730" s="186"/>
      <c r="K1730" s="186"/>
      <c r="L1730" s="186"/>
      <c r="M1730" s="186"/>
      <c r="N1730" s="186"/>
      <c r="O1730" s="186"/>
      <c r="P1730" s="186"/>
      <c r="Q1730" s="186"/>
      <c r="R1730" s="186"/>
      <c r="S1730" s="186"/>
      <c r="T1730" s="186"/>
      <c r="U1730" s="186"/>
      <c r="V1730" s="186"/>
      <c r="W1730" s="186"/>
      <c r="X1730" s="186"/>
      <c r="Y1730" s="186"/>
      <c r="Z1730" s="186"/>
      <c r="AA1730" s="186"/>
      <c r="AB1730" s="186"/>
      <c r="AC1730" s="186"/>
      <c r="AD1730" s="186"/>
      <c r="AE1730" s="186"/>
      <c r="AF1730" s="186"/>
      <c r="AG1730" s="186"/>
      <c r="AH1730" s="186"/>
      <c r="AI1730" s="186"/>
      <c r="AJ1730" s="186"/>
      <c r="AK1730" s="186"/>
      <c r="AL1730" s="186"/>
      <c r="AM1730" s="186"/>
      <c r="AN1730" s="186"/>
      <c r="AO1730" s="186"/>
      <c r="AP1730" s="186"/>
    </row>
    <row r="1731" spans="1:42" s="55" customFormat="1" ht="31.9" hidden="1" customHeight="1" outlineLevel="1" x14ac:dyDescent="0.25">
      <c r="A1731" s="143" t="s">
        <v>553</v>
      </c>
      <c r="B1731" s="75" t="s">
        <v>388</v>
      </c>
      <c r="C1731" s="73"/>
      <c r="D1731" s="111"/>
      <c r="E1731" s="76"/>
      <c r="F1731" s="76"/>
      <c r="G1731" s="78"/>
      <c r="H1731" s="186"/>
      <c r="I1731" s="186"/>
      <c r="J1731" s="186"/>
      <c r="K1731" s="186"/>
      <c r="L1731" s="186"/>
      <c r="M1731" s="186"/>
      <c r="N1731" s="186"/>
      <c r="O1731" s="186"/>
      <c r="P1731" s="186"/>
      <c r="Q1731" s="186"/>
      <c r="R1731" s="186"/>
      <c r="S1731" s="186"/>
      <c r="T1731" s="186"/>
      <c r="U1731" s="186"/>
      <c r="V1731" s="186"/>
      <c r="W1731" s="186"/>
      <c r="X1731" s="186"/>
      <c r="Y1731" s="186"/>
      <c r="Z1731" s="186"/>
      <c r="AA1731" s="186"/>
      <c r="AB1731" s="186"/>
      <c r="AC1731" s="186"/>
      <c r="AD1731" s="186"/>
      <c r="AE1731" s="186"/>
      <c r="AF1731" s="186"/>
      <c r="AG1731" s="186"/>
      <c r="AH1731" s="186"/>
      <c r="AI1731" s="186"/>
      <c r="AJ1731" s="186"/>
      <c r="AK1731" s="186"/>
      <c r="AL1731" s="186"/>
      <c r="AM1731" s="186"/>
      <c r="AN1731" s="186"/>
      <c r="AO1731" s="186"/>
      <c r="AP1731" s="186"/>
    </row>
    <row r="1732" spans="1:42" s="55" customFormat="1" ht="31.9" hidden="1" customHeight="1" outlineLevel="1" x14ac:dyDescent="0.25">
      <c r="A1732" s="143" t="s">
        <v>554</v>
      </c>
      <c r="B1732" s="75" t="s">
        <v>390</v>
      </c>
      <c r="C1732" s="73"/>
      <c r="D1732" s="111"/>
      <c r="E1732" s="76"/>
      <c r="F1732" s="76"/>
      <c r="G1732" s="78"/>
      <c r="H1732" s="186"/>
      <c r="I1732" s="186"/>
      <c r="J1732" s="186"/>
      <c r="K1732" s="186"/>
      <c r="L1732" s="186"/>
      <c r="M1732" s="186"/>
      <c r="N1732" s="186"/>
      <c r="O1732" s="186"/>
      <c r="P1732" s="186"/>
      <c r="Q1732" s="186"/>
      <c r="R1732" s="186"/>
      <c r="S1732" s="186"/>
      <c r="T1732" s="186"/>
      <c r="U1732" s="186"/>
      <c r="V1732" s="186"/>
      <c r="W1732" s="186"/>
      <c r="X1732" s="186"/>
      <c r="Y1732" s="186"/>
      <c r="Z1732" s="186"/>
      <c r="AA1732" s="186"/>
      <c r="AB1732" s="186"/>
      <c r="AC1732" s="186"/>
      <c r="AD1732" s="186"/>
      <c r="AE1732" s="186"/>
      <c r="AF1732" s="186"/>
      <c r="AG1732" s="186"/>
      <c r="AH1732" s="186"/>
      <c r="AI1732" s="186"/>
      <c r="AJ1732" s="186"/>
      <c r="AK1732" s="186"/>
      <c r="AL1732" s="186"/>
      <c r="AM1732" s="186"/>
      <c r="AN1732" s="186"/>
      <c r="AO1732" s="186"/>
      <c r="AP1732" s="186"/>
    </row>
    <row r="1733" spans="1:42" s="55" customFormat="1" ht="31.9" hidden="1" customHeight="1" outlineLevel="1" x14ac:dyDescent="0.25">
      <c r="A1733" s="143" t="s">
        <v>555</v>
      </c>
      <c r="B1733" s="75" t="s">
        <v>391</v>
      </c>
      <c r="C1733" s="73"/>
      <c r="D1733" s="111"/>
      <c r="E1733" s="76"/>
      <c r="F1733" s="76"/>
      <c r="G1733" s="78"/>
      <c r="H1733" s="186"/>
      <c r="I1733" s="186"/>
      <c r="J1733" s="186"/>
      <c r="K1733" s="186"/>
      <c r="L1733" s="186"/>
      <c r="M1733" s="186"/>
      <c r="N1733" s="186"/>
      <c r="O1733" s="186"/>
      <c r="P1733" s="186"/>
      <c r="Q1733" s="186"/>
      <c r="R1733" s="186"/>
      <c r="S1733" s="186"/>
      <c r="T1733" s="186"/>
      <c r="U1733" s="186"/>
      <c r="V1733" s="186"/>
      <c r="W1733" s="186"/>
      <c r="X1733" s="186"/>
      <c r="Y1733" s="186"/>
      <c r="Z1733" s="186"/>
      <c r="AA1733" s="186"/>
      <c r="AB1733" s="186"/>
      <c r="AC1733" s="186"/>
      <c r="AD1733" s="186"/>
      <c r="AE1733" s="186"/>
      <c r="AF1733" s="186"/>
      <c r="AG1733" s="186"/>
      <c r="AH1733" s="186"/>
      <c r="AI1733" s="186"/>
      <c r="AJ1733" s="186"/>
      <c r="AK1733" s="186"/>
      <c r="AL1733" s="186"/>
      <c r="AM1733" s="186"/>
      <c r="AN1733" s="186"/>
      <c r="AO1733" s="186"/>
      <c r="AP1733" s="186"/>
    </row>
    <row r="1734" spans="1:42" s="55" customFormat="1" ht="31.9" hidden="1" customHeight="1" outlineLevel="1" x14ac:dyDescent="0.25">
      <c r="A1734" s="143" t="s">
        <v>556</v>
      </c>
      <c r="B1734" s="75" t="s">
        <v>392</v>
      </c>
      <c r="C1734" s="73"/>
      <c r="D1734" s="111"/>
      <c r="E1734" s="76"/>
      <c r="F1734" s="76"/>
      <c r="G1734" s="78"/>
      <c r="H1734" s="186"/>
      <c r="I1734" s="186"/>
      <c r="J1734" s="186"/>
      <c r="K1734" s="186"/>
      <c r="L1734" s="186"/>
      <c r="M1734" s="186"/>
      <c r="N1734" s="186"/>
      <c r="O1734" s="186"/>
      <c r="P1734" s="186"/>
      <c r="Q1734" s="186"/>
      <c r="R1734" s="186"/>
      <c r="S1734" s="186"/>
      <c r="T1734" s="186"/>
      <c r="U1734" s="186"/>
      <c r="V1734" s="186"/>
      <c r="W1734" s="186"/>
      <c r="X1734" s="186"/>
      <c r="Y1734" s="186"/>
      <c r="Z1734" s="186"/>
      <c r="AA1734" s="186"/>
      <c r="AB1734" s="186"/>
      <c r="AC1734" s="186"/>
      <c r="AD1734" s="186"/>
      <c r="AE1734" s="186"/>
      <c r="AF1734" s="186"/>
      <c r="AG1734" s="186"/>
      <c r="AH1734" s="186"/>
      <c r="AI1734" s="186"/>
      <c r="AJ1734" s="186"/>
      <c r="AK1734" s="186"/>
      <c r="AL1734" s="186"/>
      <c r="AM1734" s="186"/>
      <c r="AN1734" s="186"/>
      <c r="AO1734" s="186"/>
      <c r="AP1734" s="186"/>
    </row>
    <row r="1735" spans="1:42" s="55" customFormat="1" ht="31.9" hidden="1" customHeight="1" outlineLevel="1" x14ac:dyDescent="0.25">
      <c r="A1735" s="143" t="s">
        <v>557</v>
      </c>
      <c r="B1735" s="75" t="s">
        <v>393</v>
      </c>
      <c r="C1735" s="73"/>
      <c r="D1735" s="111"/>
      <c r="E1735" s="76"/>
      <c r="F1735" s="76"/>
      <c r="G1735" s="78"/>
      <c r="H1735" s="186"/>
      <c r="I1735" s="186"/>
      <c r="J1735" s="186"/>
      <c r="K1735" s="186"/>
      <c r="L1735" s="186"/>
      <c r="M1735" s="186"/>
      <c r="N1735" s="186"/>
      <c r="O1735" s="186"/>
      <c r="P1735" s="186"/>
      <c r="Q1735" s="186"/>
      <c r="R1735" s="186"/>
      <c r="S1735" s="186"/>
      <c r="T1735" s="186"/>
      <c r="U1735" s="186"/>
      <c r="V1735" s="186"/>
      <c r="W1735" s="186"/>
      <c r="X1735" s="186"/>
      <c r="Y1735" s="186"/>
      <c r="Z1735" s="186"/>
      <c r="AA1735" s="186"/>
      <c r="AB1735" s="186"/>
      <c r="AC1735" s="186"/>
      <c r="AD1735" s="186"/>
      <c r="AE1735" s="186"/>
      <c r="AF1735" s="186"/>
      <c r="AG1735" s="186"/>
      <c r="AH1735" s="186"/>
      <c r="AI1735" s="186"/>
      <c r="AJ1735" s="186"/>
      <c r="AK1735" s="186"/>
      <c r="AL1735" s="186"/>
      <c r="AM1735" s="186"/>
      <c r="AN1735" s="186"/>
      <c r="AO1735" s="186"/>
      <c r="AP1735" s="186"/>
    </row>
    <row r="1736" spans="1:42" s="55" customFormat="1" ht="31.9" hidden="1" customHeight="1" outlineLevel="1" x14ac:dyDescent="0.25">
      <c r="A1736" s="143" t="s">
        <v>176</v>
      </c>
      <c r="B1736" s="72" t="s">
        <v>359</v>
      </c>
      <c r="C1736" s="73"/>
      <c r="D1736" s="111"/>
      <c r="E1736" s="76"/>
      <c r="F1736" s="76"/>
      <c r="G1736" s="78"/>
      <c r="H1736" s="186"/>
      <c r="I1736" s="186"/>
      <c r="J1736" s="186"/>
      <c r="K1736" s="186"/>
      <c r="L1736" s="186"/>
      <c r="M1736" s="186"/>
      <c r="N1736" s="186"/>
      <c r="O1736" s="186"/>
      <c r="P1736" s="186"/>
      <c r="Q1736" s="186"/>
      <c r="R1736" s="186"/>
      <c r="S1736" s="186"/>
      <c r="T1736" s="186"/>
      <c r="U1736" s="186"/>
      <c r="V1736" s="186"/>
      <c r="W1736" s="186"/>
      <c r="X1736" s="186"/>
      <c r="Y1736" s="186"/>
      <c r="Z1736" s="186"/>
      <c r="AA1736" s="186"/>
      <c r="AB1736" s="186"/>
      <c r="AC1736" s="186"/>
      <c r="AD1736" s="186"/>
      <c r="AE1736" s="186"/>
      <c r="AF1736" s="186"/>
      <c r="AG1736" s="186"/>
      <c r="AH1736" s="186"/>
      <c r="AI1736" s="186"/>
      <c r="AJ1736" s="186"/>
      <c r="AK1736" s="186"/>
      <c r="AL1736" s="186"/>
      <c r="AM1736" s="186"/>
      <c r="AN1736" s="186"/>
      <c r="AO1736" s="186"/>
      <c r="AP1736" s="186"/>
    </row>
    <row r="1737" spans="1:42" s="55" customFormat="1" ht="31.9" hidden="1" customHeight="1" outlineLevel="1" x14ac:dyDescent="0.25">
      <c r="A1737" s="143" t="s">
        <v>558</v>
      </c>
      <c r="B1737" s="75" t="s">
        <v>388</v>
      </c>
      <c r="C1737" s="73"/>
      <c r="D1737" s="111"/>
      <c r="E1737" s="76"/>
      <c r="F1737" s="76"/>
      <c r="G1737" s="78"/>
      <c r="H1737" s="186"/>
      <c r="I1737" s="186"/>
      <c r="J1737" s="186"/>
      <c r="K1737" s="186"/>
      <c r="L1737" s="186"/>
      <c r="M1737" s="186"/>
      <c r="N1737" s="186"/>
      <c r="O1737" s="186"/>
      <c r="P1737" s="186"/>
      <c r="Q1737" s="186"/>
      <c r="R1737" s="186"/>
      <c r="S1737" s="186"/>
      <c r="T1737" s="186"/>
      <c r="U1737" s="186"/>
      <c r="V1737" s="186"/>
      <c r="W1737" s="186"/>
      <c r="X1737" s="186"/>
      <c r="Y1737" s="186"/>
      <c r="Z1737" s="186"/>
      <c r="AA1737" s="186"/>
      <c r="AB1737" s="186"/>
      <c r="AC1737" s="186"/>
      <c r="AD1737" s="186"/>
      <c r="AE1737" s="186"/>
      <c r="AF1737" s="186"/>
      <c r="AG1737" s="186"/>
      <c r="AH1737" s="186"/>
      <c r="AI1737" s="186"/>
      <c r="AJ1737" s="186"/>
      <c r="AK1737" s="186"/>
      <c r="AL1737" s="186"/>
      <c r="AM1737" s="186"/>
      <c r="AN1737" s="186"/>
      <c r="AO1737" s="186"/>
      <c r="AP1737" s="186"/>
    </row>
    <row r="1738" spans="1:42" s="55" customFormat="1" ht="31.9" hidden="1" customHeight="1" outlineLevel="1" x14ac:dyDescent="0.25">
      <c r="A1738" s="143" t="s">
        <v>559</v>
      </c>
      <c r="B1738" s="75" t="s">
        <v>390</v>
      </c>
      <c r="C1738" s="73"/>
      <c r="D1738" s="111"/>
      <c r="E1738" s="76"/>
      <c r="F1738" s="76"/>
      <c r="G1738" s="78"/>
      <c r="H1738" s="186"/>
      <c r="I1738" s="186"/>
      <c r="J1738" s="186"/>
      <c r="K1738" s="186"/>
      <c r="L1738" s="186"/>
      <c r="M1738" s="186"/>
      <c r="N1738" s="186"/>
      <c r="O1738" s="186"/>
      <c r="P1738" s="186"/>
      <c r="Q1738" s="186"/>
      <c r="R1738" s="186"/>
      <c r="S1738" s="186"/>
      <c r="T1738" s="186"/>
      <c r="U1738" s="186"/>
      <c r="V1738" s="186"/>
      <c r="W1738" s="186"/>
      <c r="X1738" s="186"/>
      <c r="Y1738" s="186"/>
      <c r="Z1738" s="186"/>
      <c r="AA1738" s="186"/>
      <c r="AB1738" s="186"/>
      <c r="AC1738" s="186"/>
      <c r="AD1738" s="186"/>
      <c r="AE1738" s="186"/>
      <c r="AF1738" s="186"/>
      <c r="AG1738" s="186"/>
      <c r="AH1738" s="186"/>
      <c r="AI1738" s="186"/>
      <c r="AJ1738" s="186"/>
      <c r="AK1738" s="186"/>
      <c r="AL1738" s="186"/>
      <c r="AM1738" s="186"/>
      <c r="AN1738" s="186"/>
      <c r="AO1738" s="186"/>
      <c r="AP1738" s="186"/>
    </row>
    <row r="1739" spans="1:42" s="55" customFormat="1" ht="31.9" hidden="1" customHeight="1" outlineLevel="1" x14ac:dyDescent="0.25">
      <c r="A1739" s="143" t="s">
        <v>560</v>
      </c>
      <c r="B1739" s="75" t="s">
        <v>391</v>
      </c>
      <c r="C1739" s="73"/>
      <c r="D1739" s="111"/>
      <c r="E1739" s="76"/>
      <c r="F1739" s="76"/>
      <c r="G1739" s="78"/>
      <c r="H1739" s="186"/>
      <c r="I1739" s="186"/>
      <c r="J1739" s="186"/>
      <c r="K1739" s="186"/>
      <c r="L1739" s="186"/>
      <c r="M1739" s="186"/>
      <c r="N1739" s="186"/>
      <c r="O1739" s="186"/>
      <c r="P1739" s="186"/>
      <c r="Q1739" s="186"/>
      <c r="R1739" s="186"/>
      <c r="S1739" s="186"/>
      <c r="T1739" s="186"/>
      <c r="U1739" s="186"/>
      <c r="V1739" s="186"/>
      <c r="W1739" s="186"/>
      <c r="X1739" s="186"/>
      <c r="Y1739" s="186"/>
      <c r="Z1739" s="186"/>
      <c r="AA1739" s="186"/>
      <c r="AB1739" s="186"/>
      <c r="AC1739" s="186"/>
      <c r="AD1739" s="186"/>
      <c r="AE1739" s="186"/>
      <c r="AF1739" s="186"/>
      <c r="AG1739" s="186"/>
      <c r="AH1739" s="186"/>
      <c r="AI1739" s="186"/>
      <c r="AJ1739" s="186"/>
      <c r="AK1739" s="186"/>
      <c r="AL1739" s="186"/>
      <c r="AM1739" s="186"/>
      <c r="AN1739" s="186"/>
      <c r="AO1739" s="186"/>
      <c r="AP1739" s="186"/>
    </row>
    <row r="1740" spans="1:42" s="55" customFormat="1" ht="31.9" hidden="1" customHeight="1" outlineLevel="1" x14ac:dyDescent="0.25">
      <c r="A1740" s="143" t="s">
        <v>561</v>
      </c>
      <c r="B1740" s="75" t="s">
        <v>392</v>
      </c>
      <c r="C1740" s="73"/>
      <c r="D1740" s="111"/>
      <c r="E1740" s="76"/>
      <c r="F1740" s="76"/>
      <c r="G1740" s="78"/>
      <c r="H1740" s="186"/>
      <c r="I1740" s="186"/>
      <c r="J1740" s="186"/>
      <c r="K1740" s="186"/>
      <c r="L1740" s="186"/>
      <c r="M1740" s="186"/>
      <c r="N1740" s="186"/>
      <c r="O1740" s="186"/>
      <c r="P1740" s="186"/>
      <c r="Q1740" s="186"/>
      <c r="R1740" s="186"/>
      <c r="S1740" s="186"/>
      <c r="T1740" s="186"/>
      <c r="U1740" s="186"/>
      <c r="V1740" s="186"/>
      <c r="W1740" s="186"/>
      <c r="X1740" s="186"/>
      <c r="Y1740" s="186"/>
      <c r="Z1740" s="186"/>
      <c r="AA1740" s="186"/>
      <c r="AB1740" s="186"/>
      <c r="AC1740" s="186"/>
      <c r="AD1740" s="186"/>
      <c r="AE1740" s="186"/>
      <c r="AF1740" s="186"/>
      <c r="AG1740" s="186"/>
      <c r="AH1740" s="186"/>
      <c r="AI1740" s="186"/>
      <c r="AJ1740" s="186"/>
      <c r="AK1740" s="186"/>
      <c r="AL1740" s="186"/>
      <c r="AM1740" s="186"/>
      <c r="AN1740" s="186"/>
      <c r="AO1740" s="186"/>
      <c r="AP1740" s="186"/>
    </row>
    <row r="1741" spans="1:42" s="55" customFormat="1" ht="31.9" hidden="1" customHeight="1" outlineLevel="1" x14ac:dyDescent="0.25">
      <c r="A1741" s="143" t="s">
        <v>562</v>
      </c>
      <c r="B1741" s="75" t="s">
        <v>393</v>
      </c>
      <c r="C1741" s="73"/>
      <c r="D1741" s="111"/>
      <c r="E1741" s="76"/>
      <c r="F1741" s="76"/>
      <c r="G1741" s="78"/>
      <c r="H1741" s="186"/>
      <c r="I1741" s="186"/>
      <c r="J1741" s="186"/>
      <c r="K1741" s="186"/>
      <c r="L1741" s="186"/>
      <c r="M1741" s="186"/>
      <c r="N1741" s="186"/>
      <c r="O1741" s="186"/>
      <c r="P1741" s="186"/>
      <c r="Q1741" s="186"/>
      <c r="R1741" s="186"/>
      <c r="S1741" s="186"/>
      <c r="T1741" s="186"/>
      <c r="U1741" s="186"/>
      <c r="V1741" s="186"/>
      <c r="W1741" s="186"/>
      <c r="X1741" s="186"/>
      <c r="Y1741" s="186"/>
      <c r="Z1741" s="186"/>
      <c r="AA1741" s="186"/>
      <c r="AB1741" s="186"/>
      <c r="AC1741" s="186"/>
      <c r="AD1741" s="186"/>
      <c r="AE1741" s="186"/>
      <c r="AF1741" s="186"/>
      <c r="AG1741" s="186"/>
      <c r="AH1741" s="186"/>
      <c r="AI1741" s="186"/>
      <c r="AJ1741" s="186"/>
      <c r="AK1741" s="186"/>
      <c r="AL1741" s="186"/>
      <c r="AM1741" s="186"/>
      <c r="AN1741" s="186"/>
      <c r="AO1741" s="186"/>
      <c r="AP1741" s="186"/>
    </row>
    <row r="1742" spans="1:42" s="55" customFormat="1" ht="31.9" hidden="1" customHeight="1" outlineLevel="1" x14ac:dyDescent="0.25">
      <c r="A1742" s="143" t="s">
        <v>563</v>
      </c>
      <c r="B1742" s="72" t="s">
        <v>362</v>
      </c>
      <c r="C1742" s="73"/>
      <c r="D1742" s="111"/>
      <c r="E1742" s="76"/>
      <c r="F1742" s="76"/>
      <c r="G1742" s="78"/>
      <c r="H1742" s="186"/>
      <c r="I1742" s="186"/>
      <c r="J1742" s="186"/>
      <c r="K1742" s="186"/>
      <c r="L1742" s="186"/>
      <c r="M1742" s="186"/>
      <c r="N1742" s="186"/>
      <c r="O1742" s="186"/>
      <c r="P1742" s="186"/>
      <c r="Q1742" s="186"/>
      <c r="R1742" s="186"/>
      <c r="S1742" s="186"/>
      <c r="T1742" s="186"/>
      <c r="U1742" s="186"/>
      <c r="V1742" s="186"/>
      <c r="W1742" s="186"/>
      <c r="X1742" s="186"/>
      <c r="Y1742" s="186"/>
      <c r="Z1742" s="186"/>
      <c r="AA1742" s="186"/>
      <c r="AB1742" s="186"/>
      <c r="AC1742" s="186"/>
      <c r="AD1742" s="186"/>
      <c r="AE1742" s="186"/>
      <c r="AF1742" s="186"/>
      <c r="AG1742" s="186"/>
      <c r="AH1742" s="186"/>
      <c r="AI1742" s="186"/>
      <c r="AJ1742" s="186"/>
      <c r="AK1742" s="186"/>
      <c r="AL1742" s="186"/>
      <c r="AM1742" s="186"/>
      <c r="AN1742" s="186"/>
      <c r="AO1742" s="186"/>
      <c r="AP1742" s="186"/>
    </row>
    <row r="1743" spans="1:42" s="55" customFormat="1" ht="31.9" hidden="1" customHeight="1" outlineLevel="1" x14ac:dyDescent="0.25">
      <c r="A1743" s="143" t="s">
        <v>564</v>
      </c>
      <c r="B1743" s="75" t="s">
        <v>388</v>
      </c>
      <c r="C1743" s="73"/>
      <c r="D1743" s="111"/>
      <c r="E1743" s="76"/>
      <c r="F1743" s="76"/>
      <c r="G1743" s="78"/>
      <c r="H1743" s="186"/>
      <c r="I1743" s="186"/>
      <c r="J1743" s="186"/>
      <c r="K1743" s="186"/>
      <c r="L1743" s="186"/>
      <c r="M1743" s="186"/>
      <c r="N1743" s="186"/>
      <c r="O1743" s="186"/>
      <c r="P1743" s="186"/>
      <c r="Q1743" s="186"/>
      <c r="R1743" s="186"/>
      <c r="S1743" s="186"/>
      <c r="T1743" s="186"/>
      <c r="U1743" s="186"/>
      <c r="V1743" s="186"/>
      <c r="W1743" s="186"/>
      <c r="X1743" s="186"/>
      <c r="Y1743" s="186"/>
      <c r="Z1743" s="186"/>
      <c r="AA1743" s="186"/>
      <c r="AB1743" s="186"/>
      <c r="AC1743" s="186"/>
      <c r="AD1743" s="186"/>
      <c r="AE1743" s="186"/>
      <c r="AF1743" s="186"/>
      <c r="AG1743" s="186"/>
      <c r="AH1743" s="186"/>
      <c r="AI1743" s="186"/>
      <c r="AJ1743" s="186"/>
      <c r="AK1743" s="186"/>
      <c r="AL1743" s="186"/>
      <c r="AM1743" s="186"/>
      <c r="AN1743" s="186"/>
      <c r="AO1743" s="186"/>
      <c r="AP1743" s="186"/>
    </row>
    <row r="1744" spans="1:42" s="55" customFormat="1" ht="31.9" hidden="1" customHeight="1" outlineLevel="1" x14ac:dyDescent="0.25">
      <c r="A1744" s="143" t="s">
        <v>565</v>
      </c>
      <c r="B1744" s="75" t="s">
        <v>390</v>
      </c>
      <c r="C1744" s="73"/>
      <c r="D1744" s="111"/>
      <c r="E1744" s="76"/>
      <c r="F1744" s="76"/>
      <c r="G1744" s="78"/>
      <c r="H1744" s="186"/>
      <c r="I1744" s="186"/>
      <c r="J1744" s="186"/>
      <c r="K1744" s="186"/>
      <c r="L1744" s="186"/>
      <c r="M1744" s="186"/>
      <c r="N1744" s="186"/>
      <c r="O1744" s="186"/>
      <c r="P1744" s="186"/>
      <c r="Q1744" s="186"/>
      <c r="R1744" s="186"/>
      <c r="S1744" s="186"/>
      <c r="T1744" s="186"/>
      <c r="U1744" s="186"/>
      <c r="V1744" s="186"/>
      <c r="W1744" s="186"/>
      <c r="X1744" s="186"/>
      <c r="Y1744" s="186"/>
      <c r="Z1744" s="186"/>
      <c r="AA1744" s="186"/>
      <c r="AB1744" s="186"/>
      <c r="AC1744" s="186"/>
      <c r="AD1744" s="186"/>
      <c r="AE1744" s="186"/>
      <c r="AF1744" s="186"/>
      <c r="AG1744" s="186"/>
      <c r="AH1744" s="186"/>
      <c r="AI1744" s="186"/>
      <c r="AJ1744" s="186"/>
      <c r="AK1744" s="186"/>
      <c r="AL1744" s="186"/>
      <c r="AM1744" s="186"/>
      <c r="AN1744" s="186"/>
      <c r="AO1744" s="186"/>
      <c r="AP1744" s="186"/>
    </row>
    <row r="1745" spans="1:42" s="55" customFormat="1" ht="31.9" hidden="1" customHeight="1" outlineLevel="1" x14ac:dyDescent="0.25">
      <c r="A1745" s="143" t="s">
        <v>566</v>
      </c>
      <c r="B1745" s="75" t="s">
        <v>391</v>
      </c>
      <c r="C1745" s="73"/>
      <c r="D1745" s="111"/>
      <c r="E1745" s="76"/>
      <c r="F1745" s="76"/>
      <c r="G1745" s="78"/>
      <c r="H1745" s="186"/>
      <c r="I1745" s="186"/>
      <c r="J1745" s="186"/>
      <c r="K1745" s="186"/>
      <c r="L1745" s="186"/>
      <c r="M1745" s="186"/>
      <c r="N1745" s="186"/>
      <c r="O1745" s="186"/>
      <c r="P1745" s="186"/>
      <c r="Q1745" s="186"/>
      <c r="R1745" s="186"/>
      <c r="S1745" s="186"/>
      <c r="T1745" s="186"/>
      <c r="U1745" s="186"/>
      <c r="V1745" s="186"/>
      <c r="W1745" s="186"/>
      <c r="X1745" s="186"/>
      <c r="Y1745" s="186"/>
      <c r="Z1745" s="186"/>
      <c r="AA1745" s="186"/>
      <c r="AB1745" s="186"/>
      <c r="AC1745" s="186"/>
      <c r="AD1745" s="186"/>
      <c r="AE1745" s="186"/>
      <c r="AF1745" s="186"/>
      <c r="AG1745" s="186"/>
      <c r="AH1745" s="186"/>
      <c r="AI1745" s="186"/>
      <c r="AJ1745" s="186"/>
      <c r="AK1745" s="186"/>
      <c r="AL1745" s="186"/>
      <c r="AM1745" s="186"/>
      <c r="AN1745" s="186"/>
      <c r="AO1745" s="186"/>
      <c r="AP1745" s="186"/>
    </row>
    <row r="1746" spans="1:42" s="55" customFormat="1" ht="31.9" hidden="1" customHeight="1" outlineLevel="1" x14ac:dyDescent="0.25">
      <c r="A1746" s="143" t="s">
        <v>567</v>
      </c>
      <c r="B1746" s="75" t="s">
        <v>392</v>
      </c>
      <c r="C1746" s="73"/>
      <c r="D1746" s="111"/>
      <c r="E1746" s="76"/>
      <c r="F1746" s="76"/>
      <c r="G1746" s="78"/>
      <c r="H1746" s="186"/>
      <c r="I1746" s="186"/>
      <c r="J1746" s="186"/>
      <c r="K1746" s="186"/>
      <c r="L1746" s="186"/>
      <c r="M1746" s="186"/>
      <c r="N1746" s="186"/>
      <c r="O1746" s="186"/>
      <c r="P1746" s="186"/>
      <c r="Q1746" s="186"/>
      <c r="R1746" s="186"/>
      <c r="S1746" s="186"/>
      <c r="T1746" s="186"/>
      <c r="U1746" s="186"/>
      <c r="V1746" s="186"/>
      <c r="W1746" s="186"/>
      <c r="X1746" s="186"/>
      <c r="Y1746" s="186"/>
      <c r="Z1746" s="186"/>
      <c r="AA1746" s="186"/>
      <c r="AB1746" s="186"/>
      <c r="AC1746" s="186"/>
      <c r="AD1746" s="186"/>
      <c r="AE1746" s="186"/>
      <c r="AF1746" s="186"/>
      <c r="AG1746" s="186"/>
      <c r="AH1746" s="186"/>
      <c r="AI1746" s="186"/>
      <c r="AJ1746" s="186"/>
      <c r="AK1746" s="186"/>
      <c r="AL1746" s="186"/>
      <c r="AM1746" s="186"/>
      <c r="AN1746" s="186"/>
      <c r="AO1746" s="186"/>
      <c r="AP1746" s="186"/>
    </row>
    <row r="1747" spans="1:42" s="55" customFormat="1" ht="31.9" hidden="1" customHeight="1" outlineLevel="1" x14ac:dyDescent="0.25">
      <c r="A1747" s="143" t="s">
        <v>568</v>
      </c>
      <c r="B1747" s="75" t="s">
        <v>393</v>
      </c>
      <c r="C1747" s="73"/>
      <c r="D1747" s="111"/>
      <c r="E1747" s="76"/>
      <c r="F1747" s="76"/>
      <c r="G1747" s="78"/>
      <c r="H1747" s="186"/>
      <c r="I1747" s="186"/>
      <c r="J1747" s="186"/>
      <c r="K1747" s="186"/>
      <c r="L1747" s="186"/>
      <c r="M1747" s="186"/>
      <c r="N1747" s="186"/>
      <c r="O1747" s="186"/>
      <c r="P1747" s="186"/>
      <c r="Q1747" s="186"/>
      <c r="R1747" s="186"/>
      <c r="S1747" s="186"/>
      <c r="T1747" s="186"/>
      <c r="U1747" s="186"/>
      <c r="V1747" s="186"/>
      <c r="W1747" s="186"/>
      <c r="X1747" s="186"/>
      <c r="Y1747" s="186"/>
      <c r="Z1747" s="186"/>
      <c r="AA1747" s="186"/>
      <c r="AB1747" s="186"/>
      <c r="AC1747" s="186"/>
      <c r="AD1747" s="186"/>
      <c r="AE1747" s="186"/>
      <c r="AF1747" s="186"/>
      <c r="AG1747" s="186"/>
      <c r="AH1747" s="186"/>
      <c r="AI1747" s="186"/>
      <c r="AJ1747" s="186"/>
      <c r="AK1747" s="186"/>
      <c r="AL1747" s="186"/>
      <c r="AM1747" s="186"/>
      <c r="AN1747" s="186"/>
      <c r="AO1747" s="186"/>
      <c r="AP1747" s="186"/>
    </row>
    <row r="1748" spans="1:42" s="55" customFormat="1" ht="31.9" hidden="1" customHeight="1" outlineLevel="1" x14ac:dyDescent="0.25">
      <c r="A1748" s="143" t="s">
        <v>569</v>
      </c>
      <c r="B1748" s="72" t="s">
        <v>7</v>
      </c>
      <c r="C1748" s="73"/>
      <c r="D1748" s="111"/>
      <c r="E1748" s="76"/>
      <c r="F1748" s="76"/>
      <c r="G1748" s="78"/>
      <c r="H1748" s="186"/>
      <c r="I1748" s="186"/>
      <c r="J1748" s="186"/>
      <c r="K1748" s="186"/>
      <c r="L1748" s="186"/>
      <c r="M1748" s="186"/>
      <c r="N1748" s="186"/>
      <c r="O1748" s="186"/>
      <c r="P1748" s="186"/>
      <c r="Q1748" s="186"/>
      <c r="R1748" s="186"/>
      <c r="S1748" s="186"/>
      <c r="T1748" s="186"/>
      <c r="U1748" s="186"/>
      <c r="V1748" s="186"/>
      <c r="W1748" s="186"/>
      <c r="X1748" s="186"/>
      <c r="Y1748" s="186"/>
      <c r="Z1748" s="186"/>
      <c r="AA1748" s="186"/>
      <c r="AB1748" s="186"/>
      <c r="AC1748" s="186"/>
      <c r="AD1748" s="186"/>
      <c r="AE1748" s="186"/>
      <c r="AF1748" s="186"/>
      <c r="AG1748" s="186"/>
      <c r="AH1748" s="186"/>
      <c r="AI1748" s="186"/>
      <c r="AJ1748" s="186"/>
      <c r="AK1748" s="186"/>
      <c r="AL1748" s="186"/>
      <c r="AM1748" s="186"/>
      <c r="AN1748" s="186"/>
      <c r="AO1748" s="186"/>
      <c r="AP1748" s="186"/>
    </row>
    <row r="1749" spans="1:42" s="55" customFormat="1" ht="31.9" hidden="1" customHeight="1" outlineLevel="1" x14ac:dyDescent="0.25">
      <c r="A1749" s="143" t="s">
        <v>570</v>
      </c>
      <c r="B1749" s="75" t="s">
        <v>388</v>
      </c>
      <c r="C1749" s="73"/>
      <c r="D1749" s="111"/>
      <c r="E1749" s="76"/>
      <c r="F1749" s="76"/>
      <c r="G1749" s="78"/>
      <c r="H1749" s="186"/>
      <c r="I1749" s="186"/>
      <c r="J1749" s="186"/>
      <c r="K1749" s="186"/>
      <c r="L1749" s="186"/>
      <c r="M1749" s="186"/>
      <c r="N1749" s="186"/>
      <c r="O1749" s="186"/>
      <c r="P1749" s="186"/>
      <c r="Q1749" s="186"/>
      <c r="R1749" s="186"/>
      <c r="S1749" s="186"/>
      <c r="T1749" s="186"/>
      <c r="U1749" s="186"/>
      <c r="V1749" s="186"/>
      <c r="W1749" s="186"/>
      <c r="X1749" s="186"/>
      <c r="Y1749" s="186"/>
      <c r="Z1749" s="186"/>
      <c r="AA1749" s="186"/>
      <c r="AB1749" s="186"/>
      <c r="AC1749" s="186"/>
      <c r="AD1749" s="186"/>
      <c r="AE1749" s="186"/>
      <c r="AF1749" s="186"/>
      <c r="AG1749" s="186"/>
      <c r="AH1749" s="186"/>
      <c r="AI1749" s="186"/>
      <c r="AJ1749" s="186"/>
      <c r="AK1749" s="186"/>
      <c r="AL1749" s="186"/>
      <c r="AM1749" s="186"/>
      <c r="AN1749" s="186"/>
      <c r="AO1749" s="186"/>
      <c r="AP1749" s="186"/>
    </row>
    <row r="1750" spans="1:42" s="55" customFormat="1" ht="31.9" hidden="1" customHeight="1" outlineLevel="1" x14ac:dyDescent="0.25">
      <c r="A1750" s="143" t="s">
        <v>571</v>
      </c>
      <c r="B1750" s="75" t="s">
        <v>390</v>
      </c>
      <c r="C1750" s="73"/>
      <c r="D1750" s="111"/>
      <c r="E1750" s="76"/>
      <c r="F1750" s="76"/>
      <c r="G1750" s="78"/>
      <c r="H1750" s="186"/>
      <c r="I1750" s="186"/>
      <c r="J1750" s="186"/>
      <c r="K1750" s="186"/>
      <c r="L1750" s="186"/>
      <c r="M1750" s="186"/>
      <c r="N1750" s="186"/>
      <c r="O1750" s="186"/>
      <c r="P1750" s="186"/>
      <c r="Q1750" s="186"/>
      <c r="R1750" s="186"/>
      <c r="S1750" s="186"/>
      <c r="T1750" s="186"/>
      <c r="U1750" s="186"/>
      <c r="V1750" s="186"/>
      <c r="W1750" s="186"/>
      <c r="X1750" s="186"/>
      <c r="Y1750" s="186"/>
      <c r="Z1750" s="186"/>
      <c r="AA1750" s="186"/>
      <c r="AB1750" s="186"/>
      <c r="AC1750" s="186"/>
      <c r="AD1750" s="186"/>
      <c r="AE1750" s="186"/>
      <c r="AF1750" s="186"/>
      <c r="AG1750" s="186"/>
      <c r="AH1750" s="186"/>
      <c r="AI1750" s="186"/>
      <c r="AJ1750" s="186"/>
      <c r="AK1750" s="186"/>
      <c r="AL1750" s="186"/>
      <c r="AM1750" s="186"/>
      <c r="AN1750" s="186"/>
      <c r="AO1750" s="186"/>
      <c r="AP1750" s="186"/>
    </row>
    <row r="1751" spans="1:42" s="55" customFormat="1" ht="31.9" hidden="1" customHeight="1" outlineLevel="1" x14ac:dyDescent="0.25">
      <c r="A1751" s="143" t="s">
        <v>572</v>
      </c>
      <c r="B1751" s="75" t="s">
        <v>391</v>
      </c>
      <c r="C1751" s="73"/>
      <c r="D1751" s="111"/>
      <c r="E1751" s="76"/>
      <c r="F1751" s="76"/>
      <c r="G1751" s="78"/>
      <c r="H1751" s="186"/>
      <c r="I1751" s="186"/>
      <c r="J1751" s="186"/>
      <c r="K1751" s="186"/>
      <c r="L1751" s="186"/>
      <c r="M1751" s="186"/>
      <c r="N1751" s="186"/>
      <c r="O1751" s="186"/>
      <c r="P1751" s="186"/>
      <c r="Q1751" s="186"/>
      <c r="R1751" s="186"/>
      <c r="S1751" s="186"/>
      <c r="T1751" s="186"/>
      <c r="U1751" s="186"/>
      <c r="V1751" s="186"/>
      <c r="W1751" s="186"/>
      <c r="X1751" s="186"/>
      <c r="Y1751" s="186"/>
      <c r="Z1751" s="186"/>
      <c r="AA1751" s="186"/>
      <c r="AB1751" s="186"/>
      <c r="AC1751" s="186"/>
      <c r="AD1751" s="186"/>
      <c r="AE1751" s="186"/>
      <c r="AF1751" s="186"/>
      <c r="AG1751" s="186"/>
      <c r="AH1751" s="186"/>
      <c r="AI1751" s="186"/>
      <c r="AJ1751" s="186"/>
      <c r="AK1751" s="186"/>
      <c r="AL1751" s="186"/>
      <c r="AM1751" s="186"/>
      <c r="AN1751" s="186"/>
      <c r="AO1751" s="186"/>
      <c r="AP1751" s="186"/>
    </row>
    <row r="1752" spans="1:42" s="55" customFormat="1" ht="31.9" hidden="1" customHeight="1" outlineLevel="1" x14ac:dyDescent="0.25">
      <c r="A1752" s="143" t="s">
        <v>573</v>
      </c>
      <c r="B1752" s="75" t="s">
        <v>392</v>
      </c>
      <c r="C1752" s="73"/>
      <c r="D1752" s="111"/>
      <c r="E1752" s="76"/>
      <c r="F1752" s="76"/>
      <c r="G1752" s="78"/>
      <c r="H1752" s="186"/>
      <c r="I1752" s="186"/>
      <c r="J1752" s="186"/>
      <c r="K1752" s="186"/>
      <c r="L1752" s="186"/>
      <c r="M1752" s="186"/>
      <c r="N1752" s="186"/>
      <c r="O1752" s="186"/>
      <c r="P1752" s="186"/>
      <c r="Q1752" s="186"/>
      <c r="R1752" s="186"/>
      <c r="S1752" s="186"/>
      <c r="T1752" s="186"/>
      <c r="U1752" s="186"/>
      <c r="V1752" s="186"/>
      <c r="W1752" s="186"/>
      <c r="X1752" s="186"/>
      <c r="Y1752" s="186"/>
      <c r="Z1752" s="186"/>
      <c r="AA1752" s="186"/>
      <c r="AB1752" s="186"/>
      <c r="AC1752" s="186"/>
      <c r="AD1752" s="186"/>
      <c r="AE1752" s="186"/>
      <c r="AF1752" s="186"/>
      <c r="AG1752" s="186"/>
      <c r="AH1752" s="186"/>
      <c r="AI1752" s="186"/>
      <c r="AJ1752" s="186"/>
      <c r="AK1752" s="186"/>
      <c r="AL1752" s="186"/>
      <c r="AM1752" s="186"/>
      <c r="AN1752" s="186"/>
      <c r="AO1752" s="186"/>
      <c r="AP1752" s="186"/>
    </row>
    <row r="1753" spans="1:42" s="55" customFormat="1" ht="31.9" hidden="1" customHeight="1" outlineLevel="1" x14ac:dyDescent="0.25">
      <c r="A1753" s="143" t="s">
        <v>574</v>
      </c>
      <c r="B1753" s="75" t="s">
        <v>393</v>
      </c>
      <c r="C1753" s="73"/>
      <c r="D1753" s="111"/>
      <c r="E1753" s="76"/>
      <c r="F1753" s="76"/>
      <c r="G1753" s="78"/>
      <c r="H1753" s="186"/>
      <c r="I1753" s="186"/>
      <c r="J1753" s="186"/>
      <c r="K1753" s="186"/>
      <c r="L1753" s="186"/>
      <c r="M1753" s="186"/>
      <c r="N1753" s="186"/>
      <c r="O1753" s="186"/>
      <c r="P1753" s="186"/>
      <c r="Q1753" s="186"/>
      <c r="R1753" s="186"/>
      <c r="S1753" s="186"/>
      <c r="T1753" s="186"/>
      <c r="U1753" s="186"/>
      <c r="V1753" s="186"/>
      <c r="W1753" s="186"/>
      <c r="X1753" s="186"/>
      <c r="Y1753" s="186"/>
      <c r="Z1753" s="186"/>
      <c r="AA1753" s="186"/>
      <c r="AB1753" s="186"/>
      <c r="AC1753" s="186"/>
      <c r="AD1753" s="186"/>
      <c r="AE1753" s="186"/>
      <c r="AF1753" s="186"/>
      <c r="AG1753" s="186"/>
      <c r="AH1753" s="186"/>
      <c r="AI1753" s="186"/>
      <c r="AJ1753" s="186"/>
      <c r="AK1753" s="186"/>
      <c r="AL1753" s="186"/>
      <c r="AM1753" s="186"/>
      <c r="AN1753" s="186"/>
      <c r="AO1753" s="186"/>
      <c r="AP1753" s="186"/>
    </row>
    <row r="1754" spans="1:42" s="55" customFormat="1" ht="31.9" hidden="1" customHeight="1" outlineLevel="1" x14ac:dyDescent="0.25">
      <c r="A1754" s="143" t="s">
        <v>575</v>
      </c>
      <c r="B1754" s="72" t="s">
        <v>327</v>
      </c>
      <c r="C1754" s="73"/>
      <c r="D1754" s="111"/>
      <c r="E1754" s="76"/>
      <c r="F1754" s="76"/>
      <c r="G1754" s="78"/>
      <c r="H1754" s="186"/>
      <c r="I1754" s="186"/>
      <c r="J1754" s="186"/>
      <c r="K1754" s="186"/>
      <c r="L1754" s="186"/>
      <c r="M1754" s="186"/>
      <c r="N1754" s="186"/>
      <c r="O1754" s="186"/>
      <c r="P1754" s="186"/>
      <c r="Q1754" s="186"/>
      <c r="R1754" s="186"/>
      <c r="S1754" s="186"/>
      <c r="T1754" s="186"/>
      <c r="U1754" s="186"/>
      <c r="V1754" s="186"/>
      <c r="W1754" s="186"/>
      <c r="X1754" s="186"/>
      <c r="Y1754" s="186"/>
      <c r="Z1754" s="186"/>
      <c r="AA1754" s="186"/>
      <c r="AB1754" s="186"/>
      <c r="AC1754" s="186"/>
      <c r="AD1754" s="186"/>
      <c r="AE1754" s="186"/>
      <c r="AF1754" s="186"/>
      <c r="AG1754" s="186"/>
      <c r="AH1754" s="186"/>
      <c r="AI1754" s="186"/>
      <c r="AJ1754" s="186"/>
      <c r="AK1754" s="186"/>
      <c r="AL1754" s="186"/>
      <c r="AM1754" s="186"/>
      <c r="AN1754" s="186"/>
      <c r="AO1754" s="186"/>
      <c r="AP1754" s="186"/>
    </row>
    <row r="1755" spans="1:42" s="55" customFormat="1" ht="31.9" hidden="1" customHeight="1" outlineLevel="1" x14ac:dyDescent="0.25">
      <c r="A1755" s="143" t="s">
        <v>576</v>
      </c>
      <c r="B1755" s="75" t="s">
        <v>388</v>
      </c>
      <c r="C1755" s="73"/>
      <c r="D1755" s="111"/>
      <c r="E1755" s="76"/>
      <c r="F1755" s="76"/>
      <c r="G1755" s="78"/>
      <c r="H1755" s="186"/>
      <c r="I1755" s="186"/>
      <c r="J1755" s="186"/>
      <c r="K1755" s="186"/>
      <c r="L1755" s="186"/>
      <c r="M1755" s="186"/>
      <c r="N1755" s="186"/>
      <c r="O1755" s="186"/>
      <c r="P1755" s="186"/>
      <c r="Q1755" s="186"/>
      <c r="R1755" s="186"/>
      <c r="S1755" s="186"/>
      <c r="T1755" s="186"/>
      <c r="U1755" s="186"/>
      <c r="V1755" s="186"/>
      <c r="W1755" s="186"/>
      <c r="X1755" s="186"/>
      <c r="Y1755" s="186"/>
      <c r="Z1755" s="186"/>
      <c r="AA1755" s="186"/>
      <c r="AB1755" s="186"/>
      <c r="AC1755" s="186"/>
      <c r="AD1755" s="186"/>
      <c r="AE1755" s="186"/>
      <c r="AF1755" s="186"/>
      <c r="AG1755" s="186"/>
      <c r="AH1755" s="186"/>
      <c r="AI1755" s="186"/>
      <c r="AJ1755" s="186"/>
      <c r="AK1755" s="186"/>
      <c r="AL1755" s="186"/>
      <c r="AM1755" s="186"/>
      <c r="AN1755" s="186"/>
      <c r="AO1755" s="186"/>
      <c r="AP1755" s="186"/>
    </row>
    <row r="1756" spans="1:42" s="55" customFormat="1" ht="31.9" hidden="1" customHeight="1" outlineLevel="1" x14ac:dyDescent="0.25">
      <c r="A1756" s="143" t="s">
        <v>577</v>
      </c>
      <c r="B1756" s="75" t="s">
        <v>390</v>
      </c>
      <c r="C1756" s="73"/>
      <c r="D1756" s="111"/>
      <c r="E1756" s="76"/>
      <c r="F1756" s="76"/>
      <c r="G1756" s="78"/>
      <c r="H1756" s="186"/>
      <c r="I1756" s="186"/>
      <c r="J1756" s="186"/>
      <c r="K1756" s="186"/>
      <c r="L1756" s="186"/>
      <c r="M1756" s="186"/>
      <c r="N1756" s="186"/>
      <c r="O1756" s="186"/>
      <c r="P1756" s="186"/>
      <c r="Q1756" s="186"/>
      <c r="R1756" s="186"/>
      <c r="S1756" s="186"/>
      <c r="T1756" s="186"/>
      <c r="U1756" s="186"/>
      <c r="V1756" s="186"/>
      <c r="W1756" s="186"/>
      <c r="X1756" s="186"/>
      <c r="Y1756" s="186"/>
      <c r="Z1756" s="186"/>
      <c r="AA1756" s="186"/>
      <c r="AB1756" s="186"/>
      <c r="AC1756" s="186"/>
      <c r="AD1756" s="186"/>
      <c r="AE1756" s="186"/>
      <c r="AF1756" s="186"/>
      <c r="AG1756" s="186"/>
      <c r="AH1756" s="186"/>
      <c r="AI1756" s="186"/>
      <c r="AJ1756" s="186"/>
      <c r="AK1756" s="186"/>
      <c r="AL1756" s="186"/>
      <c r="AM1756" s="186"/>
      <c r="AN1756" s="186"/>
      <c r="AO1756" s="186"/>
      <c r="AP1756" s="186"/>
    </row>
    <row r="1757" spans="1:42" s="55" customFormat="1" ht="31.9" hidden="1" customHeight="1" outlineLevel="1" x14ac:dyDescent="0.25">
      <c r="A1757" s="143" t="s">
        <v>578</v>
      </c>
      <c r="B1757" s="75" t="s">
        <v>391</v>
      </c>
      <c r="C1757" s="73"/>
      <c r="D1757" s="111"/>
      <c r="E1757" s="76"/>
      <c r="F1757" s="76"/>
      <c r="G1757" s="78"/>
      <c r="H1757" s="186"/>
      <c r="I1757" s="186"/>
      <c r="J1757" s="186"/>
      <c r="K1757" s="186"/>
      <c r="L1757" s="186"/>
      <c r="M1757" s="186"/>
      <c r="N1757" s="186"/>
      <c r="O1757" s="186"/>
      <c r="P1757" s="186"/>
      <c r="Q1757" s="186"/>
      <c r="R1757" s="186"/>
      <c r="S1757" s="186"/>
      <c r="T1757" s="186"/>
      <c r="U1757" s="186"/>
      <c r="V1757" s="186"/>
      <c r="W1757" s="186"/>
      <c r="X1757" s="186"/>
      <c r="Y1757" s="186"/>
      <c r="Z1757" s="186"/>
      <c r="AA1757" s="186"/>
      <c r="AB1757" s="186"/>
      <c r="AC1757" s="186"/>
      <c r="AD1757" s="186"/>
      <c r="AE1757" s="186"/>
      <c r="AF1757" s="186"/>
      <c r="AG1757" s="186"/>
      <c r="AH1757" s="186"/>
      <c r="AI1757" s="186"/>
      <c r="AJ1757" s="186"/>
      <c r="AK1757" s="186"/>
      <c r="AL1757" s="186"/>
      <c r="AM1757" s="186"/>
      <c r="AN1757" s="186"/>
      <c r="AO1757" s="186"/>
      <c r="AP1757" s="186"/>
    </row>
    <row r="1758" spans="1:42" s="55" customFormat="1" ht="31.9" hidden="1" customHeight="1" outlineLevel="1" x14ac:dyDescent="0.25">
      <c r="A1758" s="143" t="s">
        <v>579</v>
      </c>
      <c r="B1758" s="75" t="s">
        <v>392</v>
      </c>
      <c r="C1758" s="73"/>
      <c r="D1758" s="111"/>
      <c r="E1758" s="76"/>
      <c r="F1758" s="76"/>
      <c r="G1758" s="78"/>
      <c r="H1758" s="186"/>
      <c r="I1758" s="186"/>
      <c r="J1758" s="186"/>
      <c r="K1758" s="186"/>
      <c r="L1758" s="186"/>
      <c r="M1758" s="186"/>
      <c r="N1758" s="186"/>
      <c r="O1758" s="186"/>
      <c r="P1758" s="186"/>
      <c r="Q1758" s="186"/>
      <c r="R1758" s="186"/>
      <c r="S1758" s="186"/>
      <c r="T1758" s="186"/>
      <c r="U1758" s="186"/>
      <c r="V1758" s="186"/>
      <c r="W1758" s="186"/>
      <c r="X1758" s="186"/>
      <c r="Y1758" s="186"/>
      <c r="Z1758" s="186"/>
      <c r="AA1758" s="186"/>
      <c r="AB1758" s="186"/>
      <c r="AC1758" s="186"/>
      <c r="AD1758" s="186"/>
      <c r="AE1758" s="186"/>
      <c r="AF1758" s="186"/>
      <c r="AG1758" s="186"/>
      <c r="AH1758" s="186"/>
      <c r="AI1758" s="186"/>
      <c r="AJ1758" s="186"/>
      <c r="AK1758" s="186"/>
      <c r="AL1758" s="186"/>
      <c r="AM1758" s="186"/>
      <c r="AN1758" s="186"/>
      <c r="AO1758" s="186"/>
      <c r="AP1758" s="186"/>
    </row>
    <row r="1759" spans="1:42" s="55" customFormat="1" ht="31.9" hidden="1" customHeight="1" outlineLevel="1" x14ac:dyDescent="0.25">
      <c r="A1759" s="143" t="s">
        <v>580</v>
      </c>
      <c r="B1759" s="75" t="s">
        <v>393</v>
      </c>
      <c r="C1759" s="73"/>
      <c r="D1759" s="111"/>
      <c r="E1759" s="76"/>
      <c r="F1759" s="76"/>
      <c r="G1759" s="78"/>
      <c r="H1759" s="186"/>
      <c r="I1759" s="186"/>
      <c r="J1759" s="186"/>
      <c r="K1759" s="186"/>
      <c r="L1759" s="186"/>
      <c r="M1759" s="186"/>
      <c r="N1759" s="186"/>
      <c r="O1759" s="186"/>
      <c r="P1759" s="186"/>
      <c r="Q1759" s="186"/>
      <c r="R1759" s="186"/>
      <c r="S1759" s="186"/>
      <c r="T1759" s="186"/>
      <c r="U1759" s="186"/>
      <c r="V1759" s="186"/>
      <c r="W1759" s="186"/>
      <c r="X1759" s="186"/>
      <c r="Y1759" s="186"/>
      <c r="Z1759" s="186"/>
      <c r="AA1759" s="186"/>
      <c r="AB1759" s="186"/>
      <c r="AC1759" s="186"/>
      <c r="AD1759" s="186"/>
      <c r="AE1759" s="186"/>
      <c r="AF1759" s="186"/>
      <c r="AG1759" s="186"/>
      <c r="AH1759" s="186"/>
      <c r="AI1759" s="186"/>
      <c r="AJ1759" s="186"/>
      <c r="AK1759" s="186"/>
      <c r="AL1759" s="186"/>
      <c r="AM1759" s="186"/>
      <c r="AN1759" s="186"/>
      <c r="AO1759" s="186"/>
      <c r="AP1759" s="186"/>
    </row>
    <row r="1760" spans="1:42" s="55" customFormat="1" ht="31.9" hidden="1" customHeight="1" x14ac:dyDescent="0.25">
      <c r="A1760" s="143" t="s">
        <v>177</v>
      </c>
      <c r="B1760" s="57" t="s">
        <v>178</v>
      </c>
      <c r="C1760" s="58"/>
      <c r="D1760" s="122"/>
      <c r="E1760" s="59"/>
      <c r="F1760" s="87"/>
      <c r="G1760" s="118"/>
      <c r="H1760" s="186"/>
      <c r="I1760" s="186"/>
      <c r="J1760" s="186"/>
      <c r="K1760" s="186"/>
      <c r="L1760" s="186"/>
      <c r="M1760" s="186"/>
      <c r="N1760" s="186"/>
      <c r="O1760" s="186"/>
      <c r="P1760" s="186"/>
      <c r="Q1760" s="186"/>
      <c r="R1760" s="186"/>
      <c r="S1760" s="186"/>
      <c r="T1760" s="186"/>
      <c r="U1760" s="186"/>
      <c r="V1760" s="186"/>
      <c r="W1760" s="186"/>
      <c r="X1760" s="186"/>
      <c r="Y1760" s="186"/>
      <c r="Z1760" s="186"/>
      <c r="AA1760" s="186"/>
      <c r="AB1760" s="186"/>
      <c r="AC1760" s="186"/>
      <c r="AD1760" s="186"/>
      <c r="AE1760" s="186"/>
      <c r="AF1760" s="186"/>
      <c r="AG1760" s="186"/>
      <c r="AH1760" s="186"/>
      <c r="AI1760" s="186"/>
      <c r="AJ1760" s="186"/>
      <c r="AK1760" s="186"/>
      <c r="AL1760" s="186"/>
      <c r="AM1760" s="186"/>
      <c r="AN1760" s="186"/>
      <c r="AO1760" s="186"/>
      <c r="AP1760" s="186"/>
    </row>
    <row r="1761" spans="1:42" s="55" customFormat="1" ht="31.9" hidden="1" customHeight="1" outlineLevel="1" x14ac:dyDescent="0.25">
      <c r="A1761" s="143" t="s">
        <v>179</v>
      </c>
      <c r="B1761" s="61" t="s">
        <v>113</v>
      </c>
      <c r="C1761" s="62"/>
      <c r="D1761" s="120"/>
      <c r="E1761" s="64"/>
      <c r="F1761" s="64"/>
      <c r="G1761" s="66"/>
      <c r="H1761" s="186"/>
      <c r="I1761" s="186"/>
      <c r="J1761" s="186"/>
      <c r="K1761" s="186"/>
      <c r="L1761" s="186"/>
      <c r="M1761" s="186"/>
      <c r="N1761" s="186"/>
      <c r="O1761" s="186"/>
      <c r="P1761" s="186"/>
      <c r="Q1761" s="186"/>
      <c r="R1761" s="186"/>
      <c r="S1761" s="186"/>
      <c r="T1761" s="186"/>
      <c r="U1761" s="186"/>
      <c r="V1761" s="186"/>
      <c r="W1761" s="186"/>
      <c r="X1761" s="186"/>
      <c r="Y1761" s="186"/>
      <c r="Z1761" s="186"/>
      <c r="AA1761" s="186"/>
      <c r="AB1761" s="186"/>
      <c r="AC1761" s="186"/>
      <c r="AD1761" s="186"/>
      <c r="AE1761" s="186"/>
      <c r="AF1761" s="186"/>
      <c r="AG1761" s="186"/>
      <c r="AH1761" s="186"/>
      <c r="AI1761" s="186"/>
      <c r="AJ1761" s="186"/>
      <c r="AK1761" s="186"/>
      <c r="AL1761" s="186"/>
      <c r="AM1761" s="186"/>
      <c r="AN1761" s="186"/>
      <c r="AO1761" s="186"/>
      <c r="AP1761" s="186"/>
    </row>
    <row r="1762" spans="1:42" s="55" customFormat="1" ht="31.9" hidden="1" customHeight="1" outlineLevel="1" x14ac:dyDescent="0.25">
      <c r="A1762" s="143" t="s">
        <v>180</v>
      </c>
      <c r="B1762" s="68" t="s">
        <v>114</v>
      </c>
      <c r="C1762" s="69"/>
      <c r="D1762" s="119"/>
      <c r="E1762" s="85"/>
      <c r="F1762" s="85"/>
      <c r="G1762" s="86"/>
      <c r="H1762" s="186"/>
      <c r="I1762" s="186"/>
      <c r="J1762" s="186"/>
      <c r="K1762" s="186"/>
      <c r="L1762" s="186"/>
      <c r="M1762" s="186"/>
      <c r="N1762" s="186"/>
      <c r="O1762" s="186"/>
      <c r="P1762" s="186"/>
      <c r="Q1762" s="186"/>
      <c r="R1762" s="186"/>
      <c r="S1762" s="186"/>
      <c r="T1762" s="186"/>
      <c r="U1762" s="186"/>
      <c r="V1762" s="186"/>
      <c r="W1762" s="186"/>
      <c r="X1762" s="186"/>
      <c r="Y1762" s="186"/>
      <c r="Z1762" s="186"/>
      <c r="AA1762" s="186"/>
      <c r="AB1762" s="186"/>
      <c r="AC1762" s="186"/>
      <c r="AD1762" s="186"/>
      <c r="AE1762" s="186"/>
      <c r="AF1762" s="186"/>
      <c r="AG1762" s="186"/>
      <c r="AH1762" s="186"/>
      <c r="AI1762" s="186"/>
      <c r="AJ1762" s="186"/>
      <c r="AK1762" s="186"/>
      <c r="AL1762" s="186"/>
      <c r="AM1762" s="186"/>
      <c r="AN1762" s="186"/>
      <c r="AO1762" s="186"/>
      <c r="AP1762" s="186"/>
    </row>
    <row r="1763" spans="1:42" s="55" customFormat="1" ht="31.9" hidden="1" customHeight="1" outlineLevel="1" x14ac:dyDescent="0.25">
      <c r="A1763" s="143" t="s">
        <v>181</v>
      </c>
      <c r="B1763" s="72" t="s">
        <v>4</v>
      </c>
      <c r="C1763" s="73"/>
      <c r="D1763" s="111"/>
      <c r="E1763" s="76"/>
      <c r="F1763" s="76"/>
      <c r="G1763" s="78"/>
      <c r="H1763" s="186"/>
      <c r="I1763" s="186"/>
      <c r="J1763" s="186"/>
      <c r="K1763" s="186"/>
      <c r="L1763" s="186"/>
      <c r="M1763" s="186"/>
      <c r="N1763" s="186"/>
      <c r="O1763" s="186"/>
      <c r="P1763" s="186"/>
      <c r="Q1763" s="186"/>
      <c r="R1763" s="186"/>
      <c r="S1763" s="186"/>
      <c r="T1763" s="186"/>
      <c r="U1763" s="186"/>
      <c r="V1763" s="186"/>
      <c r="W1763" s="186"/>
      <c r="X1763" s="186"/>
      <c r="Y1763" s="186"/>
      <c r="Z1763" s="186"/>
      <c r="AA1763" s="186"/>
      <c r="AB1763" s="186"/>
      <c r="AC1763" s="186"/>
      <c r="AD1763" s="186"/>
      <c r="AE1763" s="186"/>
      <c r="AF1763" s="186"/>
      <c r="AG1763" s="186"/>
      <c r="AH1763" s="186"/>
      <c r="AI1763" s="186"/>
      <c r="AJ1763" s="186"/>
      <c r="AK1763" s="186"/>
      <c r="AL1763" s="186"/>
      <c r="AM1763" s="186"/>
      <c r="AN1763" s="186"/>
      <c r="AO1763" s="186"/>
      <c r="AP1763" s="186"/>
    </row>
    <row r="1764" spans="1:42" s="55" customFormat="1" ht="31.9" hidden="1" customHeight="1" outlineLevel="1" x14ac:dyDescent="0.25">
      <c r="A1764" s="143" t="s">
        <v>581</v>
      </c>
      <c r="B1764" s="75" t="s">
        <v>582</v>
      </c>
      <c r="C1764" s="73"/>
      <c r="D1764" s="111"/>
      <c r="E1764" s="76"/>
      <c r="F1764" s="76"/>
      <c r="G1764" s="78"/>
      <c r="H1764" s="186"/>
      <c r="I1764" s="186"/>
      <c r="J1764" s="186"/>
      <c r="K1764" s="186"/>
      <c r="L1764" s="186"/>
      <c r="M1764" s="186"/>
      <c r="N1764" s="186"/>
      <c r="O1764" s="186"/>
      <c r="P1764" s="186"/>
      <c r="Q1764" s="186"/>
      <c r="R1764" s="186"/>
      <c r="S1764" s="186"/>
      <c r="T1764" s="186"/>
      <c r="U1764" s="186"/>
      <c r="V1764" s="186"/>
      <c r="W1764" s="186"/>
      <c r="X1764" s="186"/>
      <c r="Y1764" s="186"/>
      <c r="Z1764" s="186"/>
      <c r="AA1764" s="186"/>
      <c r="AB1764" s="186"/>
      <c r="AC1764" s="186"/>
      <c r="AD1764" s="186"/>
      <c r="AE1764" s="186"/>
      <c r="AF1764" s="186"/>
      <c r="AG1764" s="186"/>
      <c r="AH1764" s="186"/>
      <c r="AI1764" s="186"/>
      <c r="AJ1764" s="186"/>
      <c r="AK1764" s="186"/>
      <c r="AL1764" s="186"/>
      <c r="AM1764" s="186"/>
      <c r="AN1764" s="186"/>
      <c r="AO1764" s="186"/>
      <c r="AP1764" s="186"/>
    </row>
    <row r="1765" spans="1:42" s="55" customFormat="1" ht="31.9" hidden="1" customHeight="1" outlineLevel="1" x14ac:dyDescent="0.25">
      <c r="A1765" s="143" t="s">
        <v>583</v>
      </c>
      <c r="B1765" s="75" t="s">
        <v>584</v>
      </c>
      <c r="C1765" s="73"/>
      <c r="D1765" s="111"/>
      <c r="E1765" s="76"/>
      <c r="F1765" s="76"/>
      <c r="G1765" s="78"/>
      <c r="H1765" s="186"/>
      <c r="I1765" s="186"/>
      <c r="J1765" s="186"/>
      <c r="K1765" s="186"/>
      <c r="L1765" s="186"/>
      <c r="M1765" s="186"/>
      <c r="N1765" s="186"/>
      <c r="O1765" s="186"/>
      <c r="P1765" s="186"/>
      <c r="Q1765" s="186"/>
      <c r="R1765" s="186"/>
      <c r="S1765" s="186"/>
      <c r="T1765" s="186"/>
      <c r="U1765" s="186"/>
      <c r="V1765" s="186"/>
      <c r="W1765" s="186"/>
      <c r="X1765" s="186"/>
      <c r="Y1765" s="186"/>
      <c r="Z1765" s="186"/>
      <c r="AA1765" s="186"/>
      <c r="AB1765" s="186"/>
      <c r="AC1765" s="186"/>
      <c r="AD1765" s="186"/>
      <c r="AE1765" s="186"/>
      <c r="AF1765" s="186"/>
      <c r="AG1765" s="186"/>
      <c r="AH1765" s="186"/>
      <c r="AI1765" s="186"/>
      <c r="AJ1765" s="186"/>
      <c r="AK1765" s="186"/>
      <c r="AL1765" s="186"/>
      <c r="AM1765" s="186"/>
      <c r="AN1765" s="186"/>
      <c r="AO1765" s="186"/>
      <c r="AP1765" s="186"/>
    </row>
    <row r="1766" spans="1:42" s="55" customFormat="1" ht="31.9" hidden="1" customHeight="1" outlineLevel="1" x14ac:dyDescent="0.25">
      <c r="A1766" s="143" t="s">
        <v>585</v>
      </c>
      <c r="B1766" s="75" t="s">
        <v>586</v>
      </c>
      <c r="C1766" s="73"/>
      <c r="D1766" s="111"/>
      <c r="E1766" s="76"/>
      <c r="F1766" s="76"/>
      <c r="G1766" s="78"/>
      <c r="H1766" s="186"/>
      <c r="I1766" s="186"/>
      <c r="J1766" s="186"/>
      <c r="K1766" s="186"/>
      <c r="L1766" s="186"/>
      <c r="M1766" s="186"/>
      <c r="N1766" s="186"/>
      <c r="O1766" s="186"/>
      <c r="P1766" s="186"/>
      <c r="Q1766" s="186"/>
      <c r="R1766" s="186"/>
      <c r="S1766" s="186"/>
      <c r="T1766" s="186"/>
      <c r="U1766" s="186"/>
      <c r="V1766" s="186"/>
      <c r="W1766" s="186"/>
      <c r="X1766" s="186"/>
      <c r="Y1766" s="186"/>
      <c r="Z1766" s="186"/>
      <c r="AA1766" s="186"/>
      <c r="AB1766" s="186"/>
      <c r="AC1766" s="186"/>
      <c r="AD1766" s="186"/>
      <c r="AE1766" s="186"/>
      <c r="AF1766" s="186"/>
      <c r="AG1766" s="186"/>
      <c r="AH1766" s="186"/>
      <c r="AI1766" s="186"/>
      <c r="AJ1766" s="186"/>
      <c r="AK1766" s="186"/>
      <c r="AL1766" s="186"/>
      <c r="AM1766" s="186"/>
      <c r="AN1766" s="186"/>
      <c r="AO1766" s="186"/>
      <c r="AP1766" s="186"/>
    </row>
    <row r="1767" spans="1:42" s="55" customFormat="1" ht="31.9" hidden="1" customHeight="1" outlineLevel="1" x14ac:dyDescent="0.25">
      <c r="A1767" s="143" t="s">
        <v>587</v>
      </c>
      <c r="B1767" s="75" t="s">
        <v>588</v>
      </c>
      <c r="C1767" s="73"/>
      <c r="D1767" s="111"/>
      <c r="E1767" s="76"/>
      <c r="F1767" s="76"/>
      <c r="G1767" s="78"/>
      <c r="H1767" s="186"/>
      <c r="I1767" s="186"/>
      <c r="J1767" s="186"/>
      <c r="K1767" s="186"/>
      <c r="L1767" s="186"/>
      <c r="M1767" s="186"/>
      <c r="N1767" s="186"/>
      <c r="O1767" s="186"/>
      <c r="P1767" s="186"/>
      <c r="Q1767" s="186"/>
      <c r="R1767" s="186"/>
      <c r="S1767" s="186"/>
      <c r="T1767" s="186"/>
      <c r="U1767" s="186"/>
      <c r="V1767" s="186"/>
      <c r="W1767" s="186"/>
      <c r="X1767" s="186"/>
      <c r="Y1767" s="186"/>
      <c r="Z1767" s="186"/>
      <c r="AA1767" s="186"/>
      <c r="AB1767" s="186"/>
      <c r="AC1767" s="186"/>
      <c r="AD1767" s="186"/>
      <c r="AE1767" s="186"/>
      <c r="AF1767" s="186"/>
      <c r="AG1767" s="186"/>
      <c r="AH1767" s="186"/>
      <c r="AI1767" s="186"/>
      <c r="AJ1767" s="186"/>
      <c r="AK1767" s="186"/>
      <c r="AL1767" s="186"/>
      <c r="AM1767" s="186"/>
      <c r="AN1767" s="186"/>
      <c r="AO1767" s="186"/>
      <c r="AP1767" s="186"/>
    </row>
    <row r="1768" spans="1:42" s="55" customFormat="1" ht="31.9" hidden="1" customHeight="1" outlineLevel="1" x14ac:dyDescent="0.25">
      <c r="A1768" s="143" t="s">
        <v>589</v>
      </c>
      <c r="B1768" s="75" t="s">
        <v>590</v>
      </c>
      <c r="C1768" s="73"/>
      <c r="D1768" s="111"/>
      <c r="E1768" s="76"/>
      <c r="F1768" s="76"/>
      <c r="G1768" s="78"/>
      <c r="H1768" s="186"/>
      <c r="I1768" s="186"/>
      <c r="J1768" s="186"/>
      <c r="K1768" s="186"/>
      <c r="L1768" s="186"/>
      <c r="M1768" s="186"/>
      <c r="N1768" s="186"/>
      <c r="O1768" s="186"/>
      <c r="P1768" s="186"/>
      <c r="Q1768" s="186"/>
      <c r="R1768" s="186"/>
      <c r="S1768" s="186"/>
      <c r="T1768" s="186"/>
      <c r="U1768" s="186"/>
      <c r="V1768" s="186"/>
      <c r="W1768" s="186"/>
      <c r="X1768" s="186"/>
      <c r="Y1768" s="186"/>
      <c r="Z1768" s="186"/>
      <c r="AA1768" s="186"/>
      <c r="AB1768" s="186"/>
      <c r="AC1768" s="186"/>
      <c r="AD1768" s="186"/>
      <c r="AE1768" s="186"/>
      <c r="AF1768" s="186"/>
      <c r="AG1768" s="186"/>
      <c r="AH1768" s="186"/>
      <c r="AI1768" s="186"/>
      <c r="AJ1768" s="186"/>
      <c r="AK1768" s="186"/>
      <c r="AL1768" s="186"/>
      <c r="AM1768" s="186"/>
      <c r="AN1768" s="186"/>
      <c r="AO1768" s="186"/>
      <c r="AP1768" s="186"/>
    </row>
    <row r="1769" spans="1:42" s="55" customFormat="1" ht="31.9" hidden="1" customHeight="1" outlineLevel="1" x14ac:dyDescent="0.25">
      <c r="A1769" s="143" t="s">
        <v>182</v>
      </c>
      <c r="B1769" s="107" t="s">
        <v>3</v>
      </c>
      <c r="C1769" s="73"/>
      <c r="D1769" s="111"/>
      <c r="E1769" s="76"/>
      <c r="F1769" s="76"/>
      <c r="G1769" s="78"/>
      <c r="H1769" s="186"/>
      <c r="I1769" s="186"/>
      <c r="J1769" s="186"/>
      <c r="K1769" s="186"/>
      <c r="L1769" s="186"/>
      <c r="M1769" s="186"/>
      <c r="N1769" s="186"/>
      <c r="O1769" s="186"/>
      <c r="P1769" s="186"/>
      <c r="Q1769" s="186"/>
      <c r="R1769" s="186"/>
      <c r="S1769" s="186"/>
      <c r="T1769" s="186"/>
      <c r="U1769" s="186"/>
      <c r="V1769" s="186"/>
      <c r="W1769" s="186"/>
      <c r="X1769" s="186"/>
      <c r="Y1769" s="186"/>
      <c r="Z1769" s="186"/>
      <c r="AA1769" s="186"/>
      <c r="AB1769" s="186"/>
      <c r="AC1769" s="186"/>
      <c r="AD1769" s="186"/>
      <c r="AE1769" s="186"/>
      <c r="AF1769" s="186"/>
      <c r="AG1769" s="186"/>
      <c r="AH1769" s="186"/>
      <c r="AI1769" s="186"/>
      <c r="AJ1769" s="186"/>
      <c r="AK1769" s="186"/>
      <c r="AL1769" s="186"/>
      <c r="AM1769" s="186"/>
      <c r="AN1769" s="186"/>
      <c r="AO1769" s="186"/>
      <c r="AP1769" s="186"/>
    </row>
    <row r="1770" spans="1:42" s="55" customFormat="1" ht="31.9" hidden="1" customHeight="1" outlineLevel="1" x14ac:dyDescent="0.25">
      <c r="A1770" s="143" t="s">
        <v>591</v>
      </c>
      <c r="B1770" s="75" t="s">
        <v>582</v>
      </c>
      <c r="C1770" s="73"/>
      <c r="D1770" s="111"/>
      <c r="E1770" s="76"/>
      <c r="F1770" s="76"/>
      <c r="G1770" s="78"/>
      <c r="H1770" s="186"/>
      <c r="I1770" s="186"/>
      <c r="J1770" s="186"/>
      <c r="K1770" s="186"/>
      <c r="L1770" s="186"/>
      <c r="M1770" s="186"/>
      <c r="N1770" s="186"/>
      <c r="O1770" s="186"/>
      <c r="P1770" s="186"/>
      <c r="Q1770" s="186"/>
      <c r="R1770" s="186"/>
      <c r="S1770" s="186"/>
      <c r="T1770" s="186"/>
      <c r="U1770" s="186"/>
      <c r="V1770" s="186"/>
      <c r="W1770" s="186"/>
      <c r="X1770" s="186"/>
      <c r="Y1770" s="186"/>
      <c r="Z1770" s="186"/>
      <c r="AA1770" s="186"/>
      <c r="AB1770" s="186"/>
      <c r="AC1770" s="186"/>
      <c r="AD1770" s="186"/>
      <c r="AE1770" s="186"/>
      <c r="AF1770" s="186"/>
      <c r="AG1770" s="186"/>
      <c r="AH1770" s="186"/>
      <c r="AI1770" s="186"/>
      <c r="AJ1770" s="186"/>
      <c r="AK1770" s="186"/>
      <c r="AL1770" s="186"/>
      <c r="AM1770" s="186"/>
      <c r="AN1770" s="186"/>
      <c r="AO1770" s="186"/>
      <c r="AP1770" s="186"/>
    </row>
    <row r="1771" spans="1:42" s="55" customFormat="1" ht="31.9" hidden="1" customHeight="1" outlineLevel="1" x14ac:dyDescent="0.25">
      <c r="A1771" s="143" t="s">
        <v>592</v>
      </c>
      <c r="B1771" s="75" t="s">
        <v>584</v>
      </c>
      <c r="C1771" s="73"/>
      <c r="D1771" s="111"/>
      <c r="E1771" s="76"/>
      <c r="F1771" s="76"/>
      <c r="G1771" s="78"/>
      <c r="H1771" s="186"/>
      <c r="I1771" s="186"/>
      <c r="J1771" s="186"/>
      <c r="K1771" s="186"/>
      <c r="L1771" s="186"/>
      <c r="M1771" s="186"/>
      <c r="N1771" s="186"/>
      <c r="O1771" s="186"/>
      <c r="P1771" s="186"/>
      <c r="Q1771" s="186"/>
      <c r="R1771" s="186"/>
      <c r="S1771" s="186"/>
      <c r="T1771" s="186"/>
      <c r="U1771" s="186"/>
      <c r="V1771" s="186"/>
      <c r="W1771" s="186"/>
      <c r="X1771" s="186"/>
      <c r="Y1771" s="186"/>
      <c r="Z1771" s="186"/>
      <c r="AA1771" s="186"/>
      <c r="AB1771" s="186"/>
      <c r="AC1771" s="186"/>
      <c r="AD1771" s="186"/>
      <c r="AE1771" s="186"/>
      <c r="AF1771" s="186"/>
      <c r="AG1771" s="186"/>
      <c r="AH1771" s="186"/>
      <c r="AI1771" s="186"/>
      <c r="AJ1771" s="186"/>
      <c r="AK1771" s="186"/>
      <c r="AL1771" s="186"/>
      <c r="AM1771" s="186"/>
      <c r="AN1771" s="186"/>
      <c r="AO1771" s="186"/>
      <c r="AP1771" s="186"/>
    </row>
    <row r="1772" spans="1:42" s="55" customFormat="1" ht="31.9" hidden="1" customHeight="1" outlineLevel="1" x14ac:dyDescent="0.25">
      <c r="A1772" s="143" t="s">
        <v>593</v>
      </c>
      <c r="B1772" s="75" t="s">
        <v>586</v>
      </c>
      <c r="C1772" s="73"/>
      <c r="D1772" s="111"/>
      <c r="E1772" s="76"/>
      <c r="F1772" s="76"/>
      <c r="G1772" s="78"/>
      <c r="H1772" s="186"/>
      <c r="I1772" s="186"/>
      <c r="J1772" s="186"/>
      <c r="K1772" s="186"/>
      <c r="L1772" s="186"/>
      <c r="M1772" s="186"/>
      <c r="N1772" s="186"/>
      <c r="O1772" s="186"/>
      <c r="P1772" s="186"/>
      <c r="Q1772" s="186"/>
      <c r="R1772" s="186"/>
      <c r="S1772" s="186"/>
      <c r="T1772" s="186"/>
      <c r="U1772" s="186"/>
      <c r="V1772" s="186"/>
      <c r="W1772" s="186"/>
      <c r="X1772" s="186"/>
      <c r="Y1772" s="186"/>
      <c r="Z1772" s="186"/>
      <c r="AA1772" s="186"/>
      <c r="AB1772" s="186"/>
      <c r="AC1772" s="186"/>
      <c r="AD1772" s="186"/>
      <c r="AE1772" s="186"/>
      <c r="AF1772" s="186"/>
      <c r="AG1772" s="186"/>
      <c r="AH1772" s="186"/>
      <c r="AI1772" s="186"/>
      <c r="AJ1772" s="186"/>
      <c r="AK1772" s="186"/>
      <c r="AL1772" s="186"/>
      <c r="AM1772" s="186"/>
      <c r="AN1772" s="186"/>
      <c r="AO1772" s="186"/>
      <c r="AP1772" s="186"/>
    </row>
    <row r="1773" spans="1:42" s="55" customFormat="1" ht="31.9" hidden="1" customHeight="1" outlineLevel="1" x14ac:dyDescent="0.25">
      <c r="A1773" s="143" t="s">
        <v>594</v>
      </c>
      <c r="B1773" s="75" t="s">
        <v>588</v>
      </c>
      <c r="C1773" s="73"/>
      <c r="D1773" s="111"/>
      <c r="E1773" s="76"/>
      <c r="F1773" s="76"/>
      <c r="G1773" s="78"/>
      <c r="H1773" s="186"/>
      <c r="I1773" s="186"/>
      <c r="J1773" s="186"/>
      <c r="K1773" s="186"/>
      <c r="L1773" s="186"/>
      <c r="M1773" s="186"/>
      <c r="N1773" s="186"/>
      <c r="O1773" s="186"/>
      <c r="P1773" s="186"/>
      <c r="Q1773" s="186"/>
      <c r="R1773" s="186"/>
      <c r="S1773" s="186"/>
      <c r="T1773" s="186"/>
      <c r="U1773" s="186"/>
      <c r="V1773" s="186"/>
      <c r="W1773" s="186"/>
      <c r="X1773" s="186"/>
      <c r="Y1773" s="186"/>
      <c r="Z1773" s="186"/>
      <c r="AA1773" s="186"/>
      <c r="AB1773" s="186"/>
      <c r="AC1773" s="186"/>
      <c r="AD1773" s="186"/>
      <c r="AE1773" s="186"/>
      <c r="AF1773" s="186"/>
      <c r="AG1773" s="186"/>
      <c r="AH1773" s="186"/>
      <c r="AI1773" s="186"/>
      <c r="AJ1773" s="186"/>
      <c r="AK1773" s="186"/>
      <c r="AL1773" s="186"/>
      <c r="AM1773" s="186"/>
      <c r="AN1773" s="186"/>
      <c r="AO1773" s="186"/>
      <c r="AP1773" s="186"/>
    </row>
    <row r="1774" spans="1:42" s="55" customFormat="1" ht="31.9" hidden="1" customHeight="1" outlineLevel="1" x14ac:dyDescent="0.25">
      <c r="A1774" s="143" t="s">
        <v>595</v>
      </c>
      <c r="B1774" s="75" t="s">
        <v>590</v>
      </c>
      <c r="C1774" s="73"/>
      <c r="D1774" s="111"/>
      <c r="E1774" s="76"/>
      <c r="F1774" s="76"/>
      <c r="G1774" s="78"/>
      <c r="H1774" s="186"/>
      <c r="I1774" s="186"/>
      <c r="J1774" s="186"/>
      <c r="K1774" s="186"/>
      <c r="L1774" s="186"/>
      <c r="M1774" s="186"/>
      <c r="N1774" s="186"/>
      <c r="O1774" s="186"/>
      <c r="P1774" s="186"/>
      <c r="Q1774" s="186"/>
      <c r="R1774" s="186"/>
      <c r="S1774" s="186"/>
      <c r="T1774" s="186"/>
      <c r="U1774" s="186"/>
      <c r="V1774" s="186"/>
      <c r="W1774" s="186"/>
      <c r="X1774" s="186"/>
      <c r="Y1774" s="186"/>
      <c r="Z1774" s="186"/>
      <c r="AA1774" s="186"/>
      <c r="AB1774" s="186"/>
      <c r="AC1774" s="186"/>
      <c r="AD1774" s="186"/>
      <c r="AE1774" s="186"/>
      <c r="AF1774" s="186"/>
      <c r="AG1774" s="186"/>
      <c r="AH1774" s="186"/>
      <c r="AI1774" s="186"/>
      <c r="AJ1774" s="186"/>
      <c r="AK1774" s="186"/>
      <c r="AL1774" s="186"/>
      <c r="AM1774" s="186"/>
      <c r="AN1774" s="186"/>
      <c r="AO1774" s="186"/>
      <c r="AP1774" s="186"/>
    </row>
    <row r="1775" spans="1:42" s="55" customFormat="1" ht="31.9" hidden="1" customHeight="1" outlineLevel="1" x14ac:dyDescent="0.25">
      <c r="A1775" s="143" t="s">
        <v>183</v>
      </c>
      <c r="B1775" s="72" t="s">
        <v>5</v>
      </c>
      <c r="C1775" s="73"/>
      <c r="D1775" s="111"/>
      <c r="E1775" s="76"/>
      <c r="F1775" s="76"/>
      <c r="G1775" s="78"/>
      <c r="H1775" s="186"/>
      <c r="I1775" s="186"/>
      <c r="J1775" s="186"/>
      <c r="K1775" s="186"/>
      <c r="L1775" s="186"/>
      <c r="M1775" s="186"/>
      <c r="N1775" s="186"/>
      <c r="O1775" s="186"/>
      <c r="P1775" s="186"/>
      <c r="Q1775" s="186"/>
      <c r="R1775" s="186"/>
      <c r="S1775" s="186"/>
      <c r="T1775" s="186"/>
      <c r="U1775" s="186"/>
      <c r="V1775" s="186"/>
      <c r="W1775" s="186"/>
      <c r="X1775" s="186"/>
      <c r="Y1775" s="186"/>
      <c r="Z1775" s="186"/>
      <c r="AA1775" s="186"/>
      <c r="AB1775" s="186"/>
      <c r="AC1775" s="186"/>
      <c r="AD1775" s="186"/>
      <c r="AE1775" s="186"/>
      <c r="AF1775" s="186"/>
      <c r="AG1775" s="186"/>
      <c r="AH1775" s="186"/>
      <c r="AI1775" s="186"/>
      <c r="AJ1775" s="186"/>
      <c r="AK1775" s="186"/>
      <c r="AL1775" s="186"/>
      <c r="AM1775" s="186"/>
      <c r="AN1775" s="186"/>
      <c r="AO1775" s="186"/>
      <c r="AP1775" s="186"/>
    </row>
    <row r="1776" spans="1:42" s="55" customFormat="1" ht="31.9" hidden="1" customHeight="1" outlineLevel="1" x14ac:dyDescent="0.25">
      <c r="A1776" s="143" t="s">
        <v>596</v>
      </c>
      <c r="B1776" s="75" t="s">
        <v>582</v>
      </c>
      <c r="C1776" s="73"/>
      <c r="D1776" s="111"/>
      <c r="E1776" s="76"/>
      <c r="F1776" s="76"/>
      <c r="G1776" s="78"/>
      <c r="H1776" s="186"/>
      <c r="I1776" s="186"/>
      <c r="J1776" s="186"/>
      <c r="K1776" s="186"/>
      <c r="L1776" s="186"/>
      <c r="M1776" s="186"/>
      <c r="N1776" s="186"/>
      <c r="O1776" s="186"/>
      <c r="P1776" s="186"/>
      <c r="Q1776" s="186"/>
      <c r="R1776" s="186"/>
      <c r="S1776" s="186"/>
      <c r="T1776" s="186"/>
      <c r="U1776" s="186"/>
      <c r="V1776" s="186"/>
      <c r="W1776" s="186"/>
      <c r="X1776" s="186"/>
      <c r="Y1776" s="186"/>
      <c r="Z1776" s="186"/>
      <c r="AA1776" s="186"/>
      <c r="AB1776" s="186"/>
      <c r="AC1776" s="186"/>
      <c r="AD1776" s="186"/>
      <c r="AE1776" s="186"/>
      <c r="AF1776" s="186"/>
      <c r="AG1776" s="186"/>
      <c r="AH1776" s="186"/>
      <c r="AI1776" s="186"/>
      <c r="AJ1776" s="186"/>
      <c r="AK1776" s="186"/>
      <c r="AL1776" s="186"/>
      <c r="AM1776" s="186"/>
      <c r="AN1776" s="186"/>
      <c r="AO1776" s="186"/>
      <c r="AP1776" s="186"/>
    </row>
    <row r="1777" spans="1:42" s="55" customFormat="1" ht="31.9" hidden="1" customHeight="1" outlineLevel="1" x14ac:dyDescent="0.25">
      <c r="A1777" s="143" t="s">
        <v>597</v>
      </c>
      <c r="B1777" s="75" t="s">
        <v>584</v>
      </c>
      <c r="C1777" s="73"/>
      <c r="D1777" s="111"/>
      <c r="E1777" s="76"/>
      <c r="F1777" s="76"/>
      <c r="G1777" s="78"/>
      <c r="H1777" s="186"/>
      <c r="I1777" s="186"/>
      <c r="J1777" s="186"/>
      <c r="K1777" s="186"/>
      <c r="L1777" s="186"/>
      <c r="M1777" s="186"/>
      <c r="N1777" s="186"/>
      <c r="O1777" s="186"/>
      <c r="P1777" s="186"/>
      <c r="Q1777" s="186"/>
      <c r="R1777" s="186"/>
      <c r="S1777" s="186"/>
      <c r="T1777" s="186"/>
      <c r="U1777" s="186"/>
      <c r="V1777" s="186"/>
      <c r="W1777" s="186"/>
      <c r="X1777" s="186"/>
      <c r="Y1777" s="186"/>
      <c r="Z1777" s="186"/>
      <c r="AA1777" s="186"/>
      <c r="AB1777" s="186"/>
      <c r="AC1777" s="186"/>
      <c r="AD1777" s="186"/>
      <c r="AE1777" s="186"/>
      <c r="AF1777" s="186"/>
      <c r="AG1777" s="186"/>
      <c r="AH1777" s="186"/>
      <c r="AI1777" s="186"/>
      <c r="AJ1777" s="186"/>
      <c r="AK1777" s="186"/>
      <c r="AL1777" s="186"/>
      <c r="AM1777" s="186"/>
      <c r="AN1777" s="186"/>
      <c r="AO1777" s="186"/>
      <c r="AP1777" s="186"/>
    </row>
    <row r="1778" spans="1:42" s="55" customFormat="1" ht="31.9" hidden="1" customHeight="1" outlineLevel="1" x14ac:dyDescent="0.25">
      <c r="A1778" s="143" t="s">
        <v>598</v>
      </c>
      <c r="B1778" s="75" t="s">
        <v>586</v>
      </c>
      <c r="C1778" s="73"/>
      <c r="D1778" s="111"/>
      <c r="E1778" s="76"/>
      <c r="F1778" s="76"/>
      <c r="G1778" s="78"/>
      <c r="H1778" s="186"/>
      <c r="I1778" s="186"/>
      <c r="J1778" s="186"/>
      <c r="K1778" s="186"/>
      <c r="L1778" s="186"/>
      <c r="M1778" s="186"/>
      <c r="N1778" s="186"/>
      <c r="O1778" s="186"/>
      <c r="P1778" s="186"/>
      <c r="Q1778" s="186"/>
      <c r="R1778" s="186"/>
      <c r="S1778" s="186"/>
      <c r="T1778" s="186"/>
      <c r="U1778" s="186"/>
      <c r="V1778" s="186"/>
      <c r="W1778" s="186"/>
      <c r="X1778" s="186"/>
      <c r="Y1778" s="186"/>
      <c r="Z1778" s="186"/>
      <c r="AA1778" s="186"/>
      <c r="AB1778" s="186"/>
      <c r="AC1778" s="186"/>
      <c r="AD1778" s="186"/>
      <c r="AE1778" s="186"/>
      <c r="AF1778" s="186"/>
      <c r="AG1778" s="186"/>
      <c r="AH1778" s="186"/>
      <c r="AI1778" s="186"/>
      <c r="AJ1778" s="186"/>
      <c r="AK1778" s="186"/>
      <c r="AL1778" s="186"/>
      <c r="AM1778" s="186"/>
      <c r="AN1778" s="186"/>
      <c r="AO1778" s="186"/>
      <c r="AP1778" s="186"/>
    </row>
    <row r="1779" spans="1:42" s="55" customFormat="1" ht="31.9" hidden="1" customHeight="1" outlineLevel="1" x14ac:dyDescent="0.25">
      <c r="A1779" s="143" t="s">
        <v>599</v>
      </c>
      <c r="B1779" s="75" t="s">
        <v>588</v>
      </c>
      <c r="C1779" s="73"/>
      <c r="D1779" s="111"/>
      <c r="E1779" s="76"/>
      <c r="F1779" s="76"/>
      <c r="G1779" s="78"/>
      <c r="H1779" s="186"/>
      <c r="I1779" s="186"/>
      <c r="J1779" s="186"/>
      <c r="K1779" s="186"/>
      <c r="L1779" s="186"/>
      <c r="M1779" s="186"/>
      <c r="N1779" s="186"/>
      <c r="O1779" s="186"/>
      <c r="P1779" s="186"/>
      <c r="Q1779" s="186"/>
      <c r="R1779" s="186"/>
      <c r="S1779" s="186"/>
      <c r="T1779" s="186"/>
      <c r="U1779" s="186"/>
      <c r="V1779" s="186"/>
      <c r="W1779" s="186"/>
      <c r="X1779" s="186"/>
      <c r="Y1779" s="186"/>
      <c r="Z1779" s="186"/>
      <c r="AA1779" s="186"/>
      <c r="AB1779" s="186"/>
      <c r="AC1779" s="186"/>
      <c r="AD1779" s="186"/>
      <c r="AE1779" s="186"/>
      <c r="AF1779" s="186"/>
      <c r="AG1779" s="186"/>
      <c r="AH1779" s="186"/>
      <c r="AI1779" s="186"/>
      <c r="AJ1779" s="186"/>
      <c r="AK1779" s="186"/>
      <c r="AL1779" s="186"/>
      <c r="AM1779" s="186"/>
      <c r="AN1779" s="186"/>
      <c r="AO1779" s="186"/>
      <c r="AP1779" s="186"/>
    </row>
    <row r="1780" spans="1:42" s="55" customFormat="1" ht="31.9" hidden="1" customHeight="1" outlineLevel="1" x14ac:dyDescent="0.25">
      <c r="A1780" s="143" t="s">
        <v>600</v>
      </c>
      <c r="B1780" s="75" t="s">
        <v>590</v>
      </c>
      <c r="C1780" s="73"/>
      <c r="D1780" s="111"/>
      <c r="E1780" s="76"/>
      <c r="F1780" s="76"/>
      <c r="G1780" s="78"/>
      <c r="H1780" s="186"/>
      <c r="I1780" s="186"/>
      <c r="J1780" s="186"/>
      <c r="K1780" s="186"/>
      <c r="L1780" s="186"/>
      <c r="M1780" s="186"/>
      <c r="N1780" s="186"/>
      <c r="O1780" s="186"/>
      <c r="P1780" s="186"/>
      <c r="Q1780" s="186"/>
      <c r="R1780" s="186"/>
      <c r="S1780" s="186"/>
      <c r="T1780" s="186"/>
      <c r="U1780" s="186"/>
      <c r="V1780" s="186"/>
      <c r="W1780" s="186"/>
      <c r="X1780" s="186"/>
      <c r="Y1780" s="186"/>
      <c r="Z1780" s="186"/>
      <c r="AA1780" s="186"/>
      <c r="AB1780" s="186"/>
      <c r="AC1780" s="186"/>
      <c r="AD1780" s="186"/>
      <c r="AE1780" s="186"/>
      <c r="AF1780" s="186"/>
      <c r="AG1780" s="186"/>
      <c r="AH1780" s="186"/>
      <c r="AI1780" s="186"/>
      <c r="AJ1780" s="186"/>
      <c r="AK1780" s="186"/>
      <c r="AL1780" s="186"/>
      <c r="AM1780" s="186"/>
      <c r="AN1780" s="186"/>
      <c r="AO1780" s="186"/>
      <c r="AP1780" s="186"/>
    </row>
    <row r="1781" spans="1:42" s="55" customFormat="1" ht="31.9" hidden="1" customHeight="1" outlineLevel="1" x14ac:dyDescent="0.25">
      <c r="A1781" s="143" t="s">
        <v>184</v>
      </c>
      <c r="B1781" s="72" t="s">
        <v>353</v>
      </c>
      <c r="C1781" s="73"/>
      <c r="D1781" s="111"/>
      <c r="E1781" s="76"/>
      <c r="F1781" s="76"/>
      <c r="G1781" s="78"/>
      <c r="H1781" s="186"/>
      <c r="I1781" s="186"/>
      <c r="J1781" s="186"/>
      <c r="K1781" s="186"/>
      <c r="L1781" s="186"/>
      <c r="M1781" s="186"/>
      <c r="N1781" s="186"/>
      <c r="O1781" s="186"/>
      <c r="P1781" s="186"/>
      <c r="Q1781" s="186"/>
      <c r="R1781" s="186"/>
      <c r="S1781" s="186"/>
      <c r="T1781" s="186"/>
      <c r="U1781" s="186"/>
      <c r="V1781" s="186"/>
      <c r="W1781" s="186"/>
      <c r="X1781" s="186"/>
      <c r="Y1781" s="186"/>
      <c r="Z1781" s="186"/>
      <c r="AA1781" s="186"/>
      <c r="AB1781" s="186"/>
      <c r="AC1781" s="186"/>
      <c r="AD1781" s="186"/>
      <c r="AE1781" s="186"/>
      <c r="AF1781" s="186"/>
      <c r="AG1781" s="186"/>
      <c r="AH1781" s="186"/>
      <c r="AI1781" s="186"/>
      <c r="AJ1781" s="186"/>
      <c r="AK1781" s="186"/>
      <c r="AL1781" s="186"/>
      <c r="AM1781" s="186"/>
      <c r="AN1781" s="186"/>
      <c r="AO1781" s="186"/>
      <c r="AP1781" s="186"/>
    </row>
    <row r="1782" spans="1:42" s="55" customFormat="1" ht="31.9" hidden="1" customHeight="1" outlineLevel="1" x14ac:dyDescent="0.25">
      <c r="A1782" s="143" t="s">
        <v>601</v>
      </c>
      <c r="B1782" s="75" t="s">
        <v>582</v>
      </c>
      <c r="C1782" s="73"/>
      <c r="D1782" s="111"/>
      <c r="E1782" s="76"/>
      <c r="F1782" s="76"/>
      <c r="G1782" s="78"/>
      <c r="H1782" s="186"/>
      <c r="I1782" s="186"/>
      <c r="J1782" s="186"/>
      <c r="K1782" s="186"/>
      <c r="L1782" s="186"/>
      <c r="M1782" s="186"/>
      <c r="N1782" s="186"/>
      <c r="O1782" s="186"/>
      <c r="P1782" s="186"/>
      <c r="Q1782" s="186"/>
      <c r="R1782" s="186"/>
      <c r="S1782" s="186"/>
      <c r="T1782" s="186"/>
      <c r="U1782" s="186"/>
      <c r="V1782" s="186"/>
      <c r="W1782" s="186"/>
      <c r="X1782" s="186"/>
      <c r="Y1782" s="186"/>
      <c r="Z1782" s="186"/>
      <c r="AA1782" s="186"/>
      <c r="AB1782" s="186"/>
      <c r="AC1782" s="186"/>
      <c r="AD1782" s="186"/>
      <c r="AE1782" s="186"/>
      <c r="AF1782" s="186"/>
      <c r="AG1782" s="186"/>
      <c r="AH1782" s="186"/>
      <c r="AI1782" s="186"/>
      <c r="AJ1782" s="186"/>
      <c r="AK1782" s="186"/>
      <c r="AL1782" s="186"/>
      <c r="AM1782" s="186"/>
      <c r="AN1782" s="186"/>
      <c r="AO1782" s="186"/>
      <c r="AP1782" s="186"/>
    </row>
    <row r="1783" spans="1:42" s="55" customFormat="1" ht="31.9" hidden="1" customHeight="1" outlineLevel="1" x14ac:dyDescent="0.25">
      <c r="A1783" s="143" t="s">
        <v>602</v>
      </c>
      <c r="B1783" s="75" t="s">
        <v>584</v>
      </c>
      <c r="C1783" s="73"/>
      <c r="D1783" s="111"/>
      <c r="E1783" s="76"/>
      <c r="F1783" s="76"/>
      <c r="G1783" s="78"/>
      <c r="H1783" s="186"/>
      <c r="I1783" s="186"/>
      <c r="J1783" s="186"/>
      <c r="K1783" s="186"/>
      <c r="L1783" s="186"/>
      <c r="M1783" s="186"/>
      <c r="N1783" s="186"/>
      <c r="O1783" s="186"/>
      <c r="P1783" s="186"/>
      <c r="Q1783" s="186"/>
      <c r="R1783" s="186"/>
      <c r="S1783" s="186"/>
      <c r="T1783" s="186"/>
      <c r="U1783" s="186"/>
      <c r="V1783" s="186"/>
      <c r="W1783" s="186"/>
      <c r="X1783" s="186"/>
      <c r="Y1783" s="186"/>
      <c r="Z1783" s="186"/>
      <c r="AA1783" s="186"/>
      <c r="AB1783" s="186"/>
      <c r="AC1783" s="186"/>
      <c r="AD1783" s="186"/>
      <c r="AE1783" s="186"/>
      <c r="AF1783" s="186"/>
      <c r="AG1783" s="186"/>
      <c r="AH1783" s="186"/>
      <c r="AI1783" s="186"/>
      <c r="AJ1783" s="186"/>
      <c r="AK1783" s="186"/>
      <c r="AL1783" s="186"/>
      <c r="AM1783" s="186"/>
      <c r="AN1783" s="186"/>
      <c r="AO1783" s="186"/>
      <c r="AP1783" s="186"/>
    </row>
    <row r="1784" spans="1:42" s="55" customFormat="1" ht="31.9" hidden="1" customHeight="1" outlineLevel="1" x14ac:dyDescent="0.25">
      <c r="A1784" s="143" t="s">
        <v>603</v>
      </c>
      <c r="B1784" s="75" t="s">
        <v>586</v>
      </c>
      <c r="C1784" s="73"/>
      <c r="D1784" s="111"/>
      <c r="E1784" s="76"/>
      <c r="F1784" s="76"/>
      <c r="G1784" s="78"/>
      <c r="H1784" s="186"/>
      <c r="I1784" s="186"/>
      <c r="J1784" s="186"/>
      <c r="K1784" s="186"/>
      <c r="L1784" s="186"/>
      <c r="M1784" s="186"/>
      <c r="N1784" s="186"/>
      <c r="O1784" s="186"/>
      <c r="P1784" s="186"/>
      <c r="Q1784" s="186"/>
      <c r="R1784" s="186"/>
      <c r="S1784" s="186"/>
      <c r="T1784" s="186"/>
      <c r="U1784" s="186"/>
      <c r="V1784" s="186"/>
      <c r="W1784" s="186"/>
      <c r="X1784" s="186"/>
      <c r="Y1784" s="186"/>
      <c r="Z1784" s="186"/>
      <c r="AA1784" s="186"/>
      <c r="AB1784" s="186"/>
      <c r="AC1784" s="186"/>
      <c r="AD1784" s="186"/>
      <c r="AE1784" s="186"/>
      <c r="AF1784" s="186"/>
      <c r="AG1784" s="186"/>
      <c r="AH1784" s="186"/>
      <c r="AI1784" s="186"/>
      <c r="AJ1784" s="186"/>
      <c r="AK1784" s="186"/>
      <c r="AL1784" s="186"/>
      <c r="AM1784" s="186"/>
      <c r="AN1784" s="186"/>
      <c r="AO1784" s="186"/>
      <c r="AP1784" s="186"/>
    </row>
    <row r="1785" spans="1:42" s="55" customFormat="1" ht="31.9" hidden="1" customHeight="1" outlineLevel="1" x14ac:dyDescent="0.25">
      <c r="A1785" s="143" t="s">
        <v>604</v>
      </c>
      <c r="B1785" s="75" t="s">
        <v>588</v>
      </c>
      <c r="C1785" s="73"/>
      <c r="D1785" s="111"/>
      <c r="E1785" s="76"/>
      <c r="F1785" s="76"/>
      <c r="G1785" s="78"/>
      <c r="H1785" s="186"/>
      <c r="I1785" s="186"/>
      <c r="J1785" s="186"/>
      <c r="K1785" s="186"/>
      <c r="L1785" s="186"/>
      <c r="M1785" s="186"/>
      <c r="N1785" s="186"/>
      <c r="O1785" s="186"/>
      <c r="P1785" s="186"/>
      <c r="Q1785" s="186"/>
      <c r="R1785" s="186"/>
      <c r="S1785" s="186"/>
      <c r="T1785" s="186"/>
      <c r="U1785" s="186"/>
      <c r="V1785" s="186"/>
      <c r="W1785" s="186"/>
      <c r="X1785" s="186"/>
      <c r="Y1785" s="186"/>
      <c r="Z1785" s="186"/>
      <c r="AA1785" s="186"/>
      <c r="AB1785" s="186"/>
      <c r="AC1785" s="186"/>
      <c r="AD1785" s="186"/>
      <c r="AE1785" s="186"/>
      <c r="AF1785" s="186"/>
      <c r="AG1785" s="186"/>
      <c r="AH1785" s="186"/>
      <c r="AI1785" s="186"/>
      <c r="AJ1785" s="186"/>
      <c r="AK1785" s="186"/>
      <c r="AL1785" s="186"/>
      <c r="AM1785" s="186"/>
      <c r="AN1785" s="186"/>
      <c r="AO1785" s="186"/>
      <c r="AP1785" s="186"/>
    </row>
    <row r="1786" spans="1:42" s="55" customFormat="1" ht="31.9" hidden="1" customHeight="1" outlineLevel="1" x14ac:dyDescent="0.25">
      <c r="A1786" s="143" t="s">
        <v>605</v>
      </c>
      <c r="B1786" s="75" t="s">
        <v>590</v>
      </c>
      <c r="C1786" s="73"/>
      <c r="D1786" s="111"/>
      <c r="E1786" s="76"/>
      <c r="F1786" s="76"/>
      <c r="G1786" s="78"/>
      <c r="H1786" s="186"/>
      <c r="I1786" s="186"/>
      <c r="J1786" s="186"/>
      <c r="K1786" s="186"/>
      <c r="L1786" s="186"/>
      <c r="M1786" s="186"/>
      <c r="N1786" s="186"/>
      <c r="O1786" s="186"/>
      <c r="P1786" s="186"/>
      <c r="Q1786" s="186"/>
      <c r="R1786" s="186"/>
      <c r="S1786" s="186"/>
      <c r="T1786" s="186"/>
      <c r="U1786" s="186"/>
      <c r="V1786" s="186"/>
      <c r="W1786" s="186"/>
      <c r="X1786" s="186"/>
      <c r="Y1786" s="186"/>
      <c r="Z1786" s="186"/>
      <c r="AA1786" s="186"/>
      <c r="AB1786" s="186"/>
      <c r="AC1786" s="186"/>
      <c r="AD1786" s="186"/>
      <c r="AE1786" s="186"/>
      <c r="AF1786" s="186"/>
      <c r="AG1786" s="186"/>
      <c r="AH1786" s="186"/>
      <c r="AI1786" s="186"/>
      <c r="AJ1786" s="186"/>
      <c r="AK1786" s="186"/>
      <c r="AL1786" s="186"/>
      <c r="AM1786" s="186"/>
      <c r="AN1786" s="186"/>
      <c r="AO1786" s="186"/>
      <c r="AP1786" s="186"/>
    </row>
    <row r="1787" spans="1:42" s="55" customFormat="1" ht="31.9" hidden="1" customHeight="1" outlineLevel="1" x14ac:dyDescent="0.25">
      <c r="A1787" s="143" t="s">
        <v>185</v>
      </c>
      <c r="B1787" s="72" t="s">
        <v>356</v>
      </c>
      <c r="C1787" s="73"/>
      <c r="D1787" s="111"/>
      <c r="E1787" s="76"/>
      <c r="F1787" s="76"/>
      <c r="G1787" s="78"/>
      <c r="H1787" s="186"/>
      <c r="I1787" s="186"/>
      <c r="J1787" s="186"/>
      <c r="K1787" s="186"/>
      <c r="L1787" s="186"/>
      <c r="M1787" s="186"/>
      <c r="N1787" s="186"/>
      <c r="O1787" s="186"/>
      <c r="P1787" s="186"/>
      <c r="Q1787" s="186"/>
      <c r="R1787" s="186"/>
      <c r="S1787" s="186"/>
      <c r="T1787" s="186"/>
      <c r="U1787" s="186"/>
      <c r="V1787" s="186"/>
      <c r="W1787" s="186"/>
      <c r="X1787" s="186"/>
      <c r="Y1787" s="186"/>
      <c r="Z1787" s="186"/>
      <c r="AA1787" s="186"/>
      <c r="AB1787" s="186"/>
      <c r="AC1787" s="186"/>
      <c r="AD1787" s="186"/>
      <c r="AE1787" s="186"/>
      <c r="AF1787" s="186"/>
      <c r="AG1787" s="186"/>
      <c r="AH1787" s="186"/>
      <c r="AI1787" s="186"/>
      <c r="AJ1787" s="186"/>
      <c r="AK1787" s="186"/>
      <c r="AL1787" s="186"/>
      <c r="AM1787" s="186"/>
      <c r="AN1787" s="186"/>
      <c r="AO1787" s="186"/>
      <c r="AP1787" s="186"/>
    </row>
    <row r="1788" spans="1:42" s="55" customFormat="1" ht="31.9" hidden="1" customHeight="1" outlineLevel="1" x14ac:dyDescent="0.25">
      <c r="A1788" s="143" t="s">
        <v>606</v>
      </c>
      <c r="B1788" s="75" t="s">
        <v>582</v>
      </c>
      <c r="C1788" s="73"/>
      <c r="D1788" s="111"/>
      <c r="E1788" s="76"/>
      <c r="F1788" s="76"/>
      <c r="G1788" s="78"/>
      <c r="H1788" s="186"/>
      <c r="I1788" s="186"/>
      <c r="J1788" s="186"/>
      <c r="K1788" s="186"/>
      <c r="L1788" s="186"/>
      <c r="M1788" s="186"/>
      <c r="N1788" s="186"/>
      <c r="O1788" s="186"/>
      <c r="P1788" s="186"/>
      <c r="Q1788" s="186"/>
      <c r="R1788" s="186"/>
      <c r="S1788" s="186"/>
      <c r="T1788" s="186"/>
      <c r="U1788" s="186"/>
      <c r="V1788" s="186"/>
      <c r="W1788" s="186"/>
      <c r="X1788" s="186"/>
      <c r="Y1788" s="186"/>
      <c r="Z1788" s="186"/>
      <c r="AA1788" s="186"/>
      <c r="AB1788" s="186"/>
      <c r="AC1788" s="186"/>
      <c r="AD1788" s="186"/>
      <c r="AE1788" s="186"/>
      <c r="AF1788" s="186"/>
      <c r="AG1788" s="186"/>
      <c r="AH1788" s="186"/>
      <c r="AI1788" s="186"/>
      <c r="AJ1788" s="186"/>
      <c r="AK1788" s="186"/>
      <c r="AL1788" s="186"/>
      <c r="AM1788" s="186"/>
      <c r="AN1788" s="186"/>
      <c r="AO1788" s="186"/>
      <c r="AP1788" s="186"/>
    </row>
    <row r="1789" spans="1:42" s="55" customFormat="1" ht="31.9" hidden="1" customHeight="1" outlineLevel="1" x14ac:dyDescent="0.25">
      <c r="A1789" s="143" t="s">
        <v>607</v>
      </c>
      <c r="B1789" s="75" t="s">
        <v>584</v>
      </c>
      <c r="C1789" s="73"/>
      <c r="D1789" s="111"/>
      <c r="E1789" s="76"/>
      <c r="F1789" s="76"/>
      <c r="G1789" s="78"/>
      <c r="H1789" s="186"/>
      <c r="I1789" s="186"/>
      <c r="J1789" s="186"/>
      <c r="K1789" s="186"/>
      <c r="L1789" s="186"/>
      <c r="M1789" s="186"/>
      <c r="N1789" s="186"/>
      <c r="O1789" s="186"/>
      <c r="P1789" s="186"/>
      <c r="Q1789" s="186"/>
      <c r="R1789" s="186"/>
      <c r="S1789" s="186"/>
      <c r="T1789" s="186"/>
      <c r="U1789" s="186"/>
      <c r="V1789" s="186"/>
      <c r="W1789" s="186"/>
      <c r="X1789" s="186"/>
      <c r="Y1789" s="186"/>
      <c r="Z1789" s="186"/>
      <c r="AA1789" s="186"/>
      <c r="AB1789" s="186"/>
      <c r="AC1789" s="186"/>
      <c r="AD1789" s="186"/>
      <c r="AE1789" s="186"/>
      <c r="AF1789" s="186"/>
      <c r="AG1789" s="186"/>
      <c r="AH1789" s="186"/>
      <c r="AI1789" s="186"/>
      <c r="AJ1789" s="186"/>
      <c r="AK1789" s="186"/>
      <c r="AL1789" s="186"/>
      <c r="AM1789" s="186"/>
      <c r="AN1789" s="186"/>
      <c r="AO1789" s="186"/>
      <c r="AP1789" s="186"/>
    </row>
    <row r="1790" spans="1:42" s="55" customFormat="1" ht="31.9" hidden="1" customHeight="1" outlineLevel="1" x14ac:dyDescent="0.25">
      <c r="A1790" s="143" t="s">
        <v>608</v>
      </c>
      <c r="B1790" s="75" t="s">
        <v>586</v>
      </c>
      <c r="C1790" s="73"/>
      <c r="D1790" s="111"/>
      <c r="E1790" s="76"/>
      <c r="F1790" s="76"/>
      <c r="G1790" s="78"/>
      <c r="H1790" s="186"/>
      <c r="I1790" s="186"/>
      <c r="J1790" s="186"/>
      <c r="K1790" s="186"/>
      <c r="L1790" s="186"/>
      <c r="M1790" s="186"/>
      <c r="N1790" s="186"/>
      <c r="O1790" s="186"/>
      <c r="P1790" s="186"/>
      <c r="Q1790" s="186"/>
      <c r="R1790" s="186"/>
      <c r="S1790" s="186"/>
      <c r="T1790" s="186"/>
      <c r="U1790" s="186"/>
      <c r="V1790" s="186"/>
      <c r="W1790" s="186"/>
      <c r="X1790" s="186"/>
      <c r="Y1790" s="186"/>
      <c r="Z1790" s="186"/>
      <c r="AA1790" s="186"/>
      <c r="AB1790" s="186"/>
      <c r="AC1790" s="186"/>
      <c r="AD1790" s="186"/>
      <c r="AE1790" s="186"/>
      <c r="AF1790" s="186"/>
      <c r="AG1790" s="186"/>
      <c r="AH1790" s="186"/>
      <c r="AI1790" s="186"/>
      <c r="AJ1790" s="186"/>
      <c r="AK1790" s="186"/>
      <c r="AL1790" s="186"/>
      <c r="AM1790" s="186"/>
      <c r="AN1790" s="186"/>
      <c r="AO1790" s="186"/>
      <c r="AP1790" s="186"/>
    </row>
    <row r="1791" spans="1:42" s="55" customFormat="1" ht="31.9" hidden="1" customHeight="1" outlineLevel="1" x14ac:dyDescent="0.25">
      <c r="A1791" s="143" t="s">
        <v>609</v>
      </c>
      <c r="B1791" s="75" t="s">
        <v>588</v>
      </c>
      <c r="C1791" s="73"/>
      <c r="D1791" s="111"/>
      <c r="E1791" s="76"/>
      <c r="F1791" s="76"/>
      <c r="G1791" s="78"/>
      <c r="H1791" s="186"/>
      <c r="I1791" s="186"/>
      <c r="J1791" s="186"/>
      <c r="K1791" s="186"/>
      <c r="L1791" s="186"/>
      <c r="M1791" s="186"/>
      <c r="N1791" s="186"/>
      <c r="O1791" s="186"/>
      <c r="P1791" s="186"/>
      <c r="Q1791" s="186"/>
      <c r="R1791" s="186"/>
      <c r="S1791" s="186"/>
      <c r="T1791" s="186"/>
      <c r="U1791" s="186"/>
      <c r="V1791" s="186"/>
      <c r="W1791" s="186"/>
      <c r="X1791" s="186"/>
      <c r="Y1791" s="186"/>
      <c r="Z1791" s="186"/>
      <c r="AA1791" s="186"/>
      <c r="AB1791" s="186"/>
      <c r="AC1791" s="186"/>
      <c r="AD1791" s="186"/>
      <c r="AE1791" s="186"/>
      <c r="AF1791" s="186"/>
      <c r="AG1791" s="186"/>
      <c r="AH1791" s="186"/>
      <c r="AI1791" s="186"/>
      <c r="AJ1791" s="186"/>
      <c r="AK1791" s="186"/>
      <c r="AL1791" s="186"/>
      <c r="AM1791" s="186"/>
      <c r="AN1791" s="186"/>
      <c r="AO1791" s="186"/>
      <c r="AP1791" s="186"/>
    </row>
    <row r="1792" spans="1:42" s="55" customFormat="1" ht="31.9" hidden="1" customHeight="1" outlineLevel="1" x14ac:dyDescent="0.25">
      <c r="A1792" s="143" t="s">
        <v>610</v>
      </c>
      <c r="B1792" s="75" t="s">
        <v>590</v>
      </c>
      <c r="C1792" s="73"/>
      <c r="D1792" s="111"/>
      <c r="E1792" s="76"/>
      <c r="F1792" s="76"/>
      <c r="G1792" s="78"/>
      <c r="H1792" s="186"/>
      <c r="I1792" s="186"/>
      <c r="J1792" s="186"/>
      <c r="K1792" s="186"/>
      <c r="L1792" s="186"/>
      <c r="M1792" s="186"/>
      <c r="N1792" s="186"/>
      <c r="O1792" s="186"/>
      <c r="P1792" s="186"/>
      <c r="Q1792" s="186"/>
      <c r="R1792" s="186"/>
      <c r="S1792" s="186"/>
      <c r="T1792" s="186"/>
      <c r="U1792" s="186"/>
      <c r="V1792" s="186"/>
      <c r="W1792" s="186"/>
      <c r="X1792" s="186"/>
      <c r="Y1792" s="186"/>
      <c r="Z1792" s="186"/>
      <c r="AA1792" s="186"/>
      <c r="AB1792" s="186"/>
      <c r="AC1792" s="186"/>
      <c r="AD1792" s="186"/>
      <c r="AE1792" s="186"/>
      <c r="AF1792" s="186"/>
      <c r="AG1792" s="186"/>
      <c r="AH1792" s="186"/>
      <c r="AI1792" s="186"/>
      <c r="AJ1792" s="186"/>
      <c r="AK1792" s="186"/>
      <c r="AL1792" s="186"/>
      <c r="AM1792" s="186"/>
      <c r="AN1792" s="186"/>
      <c r="AO1792" s="186"/>
      <c r="AP1792" s="186"/>
    </row>
    <row r="1793" spans="1:42" s="55" customFormat="1" ht="31.9" hidden="1" customHeight="1" outlineLevel="1" x14ac:dyDescent="0.25">
      <c r="A1793" s="143" t="s">
        <v>186</v>
      </c>
      <c r="B1793" s="72" t="s">
        <v>359</v>
      </c>
      <c r="C1793" s="73"/>
      <c r="D1793" s="111"/>
      <c r="E1793" s="76"/>
      <c r="F1793" s="76"/>
      <c r="G1793" s="78"/>
      <c r="H1793" s="186"/>
      <c r="I1793" s="186"/>
      <c r="J1793" s="186"/>
      <c r="K1793" s="186"/>
      <c r="L1793" s="186"/>
      <c r="M1793" s="186"/>
      <c r="N1793" s="186"/>
      <c r="O1793" s="186"/>
      <c r="P1793" s="186"/>
      <c r="Q1793" s="186"/>
      <c r="R1793" s="186"/>
      <c r="S1793" s="186"/>
      <c r="T1793" s="186"/>
      <c r="U1793" s="186"/>
      <c r="V1793" s="186"/>
      <c r="W1793" s="186"/>
      <c r="X1793" s="186"/>
      <c r="Y1793" s="186"/>
      <c r="Z1793" s="186"/>
      <c r="AA1793" s="186"/>
      <c r="AB1793" s="186"/>
      <c r="AC1793" s="186"/>
      <c r="AD1793" s="186"/>
      <c r="AE1793" s="186"/>
      <c r="AF1793" s="186"/>
      <c r="AG1793" s="186"/>
      <c r="AH1793" s="186"/>
      <c r="AI1793" s="186"/>
      <c r="AJ1793" s="186"/>
      <c r="AK1793" s="186"/>
      <c r="AL1793" s="186"/>
      <c r="AM1793" s="186"/>
      <c r="AN1793" s="186"/>
      <c r="AO1793" s="186"/>
      <c r="AP1793" s="186"/>
    </row>
    <row r="1794" spans="1:42" s="55" customFormat="1" ht="31.9" hidden="1" customHeight="1" outlineLevel="1" x14ac:dyDescent="0.25">
      <c r="A1794" s="143" t="s">
        <v>611</v>
      </c>
      <c r="B1794" s="75" t="s">
        <v>582</v>
      </c>
      <c r="C1794" s="73"/>
      <c r="D1794" s="111"/>
      <c r="E1794" s="76"/>
      <c r="F1794" s="76"/>
      <c r="G1794" s="78"/>
      <c r="H1794" s="186"/>
      <c r="I1794" s="186"/>
      <c r="J1794" s="186"/>
      <c r="K1794" s="186"/>
      <c r="L1794" s="186"/>
      <c r="M1794" s="186"/>
      <c r="N1794" s="186"/>
      <c r="O1794" s="186"/>
      <c r="P1794" s="186"/>
      <c r="Q1794" s="186"/>
      <c r="R1794" s="186"/>
      <c r="S1794" s="186"/>
      <c r="T1794" s="186"/>
      <c r="U1794" s="186"/>
      <c r="V1794" s="186"/>
      <c r="W1794" s="186"/>
      <c r="X1794" s="186"/>
      <c r="Y1794" s="186"/>
      <c r="Z1794" s="186"/>
      <c r="AA1794" s="186"/>
      <c r="AB1794" s="186"/>
      <c r="AC1794" s="186"/>
      <c r="AD1794" s="186"/>
      <c r="AE1794" s="186"/>
      <c r="AF1794" s="186"/>
      <c r="AG1794" s="186"/>
      <c r="AH1794" s="186"/>
      <c r="AI1794" s="186"/>
      <c r="AJ1794" s="186"/>
      <c r="AK1794" s="186"/>
      <c r="AL1794" s="186"/>
      <c r="AM1794" s="186"/>
      <c r="AN1794" s="186"/>
      <c r="AO1794" s="186"/>
      <c r="AP1794" s="186"/>
    </row>
    <row r="1795" spans="1:42" s="55" customFormat="1" ht="31.9" hidden="1" customHeight="1" outlineLevel="1" x14ac:dyDescent="0.25">
      <c r="A1795" s="143" t="s">
        <v>612</v>
      </c>
      <c r="B1795" s="75" t="s">
        <v>584</v>
      </c>
      <c r="C1795" s="73"/>
      <c r="D1795" s="111"/>
      <c r="E1795" s="76"/>
      <c r="F1795" s="76"/>
      <c r="G1795" s="78"/>
      <c r="H1795" s="186"/>
      <c r="I1795" s="186"/>
      <c r="J1795" s="186"/>
      <c r="K1795" s="186"/>
      <c r="L1795" s="186"/>
      <c r="M1795" s="186"/>
      <c r="N1795" s="186"/>
      <c r="O1795" s="186"/>
      <c r="P1795" s="186"/>
      <c r="Q1795" s="186"/>
      <c r="R1795" s="186"/>
      <c r="S1795" s="186"/>
      <c r="T1795" s="186"/>
      <c r="U1795" s="186"/>
      <c r="V1795" s="186"/>
      <c r="W1795" s="186"/>
      <c r="X1795" s="186"/>
      <c r="Y1795" s="186"/>
      <c r="Z1795" s="186"/>
      <c r="AA1795" s="186"/>
      <c r="AB1795" s="186"/>
      <c r="AC1795" s="186"/>
      <c r="AD1795" s="186"/>
      <c r="AE1795" s="186"/>
      <c r="AF1795" s="186"/>
      <c r="AG1795" s="186"/>
      <c r="AH1795" s="186"/>
      <c r="AI1795" s="186"/>
      <c r="AJ1795" s="186"/>
      <c r="AK1795" s="186"/>
      <c r="AL1795" s="186"/>
      <c r="AM1795" s="186"/>
      <c r="AN1795" s="186"/>
      <c r="AO1795" s="186"/>
      <c r="AP1795" s="186"/>
    </row>
    <row r="1796" spans="1:42" s="55" customFormat="1" ht="31.9" hidden="1" customHeight="1" outlineLevel="1" x14ac:dyDescent="0.25">
      <c r="A1796" s="143" t="s">
        <v>613</v>
      </c>
      <c r="B1796" s="75" t="s">
        <v>586</v>
      </c>
      <c r="C1796" s="73"/>
      <c r="D1796" s="111"/>
      <c r="E1796" s="76"/>
      <c r="F1796" s="76"/>
      <c r="G1796" s="78"/>
      <c r="H1796" s="186"/>
      <c r="I1796" s="186"/>
      <c r="J1796" s="186"/>
      <c r="K1796" s="186"/>
      <c r="L1796" s="186"/>
      <c r="M1796" s="186"/>
      <c r="N1796" s="186"/>
      <c r="O1796" s="186"/>
      <c r="P1796" s="186"/>
      <c r="Q1796" s="186"/>
      <c r="R1796" s="186"/>
      <c r="S1796" s="186"/>
      <c r="T1796" s="186"/>
      <c r="U1796" s="186"/>
      <c r="V1796" s="186"/>
      <c r="W1796" s="186"/>
      <c r="X1796" s="186"/>
      <c r="Y1796" s="186"/>
      <c r="Z1796" s="186"/>
      <c r="AA1796" s="186"/>
      <c r="AB1796" s="186"/>
      <c r="AC1796" s="186"/>
      <c r="AD1796" s="186"/>
      <c r="AE1796" s="186"/>
      <c r="AF1796" s="186"/>
      <c r="AG1796" s="186"/>
      <c r="AH1796" s="186"/>
      <c r="AI1796" s="186"/>
      <c r="AJ1796" s="186"/>
      <c r="AK1796" s="186"/>
      <c r="AL1796" s="186"/>
      <c r="AM1796" s="186"/>
      <c r="AN1796" s="186"/>
      <c r="AO1796" s="186"/>
      <c r="AP1796" s="186"/>
    </row>
    <row r="1797" spans="1:42" s="55" customFormat="1" ht="31.9" hidden="1" customHeight="1" outlineLevel="1" x14ac:dyDescent="0.25">
      <c r="A1797" s="143" t="s">
        <v>614</v>
      </c>
      <c r="B1797" s="75" t="s">
        <v>588</v>
      </c>
      <c r="C1797" s="73"/>
      <c r="D1797" s="111"/>
      <c r="E1797" s="76"/>
      <c r="F1797" s="76"/>
      <c r="G1797" s="78"/>
      <c r="H1797" s="186"/>
      <c r="I1797" s="186"/>
      <c r="J1797" s="186"/>
      <c r="K1797" s="186"/>
      <c r="L1797" s="186"/>
      <c r="M1797" s="186"/>
      <c r="N1797" s="186"/>
      <c r="O1797" s="186"/>
      <c r="P1797" s="186"/>
      <c r="Q1797" s="186"/>
      <c r="R1797" s="186"/>
      <c r="S1797" s="186"/>
      <c r="T1797" s="186"/>
      <c r="U1797" s="186"/>
      <c r="V1797" s="186"/>
      <c r="W1797" s="186"/>
      <c r="X1797" s="186"/>
      <c r="Y1797" s="186"/>
      <c r="Z1797" s="186"/>
      <c r="AA1797" s="186"/>
      <c r="AB1797" s="186"/>
      <c r="AC1797" s="186"/>
      <c r="AD1797" s="186"/>
      <c r="AE1797" s="186"/>
      <c r="AF1797" s="186"/>
      <c r="AG1797" s="186"/>
      <c r="AH1797" s="186"/>
      <c r="AI1797" s="186"/>
      <c r="AJ1797" s="186"/>
      <c r="AK1797" s="186"/>
      <c r="AL1797" s="186"/>
      <c r="AM1797" s="186"/>
      <c r="AN1797" s="186"/>
      <c r="AO1797" s="186"/>
      <c r="AP1797" s="186"/>
    </row>
    <row r="1798" spans="1:42" s="55" customFormat="1" ht="31.9" hidden="1" customHeight="1" outlineLevel="1" x14ac:dyDescent="0.25">
      <c r="A1798" s="143" t="s">
        <v>615</v>
      </c>
      <c r="B1798" s="75" t="s">
        <v>590</v>
      </c>
      <c r="C1798" s="73"/>
      <c r="D1798" s="111"/>
      <c r="E1798" s="76"/>
      <c r="F1798" s="76"/>
      <c r="G1798" s="78"/>
      <c r="H1798" s="186"/>
      <c r="I1798" s="186"/>
      <c r="J1798" s="186"/>
      <c r="K1798" s="186"/>
      <c r="L1798" s="186"/>
      <c r="M1798" s="186"/>
      <c r="N1798" s="186"/>
      <c r="O1798" s="186"/>
      <c r="P1798" s="186"/>
      <c r="Q1798" s="186"/>
      <c r="R1798" s="186"/>
      <c r="S1798" s="186"/>
      <c r="T1798" s="186"/>
      <c r="U1798" s="186"/>
      <c r="V1798" s="186"/>
      <c r="W1798" s="186"/>
      <c r="X1798" s="186"/>
      <c r="Y1798" s="186"/>
      <c r="Z1798" s="186"/>
      <c r="AA1798" s="186"/>
      <c r="AB1798" s="186"/>
      <c r="AC1798" s="186"/>
      <c r="AD1798" s="186"/>
      <c r="AE1798" s="186"/>
      <c r="AF1798" s="186"/>
      <c r="AG1798" s="186"/>
      <c r="AH1798" s="186"/>
      <c r="AI1798" s="186"/>
      <c r="AJ1798" s="186"/>
      <c r="AK1798" s="186"/>
      <c r="AL1798" s="186"/>
      <c r="AM1798" s="186"/>
      <c r="AN1798" s="186"/>
      <c r="AO1798" s="186"/>
      <c r="AP1798" s="186"/>
    </row>
    <row r="1799" spans="1:42" s="55" customFormat="1" ht="31.9" hidden="1" customHeight="1" outlineLevel="1" x14ac:dyDescent="0.25">
      <c r="A1799" s="143" t="s">
        <v>616</v>
      </c>
      <c r="B1799" s="72" t="s">
        <v>362</v>
      </c>
      <c r="C1799" s="73"/>
      <c r="D1799" s="111"/>
      <c r="E1799" s="76"/>
      <c r="F1799" s="76"/>
      <c r="G1799" s="78"/>
      <c r="H1799" s="186"/>
      <c r="I1799" s="186"/>
      <c r="J1799" s="186"/>
      <c r="K1799" s="186"/>
      <c r="L1799" s="186"/>
      <c r="M1799" s="186"/>
      <c r="N1799" s="186"/>
      <c r="O1799" s="186"/>
      <c r="P1799" s="186"/>
      <c r="Q1799" s="186"/>
      <c r="R1799" s="186"/>
      <c r="S1799" s="186"/>
      <c r="T1799" s="186"/>
      <c r="U1799" s="186"/>
      <c r="V1799" s="186"/>
      <c r="W1799" s="186"/>
      <c r="X1799" s="186"/>
      <c r="Y1799" s="186"/>
      <c r="Z1799" s="186"/>
      <c r="AA1799" s="186"/>
      <c r="AB1799" s="186"/>
      <c r="AC1799" s="186"/>
      <c r="AD1799" s="186"/>
      <c r="AE1799" s="186"/>
      <c r="AF1799" s="186"/>
      <c r="AG1799" s="186"/>
      <c r="AH1799" s="186"/>
      <c r="AI1799" s="186"/>
      <c r="AJ1799" s="186"/>
      <c r="AK1799" s="186"/>
      <c r="AL1799" s="186"/>
      <c r="AM1799" s="186"/>
      <c r="AN1799" s="186"/>
      <c r="AO1799" s="186"/>
      <c r="AP1799" s="186"/>
    </row>
    <row r="1800" spans="1:42" s="55" customFormat="1" ht="31.9" hidden="1" customHeight="1" outlineLevel="1" x14ac:dyDescent="0.25">
      <c r="A1800" s="143" t="s">
        <v>617</v>
      </c>
      <c r="B1800" s="75" t="s">
        <v>582</v>
      </c>
      <c r="C1800" s="73"/>
      <c r="D1800" s="111"/>
      <c r="E1800" s="76"/>
      <c r="F1800" s="76"/>
      <c r="G1800" s="78"/>
      <c r="H1800" s="186"/>
      <c r="I1800" s="186"/>
      <c r="J1800" s="186"/>
      <c r="K1800" s="186"/>
      <c r="L1800" s="186"/>
      <c r="M1800" s="186"/>
      <c r="N1800" s="186"/>
      <c r="O1800" s="186"/>
      <c r="P1800" s="186"/>
      <c r="Q1800" s="186"/>
      <c r="R1800" s="186"/>
      <c r="S1800" s="186"/>
      <c r="T1800" s="186"/>
      <c r="U1800" s="186"/>
      <c r="V1800" s="186"/>
      <c r="W1800" s="186"/>
      <c r="X1800" s="186"/>
      <c r="Y1800" s="186"/>
      <c r="Z1800" s="186"/>
      <c r="AA1800" s="186"/>
      <c r="AB1800" s="186"/>
      <c r="AC1800" s="186"/>
      <c r="AD1800" s="186"/>
      <c r="AE1800" s="186"/>
      <c r="AF1800" s="186"/>
      <c r="AG1800" s="186"/>
      <c r="AH1800" s="186"/>
      <c r="AI1800" s="186"/>
      <c r="AJ1800" s="186"/>
      <c r="AK1800" s="186"/>
      <c r="AL1800" s="186"/>
      <c r="AM1800" s="186"/>
      <c r="AN1800" s="186"/>
      <c r="AO1800" s="186"/>
      <c r="AP1800" s="186"/>
    </row>
    <row r="1801" spans="1:42" s="55" customFormat="1" ht="31.9" hidden="1" customHeight="1" outlineLevel="1" x14ac:dyDescent="0.25">
      <c r="A1801" s="143" t="s">
        <v>618</v>
      </c>
      <c r="B1801" s="75" t="s">
        <v>584</v>
      </c>
      <c r="C1801" s="73"/>
      <c r="D1801" s="111"/>
      <c r="E1801" s="76"/>
      <c r="F1801" s="76"/>
      <c r="G1801" s="78"/>
      <c r="H1801" s="186"/>
      <c r="I1801" s="186"/>
      <c r="J1801" s="186"/>
      <c r="K1801" s="186"/>
      <c r="L1801" s="186"/>
      <c r="M1801" s="186"/>
      <c r="N1801" s="186"/>
      <c r="O1801" s="186"/>
      <c r="P1801" s="186"/>
      <c r="Q1801" s="186"/>
      <c r="R1801" s="186"/>
      <c r="S1801" s="186"/>
      <c r="T1801" s="186"/>
      <c r="U1801" s="186"/>
      <c r="V1801" s="186"/>
      <c r="W1801" s="186"/>
      <c r="X1801" s="186"/>
      <c r="Y1801" s="186"/>
      <c r="Z1801" s="186"/>
      <c r="AA1801" s="186"/>
      <c r="AB1801" s="186"/>
      <c r="AC1801" s="186"/>
      <c r="AD1801" s="186"/>
      <c r="AE1801" s="186"/>
      <c r="AF1801" s="186"/>
      <c r="AG1801" s="186"/>
      <c r="AH1801" s="186"/>
      <c r="AI1801" s="186"/>
      <c r="AJ1801" s="186"/>
      <c r="AK1801" s="186"/>
      <c r="AL1801" s="186"/>
      <c r="AM1801" s="186"/>
      <c r="AN1801" s="186"/>
      <c r="AO1801" s="186"/>
      <c r="AP1801" s="186"/>
    </row>
    <row r="1802" spans="1:42" s="55" customFormat="1" ht="31.9" hidden="1" customHeight="1" outlineLevel="1" x14ac:dyDescent="0.25">
      <c r="A1802" s="143" t="s">
        <v>619</v>
      </c>
      <c r="B1802" s="75" t="s">
        <v>586</v>
      </c>
      <c r="C1802" s="73"/>
      <c r="D1802" s="111"/>
      <c r="E1802" s="76"/>
      <c r="F1802" s="76"/>
      <c r="G1802" s="78"/>
      <c r="H1802" s="186"/>
      <c r="I1802" s="186"/>
      <c r="J1802" s="186"/>
      <c r="K1802" s="186"/>
      <c r="L1802" s="186"/>
      <c r="M1802" s="186"/>
      <c r="N1802" s="186"/>
      <c r="O1802" s="186"/>
      <c r="P1802" s="186"/>
      <c r="Q1802" s="186"/>
      <c r="R1802" s="186"/>
      <c r="S1802" s="186"/>
      <c r="T1802" s="186"/>
      <c r="U1802" s="186"/>
      <c r="V1802" s="186"/>
      <c r="W1802" s="186"/>
      <c r="X1802" s="186"/>
      <c r="Y1802" s="186"/>
      <c r="Z1802" s="186"/>
      <c r="AA1802" s="186"/>
      <c r="AB1802" s="186"/>
      <c r="AC1802" s="186"/>
      <c r="AD1802" s="186"/>
      <c r="AE1802" s="186"/>
      <c r="AF1802" s="186"/>
      <c r="AG1802" s="186"/>
      <c r="AH1802" s="186"/>
      <c r="AI1802" s="186"/>
      <c r="AJ1802" s="186"/>
      <c r="AK1802" s="186"/>
      <c r="AL1802" s="186"/>
      <c r="AM1802" s="186"/>
      <c r="AN1802" s="186"/>
      <c r="AO1802" s="186"/>
      <c r="AP1802" s="186"/>
    </row>
    <row r="1803" spans="1:42" s="55" customFormat="1" ht="31.9" hidden="1" customHeight="1" outlineLevel="1" x14ac:dyDescent="0.25">
      <c r="A1803" s="143" t="s">
        <v>620</v>
      </c>
      <c r="B1803" s="75" t="s">
        <v>588</v>
      </c>
      <c r="C1803" s="73"/>
      <c r="D1803" s="111"/>
      <c r="E1803" s="76"/>
      <c r="F1803" s="76"/>
      <c r="G1803" s="78"/>
      <c r="H1803" s="186"/>
      <c r="I1803" s="186"/>
      <c r="J1803" s="186"/>
      <c r="K1803" s="186"/>
      <c r="L1803" s="186"/>
      <c r="M1803" s="186"/>
      <c r="N1803" s="186"/>
      <c r="O1803" s="186"/>
      <c r="P1803" s="186"/>
      <c r="Q1803" s="186"/>
      <c r="R1803" s="186"/>
      <c r="S1803" s="186"/>
      <c r="T1803" s="186"/>
      <c r="U1803" s="186"/>
      <c r="V1803" s="186"/>
      <c r="W1803" s="186"/>
      <c r="X1803" s="186"/>
      <c r="Y1803" s="186"/>
      <c r="Z1803" s="186"/>
      <c r="AA1803" s="186"/>
      <c r="AB1803" s="186"/>
      <c r="AC1803" s="186"/>
      <c r="AD1803" s="186"/>
      <c r="AE1803" s="186"/>
      <c r="AF1803" s="186"/>
      <c r="AG1803" s="186"/>
      <c r="AH1803" s="186"/>
      <c r="AI1803" s="186"/>
      <c r="AJ1803" s="186"/>
      <c r="AK1803" s="186"/>
      <c r="AL1803" s="186"/>
      <c r="AM1803" s="186"/>
      <c r="AN1803" s="186"/>
      <c r="AO1803" s="186"/>
      <c r="AP1803" s="186"/>
    </row>
    <row r="1804" spans="1:42" s="55" customFormat="1" ht="31.9" hidden="1" customHeight="1" outlineLevel="1" x14ac:dyDescent="0.25">
      <c r="A1804" s="143" t="s">
        <v>621</v>
      </c>
      <c r="B1804" s="75" t="s">
        <v>590</v>
      </c>
      <c r="C1804" s="73"/>
      <c r="D1804" s="111"/>
      <c r="E1804" s="76"/>
      <c r="F1804" s="76"/>
      <c r="G1804" s="78"/>
      <c r="H1804" s="186"/>
      <c r="I1804" s="186"/>
      <c r="J1804" s="186"/>
      <c r="K1804" s="186"/>
      <c r="L1804" s="186"/>
      <c r="M1804" s="186"/>
      <c r="N1804" s="186"/>
      <c r="O1804" s="186"/>
      <c r="P1804" s="186"/>
      <c r="Q1804" s="186"/>
      <c r="R1804" s="186"/>
      <c r="S1804" s="186"/>
      <c r="T1804" s="186"/>
      <c r="U1804" s="186"/>
      <c r="V1804" s="186"/>
      <c r="W1804" s="186"/>
      <c r="X1804" s="186"/>
      <c r="Y1804" s="186"/>
      <c r="Z1804" s="186"/>
      <c r="AA1804" s="186"/>
      <c r="AB1804" s="186"/>
      <c r="AC1804" s="186"/>
      <c r="AD1804" s="186"/>
      <c r="AE1804" s="186"/>
      <c r="AF1804" s="186"/>
      <c r="AG1804" s="186"/>
      <c r="AH1804" s="186"/>
      <c r="AI1804" s="186"/>
      <c r="AJ1804" s="186"/>
      <c r="AK1804" s="186"/>
      <c r="AL1804" s="186"/>
      <c r="AM1804" s="186"/>
      <c r="AN1804" s="186"/>
      <c r="AO1804" s="186"/>
      <c r="AP1804" s="186"/>
    </row>
    <row r="1805" spans="1:42" s="55" customFormat="1" ht="31.9" hidden="1" customHeight="1" outlineLevel="1" x14ac:dyDescent="0.25">
      <c r="A1805" s="143" t="s">
        <v>622</v>
      </c>
      <c r="B1805" s="72" t="s">
        <v>7</v>
      </c>
      <c r="C1805" s="73"/>
      <c r="D1805" s="111"/>
      <c r="E1805" s="76"/>
      <c r="F1805" s="76"/>
      <c r="G1805" s="78"/>
      <c r="H1805" s="186"/>
      <c r="I1805" s="186"/>
      <c r="J1805" s="186"/>
      <c r="K1805" s="186"/>
      <c r="L1805" s="186"/>
      <c r="M1805" s="186"/>
      <c r="N1805" s="186"/>
      <c r="O1805" s="186"/>
      <c r="P1805" s="186"/>
      <c r="Q1805" s="186"/>
      <c r="R1805" s="186"/>
      <c r="S1805" s="186"/>
      <c r="T1805" s="186"/>
      <c r="U1805" s="186"/>
      <c r="V1805" s="186"/>
      <c r="W1805" s="186"/>
      <c r="X1805" s="186"/>
      <c r="Y1805" s="186"/>
      <c r="Z1805" s="186"/>
      <c r="AA1805" s="186"/>
      <c r="AB1805" s="186"/>
      <c r="AC1805" s="186"/>
      <c r="AD1805" s="186"/>
      <c r="AE1805" s="186"/>
      <c r="AF1805" s="186"/>
      <c r="AG1805" s="186"/>
      <c r="AH1805" s="186"/>
      <c r="AI1805" s="186"/>
      <c r="AJ1805" s="186"/>
      <c r="AK1805" s="186"/>
      <c r="AL1805" s="186"/>
      <c r="AM1805" s="186"/>
      <c r="AN1805" s="186"/>
      <c r="AO1805" s="186"/>
      <c r="AP1805" s="186"/>
    </row>
    <row r="1806" spans="1:42" s="55" customFormat="1" ht="31.9" hidden="1" customHeight="1" outlineLevel="1" x14ac:dyDescent="0.25">
      <c r="A1806" s="143" t="s">
        <v>623</v>
      </c>
      <c r="B1806" s="75" t="s">
        <v>582</v>
      </c>
      <c r="C1806" s="73"/>
      <c r="D1806" s="111"/>
      <c r="E1806" s="76"/>
      <c r="F1806" s="76"/>
      <c r="G1806" s="78"/>
      <c r="H1806" s="186"/>
      <c r="I1806" s="186"/>
      <c r="J1806" s="186"/>
      <c r="K1806" s="186"/>
      <c r="L1806" s="186"/>
      <c r="M1806" s="186"/>
      <c r="N1806" s="186"/>
      <c r="O1806" s="186"/>
      <c r="P1806" s="186"/>
      <c r="Q1806" s="186"/>
      <c r="R1806" s="186"/>
      <c r="S1806" s="186"/>
      <c r="T1806" s="186"/>
      <c r="U1806" s="186"/>
      <c r="V1806" s="186"/>
      <c r="W1806" s="186"/>
      <c r="X1806" s="186"/>
      <c r="Y1806" s="186"/>
      <c r="Z1806" s="186"/>
      <c r="AA1806" s="186"/>
      <c r="AB1806" s="186"/>
      <c r="AC1806" s="186"/>
      <c r="AD1806" s="186"/>
      <c r="AE1806" s="186"/>
      <c r="AF1806" s="186"/>
      <c r="AG1806" s="186"/>
      <c r="AH1806" s="186"/>
      <c r="AI1806" s="186"/>
      <c r="AJ1806" s="186"/>
      <c r="AK1806" s="186"/>
      <c r="AL1806" s="186"/>
      <c r="AM1806" s="186"/>
      <c r="AN1806" s="186"/>
      <c r="AO1806" s="186"/>
      <c r="AP1806" s="186"/>
    </row>
    <row r="1807" spans="1:42" s="55" customFormat="1" ht="31.9" hidden="1" customHeight="1" outlineLevel="1" x14ac:dyDescent="0.25">
      <c r="A1807" s="143" t="s">
        <v>624</v>
      </c>
      <c r="B1807" s="75" t="s">
        <v>584</v>
      </c>
      <c r="C1807" s="73"/>
      <c r="D1807" s="111"/>
      <c r="E1807" s="76"/>
      <c r="F1807" s="76"/>
      <c r="G1807" s="78"/>
      <c r="H1807" s="186"/>
      <c r="I1807" s="186"/>
      <c r="J1807" s="186"/>
      <c r="K1807" s="186"/>
      <c r="L1807" s="186"/>
      <c r="M1807" s="186"/>
      <c r="N1807" s="186"/>
      <c r="O1807" s="186"/>
      <c r="P1807" s="186"/>
      <c r="Q1807" s="186"/>
      <c r="R1807" s="186"/>
      <c r="S1807" s="186"/>
      <c r="T1807" s="186"/>
      <c r="U1807" s="186"/>
      <c r="V1807" s="186"/>
      <c r="W1807" s="186"/>
      <c r="X1807" s="186"/>
      <c r="Y1807" s="186"/>
      <c r="Z1807" s="186"/>
      <c r="AA1807" s="186"/>
      <c r="AB1807" s="186"/>
      <c r="AC1807" s="186"/>
      <c r="AD1807" s="186"/>
      <c r="AE1807" s="186"/>
      <c r="AF1807" s="186"/>
      <c r="AG1807" s="186"/>
      <c r="AH1807" s="186"/>
      <c r="AI1807" s="186"/>
      <c r="AJ1807" s="186"/>
      <c r="AK1807" s="186"/>
      <c r="AL1807" s="186"/>
      <c r="AM1807" s="186"/>
      <c r="AN1807" s="186"/>
      <c r="AO1807" s="186"/>
      <c r="AP1807" s="186"/>
    </row>
    <row r="1808" spans="1:42" s="55" customFormat="1" ht="31.9" hidden="1" customHeight="1" outlineLevel="1" x14ac:dyDescent="0.25">
      <c r="A1808" s="143" t="s">
        <v>625</v>
      </c>
      <c r="B1808" s="75" t="s">
        <v>586</v>
      </c>
      <c r="C1808" s="73"/>
      <c r="D1808" s="111"/>
      <c r="E1808" s="76"/>
      <c r="F1808" s="76"/>
      <c r="G1808" s="78"/>
      <c r="H1808" s="186"/>
      <c r="I1808" s="186"/>
      <c r="J1808" s="186"/>
      <c r="K1808" s="186"/>
      <c r="L1808" s="186"/>
      <c r="M1808" s="186"/>
      <c r="N1808" s="186"/>
      <c r="O1808" s="186"/>
      <c r="P1808" s="186"/>
      <c r="Q1808" s="186"/>
      <c r="R1808" s="186"/>
      <c r="S1808" s="186"/>
      <c r="T1808" s="186"/>
      <c r="U1808" s="186"/>
      <c r="V1808" s="186"/>
      <c r="W1808" s="186"/>
      <c r="X1808" s="186"/>
      <c r="Y1808" s="186"/>
      <c r="Z1808" s="186"/>
      <c r="AA1808" s="186"/>
      <c r="AB1808" s="186"/>
      <c r="AC1808" s="186"/>
      <c r="AD1808" s="186"/>
      <c r="AE1808" s="186"/>
      <c r="AF1808" s="186"/>
      <c r="AG1808" s="186"/>
      <c r="AH1808" s="186"/>
      <c r="AI1808" s="186"/>
      <c r="AJ1808" s="186"/>
      <c r="AK1808" s="186"/>
      <c r="AL1808" s="186"/>
      <c r="AM1808" s="186"/>
      <c r="AN1808" s="186"/>
      <c r="AO1808" s="186"/>
      <c r="AP1808" s="186"/>
    </row>
    <row r="1809" spans="1:42" s="55" customFormat="1" ht="31.9" hidden="1" customHeight="1" outlineLevel="1" x14ac:dyDescent="0.25">
      <c r="A1809" s="143" t="s">
        <v>626</v>
      </c>
      <c r="B1809" s="75" t="s">
        <v>588</v>
      </c>
      <c r="C1809" s="73"/>
      <c r="D1809" s="111"/>
      <c r="E1809" s="76"/>
      <c r="F1809" s="76"/>
      <c r="G1809" s="78"/>
      <c r="H1809" s="186"/>
      <c r="I1809" s="186"/>
      <c r="J1809" s="186"/>
      <c r="K1809" s="186"/>
      <c r="L1809" s="186"/>
      <c r="M1809" s="186"/>
      <c r="N1809" s="186"/>
      <c r="O1809" s="186"/>
      <c r="P1809" s="186"/>
      <c r="Q1809" s="186"/>
      <c r="R1809" s="186"/>
      <c r="S1809" s="186"/>
      <c r="T1809" s="186"/>
      <c r="U1809" s="186"/>
      <c r="V1809" s="186"/>
      <c r="W1809" s="186"/>
      <c r="X1809" s="186"/>
      <c r="Y1809" s="186"/>
      <c r="Z1809" s="186"/>
      <c r="AA1809" s="186"/>
      <c r="AB1809" s="186"/>
      <c r="AC1809" s="186"/>
      <c r="AD1809" s="186"/>
      <c r="AE1809" s="186"/>
      <c r="AF1809" s="186"/>
      <c r="AG1809" s="186"/>
      <c r="AH1809" s="186"/>
      <c r="AI1809" s="186"/>
      <c r="AJ1809" s="186"/>
      <c r="AK1809" s="186"/>
      <c r="AL1809" s="186"/>
      <c r="AM1809" s="186"/>
      <c r="AN1809" s="186"/>
      <c r="AO1809" s="186"/>
      <c r="AP1809" s="186"/>
    </row>
    <row r="1810" spans="1:42" s="55" customFormat="1" ht="31.9" hidden="1" customHeight="1" outlineLevel="1" x14ac:dyDescent="0.25">
      <c r="A1810" s="143" t="s">
        <v>627</v>
      </c>
      <c r="B1810" s="75" t="s">
        <v>590</v>
      </c>
      <c r="C1810" s="73"/>
      <c r="D1810" s="111"/>
      <c r="E1810" s="76"/>
      <c r="F1810" s="76"/>
      <c r="G1810" s="78"/>
      <c r="H1810" s="186"/>
      <c r="I1810" s="186"/>
      <c r="J1810" s="186"/>
      <c r="K1810" s="186"/>
      <c r="L1810" s="186"/>
      <c r="M1810" s="186"/>
      <c r="N1810" s="186"/>
      <c r="O1810" s="186"/>
      <c r="P1810" s="186"/>
      <c r="Q1810" s="186"/>
      <c r="R1810" s="186"/>
      <c r="S1810" s="186"/>
      <c r="T1810" s="186"/>
      <c r="U1810" s="186"/>
      <c r="V1810" s="186"/>
      <c r="W1810" s="186"/>
      <c r="X1810" s="186"/>
      <c r="Y1810" s="186"/>
      <c r="Z1810" s="186"/>
      <c r="AA1810" s="186"/>
      <c r="AB1810" s="186"/>
      <c r="AC1810" s="186"/>
      <c r="AD1810" s="186"/>
      <c r="AE1810" s="186"/>
      <c r="AF1810" s="186"/>
      <c r="AG1810" s="186"/>
      <c r="AH1810" s="186"/>
      <c r="AI1810" s="186"/>
      <c r="AJ1810" s="186"/>
      <c r="AK1810" s="186"/>
      <c r="AL1810" s="186"/>
      <c r="AM1810" s="186"/>
      <c r="AN1810" s="186"/>
      <c r="AO1810" s="186"/>
      <c r="AP1810" s="186"/>
    </row>
    <row r="1811" spans="1:42" s="55" customFormat="1" ht="31.9" hidden="1" customHeight="1" outlineLevel="1" x14ac:dyDescent="0.25">
      <c r="A1811" s="143" t="s">
        <v>628</v>
      </c>
      <c r="B1811" s="72" t="s">
        <v>327</v>
      </c>
      <c r="C1811" s="73"/>
      <c r="D1811" s="111"/>
      <c r="E1811" s="76"/>
      <c r="F1811" s="76"/>
      <c r="G1811" s="78"/>
      <c r="H1811" s="186"/>
      <c r="I1811" s="186"/>
      <c r="J1811" s="186"/>
      <c r="K1811" s="186"/>
      <c r="L1811" s="186"/>
      <c r="M1811" s="186"/>
      <c r="N1811" s="186"/>
      <c r="O1811" s="186"/>
      <c r="P1811" s="186"/>
      <c r="Q1811" s="186"/>
      <c r="R1811" s="186"/>
      <c r="S1811" s="186"/>
      <c r="T1811" s="186"/>
      <c r="U1811" s="186"/>
      <c r="V1811" s="186"/>
      <c r="W1811" s="186"/>
      <c r="X1811" s="186"/>
      <c r="Y1811" s="186"/>
      <c r="Z1811" s="186"/>
      <c r="AA1811" s="186"/>
      <c r="AB1811" s="186"/>
      <c r="AC1811" s="186"/>
      <c r="AD1811" s="186"/>
      <c r="AE1811" s="186"/>
      <c r="AF1811" s="186"/>
      <c r="AG1811" s="186"/>
      <c r="AH1811" s="186"/>
      <c r="AI1811" s="186"/>
      <c r="AJ1811" s="186"/>
      <c r="AK1811" s="186"/>
      <c r="AL1811" s="186"/>
      <c r="AM1811" s="186"/>
      <c r="AN1811" s="186"/>
      <c r="AO1811" s="186"/>
      <c r="AP1811" s="186"/>
    </row>
    <row r="1812" spans="1:42" s="55" customFormat="1" ht="31.9" hidden="1" customHeight="1" outlineLevel="1" x14ac:dyDescent="0.25">
      <c r="A1812" s="143" t="s">
        <v>629</v>
      </c>
      <c r="B1812" s="75" t="s">
        <v>582</v>
      </c>
      <c r="C1812" s="73"/>
      <c r="D1812" s="111"/>
      <c r="E1812" s="76"/>
      <c r="F1812" s="76"/>
      <c r="G1812" s="78"/>
      <c r="H1812" s="186"/>
      <c r="I1812" s="186"/>
      <c r="J1812" s="186"/>
      <c r="K1812" s="186"/>
      <c r="L1812" s="186"/>
      <c r="M1812" s="186"/>
      <c r="N1812" s="186"/>
      <c r="O1812" s="186"/>
      <c r="P1812" s="186"/>
      <c r="Q1812" s="186"/>
      <c r="R1812" s="186"/>
      <c r="S1812" s="186"/>
      <c r="T1812" s="186"/>
      <c r="U1812" s="186"/>
      <c r="V1812" s="186"/>
      <c r="W1812" s="186"/>
      <c r="X1812" s="186"/>
      <c r="Y1812" s="186"/>
      <c r="Z1812" s="186"/>
      <c r="AA1812" s="186"/>
      <c r="AB1812" s="186"/>
      <c r="AC1812" s="186"/>
      <c r="AD1812" s="186"/>
      <c r="AE1812" s="186"/>
      <c r="AF1812" s="186"/>
      <c r="AG1812" s="186"/>
      <c r="AH1812" s="186"/>
      <c r="AI1812" s="186"/>
      <c r="AJ1812" s="186"/>
      <c r="AK1812" s="186"/>
      <c r="AL1812" s="186"/>
      <c r="AM1812" s="186"/>
      <c r="AN1812" s="186"/>
      <c r="AO1812" s="186"/>
      <c r="AP1812" s="186"/>
    </row>
    <row r="1813" spans="1:42" s="55" customFormat="1" ht="31.9" hidden="1" customHeight="1" outlineLevel="1" x14ac:dyDescent="0.25">
      <c r="A1813" s="143" t="s">
        <v>630</v>
      </c>
      <c r="B1813" s="75" t="s">
        <v>584</v>
      </c>
      <c r="C1813" s="73"/>
      <c r="D1813" s="111"/>
      <c r="E1813" s="76"/>
      <c r="F1813" s="76"/>
      <c r="G1813" s="78"/>
      <c r="H1813" s="186"/>
      <c r="I1813" s="186"/>
      <c r="J1813" s="186"/>
      <c r="K1813" s="186"/>
      <c r="L1813" s="186"/>
      <c r="M1813" s="186"/>
      <c r="N1813" s="186"/>
      <c r="O1813" s="186"/>
      <c r="P1813" s="186"/>
      <c r="Q1813" s="186"/>
      <c r="R1813" s="186"/>
      <c r="S1813" s="186"/>
      <c r="T1813" s="186"/>
      <c r="U1813" s="186"/>
      <c r="V1813" s="186"/>
      <c r="W1813" s="186"/>
      <c r="X1813" s="186"/>
      <c r="Y1813" s="186"/>
      <c r="Z1813" s="186"/>
      <c r="AA1813" s="186"/>
      <c r="AB1813" s="186"/>
      <c r="AC1813" s="186"/>
      <c r="AD1813" s="186"/>
      <c r="AE1813" s="186"/>
      <c r="AF1813" s="186"/>
      <c r="AG1813" s="186"/>
      <c r="AH1813" s="186"/>
      <c r="AI1813" s="186"/>
      <c r="AJ1813" s="186"/>
      <c r="AK1813" s="186"/>
      <c r="AL1813" s="186"/>
      <c r="AM1813" s="186"/>
      <c r="AN1813" s="186"/>
      <c r="AO1813" s="186"/>
      <c r="AP1813" s="186"/>
    </row>
    <row r="1814" spans="1:42" s="55" customFormat="1" ht="31.9" hidden="1" customHeight="1" outlineLevel="1" x14ac:dyDescent="0.25">
      <c r="A1814" s="143" t="s">
        <v>631</v>
      </c>
      <c r="B1814" s="75" t="s">
        <v>586</v>
      </c>
      <c r="C1814" s="73"/>
      <c r="D1814" s="111"/>
      <c r="E1814" s="76"/>
      <c r="F1814" s="76"/>
      <c r="G1814" s="78"/>
      <c r="H1814" s="186"/>
      <c r="I1814" s="186"/>
      <c r="J1814" s="186"/>
      <c r="K1814" s="186"/>
      <c r="L1814" s="186"/>
      <c r="M1814" s="186"/>
      <c r="N1814" s="186"/>
      <c r="O1814" s="186"/>
      <c r="P1814" s="186"/>
      <c r="Q1814" s="186"/>
      <c r="R1814" s="186"/>
      <c r="S1814" s="186"/>
      <c r="T1814" s="186"/>
      <c r="U1814" s="186"/>
      <c r="V1814" s="186"/>
      <c r="W1814" s="186"/>
      <c r="X1814" s="186"/>
      <c r="Y1814" s="186"/>
      <c r="Z1814" s="186"/>
      <c r="AA1814" s="186"/>
      <c r="AB1814" s="186"/>
      <c r="AC1814" s="186"/>
      <c r="AD1814" s="186"/>
      <c r="AE1814" s="186"/>
      <c r="AF1814" s="186"/>
      <c r="AG1814" s="186"/>
      <c r="AH1814" s="186"/>
      <c r="AI1814" s="186"/>
      <c r="AJ1814" s="186"/>
      <c r="AK1814" s="186"/>
      <c r="AL1814" s="186"/>
      <c r="AM1814" s="186"/>
      <c r="AN1814" s="186"/>
      <c r="AO1814" s="186"/>
      <c r="AP1814" s="186"/>
    </row>
    <row r="1815" spans="1:42" s="55" customFormat="1" ht="31.9" hidden="1" customHeight="1" outlineLevel="1" x14ac:dyDescent="0.25">
      <c r="A1815" s="143" t="s">
        <v>632</v>
      </c>
      <c r="B1815" s="75" t="s">
        <v>588</v>
      </c>
      <c r="C1815" s="73"/>
      <c r="D1815" s="111"/>
      <c r="E1815" s="76"/>
      <c r="F1815" s="76"/>
      <c r="G1815" s="78"/>
      <c r="H1815" s="186"/>
      <c r="I1815" s="186"/>
      <c r="J1815" s="186"/>
      <c r="K1815" s="186"/>
      <c r="L1815" s="186"/>
      <c r="M1815" s="186"/>
      <c r="N1815" s="186"/>
      <c r="O1815" s="186"/>
      <c r="P1815" s="186"/>
      <c r="Q1815" s="186"/>
      <c r="R1815" s="186"/>
      <c r="S1815" s="186"/>
      <c r="T1815" s="186"/>
      <c r="U1815" s="186"/>
      <c r="V1815" s="186"/>
      <c r="W1815" s="186"/>
      <c r="X1815" s="186"/>
      <c r="Y1815" s="186"/>
      <c r="Z1815" s="186"/>
      <c r="AA1815" s="186"/>
      <c r="AB1815" s="186"/>
      <c r="AC1815" s="186"/>
      <c r="AD1815" s="186"/>
      <c r="AE1815" s="186"/>
      <c r="AF1815" s="186"/>
      <c r="AG1815" s="186"/>
      <c r="AH1815" s="186"/>
      <c r="AI1815" s="186"/>
      <c r="AJ1815" s="186"/>
      <c r="AK1815" s="186"/>
      <c r="AL1815" s="186"/>
      <c r="AM1815" s="186"/>
      <c r="AN1815" s="186"/>
      <c r="AO1815" s="186"/>
      <c r="AP1815" s="186"/>
    </row>
    <row r="1816" spans="1:42" s="55" customFormat="1" ht="31.9" hidden="1" customHeight="1" outlineLevel="1" x14ac:dyDescent="0.25">
      <c r="A1816" s="143" t="s">
        <v>633</v>
      </c>
      <c r="B1816" s="75" t="s">
        <v>590</v>
      </c>
      <c r="C1816" s="73"/>
      <c r="D1816" s="111"/>
      <c r="E1816" s="76"/>
      <c r="F1816" s="76"/>
      <c r="G1816" s="78"/>
      <c r="H1816" s="186"/>
      <c r="I1816" s="186"/>
      <c r="J1816" s="186"/>
      <c r="K1816" s="186"/>
      <c r="L1816" s="186"/>
      <c r="M1816" s="186"/>
      <c r="N1816" s="186"/>
      <c r="O1816" s="186"/>
      <c r="P1816" s="186"/>
      <c r="Q1816" s="186"/>
      <c r="R1816" s="186"/>
      <c r="S1816" s="186"/>
      <c r="T1816" s="186"/>
      <c r="U1816" s="186"/>
      <c r="V1816" s="186"/>
      <c r="W1816" s="186"/>
      <c r="X1816" s="186"/>
      <c r="Y1816" s="186"/>
      <c r="Z1816" s="186"/>
      <c r="AA1816" s="186"/>
      <c r="AB1816" s="186"/>
      <c r="AC1816" s="186"/>
      <c r="AD1816" s="186"/>
      <c r="AE1816" s="186"/>
      <c r="AF1816" s="186"/>
      <c r="AG1816" s="186"/>
      <c r="AH1816" s="186"/>
      <c r="AI1816" s="186"/>
      <c r="AJ1816" s="186"/>
      <c r="AK1816" s="186"/>
      <c r="AL1816" s="186"/>
      <c r="AM1816" s="186"/>
      <c r="AN1816" s="186"/>
      <c r="AO1816" s="186"/>
      <c r="AP1816" s="186"/>
    </row>
    <row r="1817" spans="1:42" s="55" customFormat="1" ht="31.9" hidden="1" customHeight="1" outlineLevel="1" x14ac:dyDescent="0.25">
      <c r="A1817" s="143" t="s">
        <v>187</v>
      </c>
      <c r="B1817" s="68" t="s">
        <v>122</v>
      </c>
      <c r="C1817" s="69"/>
      <c r="D1817" s="119"/>
      <c r="E1817" s="85"/>
      <c r="F1817" s="85"/>
      <c r="G1817" s="86"/>
      <c r="H1817" s="186"/>
      <c r="I1817" s="186"/>
      <c r="J1817" s="186"/>
      <c r="K1817" s="186"/>
      <c r="L1817" s="186"/>
      <c r="M1817" s="186"/>
      <c r="N1817" s="186"/>
      <c r="O1817" s="186"/>
      <c r="P1817" s="186"/>
      <c r="Q1817" s="186"/>
      <c r="R1817" s="186"/>
      <c r="S1817" s="186"/>
      <c r="T1817" s="186"/>
      <c r="U1817" s="186"/>
      <c r="V1817" s="186"/>
      <c r="W1817" s="186"/>
      <c r="X1817" s="186"/>
      <c r="Y1817" s="186"/>
      <c r="Z1817" s="186"/>
      <c r="AA1817" s="186"/>
      <c r="AB1817" s="186"/>
      <c r="AC1817" s="186"/>
      <c r="AD1817" s="186"/>
      <c r="AE1817" s="186"/>
      <c r="AF1817" s="186"/>
      <c r="AG1817" s="186"/>
      <c r="AH1817" s="186"/>
      <c r="AI1817" s="186"/>
      <c r="AJ1817" s="186"/>
      <c r="AK1817" s="186"/>
      <c r="AL1817" s="186"/>
      <c r="AM1817" s="186"/>
      <c r="AN1817" s="186"/>
      <c r="AO1817" s="186"/>
      <c r="AP1817" s="186"/>
    </row>
    <row r="1818" spans="1:42" s="55" customFormat="1" ht="31.9" hidden="1" customHeight="1" outlineLevel="1" x14ac:dyDescent="0.25">
      <c r="A1818" s="143" t="s">
        <v>188</v>
      </c>
      <c r="B1818" s="72" t="s">
        <v>4</v>
      </c>
      <c r="C1818" s="73"/>
      <c r="D1818" s="111"/>
      <c r="E1818" s="76"/>
      <c r="F1818" s="76"/>
      <c r="G1818" s="78"/>
      <c r="H1818" s="186"/>
      <c r="I1818" s="186"/>
      <c r="J1818" s="186"/>
      <c r="K1818" s="186"/>
      <c r="L1818" s="186"/>
      <c r="M1818" s="186"/>
      <c r="N1818" s="186"/>
      <c r="O1818" s="186"/>
      <c r="P1818" s="186"/>
      <c r="Q1818" s="186"/>
      <c r="R1818" s="186"/>
      <c r="S1818" s="186"/>
      <c r="T1818" s="186"/>
      <c r="U1818" s="186"/>
      <c r="V1818" s="186"/>
      <c r="W1818" s="186"/>
      <c r="X1818" s="186"/>
      <c r="Y1818" s="186"/>
      <c r="Z1818" s="186"/>
      <c r="AA1818" s="186"/>
      <c r="AB1818" s="186"/>
      <c r="AC1818" s="186"/>
      <c r="AD1818" s="186"/>
      <c r="AE1818" s="186"/>
      <c r="AF1818" s="186"/>
      <c r="AG1818" s="186"/>
      <c r="AH1818" s="186"/>
      <c r="AI1818" s="186"/>
      <c r="AJ1818" s="186"/>
      <c r="AK1818" s="186"/>
      <c r="AL1818" s="186"/>
      <c r="AM1818" s="186"/>
      <c r="AN1818" s="186"/>
      <c r="AO1818" s="186"/>
      <c r="AP1818" s="186"/>
    </row>
    <row r="1819" spans="1:42" s="55" customFormat="1" ht="31.9" hidden="1" customHeight="1" outlineLevel="1" x14ac:dyDescent="0.25">
      <c r="A1819" s="143" t="s">
        <v>634</v>
      </c>
      <c r="B1819" s="75" t="s">
        <v>582</v>
      </c>
      <c r="C1819" s="73"/>
      <c r="D1819" s="111"/>
      <c r="E1819" s="76"/>
      <c r="F1819" s="76"/>
      <c r="G1819" s="78"/>
      <c r="H1819" s="186"/>
      <c r="I1819" s="186"/>
      <c r="J1819" s="186"/>
      <c r="K1819" s="186"/>
      <c r="L1819" s="186"/>
      <c r="M1819" s="186"/>
      <c r="N1819" s="186"/>
      <c r="O1819" s="186"/>
      <c r="P1819" s="186"/>
      <c r="Q1819" s="186"/>
      <c r="R1819" s="186"/>
      <c r="S1819" s="186"/>
      <c r="T1819" s="186"/>
      <c r="U1819" s="186"/>
      <c r="V1819" s="186"/>
      <c r="W1819" s="186"/>
      <c r="X1819" s="186"/>
      <c r="Y1819" s="186"/>
      <c r="Z1819" s="186"/>
      <c r="AA1819" s="186"/>
      <c r="AB1819" s="186"/>
      <c r="AC1819" s="186"/>
      <c r="AD1819" s="186"/>
      <c r="AE1819" s="186"/>
      <c r="AF1819" s="186"/>
      <c r="AG1819" s="186"/>
      <c r="AH1819" s="186"/>
      <c r="AI1819" s="186"/>
      <c r="AJ1819" s="186"/>
      <c r="AK1819" s="186"/>
      <c r="AL1819" s="186"/>
      <c r="AM1819" s="186"/>
      <c r="AN1819" s="186"/>
      <c r="AO1819" s="186"/>
      <c r="AP1819" s="186"/>
    </row>
    <row r="1820" spans="1:42" s="55" customFormat="1" ht="31.9" hidden="1" customHeight="1" outlineLevel="1" x14ac:dyDescent="0.25">
      <c r="A1820" s="143" t="s">
        <v>635</v>
      </c>
      <c r="B1820" s="75" t="s">
        <v>584</v>
      </c>
      <c r="C1820" s="73"/>
      <c r="D1820" s="111"/>
      <c r="E1820" s="76"/>
      <c r="F1820" s="76"/>
      <c r="G1820" s="78"/>
      <c r="H1820" s="186"/>
      <c r="I1820" s="186"/>
      <c r="J1820" s="186"/>
      <c r="K1820" s="186"/>
      <c r="L1820" s="186"/>
      <c r="M1820" s="186"/>
      <c r="N1820" s="186"/>
      <c r="O1820" s="186"/>
      <c r="P1820" s="186"/>
      <c r="Q1820" s="186"/>
      <c r="R1820" s="186"/>
      <c r="S1820" s="186"/>
      <c r="T1820" s="186"/>
      <c r="U1820" s="186"/>
      <c r="V1820" s="186"/>
      <c r="W1820" s="186"/>
      <c r="X1820" s="186"/>
      <c r="Y1820" s="186"/>
      <c r="Z1820" s="186"/>
      <c r="AA1820" s="186"/>
      <c r="AB1820" s="186"/>
      <c r="AC1820" s="186"/>
      <c r="AD1820" s="186"/>
      <c r="AE1820" s="186"/>
      <c r="AF1820" s="186"/>
      <c r="AG1820" s="186"/>
      <c r="AH1820" s="186"/>
      <c r="AI1820" s="186"/>
      <c r="AJ1820" s="186"/>
      <c r="AK1820" s="186"/>
      <c r="AL1820" s="186"/>
      <c r="AM1820" s="186"/>
      <c r="AN1820" s="186"/>
      <c r="AO1820" s="186"/>
      <c r="AP1820" s="186"/>
    </row>
    <row r="1821" spans="1:42" s="55" customFormat="1" ht="31.9" hidden="1" customHeight="1" outlineLevel="1" x14ac:dyDescent="0.25">
      <c r="A1821" s="143" t="s">
        <v>636</v>
      </c>
      <c r="B1821" s="75" t="s">
        <v>586</v>
      </c>
      <c r="C1821" s="73"/>
      <c r="D1821" s="111"/>
      <c r="E1821" s="76"/>
      <c r="F1821" s="76"/>
      <c r="G1821" s="78"/>
      <c r="H1821" s="186"/>
      <c r="I1821" s="186"/>
      <c r="J1821" s="186"/>
      <c r="K1821" s="186"/>
      <c r="L1821" s="186"/>
      <c r="M1821" s="186"/>
      <c r="N1821" s="186"/>
      <c r="O1821" s="186"/>
      <c r="P1821" s="186"/>
      <c r="Q1821" s="186"/>
      <c r="R1821" s="186"/>
      <c r="S1821" s="186"/>
      <c r="T1821" s="186"/>
      <c r="U1821" s="186"/>
      <c r="V1821" s="186"/>
      <c r="W1821" s="186"/>
      <c r="X1821" s="186"/>
      <c r="Y1821" s="186"/>
      <c r="Z1821" s="186"/>
      <c r="AA1821" s="186"/>
      <c r="AB1821" s="186"/>
      <c r="AC1821" s="186"/>
      <c r="AD1821" s="186"/>
      <c r="AE1821" s="186"/>
      <c r="AF1821" s="186"/>
      <c r="AG1821" s="186"/>
      <c r="AH1821" s="186"/>
      <c r="AI1821" s="186"/>
      <c r="AJ1821" s="186"/>
      <c r="AK1821" s="186"/>
      <c r="AL1821" s="186"/>
      <c r="AM1821" s="186"/>
      <c r="AN1821" s="186"/>
      <c r="AO1821" s="186"/>
      <c r="AP1821" s="186"/>
    </row>
    <row r="1822" spans="1:42" s="55" customFormat="1" ht="31.9" hidden="1" customHeight="1" outlineLevel="1" x14ac:dyDescent="0.25">
      <c r="A1822" s="143" t="s">
        <v>637</v>
      </c>
      <c r="B1822" s="75" t="s">
        <v>588</v>
      </c>
      <c r="C1822" s="73"/>
      <c r="D1822" s="111"/>
      <c r="E1822" s="76"/>
      <c r="F1822" s="76"/>
      <c r="G1822" s="78"/>
      <c r="H1822" s="186"/>
      <c r="I1822" s="186"/>
      <c r="J1822" s="186"/>
      <c r="K1822" s="186"/>
      <c r="L1822" s="186"/>
      <c r="M1822" s="186"/>
      <c r="N1822" s="186"/>
      <c r="O1822" s="186"/>
      <c r="P1822" s="186"/>
      <c r="Q1822" s="186"/>
      <c r="R1822" s="186"/>
      <c r="S1822" s="186"/>
      <c r="T1822" s="186"/>
      <c r="U1822" s="186"/>
      <c r="V1822" s="186"/>
      <c r="W1822" s="186"/>
      <c r="X1822" s="186"/>
      <c r="Y1822" s="186"/>
      <c r="Z1822" s="186"/>
      <c r="AA1822" s="186"/>
      <c r="AB1822" s="186"/>
      <c r="AC1822" s="186"/>
      <c r="AD1822" s="186"/>
      <c r="AE1822" s="186"/>
      <c r="AF1822" s="186"/>
      <c r="AG1822" s="186"/>
      <c r="AH1822" s="186"/>
      <c r="AI1822" s="186"/>
      <c r="AJ1822" s="186"/>
      <c r="AK1822" s="186"/>
      <c r="AL1822" s="186"/>
      <c r="AM1822" s="186"/>
      <c r="AN1822" s="186"/>
      <c r="AO1822" s="186"/>
      <c r="AP1822" s="186"/>
    </row>
    <row r="1823" spans="1:42" s="55" customFormat="1" ht="31.9" hidden="1" customHeight="1" outlineLevel="1" x14ac:dyDescent="0.25">
      <c r="A1823" s="143" t="s">
        <v>638</v>
      </c>
      <c r="B1823" s="75" t="s">
        <v>590</v>
      </c>
      <c r="C1823" s="73"/>
      <c r="D1823" s="111"/>
      <c r="E1823" s="76"/>
      <c r="F1823" s="76"/>
      <c r="G1823" s="78"/>
      <c r="H1823" s="186"/>
      <c r="I1823" s="186"/>
      <c r="J1823" s="186"/>
      <c r="K1823" s="186"/>
      <c r="L1823" s="186"/>
      <c r="M1823" s="186"/>
      <c r="N1823" s="186"/>
      <c r="O1823" s="186"/>
      <c r="P1823" s="186"/>
      <c r="Q1823" s="186"/>
      <c r="R1823" s="186"/>
      <c r="S1823" s="186"/>
      <c r="T1823" s="186"/>
      <c r="U1823" s="186"/>
      <c r="V1823" s="186"/>
      <c r="W1823" s="186"/>
      <c r="X1823" s="186"/>
      <c r="Y1823" s="186"/>
      <c r="Z1823" s="186"/>
      <c r="AA1823" s="186"/>
      <c r="AB1823" s="186"/>
      <c r="AC1823" s="186"/>
      <c r="AD1823" s="186"/>
      <c r="AE1823" s="186"/>
      <c r="AF1823" s="186"/>
      <c r="AG1823" s="186"/>
      <c r="AH1823" s="186"/>
      <c r="AI1823" s="186"/>
      <c r="AJ1823" s="186"/>
      <c r="AK1823" s="186"/>
      <c r="AL1823" s="186"/>
      <c r="AM1823" s="186"/>
      <c r="AN1823" s="186"/>
      <c r="AO1823" s="186"/>
      <c r="AP1823" s="186"/>
    </row>
    <row r="1824" spans="1:42" s="55" customFormat="1" ht="31.9" hidden="1" customHeight="1" outlineLevel="1" x14ac:dyDescent="0.25">
      <c r="A1824" s="143" t="s">
        <v>189</v>
      </c>
      <c r="B1824" s="107" t="s">
        <v>3</v>
      </c>
      <c r="C1824" s="73"/>
      <c r="D1824" s="111"/>
      <c r="E1824" s="76"/>
      <c r="F1824" s="76"/>
      <c r="G1824" s="78"/>
      <c r="H1824" s="186"/>
      <c r="I1824" s="186"/>
      <c r="J1824" s="186"/>
      <c r="K1824" s="186"/>
      <c r="L1824" s="186"/>
      <c r="M1824" s="186"/>
      <c r="N1824" s="186"/>
      <c r="O1824" s="186"/>
      <c r="P1824" s="186"/>
      <c r="Q1824" s="186"/>
      <c r="R1824" s="186"/>
      <c r="S1824" s="186"/>
      <c r="T1824" s="186"/>
      <c r="U1824" s="186"/>
      <c r="V1824" s="186"/>
      <c r="W1824" s="186"/>
      <c r="X1824" s="186"/>
      <c r="Y1824" s="186"/>
      <c r="Z1824" s="186"/>
      <c r="AA1824" s="186"/>
      <c r="AB1824" s="186"/>
      <c r="AC1824" s="186"/>
      <c r="AD1824" s="186"/>
      <c r="AE1824" s="186"/>
      <c r="AF1824" s="186"/>
      <c r="AG1824" s="186"/>
      <c r="AH1824" s="186"/>
      <c r="AI1824" s="186"/>
      <c r="AJ1824" s="186"/>
      <c r="AK1824" s="186"/>
      <c r="AL1824" s="186"/>
      <c r="AM1824" s="186"/>
      <c r="AN1824" s="186"/>
      <c r="AO1824" s="186"/>
      <c r="AP1824" s="186"/>
    </row>
    <row r="1825" spans="1:42" s="55" customFormat="1" ht="31.9" hidden="1" customHeight="1" outlineLevel="1" x14ac:dyDescent="0.25">
      <c r="A1825" s="143" t="s">
        <v>639</v>
      </c>
      <c r="B1825" s="75" t="s">
        <v>582</v>
      </c>
      <c r="C1825" s="73"/>
      <c r="D1825" s="111"/>
      <c r="E1825" s="76"/>
      <c r="F1825" s="76"/>
      <c r="G1825" s="78"/>
      <c r="H1825" s="186"/>
      <c r="I1825" s="186"/>
      <c r="J1825" s="186"/>
      <c r="K1825" s="186"/>
      <c r="L1825" s="186"/>
      <c r="M1825" s="186"/>
      <c r="N1825" s="186"/>
      <c r="O1825" s="186"/>
      <c r="P1825" s="186"/>
      <c r="Q1825" s="186"/>
      <c r="R1825" s="186"/>
      <c r="S1825" s="186"/>
      <c r="T1825" s="186"/>
      <c r="U1825" s="186"/>
      <c r="V1825" s="186"/>
      <c r="W1825" s="186"/>
      <c r="X1825" s="186"/>
      <c r="Y1825" s="186"/>
      <c r="Z1825" s="186"/>
      <c r="AA1825" s="186"/>
      <c r="AB1825" s="186"/>
      <c r="AC1825" s="186"/>
      <c r="AD1825" s="186"/>
      <c r="AE1825" s="186"/>
      <c r="AF1825" s="186"/>
      <c r="AG1825" s="186"/>
      <c r="AH1825" s="186"/>
      <c r="AI1825" s="186"/>
      <c r="AJ1825" s="186"/>
      <c r="AK1825" s="186"/>
      <c r="AL1825" s="186"/>
      <c r="AM1825" s="186"/>
      <c r="AN1825" s="186"/>
      <c r="AO1825" s="186"/>
      <c r="AP1825" s="186"/>
    </row>
    <row r="1826" spans="1:42" s="55" customFormat="1" ht="31.9" hidden="1" customHeight="1" outlineLevel="1" x14ac:dyDescent="0.25">
      <c r="A1826" s="143" t="s">
        <v>640</v>
      </c>
      <c r="B1826" s="75" t="s">
        <v>584</v>
      </c>
      <c r="C1826" s="73"/>
      <c r="D1826" s="111"/>
      <c r="E1826" s="76"/>
      <c r="F1826" s="76"/>
      <c r="G1826" s="78"/>
      <c r="H1826" s="186"/>
      <c r="I1826" s="186"/>
      <c r="J1826" s="186"/>
      <c r="K1826" s="186"/>
      <c r="L1826" s="186"/>
      <c r="M1826" s="186"/>
      <c r="N1826" s="186"/>
      <c r="O1826" s="186"/>
      <c r="P1826" s="186"/>
      <c r="Q1826" s="186"/>
      <c r="R1826" s="186"/>
      <c r="S1826" s="186"/>
      <c r="T1826" s="186"/>
      <c r="U1826" s="186"/>
      <c r="V1826" s="186"/>
      <c r="W1826" s="186"/>
      <c r="X1826" s="186"/>
      <c r="Y1826" s="186"/>
      <c r="Z1826" s="186"/>
      <c r="AA1826" s="186"/>
      <c r="AB1826" s="186"/>
      <c r="AC1826" s="186"/>
      <c r="AD1826" s="186"/>
      <c r="AE1826" s="186"/>
      <c r="AF1826" s="186"/>
      <c r="AG1826" s="186"/>
      <c r="AH1826" s="186"/>
      <c r="AI1826" s="186"/>
      <c r="AJ1826" s="186"/>
      <c r="AK1826" s="186"/>
      <c r="AL1826" s="186"/>
      <c r="AM1826" s="186"/>
      <c r="AN1826" s="186"/>
      <c r="AO1826" s="186"/>
      <c r="AP1826" s="186"/>
    </row>
    <row r="1827" spans="1:42" s="55" customFormat="1" ht="31.9" hidden="1" customHeight="1" outlineLevel="1" x14ac:dyDescent="0.25">
      <c r="A1827" s="143" t="s">
        <v>641</v>
      </c>
      <c r="B1827" s="75" t="s">
        <v>586</v>
      </c>
      <c r="C1827" s="73"/>
      <c r="D1827" s="111"/>
      <c r="E1827" s="76"/>
      <c r="F1827" s="76"/>
      <c r="G1827" s="78"/>
      <c r="H1827" s="186"/>
      <c r="I1827" s="186"/>
      <c r="J1827" s="186"/>
      <c r="K1827" s="186"/>
      <c r="L1827" s="186"/>
      <c r="M1827" s="186"/>
      <c r="N1827" s="186"/>
      <c r="O1827" s="186"/>
      <c r="P1827" s="186"/>
      <c r="Q1827" s="186"/>
      <c r="R1827" s="186"/>
      <c r="S1827" s="186"/>
      <c r="T1827" s="186"/>
      <c r="U1827" s="186"/>
      <c r="V1827" s="186"/>
      <c r="W1827" s="186"/>
      <c r="X1827" s="186"/>
      <c r="Y1827" s="186"/>
      <c r="Z1827" s="186"/>
      <c r="AA1827" s="186"/>
      <c r="AB1827" s="186"/>
      <c r="AC1827" s="186"/>
      <c r="AD1827" s="186"/>
      <c r="AE1827" s="186"/>
      <c r="AF1827" s="186"/>
      <c r="AG1827" s="186"/>
      <c r="AH1827" s="186"/>
      <c r="AI1827" s="186"/>
      <c r="AJ1827" s="186"/>
      <c r="AK1827" s="186"/>
      <c r="AL1827" s="186"/>
      <c r="AM1827" s="186"/>
      <c r="AN1827" s="186"/>
      <c r="AO1827" s="186"/>
      <c r="AP1827" s="186"/>
    </row>
    <row r="1828" spans="1:42" s="55" customFormat="1" ht="31.9" hidden="1" customHeight="1" outlineLevel="1" x14ac:dyDescent="0.25">
      <c r="A1828" s="143" t="s">
        <v>642</v>
      </c>
      <c r="B1828" s="75" t="s">
        <v>588</v>
      </c>
      <c r="C1828" s="73"/>
      <c r="D1828" s="111"/>
      <c r="E1828" s="76"/>
      <c r="F1828" s="76"/>
      <c r="G1828" s="78"/>
      <c r="H1828" s="186"/>
      <c r="I1828" s="186"/>
      <c r="J1828" s="186"/>
      <c r="K1828" s="186"/>
      <c r="L1828" s="186"/>
      <c r="M1828" s="186"/>
      <c r="N1828" s="186"/>
      <c r="O1828" s="186"/>
      <c r="P1828" s="186"/>
      <c r="Q1828" s="186"/>
      <c r="R1828" s="186"/>
      <c r="S1828" s="186"/>
      <c r="T1828" s="186"/>
      <c r="U1828" s="186"/>
      <c r="V1828" s="186"/>
      <c r="W1828" s="186"/>
      <c r="X1828" s="186"/>
      <c r="Y1828" s="186"/>
      <c r="Z1828" s="186"/>
      <c r="AA1828" s="186"/>
      <c r="AB1828" s="186"/>
      <c r="AC1828" s="186"/>
      <c r="AD1828" s="186"/>
      <c r="AE1828" s="186"/>
      <c r="AF1828" s="186"/>
      <c r="AG1828" s="186"/>
      <c r="AH1828" s="186"/>
      <c r="AI1828" s="186"/>
      <c r="AJ1828" s="186"/>
      <c r="AK1828" s="186"/>
      <c r="AL1828" s="186"/>
      <c r="AM1828" s="186"/>
      <c r="AN1828" s="186"/>
      <c r="AO1828" s="186"/>
      <c r="AP1828" s="186"/>
    </row>
    <row r="1829" spans="1:42" s="55" customFormat="1" ht="31.9" hidden="1" customHeight="1" outlineLevel="1" x14ac:dyDescent="0.25">
      <c r="A1829" s="143" t="s">
        <v>643</v>
      </c>
      <c r="B1829" s="75" t="s">
        <v>590</v>
      </c>
      <c r="C1829" s="73"/>
      <c r="D1829" s="111"/>
      <c r="E1829" s="76"/>
      <c r="F1829" s="76"/>
      <c r="G1829" s="78"/>
      <c r="H1829" s="186"/>
      <c r="I1829" s="186"/>
      <c r="J1829" s="186"/>
      <c r="K1829" s="186"/>
      <c r="L1829" s="186"/>
      <c r="M1829" s="186"/>
      <c r="N1829" s="186"/>
      <c r="O1829" s="186"/>
      <c r="P1829" s="186"/>
      <c r="Q1829" s="186"/>
      <c r="R1829" s="186"/>
      <c r="S1829" s="186"/>
      <c r="T1829" s="186"/>
      <c r="U1829" s="186"/>
      <c r="V1829" s="186"/>
      <c r="W1829" s="186"/>
      <c r="X1829" s="186"/>
      <c r="Y1829" s="186"/>
      <c r="Z1829" s="186"/>
      <c r="AA1829" s="186"/>
      <c r="AB1829" s="186"/>
      <c r="AC1829" s="186"/>
      <c r="AD1829" s="186"/>
      <c r="AE1829" s="186"/>
      <c r="AF1829" s="186"/>
      <c r="AG1829" s="186"/>
      <c r="AH1829" s="186"/>
      <c r="AI1829" s="186"/>
      <c r="AJ1829" s="186"/>
      <c r="AK1829" s="186"/>
      <c r="AL1829" s="186"/>
      <c r="AM1829" s="186"/>
      <c r="AN1829" s="186"/>
      <c r="AO1829" s="186"/>
      <c r="AP1829" s="186"/>
    </row>
    <row r="1830" spans="1:42" s="55" customFormat="1" ht="31.9" hidden="1" customHeight="1" outlineLevel="1" x14ac:dyDescent="0.25">
      <c r="A1830" s="143" t="s">
        <v>190</v>
      </c>
      <c r="B1830" s="72" t="s">
        <v>5</v>
      </c>
      <c r="C1830" s="73"/>
      <c r="D1830" s="111"/>
      <c r="E1830" s="76"/>
      <c r="F1830" s="76"/>
      <c r="G1830" s="78"/>
      <c r="H1830" s="186"/>
      <c r="I1830" s="186"/>
      <c r="J1830" s="186"/>
      <c r="K1830" s="186"/>
      <c r="L1830" s="186"/>
      <c r="M1830" s="186"/>
      <c r="N1830" s="186"/>
      <c r="O1830" s="186"/>
      <c r="P1830" s="186"/>
      <c r="Q1830" s="186"/>
      <c r="R1830" s="186"/>
      <c r="S1830" s="186"/>
      <c r="T1830" s="186"/>
      <c r="U1830" s="186"/>
      <c r="V1830" s="186"/>
      <c r="W1830" s="186"/>
      <c r="X1830" s="186"/>
      <c r="Y1830" s="186"/>
      <c r="Z1830" s="186"/>
      <c r="AA1830" s="186"/>
      <c r="AB1830" s="186"/>
      <c r="AC1830" s="186"/>
      <c r="AD1830" s="186"/>
      <c r="AE1830" s="186"/>
      <c r="AF1830" s="186"/>
      <c r="AG1830" s="186"/>
      <c r="AH1830" s="186"/>
      <c r="AI1830" s="186"/>
      <c r="AJ1830" s="186"/>
      <c r="AK1830" s="186"/>
      <c r="AL1830" s="186"/>
      <c r="AM1830" s="186"/>
      <c r="AN1830" s="186"/>
      <c r="AO1830" s="186"/>
      <c r="AP1830" s="186"/>
    </row>
    <row r="1831" spans="1:42" s="55" customFormat="1" ht="31.9" hidden="1" customHeight="1" outlineLevel="1" x14ac:dyDescent="0.25">
      <c r="A1831" s="143" t="s">
        <v>644</v>
      </c>
      <c r="B1831" s="75" t="s">
        <v>582</v>
      </c>
      <c r="C1831" s="73"/>
      <c r="D1831" s="111"/>
      <c r="E1831" s="76"/>
      <c r="F1831" s="76"/>
      <c r="G1831" s="78"/>
      <c r="H1831" s="186"/>
      <c r="I1831" s="186"/>
      <c r="J1831" s="186"/>
      <c r="K1831" s="186"/>
      <c r="L1831" s="186"/>
      <c r="M1831" s="186"/>
      <c r="N1831" s="186"/>
      <c r="O1831" s="186"/>
      <c r="P1831" s="186"/>
      <c r="Q1831" s="186"/>
      <c r="R1831" s="186"/>
      <c r="S1831" s="186"/>
      <c r="T1831" s="186"/>
      <c r="U1831" s="186"/>
      <c r="V1831" s="186"/>
      <c r="W1831" s="186"/>
      <c r="X1831" s="186"/>
      <c r="Y1831" s="186"/>
      <c r="Z1831" s="186"/>
      <c r="AA1831" s="186"/>
      <c r="AB1831" s="186"/>
      <c r="AC1831" s="186"/>
      <c r="AD1831" s="186"/>
      <c r="AE1831" s="186"/>
      <c r="AF1831" s="186"/>
      <c r="AG1831" s="186"/>
      <c r="AH1831" s="186"/>
      <c r="AI1831" s="186"/>
      <c r="AJ1831" s="186"/>
      <c r="AK1831" s="186"/>
      <c r="AL1831" s="186"/>
      <c r="AM1831" s="186"/>
      <c r="AN1831" s="186"/>
      <c r="AO1831" s="186"/>
      <c r="AP1831" s="186"/>
    </row>
    <row r="1832" spans="1:42" s="55" customFormat="1" ht="31.9" hidden="1" customHeight="1" outlineLevel="1" x14ac:dyDescent="0.25">
      <c r="A1832" s="143" t="s">
        <v>645</v>
      </c>
      <c r="B1832" s="75" t="s">
        <v>584</v>
      </c>
      <c r="C1832" s="73"/>
      <c r="D1832" s="111"/>
      <c r="E1832" s="76"/>
      <c r="F1832" s="76"/>
      <c r="G1832" s="78"/>
      <c r="H1832" s="186"/>
      <c r="I1832" s="186"/>
      <c r="J1832" s="186"/>
      <c r="K1832" s="186"/>
      <c r="L1832" s="186"/>
      <c r="M1832" s="186"/>
      <c r="N1832" s="186"/>
      <c r="O1832" s="186"/>
      <c r="P1832" s="186"/>
      <c r="Q1832" s="186"/>
      <c r="R1832" s="186"/>
      <c r="S1832" s="186"/>
      <c r="T1832" s="186"/>
      <c r="U1832" s="186"/>
      <c r="V1832" s="186"/>
      <c r="W1832" s="186"/>
      <c r="X1832" s="186"/>
      <c r="Y1832" s="186"/>
      <c r="Z1832" s="186"/>
      <c r="AA1832" s="186"/>
      <c r="AB1832" s="186"/>
      <c r="AC1832" s="186"/>
      <c r="AD1832" s="186"/>
      <c r="AE1832" s="186"/>
      <c r="AF1832" s="186"/>
      <c r="AG1832" s="186"/>
      <c r="AH1832" s="186"/>
      <c r="AI1832" s="186"/>
      <c r="AJ1832" s="186"/>
      <c r="AK1832" s="186"/>
      <c r="AL1832" s="186"/>
      <c r="AM1832" s="186"/>
      <c r="AN1832" s="186"/>
      <c r="AO1832" s="186"/>
      <c r="AP1832" s="186"/>
    </row>
    <row r="1833" spans="1:42" s="55" customFormat="1" ht="31.9" hidden="1" customHeight="1" outlineLevel="1" x14ac:dyDescent="0.25">
      <c r="A1833" s="143" t="s">
        <v>646</v>
      </c>
      <c r="B1833" s="75" t="s">
        <v>586</v>
      </c>
      <c r="C1833" s="73"/>
      <c r="D1833" s="111"/>
      <c r="E1833" s="76"/>
      <c r="F1833" s="76"/>
      <c r="G1833" s="78"/>
      <c r="H1833" s="186"/>
      <c r="I1833" s="186"/>
      <c r="J1833" s="186"/>
      <c r="K1833" s="186"/>
      <c r="L1833" s="186"/>
      <c r="M1833" s="186"/>
      <c r="N1833" s="186"/>
      <c r="O1833" s="186"/>
      <c r="P1833" s="186"/>
      <c r="Q1833" s="186"/>
      <c r="R1833" s="186"/>
      <c r="S1833" s="186"/>
      <c r="T1833" s="186"/>
      <c r="U1833" s="186"/>
      <c r="V1833" s="186"/>
      <c r="W1833" s="186"/>
      <c r="X1833" s="186"/>
      <c r="Y1833" s="186"/>
      <c r="Z1833" s="186"/>
      <c r="AA1833" s="186"/>
      <c r="AB1833" s="186"/>
      <c r="AC1833" s="186"/>
      <c r="AD1833" s="186"/>
      <c r="AE1833" s="186"/>
      <c r="AF1833" s="186"/>
      <c r="AG1833" s="186"/>
      <c r="AH1833" s="186"/>
      <c r="AI1833" s="186"/>
      <c r="AJ1833" s="186"/>
      <c r="AK1833" s="186"/>
      <c r="AL1833" s="186"/>
      <c r="AM1833" s="186"/>
      <c r="AN1833" s="186"/>
      <c r="AO1833" s="186"/>
      <c r="AP1833" s="186"/>
    </row>
    <row r="1834" spans="1:42" s="55" customFormat="1" ht="31.9" hidden="1" customHeight="1" outlineLevel="1" x14ac:dyDescent="0.25">
      <c r="A1834" s="143" t="s">
        <v>647</v>
      </c>
      <c r="B1834" s="75" t="s">
        <v>588</v>
      </c>
      <c r="C1834" s="73"/>
      <c r="D1834" s="111"/>
      <c r="E1834" s="76"/>
      <c r="F1834" s="76"/>
      <c r="G1834" s="78"/>
      <c r="H1834" s="186"/>
      <c r="I1834" s="186"/>
      <c r="J1834" s="186"/>
      <c r="K1834" s="186"/>
      <c r="L1834" s="186"/>
      <c r="M1834" s="186"/>
      <c r="N1834" s="186"/>
      <c r="O1834" s="186"/>
      <c r="P1834" s="186"/>
      <c r="Q1834" s="186"/>
      <c r="R1834" s="186"/>
      <c r="S1834" s="186"/>
      <c r="T1834" s="186"/>
      <c r="U1834" s="186"/>
      <c r="V1834" s="186"/>
      <c r="W1834" s="186"/>
      <c r="X1834" s="186"/>
      <c r="Y1834" s="186"/>
      <c r="Z1834" s="186"/>
      <c r="AA1834" s="186"/>
      <c r="AB1834" s="186"/>
      <c r="AC1834" s="186"/>
      <c r="AD1834" s="186"/>
      <c r="AE1834" s="186"/>
      <c r="AF1834" s="186"/>
      <c r="AG1834" s="186"/>
      <c r="AH1834" s="186"/>
      <c r="AI1834" s="186"/>
      <c r="AJ1834" s="186"/>
      <c r="AK1834" s="186"/>
      <c r="AL1834" s="186"/>
      <c r="AM1834" s="186"/>
      <c r="AN1834" s="186"/>
      <c r="AO1834" s="186"/>
      <c r="AP1834" s="186"/>
    </row>
    <row r="1835" spans="1:42" s="55" customFormat="1" ht="31.9" hidden="1" customHeight="1" outlineLevel="1" x14ac:dyDescent="0.25">
      <c r="A1835" s="143" t="s">
        <v>648</v>
      </c>
      <c r="B1835" s="75" t="s">
        <v>590</v>
      </c>
      <c r="C1835" s="73"/>
      <c r="D1835" s="111"/>
      <c r="E1835" s="76"/>
      <c r="F1835" s="76"/>
      <c r="G1835" s="78"/>
      <c r="H1835" s="186"/>
      <c r="I1835" s="186"/>
      <c r="J1835" s="186"/>
      <c r="K1835" s="186"/>
      <c r="L1835" s="186"/>
      <c r="M1835" s="186"/>
      <c r="N1835" s="186"/>
      <c r="O1835" s="186"/>
      <c r="P1835" s="186"/>
      <c r="Q1835" s="186"/>
      <c r="R1835" s="186"/>
      <c r="S1835" s="186"/>
      <c r="T1835" s="186"/>
      <c r="U1835" s="186"/>
      <c r="V1835" s="186"/>
      <c r="W1835" s="186"/>
      <c r="X1835" s="186"/>
      <c r="Y1835" s="186"/>
      <c r="Z1835" s="186"/>
      <c r="AA1835" s="186"/>
      <c r="AB1835" s="186"/>
      <c r="AC1835" s="186"/>
      <c r="AD1835" s="186"/>
      <c r="AE1835" s="186"/>
      <c r="AF1835" s="186"/>
      <c r="AG1835" s="186"/>
      <c r="AH1835" s="186"/>
      <c r="AI1835" s="186"/>
      <c r="AJ1835" s="186"/>
      <c r="AK1835" s="186"/>
      <c r="AL1835" s="186"/>
      <c r="AM1835" s="186"/>
      <c r="AN1835" s="186"/>
      <c r="AO1835" s="186"/>
      <c r="AP1835" s="186"/>
    </row>
    <row r="1836" spans="1:42" s="55" customFormat="1" ht="31.9" hidden="1" customHeight="1" outlineLevel="1" x14ac:dyDescent="0.25">
      <c r="A1836" s="143" t="s">
        <v>191</v>
      </c>
      <c r="B1836" s="72" t="s">
        <v>353</v>
      </c>
      <c r="C1836" s="73"/>
      <c r="D1836" s="111"/>
      <c r="E1836" s="76"/>
      <c r="F1836" s="76"/>
      <c r="G1836" s="78"/>
      <c r="H1836" s="186"/>
      <c r="I1836" s="186"/>
      <c r="J1836" s="186"/>
      <c r="K1836" s="186"/>
      <c r="L1836" s="186"/>
      <c r="M1836" s="186"/>
      <c r="N1836" s="186"/>
      <c r="O1836" s="186"/>
      <c r="P1836" s="186"/>
      <c r="Q1836" s="186"/>
      <c r="R1836" s="186"/>
      <c r="S1836" s="186"/>
      <c r="T1836" s="186"/>
      <c r="U1836" s="186"/>
      <c r="V1836" s="186"/>
      <c r="W1836" s="186"/>
      <c r="X1836" s="186"/>
      <c r="Y1836" s="186"/>
      <c r="Z1836" s="186"/>
      <c r="AA1836" s="186"/>
      <c r="AB1836" s="186"/>
      <c r="AC1836" s="186"/>
      <c r="AD1836" s="186"/>
      <c r="AE1836" s="186"/>
      <c r="AF1836" s="186"/>
      <c r="AG1836" s="186"/>
      <c r="AH1836" s="186"/>
      <c r="AI1836" s="186"/>
      <c r="AJ1836" s="186"/>
      <c r="AK1836" s="186"/>
      <c r="AL1836" s="186"/>
      <c r="AM1836" s="186"/>
      <c r="AN1836" s="186"/>
      <c r="AO1836" s="186"/>
      <c r="AP1836" s="186"/>
    </row>
    <row r="1837" spans="1:42" s="55" customFormat="1" ht="31.9" hidden="1" customHeight="1" outlineLevel="1" x14ac:dyDescent="0.25">
      <c r="A1837" s="143" t="s">
        <v>649</v>
      </c>
      <c r="B1837" s="75" t="s">
        <v>582</v>
      </c>
      <c r="C1837" s="73"/>
      <c r="D1837" s="111"/>
      <c r="E1837" s="76"/>
      <c r="F1837" s="76"/>
      <c r="G1837" s="78"/>
      <c r="H1837" s="186"/>
      <c r="I1837" s="186"/>
      <c r="J1837" s="186"/>
      <c r="K1837" s="186"/>
      <c r="L1837" s="186"/>
      <c r="M1837" s="186"/>
      <c r="N1837" s="186"/>
      <c r="O1837" s="186"/>
      <c r="P1837" s="186"/>
      <c r="Q1837" s="186"/>
      <c r="R1837" s="186"/>
      <c r="S1837" s="186"/>
      <c r="T1837" s="186"/>
      <c r="U1837" s="186"/>
      <c r="V1837" s="186"/>
      <c r="W1837" s="186"/>
      <c r="X1837" s="186"/>
      <c r="Y1837" s="186"/>
      <c r="Z1837" s="186"/>
      <c r="AA1837" s="186"/>
      <c r="AB1837" s="186"/>
      <c r="AC1837" s="186"/>
      <c r="AD1837" s="186"/>
      <c r="AE1837" s="186"/>
      <c r="AF1837" s="186"/>
      <c r="AG1837" s="186"/>
      <c r="AH1837" s="186"/>
      <c r="AI1837" s="186"/>
      <c r="AJ1837" s="186"/>
      <c r="AK1837" s="186"/>
      <c r="AL1837" s="186"/>
      <c r="AM1837" s="186"/>
      <c r="AN1837" s="186"/>
      <c r="AO1837" s="186"/>
      <c r="AP1837" s="186"/>
    </row>
    <row r="1838" spans="1:42" s="55" customFormat="1" ht="31.9" hidden="1" customHeight="1" outlineLevel="1" x14ac:dyDescent="0.25">
      <c r="A1838" s="143" t="s">
        <v>650</v>
      </c>
      <c r="B1838" s="75" t="s">
        <v>584</v>
      </c>
      <c r="C1838" s="73"/>
      <c r="D1838" s="111"/>
      <c r="E1838" s="76"/>
      <c r="F1838" s="76"/>
      <c r="G1838" s="78"/>
      <c r="H1838" s="186"/>
      <c r="I1838" s="186"/>
      <c r="J1838" s="186"/>
      <c r="K1838" s="186"/>
      <c r="L1838" s="186"/>
      <c r="M1838" s="186"/>
      <c r="N1838" s="186"/>
      <c r="O1838" s="186"/>
      <c r="P1838" s="186"/>
      <c r="Q1838" s="186"/>
      <c r="R1838" s="186"/>
      <c r="S1838" s="186"/>
      <c r="T1838" s="186"/>
      <c r="U1838" s="186"/>
      <c r="V1838" s="186"/>
      <c r="W1838" s="186"/>
      <c r="X1838" s="186"/>
      <c r="Y1838" s="186"/>
      <c r="Z1838" s="186"/>
      <c r="AA1838" s="186"/>
      <c r="AB1838" s="186"/>
      <c r="AC1838" s="186"/>
      <c r="AD1838" s="186"/>
      <c r="AE1838" s="186"/>
      <c r="AF1838" s="186"/>
      <c r="AG1838" s="186"/>
      <c r="AH1838" s="186"/>
      <c r="AI1838" s="186"/>
      <c r="AJ1838" s="186"/>
      <c r="AK1838" s="186"/>
      <c r="AL1838" s="186"/>
      <c r="AM1838" s="186"/>
      <c r="AN1838" s="186"/>
      <c r="AO1838" s="186"/>
      <c r="AP1838" s="186"/>
    </row>
    <row r="1839" spans="1:42" s="55" customFormat="1" ht="31.9" hidden="1" customHeight="1" outlineLevel="1" x14ac:dyDescent="0.25">
      <c r="A1839" s="143" t="s">
        <v>651</v>
      </c>
      <c r="B1839" s="75" t="s">
        <v>586</v>
      </c>
      <c r="C1839" s="73"/>
      <c r="D1839" s="111"/>
      <c r="E1839" s="76"/>
      <c r="F1839" s="76"/>
      <c r="G1839" s="78"/>
      <c r="H1839" s="186"/>
      <c r="I1839" s="186"/>
      <c r="J1839" s="186"/>
      <c r="K1839" s="186"/>
      <c r="L1839" s="186"/>
      <c r="M1839" s="186"/>
      <c r="N1839" s="186"/>
      <c r="O1839" s="186"/>
      <c r="P1839" s="186"/>
      <c r="Q1839" s="186"/>
      <c r="R1839" s="186"/>
      <c r="S1839" s="186"/>
      <c r="T1839" s="186"/>
      <c r="U1839" s="186"/>
      <c r="V1839" s="186"/>
      <c r="W1839" s="186"/>
      <c r="X1839" s="186"/>
      <c r="Y1839" s="186"/>
      <c r="Z1839" s="186"/>
      <c r="AA1839" s="186"/>
      <c r="AB1839" s="186"/>
      <c r="AC1839" s="186"/>
      <c r="AD1839" s="186"/>
      <c r="AE1839" s="186"/>
      <c r="AF1839" s="186"/>
      <c r="AG1839" s="186"/>
      <c r="AH1839" s="186"/>
      <c r="AI1839" s="186"/>
      <c r="AJ1839" s="186"/>
      <c r="AK1839" s="186"/>
      <c r="AL1839" s="186"/>
      <c r="AM1839" s="186"/>
      <c r="AN1839" s="186"/>
      <c r="AO1839" s="186"/>
      <c r="AP1839" s="186"/>
    </row>
    <row r="1840" spans="1:42" s="55" customFormat="1" ht="31.9" hidden="1" customHeight="1" outlineLevel="1" x14ac:dyDescent="0.25">
      <c r="A1840" s="143" t="s">
        <v>652</v>
      </c>
      <c r="B1840" s="75" t="s">
        <v>588</v>
      </c>
      <c r="C1840" s="73"/>
      <c r="D1840" s="111"/>
      <c r="E1840" s="76"/>
      <c r="F1840" s="76"/>
      <c r="G1840" s="78"/>
      <c r="H1840" s="186"/>
      <c r="I1840" s="186"/>
      <c r="J1840" s="186"/>
      <c r="K1840" s="186"/>
      <c r="L1840" s="186"/>
      <c r="M1840" s="186"/>
      <c r="N1840" s="186"/>
      <c r="O1840" s="186"/>
      <c r="P1840" s="186"/>
      <c r="Q1840" s="186"/>
      <c r="R1840" s="186"/>
      <c r="S1840" s="186"/>
      <c r="T1840" s="186"/>
      <c r="U1840" s="186"/>
      <c r="V1840" s="186"/>
      <c r="W1840" s="186"/>
      <c r="X1840" s="186"/>
      <c r="Y1840" s="186"/>
      <c r="Z1840" s="186"/>
      <c r="AA1840" s="186"/>
      <c r="AB1840" s="186"/>
      <c r="AC1840" s="186"/>
      <c r="AD1840" s="186"/>
      <c r="AE1840" s="186"/>
      <c r="AF1840" s="186"/>
      <c r="AG1840" s="186"/>
      <c r="AH1840" s="186"/>
      <c r="AI1840" s="186"/>
      <c r="AJ1840" s="186"/>
      <c r="AK1840" s="186"/>
      <c r="AL1840" s="186"/>
      <c r="AM1840" s="186"/>
      <c r="AN1840" s="186"/>
      <c r="AO1840" s="186"/>
      <c r="AP1840" s="186"/>
    </row>
    <row r="1841" spans="1:42" s="55" customFormat="1" ht="31.9" hidden="1" customHeight="1" outlineLevel="1" x14ac:dyDescent="0.25">
      <c r="A1841" s="143" t="s">
        <v>653</v>
      </c>
      <c r="B1841" s="75" t="s">
        <v>590</v>
      </c>
      <c r="C1841" s="73"/>
      <c r="D1841" s="111"/>
      <c r="E1841" s="76"/>
      <c r="F1841" s="76"/>
      <c r="G1841" s="78"/>
      <c r="H1841" s="186"/>
      <c r="I1841" s="186"/>
      <c r="J1841" s="186"/>
      <c r="K1841" s="186"/>
      <c r="L1841" s="186"/>
      <c r="M1841" s="186"/>
      <c r="N1841" s="186"/>
      <c r="O1841" s="186"/>
      <c r="P1841" s="186"/>
      <c r="Q1841" s="186"/>
      <c r="R1841" s="186"/>
      <c r="S1841" s="186"/>
      <c r="T1841" s="186"/>
      <c r="U1841" s="186"/>
      <c r="V1841" s="186"/>
      <c r="W1841" s="186"/>
      <c r="X1841" s="186"/>
      <c r="Y1841" s="186"/>
      <c r="Z1841" s="186"/>
      <c r="AA1841" s="186"/>
      <c r="AB1841" s="186"/>
      <c r="AC1841" s="186"/>
      <c r="AD1841" s="186"/>
      <c r="AE1841" s="186"/>
      <c r="AF1841" s="186"/>
      <c r="AG1841" s="186"/>
      <c r="AH1841" s="186"/>
      <c r="AI1841" s="186"/>
      <c r="AJ1841" s="186"/>
      <c r="AK1841" s="186"/>
      <c r="AL1841" s="186"/>
      <c r="AM1841" s="186"/>
      <c r="AN1841" s="186"/>
      <c r="AO1841" s="186"/>
      <c r="AP1841" s="186"/>
    </row>
    <row r="1842" spans="1:42" s="55" customFormat="1" ht="31.9" hidden="1" customHeight="1" outlineLevel="1" x14ac:dyDescent="0.25">
      <c r="A1842" s="143" t="s">
        <v>192</v>
      </c>
      <c r="B1842" s="72" t="s">
        <v>356</v>
      </c>
      <c r="C1842" s="73"/>
      <c r="D1842" s="111"/>
      <c r="E1842" s="76"/>
      <c r="F1842" s="76"/>
      <c r="G1842" s="78"/>
      <c r="H1842" s="186"/>
      <c r="I1842" s="186"/>
      <c r="J1842" s="186"/>
      <c r="K1842" s="186"/>
      <c r="L1842" s="186"/>
      <c r="M1842" s="186"/>
      <c r="N1842" s="186"/>
      <c r="O1842" s="186"/>
      <c r="P1842" s="186"/>
      <c r="Q1842" s="186"/>
      <c r="R1842" s="186"/>
      <c r="S1842" s="186"/>
      <c r="T1842" s="186"/>
      <c r="U1842" s="186"/>
      <c r="V1842" s="186"/>
      <c r="W1842" s="186"/>
      <c r="X1842" s="186"/>
      <c r="Y1842" s="186"/>
      <c r="Z1842" s="186"/>
      <c r="AA1842" s="186"/>
      <c r="AB1842" s="186"/>
      <c r="AC1842" s="186"/>
      <c r="AD1842" s="186"/>
      <c r="AE1842" s="186"/>
      <c r="AF1842" s="186"/>
      <c r="AG1842" s="186"/>
      <c r="AH1842" s="186"/>
      <c r="AI1842" s="186"/>
      <c r="AJ1842" s="186"/>
      <c r="AK1842" s="186"/>
      <c r="AL1842" s="186"/>
      <c r="AM1842" s="186"/>
      <c r="AN1842" s="186"/>
      <c r="AO1842" s="186"/>
      <c r="AP1842" s="186"/>
    </row>
    <row r="1843" spans="1:42" s="55" customFormat="1" ht="31.9" hidden="1" customHeight="1" outlineLevel="1" x14ac:dyDescent="0.25">
      <c r="A1843" s="143" t="s">
        <v>654</v>
      </c>
      <c r="B1843" s="75" t="s">
        <v>582</v>
      </c>
      <c r="C1843" s="73"/>
      <c r="D1843" s="111"/>
      <c r="E1843" s="76"/>
      <c r="F1843" s="76"/>
      <c r="G1843" s="78"/>
      <c r="H1843" s="186"/>
      <c r="I1843" s="186"/>
      <c r="J1843" s="186"/>
      <c r="K1843" s="186"/>
      <c r="L1843" s="186"/>
      <c r="M1843" s="186"/>
      <c r="N1843" s="186"/>
      <c r="O1843" s="186"/>
      <c r="P1843" s="186"/>
      <c r="Q1843" s="186"/>
      <c r="R1843" s="186"/>
      <c r="S1843" s="186"/>
      <c r="T1843" s="186"/>
      <c r="U1843" s="186"/>
      <c r="V1843" s="186"/>
      <c r="W1843" s="186"/>
      <c r="X1843" s="186"/>
      <c r="Y1843" s="186"/>
      <c r="Z1843" s="186"/>
      <c r="AA1843" s="186"/>
      <c r="AB1843" s="186"/>
      <c r="AC1843" s="186"/>
      <c r="AD1843" s="186"/>
      <c r="AE1843" s="186"/>
      <c r="AF1843" s="186"/>
      <c r="AG1843" s="186"/>
      <c r="AH1843" s="186"/>
      <c r="AI1843" s="186"/>
      <c r="AJ1843" s="186"/>
      <c r="AK1843" s="186"/>
      <c r="AL1843" s="186"/>
      <c r="AM1843" s="186"/>
      <c r="AN1843" s="186"/>
      <c r="AO1843" s="186"/>
      <c r="AP1843" s="186"/>
    </row>
    <row r="1844" spans="1:42" s="55" customFormat="1" ht="31.9" hidden="1" customHeight="1" outlineLevel="1" x14ac:dyDescent="0.25">
      <c r="A1844" s="143" t="s">
        <v>655</v>
      </c>
      <c r="B1844" s="75" t="s">
        <v>584</v>
      </c>
      <c r="C1844" s="73"/>
      <c r="D1844" s="111"/>
      <c r="E1844" s="76"/>
      <c r="F1844" s="76"/>
      <c r="G1844" s="78"/>
      <c r="H1844" s="186"/>
      <c r="I1844" s="186"/>
      <c r="J1844" s="186"/>
      <c r="K1844" s="186"/>
      <c r="L1844" s="186"/>
      <c r="M1844" s="186"/>
      <c r="N1844" s="186"/>
      <c r="O1844" s="186"/>
      <c r="P1844" s="186"/>
      <c r="Q1844" s="186"/>
      <c r="R1844" s="186"/>
      <c r="S1844" s="186"/>
      <c r="T1844" s="186"/>
      <c r="U1844" s="186"/>
      <c r="V1844" s="186"/>
      <c r="W1844" s="186"/>
      <c r="X1844" s="186"/>
      <c r="Y1844" s="186"/>
      <c r="Z1844" s="186"/>
      <c r="AA1844" s="186"/>
      <c r="AB1844" s="186"/>
      <c r="AC1844" s="186"/>
      <c r="AD1844" s="186"/>
      <c r="AE1844" s="186"/>
      <c r="AF1844" s="186"/>
      <c r="AG1844" s="186"/>
      <c r="AH1844" s="186"/>
      <c r="AI1844" s="186"/>
      <c r="AJ1844" s="186"/>
      <c r="AK1844" s="186"/>
      <c r="AL1844" s="186"/>
      <c r="AM1844" s="186"/>
      <c r="AN1844" s="186"/>
      <c r="AO1844" s="186"/>
      <c r="AP1844" s="186"/>
    </row>
    <row r="1845" spans="1:42" s="55" customFormat="1" ht="31.9" hidden="1" customHeight="1" outlineLevel="1" x14ac:dyDescent="0.25">
      <c r="A1845" s="143" t="s">
        <v>656</v>
      </c>
      <c r="B1845" s="75" t="s">
        <v>586</v>
      </c>
      <c r="C1845" s="73"/>
      <c r="D1845" s="111"/>
      <c r="E1845" s="76"/>
      <c r="F1845" s="76"/>
      <c r="G1845" s="78"/>
      <c r="H1845" s="186"/>
      <c r="I1845" s="186"/>
      <c r="J1845" s="186"/>
      <c r="K1845" s="186"/>
      <c r="L1845" s="186"/>
      <c r="M1845" s="186"/>
      <c r="N1845" s="186"/>
      <c r="O1845" s="186"/>
      <c r="P1845" s="186"/>
      <c r="Q1845" s="186"/>
      <c r="R1845" s="186"/>
      <c r="S1845" s="186"/>
      <c r="T1845" s="186"/>
      <c r="U1845" s="186"/>
      <c r="V1845" s="186"/>
      <c r="W1845" s="186"/>
      <c r="X1845" s="186"/>
      <c r="Y1845" s="186"/>
      <c r="Z1845" s="186"/>
      <c r="AA1845" s="186"/>
      <c r="AB1845" s="186"/>
      <c r="AC1845" s="186"/>
      <c r="AD1845" s="186"/>
      <c r="AE1845" s="186"/>
      <c r="AF1845" s="186"/>
      <c r="AG1845" s="186"/>
      <c r="AH1845" s="186"/>
      <c r="AI1845" s="186"/>
      <c r="AJ1845" s="186"/>
      <c r="AK1845" s="186"/>
      <c r="AL1845" s="186"/>
      <c r="AM1845" s="186"/>
      <c r="AN1845" s="186"/>
      <c r="AO1845" s="186"/>
      <c r="AP1845" s="186"/>
    </row>
    <row r="1846" spans="1:42" s="55" customFormat="1" ht="31.9" hidden="1" customHeight="1" outlineLevel="1" x14ac:dyDescent="0.25">
      <c r="A1846" s="143" t="s">
        <v>657</v>
      </c>
      <c r="B1846" s="75" t="s">
        <v>588</v>
      </c>
      <c r="C1846" s="73"/>
      <c r="D1846" s="111"/>
      <c r="E1846" s="76"/>
      <c r="F1846" s="76"/>
      <c r="G1846" s="78"/>
      <c r="H1846" s="186"/>
      <c r="I1846" s="186"/>
      <c r="J1846" s="186"/>
      <c r="K1846" s="186"/>
      <c r="L1846" s="186"/>
      <c r="M1846" s="186"/>
      <c r="N1846" s="186"/>
      <c r="O1846" s="186"/>
      <c r="P1846" s="186"/>
      <c r="Q1846" s="186"/>
      <c r="R1846" s="186"/>
      <c r="S1846" s="186"/>
      <c r="T1846" s="186"/>
      <c r="U1846" s="186"/>
      <c r="V1846" s="186"/>
      <c r="W1846" s="186"/>
      <c r="X1846" s="186"/>
      <c r="Y1846" s="186"/>
      <c r="Z1846" s="186"/>
      <c r="AA1846" s="186"/>
      <c r="AB1846" s="186"/>
      <c r="AC1846" s="186"/>
      <c r="AD1846" s="186"/>
      <c r="AE1846" s="186"/>
      <c r="AF1846" s="186"/>
      <c r="AG1846" s="186"/>
      <c r="AH1846" s="186"/>
      <c r="AI1846" s="186"/>
      <c r="AJ1846" s="186"/>
      <c r="AK1846" s="186"/>
      <c r="AL1846" s="186"/>
      <c r="AM1846" s="186"/>
      <c r="AN1846" s="186"/>
      <c r="AO1846" s="186"/>
      <c r="AP1846" s="186"/>
    </row>
    <row r="1847" spans="1:42" s="55" customFormat="1" ht="31.9" hidden="1" customHeight="1" outlineLevel="1" x14ac:dyDescent="0.25">
      <c r="A1847" s="143" t="s">
        <v>658</v>
      </c>
      <c r="B1847" s="75" t="s">
        <v>590</v>
      </c>
      <c r="C1847" s="73"/>
      <c r="D1847" s="111"/>
      <c r="E1847" s="76"/>
      <c r="F1847" s="76"/>
      <c r="G1847" s="78"/>
      <c r="H1847" s="186"/>
      <c r="I1847" s="186"/>
      <c r="J1847" s="186"/>
      <c r="K1847" s="186"/>
      <c r="L1847" s="186"/>
      <c r="M1847" s="186"/>
      <c r="N1847" s="186"/>
      <c r="O1847" s="186"/>
      <c r="P1847" s="186"/>
      <c r="Q1847" s="186"/>
      <c r="R1847" s="186"/>
      <c r="S1847" s="186"/>
      <c r="T1847" s="186"/>
      <c r="U1847" s="186"/>
      <c r="V1847" s="186"/>
      <c r="W1847" s="186"/>
      <c r="X1847" s="186"/>
      <c r="Y1847" s="186"/>
      <c r="Z1847" s="186"/>
      <c r="AA1847" s="186"/>
      <c r="AB1847" s="186"/>
      <c r="AC1847" s="186"/>
      <c r="AD1847" s="186"/>
      <c r="AE1847" s="186"/>
      <c r="AF1847" s="186"/>
      <c r="AG1847" s="186"/>
      <c r="AH1847" s="186"/>
      <c r="AI1847" s="186"/>
      <c r="AJ1847" s="186"/>
      <c r="AK1847" s="186"/>
      <c r="AL1847" s="186"/>
      <c r="AM1847" s="186"/>
      <c r="AN1847" s="186"/>
      <c r="AO1847" s="186"/>
      <c r="AP1847" s="186"/>
    </row>
    <row r="1848" spans="1:42" s="55" customFormat="1" ht="31.9" hidden="1" customHeight="1" outlineLevel="1" x14ac:dyDescent="0.25">
      <c r="A1848" s="143" t="s">
        <v>193</v>
      </c>
      <c r="B1848" s="72" t="s">
        <v>359</v>
      </c>
      <c r="C1848" s="73"/>
      <c r="D1848" s="111"/>
      <c r="E1848" s="76"/>
      <c r="F1848" s="76"/>
      <c r="G1848" s="78"/>
      <c r="H1848" s="186"/>
      <c r="I1848" s="186"/>
      <c r="J1848" s="186"/>
      <c r="K1848" s="186"/>
      <c r="L1848" s="186"/>
      <c r="M1848" s="186"/>
      <c r="N1848" s="186"/>
      <c r="O1848" s="186"/>
      <c r="P1848" s="186"/>
      <c r="Q1848" s="186"/>
      <c r="R1848" s="186"/>
      <c r="S1848" s="186"/>
      <c r="T1848" s="186"/>
      <c r="U1848" s="186"/>
      <c r="V1848" s="186"/>
      <c r="W1848" s="186"/>
      <c r="X1848" s="186"/>
      <c r="Y1848" s="186"/>
      <c r="Z1848" s="186"/>
      <c r="AA1848" s="186"/>
      <c r="AB1848" s="186"/>
      <c r="AC1848" s="186"/>
      <c r="AD1848" s="186"/>
      <c r="AE1848" s="186"/>
      <c r="AF1848" s="186"/>
      <c r="AG1848" s="186"/>
      <c r="AH1848" s="186"/>
      <c r="AI1848" s="186"/>
      <c r="AJ1848" s="186"/>
      <c r="AK1848" s="186"/>
      <c r="AL1848" s="186"/>
      <c r="AM1848" s="186"/>
      <c r="AN1848" s="186"/>
      <c r="AO1848" s="186"/>
      <c r="AP1848" s="186"/>
    </row>
    <row r="1849" spans="1:42" s="55" customFormat="1" ht="31.9" hidden="1" customHeight="1" outlineLevel="1" x14ac:dyDescent="0.25">
      <c r="A1849" s="143" t="s">
        <v>659</v>
      </c>
      <c r="B1849" s="75" t="s">
        <v>582</v>
      </c>
      <c r="C1849" s="73"/>
      <c r="D1849" s="111"/>
      <c r="E1849" s="76"/>
      <c r="F1849" s="76"/>
      <c r="G1849" s="78"/>
      <c r="H1849" s="186"/>
      <c r="I1849" s="186"/>
      <c r="J1849" s="186"/>
      <c r="K1849" s="186"/>
      <c r="L1849" s="186"/>
      <c r="M1849" s="186"/>
      <c r="N1849" s="186"/>
      <c r="O1849" s="186"/>
      <c r="P1849" s="186"/>
      <c r="Q1849" s="186"/>
      <c r="R1849" s="186"/>
      <c r="S1849" s="186"/>
      <c r="T1849" s="186"/>
      <c r="U1849" s="186"/>
      <c r="V1849" s="186"/>
      <c r="W1849" s="186"/>
      <c r="X1849" s="186"/>
      <c r="Y1849" s="186"/>
      <c r="Z1849" s="186"/>
      <c r="AA1849" s="186"/>
      <c r="AB1849" s="186"/>
      <c r="AC1849" s="186"/>
      <c r="AD1849" s="186"/>
      <c r="AE1849" s="186"/>
      <c r="AF1849" s="186"/>
      <c r="AG1849" s="186"/>
      <c r="AH1849" s="186"/>
      <c r="AI1849" s="186"/>
      <c r="AJ1849" s="186"/>
      <c r="AK1849" s="186"/>
      <c r="AL1849" s="186"/>
      <c r="AM1849" s="186"/>
      <c r="AN1849" s="186"/>
      <c r="AO1849" s="186"/>
      <c r="AP1849" s="186"/>
    </row>
    <row r="1850" spans="1:42" s="55" customFormat="1" ht="31.9" hidden="1" customHeight="1" outlineLevel="1" x14ac:dyDescent="0.25">
      <c r="A1850" s="143" t="s">
        <v>660</v>
      </c>
      <c r="B1850" s="75" t="s">
        <v>584</v>
      </c>
      <c r="C1850" s="73"/>
      <c r="D1850" s="111"/>
      <c r="E1850" s="76"/>
      <c r="F1850" s="76"/>
      <c r="G1850" s="78"/>
      <c r="H1850" s="186"/>
      <c r="I1850" s="186"/>
      <c r="J1850" s="186"/>
      <c r="K1850" s="186"/>
      <c r="L1850" s="186"/>
      <c r="M1850" s="186"/>
      <c r="N1850" s="186"/>
      <c r="O1850" s="186"/>
      <c r="P1850" s="186"/>
      <c r="Q1850" s="186"/>
      <c r="R1850" s="186"/>
      <c r="S1850" s="186"/>
      <c r="T1850" s="186"/>
      <c r="U1850" s="186"/>
      <c r="V1850" s="186"/>
      <c r="W1850" s="186"/>
      <c r="X1850" s="186"/>
      <c r="Y1850" s="186"/>
      <c r="Z1850" s="186"/>
      <c r="AA1850" s="186"/>
      <c r="AB1850" s="186"/>
      <c r="AC1850" s="186"/>
      <c r="AD1850" s="186"/>
      <c r="AE1850" s="186"/>
      <c r="AF1850" s="186"/>
      <c r="AG1850" s="186"/>
      <c r="AH1850" s="186"/>
      <c r="AI1850" s="186"/>
      <c r="AJ1850" s="186"/>
      <c r="AK1850" s="186"/>
      <c r="AL1850" s="186"/>
      <c r="AM1850" s="186"/>
      <c r="AN1850" s="186"/>
      <c r="AO1850" s="186"/>
      <c r="AP1850" s="186"/>
    </row>
    <row r="1851" spans="1:42" s="55" customFormat="1" ht="31.9" hidden="1" customHeight="1" outlineLevel="1" x14ac:dyDescent="0.25">
      <c r="A1851" s="143" t="s">
        <v>661</v>
      </c>
      <c r="B1851" s="75" t="s">
        <v>586</v>
      </c>
      <c r="C1851" s="73"/>
      <c r="D1851" s="111"/>
      <c r="E1851" s="76"/>
      <c r="F1851" s="76"/>
      <c r="G1851" s="78"/>
      <c r="H1851" s="186"/>
      <c r="I1851" s="186"/>
      <c r="J1851" s="186"/>
      <c r="K1851" s="186"/>
      <c r="L1851" s="186"/>
      <c r="M1851" s="186"/>
      <c r="N1851" s="186"/>
      <c r="O1851" s="186"/>
      <c r="P1851" s="186"/>
      <c r="Q1851" s="186"/>
      <c r="R1851" s="186"/>
      <c r="S1851" s="186"/>
      <c r="T1851" s="186"/>
      <c r="U1851" s="186"/>
      <c r="V1851" s="186"/>
      <c r="W1851" s="186"/>
      <c r="X1851" s="186"/>
      <c r="Y1851" s="186"/>
      <c r="Z1851" s="186"/>
      <c r="AA1851" s="186"/>
      <c r="AB1851" s="186"/>
      <c r="AC1851" s="186"/>
      <c r="AD1851" s="186"/>
      <c r="AE1851" s="186"/>
      <c r="AF1851" s="186"/>
      <c r="AG1851" s="186"/>
      <c r="AH1851" s="186"/>
      <c r="AI1851" s="186"/>
      <c r="AJ1851" s="186"/>
      <c r="AK1851" s="186"/>
      <c r="AL1851" s="186"/>
      <c r="AM1851" s="186"/>
      <c r="AN1851" s="186"/>
      <c r="AO1851" s="186"/>
      <c r="AP1851" s="186"/>
    </row>
    <row r="1852" spans="1:42" s="55" customFormat="1" ht="31.9" hidden="1" customHeight="1" outlineLevel="1" x14ac:dyDescent="0.25">
      <c r="A1852" s="143" t="s">
        <v>662</v>
      </c>
      <c r="B1852" s="75" t="s">
        <v>588</v>
      </c>
      <c r="C1852" s="73"/>
      <c r="D1852" s="111"/>
      <c r="E1852" s="76"/>
      <c r="F1852" s="76"/>
      <c r="G1852" s="78"/>
      <c r="H1852" s="186"/>
      <c r="I1852" s="186"/>
      <c r="J1852" s="186"/>
      <c r="K1852" s="186"/>
      <c r="L1852" s="186"/>
      <c r="M1852" s="186"/>
      <c r="N1852" s="186"/>
      <c r="O1852" s="186"/>
      <c r="P1852" s="186"/>
      <c r="Q1852" s="186"/>
      <c r="R1852" s="186"/>
      <c r="S1852" s="186"/>
      <c r="T1852" s="186"/>
      <c r="U1852" s="186"/>
      <c r="V1852" s="186"/>
      <c r="W1852" s="186"/>
      <c r="X1852" s="186"/>
      <c r="Y1852" s="186"/>
      <c r="Z1852" s="186"/>
      <c r="AA1852" s="186"/>
      <c r="AB1852" s="186"/>
      <c r="AC1852" s="186"/>
      <c r="AD1852" s="186"/>
      <c r="AE1852" s="186"/>
      <c r="AF1852" s="186"/>
      <c r="AG1852" s="186"/>
      <c r="AH1852" s="186"/>
      <c r="AI1852" s="186"/>
      <c r="AJ1852" s="186"/>
      <c r="AK1852" s="186"/>
      <c r="AL1852" s="186"/>
      <c r="AM1852" s="186"/>
      <c r="AN1852" s="186"/>
      <c r="AO1852" s="186"/>
      <c r="AP1852" s="186"/>
    </row>
    <row r="1853" spans="1:42" s="55" customFormat="1" ht="31.9" hidden="1" customHeight="1" outlineLevel="1" x14ac:dyDescent="0.25">
      <c r="A1853" s="143" t="s">
        <v>663</v>
      </c>
      <c r="B1853" s="75" t="s">
        <v>590</v>
      </c>
      <c r="C1853" s="73"/>
      <c r="D1853" s="111"/>
      <c r="E1853" s="76"/>
      <c r="F1853" s="76"/>
      <c r="G1853" s="78"/>
      <c r="H1853" s="186"/>
      <c r="I1853" s="186"/>
      <c r="J1853" s="186"/>
      <c r="K1853" s="186"/>
      <c r="L1853" s="186"/>
      <c r="M1853" s="186"/>
      <c r="N1853" s="186"/>
      <c r="O1853" s="186"/>
      <c r="P1853" s="186"/>
      <c r="Q1853" s="186"/>
      <c r="R1853" s="186"/>
      <c r="S1853" s="186"/>
      <c r="T1853" s="186"/>
      <c r="U1853" s="186"/>
      <c r="V1853" s="186"/>
      <c r="W1853" s="186"/>
      <c r="X1853" s="186"/>
      <c r="Y1853" s="186"/>
      <c r="Z1853" s="186"/>
      <c r="AA1853" s="186"/>
      <c r="AB1853" s="186"/>
      <c r="AC1853" s="186"/>
      <c r="AD1853" s="186"/>
      <c r="AE1853" s="186"/>
      <c r="AF1853" s="186"/>
      <c r="AG1853" s="186"/>
      <c r="AH1853" s="186"/>
      <c r="AI1853" s="186"/>
      <c r="AJ1853" s="186"/>
      <c r="AK1853" s="186"/>
      <c r="AL1853" s="186"/>
      <c r="AM1853" s="186"/>
      <c r="AN1853" s="186"/>
      <c r="AO1853" s="186"/>
      <c r="AP1853" s="186"/>
    </row>
    <row r="1854" spans="1:42" s="55" customFormat="1" ht="31.9" hidden="1" customHeight="1" outlineLevel="1" x14ac:dyDescent="0.25">
      <c r="A1854" s="143" t="s">
        <v>664</v>
      </c>
      <c r="B1854" s="72" t="s">
        <v>362</v>
      </c>
      <c r="C1854" s="73"/>
      <c r="D1854" s="111"/>
      <c r="E1854" s="76"/>
      <c r="F1854" s="76"/>
      <c r="G1854" s="78"/>
      <c r="H1854" s="186"/>
      <c r="I1854" s="186"/>
      <c r="J1854" s="186"/>
      <c r="K1854" s="186"/>
      <c r="L1854" s="186"/>
      <c r="M1854" s="186"/>
      <c r="N1854" s="186"/>
      <c r="O1854" s="186"/>
      <c r="P1854" s="186"/>
      <c r="Q1854" s="186"/>
      <c r="R1854" s="186"/>
      <c r="S1854" s="186"/>
      <c r="T1854" s="186"/>
      <c r="U1854" s="186"/>
      <c r="V1854" s="186"/>
      <c r="W1854" s="186"/>
      <c r="X1854" s="186"/>
      <c r="Y1854" s="186"/>
      <c r="Z1854" s="186"/>
      <c r="AA1854" s="186"/>
      <c r="AB1854" s="186"/>
      <c r="AC1854" s="186"/>
      <c r="AD1854" s="186"/>
      <c r="AE1854" s="186"/>
      <c r="AF1854" s="186"/>
      <c r="AG1854" s="186"/>
      <c r="AH1854" s="186"/>
      <c r="AI1854" s="186"/>
      <c r="AJ1854" s="186"/>
      <c r="AK1854" s="186"/>
      <c r="AL1854" s="186"/>
      <c r="AM1854" s="186"/>
      <c r="AN1854" s="186"/>
      <c r="AO1854" s="186"/>
      <c r="AP1854" s="186"/>
    </row>
    <row r="1855" spans="1:42" s="55" customFormat="1" ht="31.9" hidden="1" customHeight="1" outlineLevel="1" x14ac:dyDescent="0.25">
      <c r="A1855" s="143" t="s">
        <v>665</v>
      </c>
      <c r="B1855" s="75" t="s">
        <v>582</v>
      </c>
      <c r="C1855" s="73"/>
      <c r="D1855" s="111"/>
      <c r="E1855" s="76"/>
      <c r="F1855" s="76"/>
      <c r="G1855" s="78"/>
      <c r="H1855" s="186"/>
      <c r="I1855" s="186"/>
      <c r="J1855" s="186"/>
      <c r="K1855" s="186"/>
      <c r="L1855" s="186"/>
      <c r="M1855" s="186"/>
      <c r="N1855" s="186"/>
      <c r="O1855" s="186"/>
      <c r="P1855" s="186"/>
      <c r="Q1855" s="186"/>
      <c r="R1855" s="186"/>
      <c r="S1855" s="186"/>
      <c r="T1855" s="186"/>
      <c r="U1855" s="186"/>
      <c r="V1855" s="186"/>
      <c r="W1855" s="186"/>
      <c r="X1855" s="186"/>
      <c r="Y1855" s="186"/>
      <c r="Z1855" s="186"/>
      <c r="AA1855" s="186"/>
      <c r="AB1855" s="186"/>
      <c r="AC1855" s="186"/>
      <c r="AD1855" s="186"/>
      <c r="AE1855" s="186"/>
      <c r="AF1855" s="186"/>
      <c r="AG1855" s="186"/>
      <c r="AH1855" s="186"/>
      <c r="AI1855" s="186"/>
      <c r="AJ1855" s="186"/>
      <c r="AK1855" s="186"/>
      <c r="AL1855" s="186"/>
      <c r="AM1855" s="186"/>
      <c r="AN1855" s="186"/>
      <c r="AO1855" s="186"/>
      <c r="AP1855" s="186"/>
    </row>
    <row r="1856" spans="1:42" s="55" customFormat="1" ht="31.9" hidden="1" customHeight="1" outlineLevel="1" x14ac:dyDescent="0.25">
      <c r="A1856" s="143" t="s">
        <v>666</v>
      </c>
      <c r="B1856" s="75" t="s">
        <v>584</v>
      </c>
      <c r="C1856" s="73"/>
      <c r="D1856" s="111"/>
      <c r="E1856" s="76"/>
      <c r="F1856" s="76"/>
      <c r="G1856" s="78"/>
      <c r="H1856" s="186"/>
      <c r="I1856" s="186"/>
      <c r="J1856" s="186"/>
      <c r="K1856" s="186"/>
      <c r="L1856" s="186"/>
      <c r="M1856" s="186"/>
      <c r="N1856" s="186"/>
      <c r="O1856" s="186"/>
      <c r="P1856" s="186"/>
      <c r="Q1856" s="186"/>
      <c r="R1856" s="186"/>
      <c r="S1856" s="186"/>
      <c r="T1856" s="186"/>
      <c r="U1856" s="186"/>
      <c r="V1856" s="186"/>
      <c r="W1856" s="186"/>
      <c r="X1856" s="186"/>
      <c r="Y1856" s="186"/>
      <c r="Z1856" s="186"/>
      <c r="AA1856" s="186"/>
      <c r="AB1856" s="186"/>
      <c r="AC1856" s="186"/>
      <c r="AD1856" s="186"/>
      <c r="AE1856" s="186"/>
      <c r="AF1856" s="186"/>
      <c r="AG1856" s="186"/>
      <c r="AH1856" s="186"/>
      <c r="AI1856" s="186"/>
      <c r="AJ1856" s="186"/>
      <c r="AK1856" s="186"/>
      <c r="AL1856" s="186"/>
      <c r="AM1856" s="186"/>
      <c r="AN1856" s="186"/>
      <c r="AO1856" s="186"/>
      <c r="AP1856" s="186"/>
    </row>
    <row r="1857" spans="1:42" s="55" customFormat="1" ht="31.9" hidden="1" customHeight="1" outlineLevel="1" x14ac:dyDescent="0.25">
      <c r="A1857" s="143" t="s">
        <v>667</v>
      </c>
      <c r="B1857" s="75" t="s">
        <v>586</v>
      </c>
      <c r="C1857" s="73"/>
      <c r="D1857" s="111"/>
      <c r="E1857" s="76"/>
      <c r="F1857" s="76"/>
      <c r="G1857" s="78"/>
      <c r="H1857" s="186"/>
      <c r="I1857" s="186"/>
      <c r="J1857" s="186"/>
      <c r="K1857" s="186"/>
      <c r="L1857" s="186"/>
      <c r="M1857" s="186"/>
      <c r="N1857" s="186"/>
      <c r="O1857" s="186"/>
      <c r="P1857" s="186"/>
      <c r="Q1857" s="186"/>
      <c r="R1857" s="186"/>
      <c r="S1857" s="186"/>
      <c r="T1857" s="186"/>
      <c r="U1857" s="186"/>
      <c r="V1857" s="186"/>
      <c r="W1857" s="186"/>
      <c r="X1857" s="186"/>
      <c r="Y1857" s="186"/>
      <c r="Z1857" s="186"/>
      <c r="AA1857" s="186"/>
      <c r="AB1857" s="186"/>
      <c r="AC1857" s="186"/>
      <c r="AD1857" s="186"/>
      <c r="AE1857" s="186"/>
      <c r="AF1857" s="186"/>
      <c r="AG1857" s="186"/>
      <c r="AH1857" s="186"/>
      <c r="AI1857" s="186"/>
      <c r="AJ1857" s="186"/>
      <c r="AK1857" s="186"/>
      <c r="AL1857" s="186"/>
      <c r="AM1857" s="186"/>
      <c r="AN1857" s="186"/>
      <c r="AO1857" s="186"/>
      <c r="AP1857" s="186"/>
    </row>
    <row r="1858" spans="1:42" s="55" customFormat="1" ht="31.9" hidden="1" customHeight="1" outlineLevel="1" x14ac:dyDescent="0.25">
      <c r="A1858" s="143" t="s">
        <v>668</v>
      </c>
      <c r="B1858" s="75" t="s">
        <v>588</v>
      </c>
      <c r="C1858" s="73"/>
      <c r="D1858" s="111"/>
      <c r="E1858" s="76"/>
      <c r="F1858" s="76"/>
      <c r="G1858" s="78"/>
      <c r="H1858" s="186"/>
      <c r="I1858" s="186"/>
      <c r="J1858" s="186"/>
      <c r="K1858" s="186"/>
      <c r="L1858" s="186"/>
      <c r="M1858" s="186"/>
      <c r="N1858" s="186"/>
      <c r="O1858" s="186"/>
      <c r="P1858" s="186"/>
      <c r="Q1858" s="186"/>
      <c r="R1858" s="186"/>
      <c r="S1858" s="186"/>
      <c r="T1858" s="186"/>
      <c r="U1858" s="186"/>
      <c r="V1858" s="186"/>
      <c r="W1858" s="186"/>
      <c r="X1858" s="186"/>
      <c r="Y1858" s="186"/>
      <c r="Z1858" s="186"/>
      <c r="AA1858" s="186"/>
      <c r="AB1858" s="186"/>
      <c r="AC1858" s="186"/>
      <c r="AD1858" s="186"/>
      <c r="AE1858" s="186"/>
      <c r="AF1858" s="186"/>
      <c r="AG1858" s="186"/>
      <c r="AH1858" s="186"/>
      <c r="AI1858" s="186"/>
      <c r="AJ1858" s="186"/>
      <c r="AK1858" s="186"/>
      <c r="AL1858" s="186"/>
      <c r="AM1858" s="186"/>
      <c r="AN1858" s="186"/>
      <c r="AO1858" s="186"/>
      <c r="AP1858" s="186"/>
    </row>
    <row r="1859" spans="1:42" s="55" customFormat="1" ht="31.9" hidden="1" customHeight="1" outlineLevel="1" x14ac:dyDescent="0.25">
      <c r="A1859" s="143" t="s">
        <v>669</v>
      </c>
      <c r="B1859" s="75" t="s">
        <v>590</v>
      </c>
      <c r="C1859" s="73"/>
      <c r="D1859" s="111"/>
      <c r="E1859" s="76"/>
      <c r="F1859" s="76"/>
      <c r="G1859" s="78"/>
      <c r="H1859" s="186"/>
      <c r="I1859" s="186"/>
      <c r="J1859" s="186"/>
      <c r="K1859" s="186"/>
      <c r="L1859" s="186"/>
      <c r="M1859" s="186"/>
      <c r="N1859" s="186"/>
      <c r="O1859" s="186"/>
      <c r="P1859" s="186"/>
      <c r="Q1859" s="186"/>
      <c r="R1859" s="186"/>
      <c r="S1859" s="186"/>
      <c r="T1859" s="186"/>
      <c r="U1859" s="186"/>
      <c r="V1859" s="186"/>
      <c r="W1859" s="186"/>
      <c r="X1859" s="186"/>
      <c r="Y1859" s="186"/>
      <c r="Z1859" s="186"/>
      <c r="AA1859" s="186"/>
      <c r="AB1859" s="186"/>
      <c r="AC1859" s="186"/>
      <c r="AD1859" s="186"/>
      <c r="AE1859" s="186"/>
      <c r="AF1859" s="186"/>
      <c r="AG1859" s="186"/>
      <c r="AH1859" s="186"/>
      <c r="AI1859" s="186"/>
      <c r="AJ1859" s="186"/>
      <c r="AK1859" s="186"/>
      <c r="AL1859" s="186"/>
      <c r="AM1859" s="186"/>
      <c r="AN1859" s="186"/>
      <c r="AO1859" s="186"/>
      <c r="AP1859" s="186"/>
    </row>
    <row r="1860" spans="1:42" s="55" customFormat="1" ht="31.9" hidden="1" customHeight="1" outlineLevel="1" x14ac:dyDescent="0.25">
      <c r="A1860" s="143" t="s">
        <v>670</v>
      </c>
      <c r="B1860" s="72" t="s">
        <v>7</v>
      </c>
      <c r="C1860" s="73"/>
      <c r="D1860" s="111"/>
      <c r="E1860" s="76"/>
      <c r="F1860" s="76"/>
      <c r="G1860" s="78"/>
      <c r="H1860" s="186"/>
      <c r="I1860" s="186"/>
      <c r="J1860" s="186"/>
      <c r="K1860" s="186"/>
      <c r="L1860" s="186"/>
      <c r="M1860" s="186"/>
      <c r="N1860" s="186"/>
      <c r="O1860" s="186"/>
      <c r="P1860" s="186"/>
      <c r="Q1860" s="186"/>
      <c r="R1860" s="186"/>
      <c r="S1860" s="186"/>
      <c r="T1860" s="186"/>
      <c r="U1860" s="186"/>
      <c r="V1860" s="186"/>
      <c r="W1860" s="186"/>
      <c r="X1860" s="186"/>
      <c r="Y1860" s="186"/>
      <c r="Z1860" s="186"/>
      <c r="AA1860" s="186"/>
      <c r="AB1860" s="186"/>
      <c r="AC1860" s="186"/>
      <c r="AD1860" s="186"/>
      <c r="AE1860" s="186"/>
      <c r="AF1860" s="186"/>
      <c r="AG1860" s="186"/>
      <c r="AH1860" s="186"/>
      <c r="AI1860" s="186"/>
      <c r="AJ1860" s="186"/>
      <c r="AK1860" s="186"/>
      <c r="AL1860" s="186"/>
      <c r="AM1860" s="186"/>
      <c r="AN1860" s="186"/>
      <c r="AO1860" s="186"/>
      <c r="AP1860" s="186"/>
    </row>
    <row r="1861" spans="1:42" s="55" customFormat="1" ht="31.9" hidden="1" customHeight="1" outlineLevel="1" x14ac:dyDescent="0.25">
      <c r="A1861" s="143" t="s">
        <v>671</v>
      </c>
      <c r="B1861" s="75" t="s">
        <v>582</v>
      </c>
      <c r="C1861" s="73"/>
      <c r="D1861" s="111"/>
      <c r="E1861" s="76"/>
      <c r="F1861" s="76"/>
      <c r="G1861" s="78"/>
      <c r="H1861" s="186"/>
      <c r="I1861" s="186"/>
      <c r="J1861" s="186"/>
      <c r="K1861" s="186"/>
      <c r="L1861" s="186"/>
      <c r="M1861" s="186"/>
      <c r="N1861" s="186"/>
      <c r="O1861" s="186"/>
      <c r="P1861" s="186"/>
      <c r="Q1861" s="186"/>
      <c r="R1861" s="186"/>
      <c r="S1861" s="186"/>
      <c r="T1861" s="186"/>
      <c r="U1861" s="186"/>
      <c r="V1861" s="186"/>
      <c r="W1861" s="186"/>
      <c r="X1861" s="186"/>
      <c r="Y1861" s="186"/>
      <c r="Z1861" s="186"/>
      <c r="AA1861" s="186"/>
      <c r="AB1861" s="186"/>
      <c r="AC1861" s="186"/>
      <c r="AD1861" s="186"/>
      <c r="AE1861" s="186"/>
      <c r="AF1861" s="186"/>
      <c r="AG1861" s="186"/>
      <c r="AH1861" s="186"/>
      <c r="AI1861" s="186"/>
      <c r="AJ1861" s="186"/>
      <c r="AK1861" s="186"/>
      <c r="AL1861" s="186"/>
      <c r="AM1861" s="186"/>
      <c r="AN1861" s="186"/>
      <c r="AO1861" s="186"/>
      <c r="AP1861" s="186"/>
    </row>
    <row r="1862" spans="1:42" s="55" customFormat="1" ht="31.9" hidden="1" customHeight="1" outlineLevel="1" x14ac:dyDescent="0.25">
      <c r="A1862" s="143" t="s">
        <v>672</v>
      </c>
      <c r="B1862" s="75" t="s">
        <v>584</v>
      </c>
      <c r="C1862" s="73"/>
      <c r="D1862" s="111"/>
      <c r="E1862" s="76"/>
      <c r="F1862" s="76"/>
      <c r="G1862" s="78"/>
      <c r="H1862" s="186"/>
      <c r="I1862" s="186"/>
      <c r="J1862" s="186"/>
      <c r="K1862" s="186"/>
      <c r="L1862" s="186"/>
      <c r="M1862" s="186"/>
      <c r="N1862" s="186"/>
      <c r="O1862" s="186"/>
      <c r="P1862" s="186"/>
      <c r="Q1862" s="186"/>
      <c r="R1862" s="186"/>
      <c r="S1862" s="186"/>
      <c r="T1862" s="186"/>
      <c r="U1862" s="186"/>
      <c r="V1862" s="186"/>
      <c r="W1862" s="186"/>
      <c r="X1862" s="186"/>
      <c r="Y1862" s="186"/>
      <c r="Z1862" s="186"/>
      <c r="AA1862" s="186"/>
      <c r="AB1862" s="186"/>
      <c r="AC1862" s="186"/>
      <c r="AD1862" s="186"/>
      <c r="AE1862" s="186"/>
      <c r="AF1862" s="186"/>
      <c r="AG1862" s="186"/>
      <c r="AH1862" s="186"/>
      <c r="AI1862" s="186"/>
      <c r="AJ1862" s="186"/>
      <c r="AK1862" s="186"/>
      <c r="AL1862" s="186"/>
      <c r="AM1862" s="186"/>
      <c r="AN1862" s="186"/>
      <c r="AO1862" s="186"/>
      <c r="AP1862" s="186"/>
    </row>
    <row r="1863" spans="1:42" s="55" customFormat="1" ht="31.9" hidden="1" customHeight="1" outlineLevel="1" x14ac:dyDescent="0.25">
      <c r="A1863" s="143" t="s">
        <v>673</v>
      </c>
      <c r="B1863" s="75" t="s">
        <v>586</v>
      </c>
      <c r="C1863" s="73"/>
      <c r="D1863" s="111"/>
      <c r="E1863" s="76"/>
      <c r="F1863" s="76"/>
      <c r="G1863" s="78"/>
      <c r="H1863" s="186"/>
      <c r="I1863" s="186"/>
      <c r="J1863" s="186"/>
      <c r="K1863" s="186"/>
      <c r="L1863" s="186"/>
      <c r="M1863" s="186"/>
      <c r="N1863" s="186"/>
      <c r="O1863" s="186"/>
      <c r="P1863" s="186"/>
      <c r="Q1863" s="186"/>
      <c r="R1863" s="186"/>
      <c r="S1863" s="186"/>
      <c r="T1863" s="186"/>
      <c r="U1863" s="186"/>
      <c r="V1863" s="186"/>
      <c r="W1863" s="186"/>
      <c r="X1863" s="186"/>
      <c r="Y1863" s="186"/>
      <c r="Z1863" s="186"/>
      <c r="AA1863" s="186"/>
      <c r="AB1863" s="186"/>
      <c r="AC1863" s="186"/>
      <c r="AD1863" s="186"/>
      <c r="AE1863" s="186"/>
      <c r="AF1863" s="186"/>
      <c r="AG1863" s="186"/>
      <c r="AH1863" s="186"/>
      <c r="AI1863" s="186"/>
      <c r="AJ1863" s="186"/>
      <c r="AK1863" s="186"/>
      <c r="AL1863" s="186"/>
      <c r="AM1863" s="186"/>
      <c r="AN1863" s="186"/>
      <c r="AO1863" s="186"/>
      <c r="AP1863" s="186"/>
    </row>
    <row r="1864" spans="1:42" s="55" customFormat="1" ht="31.9" hidden="1" customHeight="1" outlineLevel="1" x14ac:dyDescent="0.25">
      <c r="A1864" s="143" t="s">
        <v>674</v>
      </c>
      <c r="B1864" s="75" t="s">
        <v>588</v>
      </c>
      <c r="C1864" s="73"/>
      <c r="D1864" s="111"/>
      <c r="E1864" s="76"/>
      <c r="F1864" s="76"/>
      <c r="G1864" s="78"/>
      <c r="H1864" s="186"/>
      <c r="I1864" s="186"/>
      <c r="J1864" s="186"/>
      <c r="K1864" s="186"/>
      <c r="L1864" s="186"/>
      <c r="M1864" s="186"/>
      <c r="N1864" s="186"/>
      <c r="O1864" s="186"/>
      <c r="P1864" s="186"/>
      <c r="Q1864" s="186"/>
      <c r="R1864" s="186"/>
      <c r="S1864" s="186"/>
      <c r="T1864" s="186"/>
      <c r="U1864" s="186"/>
      <c r="V1864" s="186"/>
      <c r="W1864" s="186"/>
      <c r="X1864" s="186"/>
      <c r="Y1864" s="186"/>
      <c r="Z1864" s="186"/>
      <c r="AA1864" s="186"/>
      <c r="AB1864" s="186"/>
      <c r="AC1864" s="186"/>
      <c r="AD1864" s="186"/>
      <c r="AE1864" s="186"/>
      <c r="AF1864" s="186"/>
      <c r="AG1864" s="186"/>
      <c r="AH1864" s="186"/>
      <c r="AI1864" s="186"/>
      <c r="AJ1864" s="186"/>
      <c r="AK1864" s="186"/>
      <c r="AL1864" s="186"/>
      <c r="AM1864" s="186"/>
      <c r="AN1864" s="186"/>
      <c r="AO1864" s="186"/>
      <c r="AP1864" s="186"/>
    </row>
    <row r="1865" spans="1:42" s="55" customFormat="1" ht="31.9" hidden="1" customHeight="1" outlineLevel="1" x14ac:dyDescent="0.25">
      <c r="A1865" s="143" t="s">
        <v>675</v>
      </c>
      <c r="B1865" s="75" t="s">
        <v>590</v>
      </c>
      <c r="C1865" s="73"/>
      <c r="D1865" s="111"/>
      <c r="E1865" s="76"/>
      <c r="F1865" s="76"/>
      <c r="G1865" s="78"/>
      <c r="H1865" s="186"/>
      <c r="I1865" s="186"/>
      <c r="J1865" s="186"/>
      <c r="K1865" s="186"/>
      <c r="L1865" s="186"/>
      <c r="M1865" s="186"/>
      <c r="N1865" s="186"/>
      <c r="O1865" s="186"/>
      <c r="P1865" s="186"/>
      <c r="Q1865" s="186"/>
      <c r="R1865" s="186"/>
      <c r="S1865" s="186"/>
      <c r="T1865" s="186"/>
      <c r="U1865" s="186"/>
      <c r="V1865" s="186"/>
      <c r="W1865" s="186"/>
      <c r="X1865" s="186"/>
      <c r="Y1865" s="186"/>
      <c r="Z1865" s="186"/>
      <c r="AA1865" s="186"/>
      <c r="AB1865" s="186"/>
      <c r="AC1865" s="186"/>
      <c r="AD1865" s="186"/>
      <c r="AE1865" s="186"/>
      <c r="AF1865" s="186"/>
      <c r="AG1865" s="186"/>
      <c r="AH1865" s="186"/>
      <c r="AI1865" s="186"/>
      <c r="AJ1865" s="186"/>
      <c r="AK1865" s="186"/>
      <c r="AL1865" s="186"/>
      <c r="AM1865" s="186"/>
      <c r="AN1865" s="186"/>
      <c r="AO1865" s="186"/>
      <c r="AP1865" s="186"/>
    </row>
    <row r="1866" spans="1:42" s="55" customFormat="1" ht="31.9" hidden="1" customHeight="1" outlineLevel="1" x14ac:dyDescent="0.25">
      <c r="A1866" s="143" t="s">
        <v>676</v>
      </c>
      <c r="B1866" s="72" t="s">
        <v>327</v>
      </c>
      <c r="C1866" s="73"/>
      <c r="D1866" s="111"/>
      <c r="E1866" s="76"/>
      <c r="F1866" s="76"/>
      <c r="G1866" s="78"/>
      <c r="H1866" s="186"/>
      <c r="I1866" s="186"/>
      <c r="J1866" s="186"/>
      <c r="K1866" s="186"/>
      <c r="L1866" s="186"/>
      <c r="M1866" s="186"/>
      <c r="N1866" s="186"/>
      <c r="O1866" s="186"/>
      <c r="P1866" s="186"/>
      <c r="Q1866" s="186"/>
      <c r="R1866" s="186"/>
      <c r="S1866" s="186"/>
      <c r="T1866" s="186"/>
      <c r="U1866" s="186"/>
      <c r="V1866" s="186"/>
      <c r="W1866" s="186"/>
      <c r="X1866" s="186"/>
      <c r="Y1866" s="186"/>
      <c r="Z1866" s="186"/>
      <c r="AA1866" s="186"/>
      <c r="AB1866" s="186"/>
      <c r="AC1866" s="186"/>
      <c r="AD1866" s="186"/>
      <c r="AE1866" s="186"/>
      <c r="AF1866" s="186"/>
      <c r="AG1866" s="186"/>
      <c r="AH1866" s="186"/>
      <c r="AI1866" s="186"/>
      <c r="AJ1866" s="186"/>
      <c r="AK1866" s="186"/>
      <c r="AL1866" s="186"/>
      <c r="AM1866" s="186"/>
      <c r="AN1866" s="186"/>
      <c r="AO1866" s="186"/>
      <c r="AP1866" s="186"/>
    </row>
    <row r="1867" spans="1:42" s="55" customFormat="1" ht="31.9" hidden="1" customHeight="1" outlineLevel="1" x14ac:dyDescent="0.25">
      <c r="A1867" s="143" t="s">
        <v>677</v>
      </c>
      <c r="B1867" s="75" t="s">
        <v>582</v>
      </c>
      <c r="C1867" s="73"/>
      <c r="D1867" s="111"/>
      <c r="E1867" s="76"/>
      <c r="F1867" s="76"/>
      <c r="G1867" s="78"/>
      <c r="H1867" s="186"/>
      <c r="I1867" s="186"/>
      <c r="J1867" s="186"/>
      <c r="K1867" s="186"/>
      <c r="L1867" s="186"/>
      <c r="M1867" s="186"/>
      <c r="N1867" s="186"/>
      <c r="O1867" s="186"/>
      <c r="P1867" s="186"/>
      <c r="Q1867" s="186"/>
      <c r="R1867" s="186"/>
      <c r="S1867" s="186"/>
      <c r="T1867" s="186"/>
      <c r="U1867" s="186"/>
      <c r="V1867" s="186"/>
      <c r="W1867" s="186"/>
      <c r="X1867" s="186"/>
      <c r="Y1867" s="186"/>
      <c r="Z1867" s="186"/>
      <c r="AA1867" s="186"/>
      <c r="AB1867" s="186"/>
      <c r="AC1867" s="186"/>
      <c r="AD1867" s="186"/>
      <c r="AE1867" s="186"/>
      <c r="AF1867" s="186"/>
      <c r="AG1867" s="186"/>
      <c r="AH1867" s="186"/>
      <c r="AI1867" s="186"/>
      <c r="AJ1867" s="186"/>
      <c r="AK1867" s="186"/>
      <c r="AL1867" s="186"/>
      <c r="AM1867" s="186"/>
      <c r="AN1867" s="186"/>
      <c r="AO1867" s="186"/>
      <c r="AP1867" s="186"/>
    </row>
    <row r="1868" spans="1:42" s="55" customFormat="1" ht="31.9" hidden="1" customHeight="1" outlineLevel="1" x14ac:dyDescent="0.25">
      <c r="A1868" s="143" t="s">
        <v>678</v>
      </c>
      <c r="B1868" s="75" t="s">
        <v>584</v>
      </c>
      <c r="C1868" s="73"/>
      <c r="D1868" s="111"/>
      <c r="E1868" s="76"/>
      <c r="F1868" s="76"/>
      <c r="G1868" s="78"/>
      <c r="H1868" s="186"/>
      <c r="I1868" s="186"/>
      <c r="J1868" s="186"/>
      <c r="K1868" s="186"/>
      <c r="L1868" s="186"/>
      <c r="M1868" s="186"/>
      <c r="N1868" s="186"/>
      <c r="O1868" s="186"/>
      <c r="P1868" s="186"/>
      <c r="Q1868" s="186"/>
      <c r="R1868" s="186"/>
      <c r="S1868" s="186"/>
      <c r="T1868" s="186"/>
      <c r="U1868" s="186"/>
      <c r="V1868" s="186"/>
      <c r="W1868" s="186"/>
      <c r="X1868" s="186"/>
      <c r="Y1868" s="186"/>
      <c r="Z1868" s="186"/>
      <c r="AA1868" s="186"/>
      <c r="AB1868" s="186"/>
      <c r="AC1868" s="186"/>
      <c r="AD1868" s="186"/>
      <c r="AE1868" s="186"/>
      <c r="AF1868" s="186"/>
      <c r="AG1868" s="186"/>
      <c r="AH1868" s="186"/>
      <c r="AI1868" s="186"/>
      <c r="AJ1868" s="186"/>
      <c r="AK1868" s="186"/>
      <c r="AL1868" s="186"/>
      <c r="AM1868" s="186"/>
      <c r="AN1868" s="186"/>
      <c r="AO1868" s="186"/>
      <c r="AP1868" s="186"/>
    </row>
    <row r="1869" spans="1:42" s="55" customFormat="1" ht="31.9" hidden="1" customHeight="1" outlineLevel="1" x14ac:dyDescent="0.25">
      <c r="A1869" s="143" t="s">
        <v>679</v>
      </c>
      <c r="B1869" s="75" t="s">
        <v>586</v>
      </c>
      <c r="C1869" s="73"/>
      <c r="D1869" s="111"/>
      <c r="E1869" s="76"/>
      <c r="F1869" s="76"/>
      <c r="G1869" s="78"/>
      <c r="H1869" s="186"/>
      <c r="I1869" s="186"/>
      <c r="J1869" s="186"/>
      <c r="K1869" s="186"/>
      <c r="L1869" s="186"/>
      <c r="M1869" s="186"/>
      <c r="N1869" s="186"/>
      <c r="O1869" s="186"/>
      <c r="P1869" s="186"/>
      <c r="Q1869" s="186"/>
      <c r="R1869" s="186"/>
      <c r="S1869" s="186"/>
      <c r="T1869" s="186"/>
      <c r="U1869" s="186"/>
      <c r="V1869" s="186"/>
      <c r="W1869" s="186"/>
      <c r="X1869" s="186"/>
      <c r="Y1869" s="186"/>
      <c r="Z1869" s="186"/>
      <c r="AA1869" s="186"/>
      <c r="AB1869" s="186"/>
      <c r="AC1869" s="186"/>
      <c r="AD1869" s="186"/>
      <c r="AE1869" s="186"/>
      <c r="AF1869" s="186"/>
      <c r="AG1869" s="186"/>
      <c r="AH1869" s="186"/>
      <c r="AI1869" s="186"/>
      <c r="AJ1869" s="186"/>
      <c r="AK1869" s="186"/>
      <c r="AL1869" s="186"/>
      <c r="AM1869" s="186"/>
      <c r="AN1869" s="186"/>
      <c r="AO1869" s="186"/>
      <c r="AP1869" s="186"/>
    </row>
    <row r="1870" spans="1:42" s="55" customFormat="1" ht="31.9" hidden="1" customHeight="1" outlineLevel="1" x14ac:dyDescent="0.25">
      <c r="A1870" s="143" t="s">
        <v>680</v>
      </c>
      <c r="B1870" s="75" t="s">
        <v>588</v>
      </c>
      <c r="C1870" s="73"/>
      <c r="D1870" s="111"/>
      <c r="E1870" s="76"/>
      <c r="F1870" s="76"/>
      <c r="G1870" s="78"/>
      <c r="H1870" s="186"/>
      <c r="I1870" s="186"/>
      <c r="J1870" s="186"/>
      <c r="K1870" s="186"/>
      <c r="L1870" s="186"/>
      <c r="M1870" s="186"/>
      <c r="N1870" s="186"/>
      <c r="O1870" s="186"/>
      <c r="P1870" s="186"/>
      <c r="Q1870" s="186"/>
      <c r="R1870" s="186"/>
      <c r="S1870" s="186"/>
      <c r="T1870" s="186"/>
      <c r="U1870" s="186"/>
      <c r="V1870" s="186"/>
      <c r="W1870" s="186"/>
      <c r="X1870" s="186"/>
      <c r="Y1870" s="186"/>
      <c r="Z1870" s="186"/>
      <c r="AA1870" s="186"/>
      <c r="AB1870" s="186"/>
      <c r="AC1870" s="186"/>
      <c r="AD1870" s="186"/>
      <c r="AE1870" s="186"/>
      <c r="AF1870" s="186"/>
      <c r="AG1870" s="186"/>
      <c r="AH1870" s="186"/>
      <c r="AI1870" s="186"/>
      <c r="AJ1870" s="186"/>
      <c r="AK1870" s="186"/>
      <c r="AL1870" s="186"/>
      <c r="AM1870" s="186"/>
      <c r="AN1870" s="186"/>
      <c r="AO1870" s="186"/>
      <c r="AP1870" s="186"/>
    </row>
    <row r="1871" spans="1:42" s="55" customFormat="1" ht="31.9" hidden="1" customHeight="1" outlineLevel="1" x14ac:dyDescent="0.25">
      <c r="A1871" s="143" t="s">
        <v>681</v>
      </c>
      <c r="B1871" s="75" t="s">
        <v>590</v>
      </c>
      <c r="C1871" s="73"/>
      <c r="D1871" s="111"/>
      <c r="E1871" s="76"/>
      <c r="F1871" s="76"/>
      <c r="G1871" s="78"/>
      <c r="H1871" s="186"/>
      <c r="I1871" s="186"/>
      <c r="J1871" s="186"/>
      <c r="K1871" s="186"/>
      <c r="L1871" s="186"/>
      <c r="M1871" s="186"/>
      <c r="N1871" s="186"/>
      <c r="O1871" s="186"/>
      <c r="P1871" s="186"/>
      <c r="Q1871" s="186"/>
      <c r="R1871" s="186"/>
      <c r="S1871" s="186"/>
      <c r="T1871" s="186"/>
      <c r="U1871" s="186"/>
      <c r="V1871" s="186"/>
      <c r="W1871" s="186"/>
      <c r="X1871" s="186"/>
      <c r="Y1871" s="186"/>
      <c r="Z1871" s="186"/>
      <c r="AA1871" s="186"/>
      <c r="AB1871" s="186"/>
      <c r="AC1871" s="186"/>
      <c r="AD1871" s="186"/>
      <c r="AE1871" s="186"/>
      <c r="AF1871" s="186"/>
      <c r="AG1871" s="186"/>
      <c r="AH1871" s="186"/>
      <c r="AI1871" s="186"/>
      <c r="AJ1871" s="186"/>
      <c r="AK1871" s="186"/>
      <c r="AL1871" s="186"/>
      <c r="AM1871" s="186"/>
      <c r="AN1871" s="186"/>
      <c r="AO1871" s="186"/>
      <c r="AP1871" s="186"/>
    </row>
    <row r="1872" spans="1:42" s="55" customFormat="1" ht="31.9" hidden="1" customHeight="1" outlineLevel="1" x14ac:dyDescent="0.25">
      <c r="A1872" s="143" t="s">
        <v>194</v>
      </c>
      <c r="B1872" s="61" t="s">
        <v>130</v>
      </c>
      <c r="C1872" s="62"/>
      <c r="D1872" s="120"/>
      <c r="E1872" s="64"/>
      <c r="F1872" s="64"/>
      <c r="G1872" s="66"/>
      <c r="H1872" s="186"/>
      <c r="I1872" s="186"/>
      <c r="J1872" s="186"/>
      <c r="K1872" s="186"/>
      <c r="L1872" s="186"/>
      <c r="M1872" s="186"/>
      <c r="N1872" s="186"/>
      <c r="O1872" s="186"/>
      <c r="P1872" s="186"/>
      <c r="Q1872" s="186"/>
      <c r="R1872" s="186"/>
      <c r="S1872" s="186"/>
      <c r="T1872" s="186"/>
      <c r="U1872" s="186"/>
      <c r="V1872" s="186"/>
      <c r="W1872" s="186"/>
      <c r="X1872" s="186"/>
      <c r="Y1872" s="186"/>
      <c r="Z1872" s="186"/>
      <c r="AA1872" s="186"/>
      <c r="AB1872" s="186"/>
      <c r="AC1872" s="186"/>
      <c r="AD1872" s="186"/>
      <c r="AE1872" s="186"/>
      <c r="AF1872" s="186"/>
      <c r="AG1872" s="186"/>
      <c r="AH1872" s="186"/>
      <c r="AI1872" s="186"/>
      <c r="AJ1872" s="186"/>
      <c r="AK1872" s="186"/>
      <c r="AL1872" s="186"/>
      <c r="AM1872" s="186"/>
      <c r="AN1872" s="186"/>
      <c r="AO1872" s="186"/>
      <c r="AP1872" s="186"/>
    </row>
    <row r="1873" spans="1:42" s="55" customFormat="1" ht="31.9" hidden="1" customHeight="1" outlineLevel="1" x14ac:dyDescent="0.25">
      <c r="A1873" s="143" t="s">
        <v>195</v>
      </c>
      <c r="B1873" s="68" t="s">
        <v>114</v>
      </c>
      <c r="C1873" s="69"/>
      <c r="D1873" s="119"/>
      <c r="E1873" s="85"/>
      <c r="F1873" s="85"/>
      <c r="G1873" s="86"/>
      <c r="H1873" s="186"/>
      <c r="I1873" s="186"/>
      <c r="J1873" s="186"/>
      <c r="K1873" s="186"/>
      <c r="L1873" s="186"/>
      <c r="M1873" s="186"/>
      <c r="N1873" s="186"/>
      <c r="O1873" s="186"/>
      <c r="P1873" s="186"/>
      <c r="Q1873" s="186"/>
      <c r="R1873" s="186"/>
      <c r="S1873" s="186"/>
      <c r="T1873" s="186"/>
      <c r="U1873" s="186"/>
      <c r="V1873" s="186"/>
      <c r="W1873" s="186"/>
      <c r="X1873" s="186"/>
      <c r="Y1873" s="186"/>
      <c r="Z1873" s="186"/>
      <c r="AA1873" s="186"/>
      <c r="AB1873" s="186"/>
      <c r="AC1873" s="186"/>
      <c r="AD1873" s="186"/>
      <c r="AE1873" s="186"/>
      <c r="AF1873" s="186"/>
      <c r="AG1873" s="186"/>
      <c r="AH1873" s="186"/>
      <c r="AI1873" s="186"/>
      <c r="AJ1873" s="186"/>
      <c r="AK1873" s="186"/>
      <c r="AL1873" s="186"/>
      <c r="AM1873" s="186"/>
      <c r="AN1873" s="186"/>
      <c r="AO1873" s="186"/>
      <c r="AP1873" s="186"/>
    </row>
    <row r="1874" spans="1:42" s="55" customFormat="1" ht="31.9" hidden="1" customHeight="1" outlineLevel="1" x14ac:dyDescent="0.25">
      <c r="A1874" s="143" t="s">
        <v>196</v>
      </c>
      <c r="B1874" s="72" t="s">
        <v>4</v>
      </c>
      <c r="C1874" s="73"/>
      <c r="D1874" s="111"/>
      <c r="E1874" s="76"/>
      <c r="F1874" s="76"/>
      <c r="G1874" s="78"/>
      <c r="H1874" s="186"/>
      <c r="I1874" s="186"/>
      <c r="J1874" s="186"/>
      <c r="K1874" s="186"/>
      <c r="L1874" s="186"/>
      <c r="M1874" s="186"/>
      <c r="N1874" s="186"/>
      <c r="O1874" s="186"/>
      <c r="P1874" s="186"/>
      <c r="Q1874" s="186"/>
      <c r="R1874" s="186"/>
      <c r="S1874" s="186"/>
      <c r="T1874" s="186"/>
      <c r="U1874" s="186"/>
      <c r="V1874" s="186"/>
      <c r="W1874" s="186"/>
      <c r="X1874" s="186"/>
      <c r="Y1874" s="186"/>
      <c r="Z1874" s="186"/>
      <c r="AA1874" s="186"/>
      <c r="AB1874" s="186"/>
      <c r="AC1874" s="186"/>
      <c r="AD1874" s="186"/>
      <c r="AE1874" s="186"/>
      <c r="AF1874" s="186"/>
      <c r="AG1874" s="186"/>
      <c r="AH1874" s="186"/>
      <c r="AI1874" s="186"/>
      <c r="AJ1874" s="186"/>
      <c r="AK1874" s="186"/>
      <c r="AL1874" s="186"/>
      <c r="AM1874" s="186"/>
      <c r="AN1874" s="186"/>
      <c r="AO1874" s="186"/>
      <c r="AP1874" s="186"/>
    </row>
    <row r="1875" spans="1:42" s="55" customFormat="1" ht="31.9" hidden="1" customHeight="1" outlineLevel="1" x14ac:dyDescent="0.25">
      <c r="A1875" s="143" t="s">
        <v>682</v>
      </c>
      <c r="B1875" s="75" t="s">
        <v>582</v>
      </c>
      <c r="C1875" s="73"/>
      <c r="D1875" s="111"/>
      <c r="E1875" s="76"/>
      <c r="F1875" s="76"/>
      <c r="G1875" s="78"/>
      <c r="H1875" s="186"/>
      <c r="I1875" s="186"/>
      <c r="J1875" s="186"/>
      <c r="K1875" s="186"/>
      <c r="L1875" s="186"/>
      <c r="M1875" s="186"/>
      <c r="N1875" s="186"/>
      <c r="O1875" s="186"/>
      <c r="P1875" s="186"/>
      <c r="Q1875" s="186"/>
      <c r="R1875" s="186"/>
      <c r="S1875" s="186"/>
      <c r="T1875" s="186"/>
      <c r="U1875" s="186"/>
      <c r="V1875" s="186"/>
      <c r="W1875" s="186"/>
      <c r="X1875" s="186"/>
      <c r="Y1875" s="186"/>
      <c r="Z1875" s="186"/>
      <c r="AA1875" s="186"/>
      <c r="AB1875" s="186"/>
      <c r="AC1875" s="186"/>
      <c r="AD1875" s="186"/>
      <c r="AE1875" s="186"/>
      <c r="AF1875" s="186"/>
      <c r="AG1875" s="186"/>
      <c r="AH1875" s="186"/>
      <c r="AI1875" s="186"/>
      <c r="AJ1875" s="186"/>
      <c r="AK1875" s="186"/>
      <c r="AL1875" s="186"/>
      <c r="AM1875" s="186"/>
      <c r="AN1875" s="186"/>
      <c r="AO1875" s="186"/>
      <c r="AP1875" s="186"/>
    </row>
    <row r="1876" spans="1:42" s="55" customFormat="1" ht="31.9" hidden="1" customHeight="1" outlineLevel="1" x14ac:dyDescent="0.25">
      <c r="A1876" s="143" t="s">
        <v>683</v>
      </c>
      <c r="B1876" s="75" t="s">
        <v>584</v>
      </c>
      <c r="C1876" s="73"/>
      <c r="D1876" s="111"/>
      <c r="E1876" s="76"/>
      <c r="F1876" s="76"/>
      <c r="G1876" s="78"/>
      <c r="H1876" s="186"/>
      <c r="I1876" s="186"/>
      <c r="J1876" s="186"/>
      <c r="K1876" s="186"/>
      <c r="L1876" s="186"/>
      <c r="M1876" s="186"/>
      <c r="N1876" s="186"/>
      <c r="O1876" s="186"/>
      <c r="P1876" s="186"/>
      <c r="Q1876" s="186"/>
      <c r="R1876" s="186"/>
      <c r="S1876" s="186"/>
      <c r="T1876" s="186"/>
      <c r="U1876" s="186"/>
      <c r="V1876" s="186"/>
      <c r="W1876" s="186"/>
      <c r="X1876" s="186"/>
      <c r="Y1876" s="186"/>
      <c r="Z1876" s="186"/>
      <c r="AA1876" s="186"/>
      <c r="AB1876" s="186"/>
      <c r="AC1876" s="186"/>
      <c r="AD1876" s="186"/>
      <c r="AE1876" s="186"/>
      <c r="AF1876" s="186"/>
      <c r="AG1876" s="186"/>
      <c r="AH1876" s="186"/>
      <c r="AI1876" s="186"/>
      <c r="AJ1876" s="186"/>
      <c r="AK1876" s="186"/>
      <c r="AL1876" s="186"/>
      <c r="AM1876" s="186"/>
      <c r="AN1876" s="186"/>
      <c r="AO1876" s="186"/>
      <c r="AP1876" s="186"/>
    </row>
    <row r="1877" spans="1:42" s="55" customFormat="1" ht="31.9" hidden="1" customHeight="1" outlineLevel="1" x14ac:dyDescent="0.25">
      <c r="A1877" s="143" t="s">
        <v>684</v>
      </c>
      <c r="B1877" s="75" t="s">
        <v>586</v>
      </c>
      <c r="C1877" s="73"/>
      <c r="D1877" s="111"/>
      <c r="E1877" s="76"/>
      <c r="F1877" s="76"/>
      <c r="G1877" s="78"/>
      <c r="H1877" s="186"/>
      <c r="I1877" s="186"/>
      <c r="J1877" s="186"/>
      <c r="K1877" s="186"/>
      <c r="L1877" s="186"/>
      <c r="M1877" s="186"/>
      <c r="N1877" s="186"/>
      <c r="O1877" s="186"/>
      <c r="P1877" s="186"/>
      <c r="Q1877" s="186"/>
      <c r="R1877" s="186"/>
      <c r="S1877" s="186"/>
      <c r="T1877" s="186"/>
      <c r="U1877" s="186"/>
      <c r="V1877" s="186"/>
      <c r="W1877" s="186"/>
      <c r="X1877" s="186"/>
      <c r="Y1877" s="186"/>
      <c r="Z1877" s="186"/>
      <c r="AA1877" s="186"/>
      <c r="AB1877" s="186"/>
      <c r="AC1877" s="186"/>
      <c r="AD1877" s="186"/>
      <c r="AE1877" s="186"/>
      <c r="AF1877" s="186"/>
      <c r="AG1877" s="186"/>
      <c r="AH1877" s="186"/>
      <c r="AI1877" s="186"/>
      <c r="AJ1877" s="186"/>
      <c r="AK1877" s="186"/>
      <c r="AL1877" s="186"/>
      <c r="AM1877" s="186"/>
      <c r="AN1877" s="186"/>
      <c r="AO1877" s="186"/>
      <c r="AP1877" s="186"/>
    </row>
    <row r="1878" spans="1:42" s="55" customFormat="1" ht="31.9" hidden="1" customHeight="1" outlineLevel="1" x14ac:dyDescent="0.25">
      <c r="A1878" s="143" t="s">
        <v>685</v>
      </c>
      <c r="B1878" s="75" t="s">
        <v>588</v>
      </c>
      <c r="C1878" s="73"/>
      <c r="D1878" s="111"/>
      <c r="E1878" s="76"/>
      <c r="F1878" s="76"/>
      <c r="G1878" s="78"/>
      <c r="H1878" s="186"/>
      <c r="I1878" s="186"/>
      <c r="J1878" s="186"/>
      <c r="K1878" s="186"/>
      <c r="L1878" s="186"/>
      <c r="M1878" s="186"/>
      <c r="N1878" s="186"/>
      <c r="O1878" s="186"/>
      <c r="P1878" s="186"/>
      <c r="Q1878" s="186"/>
      <c r="R1878" s="186"/>
      <c r="S1878" s="186"/>
      <c r="T1878" s="186"/>
      <c r="U1878" s="186"/>
      <c r="V1878" s="186"/>
      <c r="W1878" s="186"/>
      <c r="X1878" s="186"/>
      <c r="Y1878" s="186"/>
      <c r="Z1878" s="186"/>
      <c r="AA1878" s="186"/>
      <c r="AB1878" s="186"/>
      <c r="AC1878" s="186"/>
      <c r="AD1878" s="186"/>
      <c r="AE1878" s="186"/>
      <c r="AF1878" s="186"/>
      <c r="AG1878" s="186"/>
      <c r="AH1878" s="186"/>
      <c r="AI1878" s="186"/>
      <c r="AJ1878" s="186"/>
      <c r="AK1878" s="186"/>
      <c r="AL1878" s="186"/>
      <c r="AM1878" s="186"/>
      <c r="AN1878" s="186"/>
      <c r="AO1878" s="186"/>
      <c r="AP1878" s="186"/>
    </row>
    <row r="1879" spans="1:42" s="55" customFormat="1" ht="31.9" hidden="1" customHeight="1" outlineLevel="1" x14ac:dyDescent="0.25">
      <c r="A1879" s="143" t="s">
        <v>686</v>
      </c>
      <c r="B1879" s="75" t="s">
        <v>590</v>
      </c>
      <c r="C1879" s="73"/>
      <c r="D1879" s="111"/>
      <c r="E1879" s="76"/>
      <c r="F1879" s="76"/>
      <c r="G1879" s="78"/>
      <c r="H1879" s="186"/>
      <c r="I1879" s="186"/>
      <c r="J1879" s="186"/>
      <c r="K1879" s="186"/>
      <c r="L1879" s="186"/>
      <c r="M1879" s="186"/>
      <c r="N1879" s="186"/>
      <c r="O1879" s="186"/>
      <c r="P1879" s="186"/>
      <c r="Q1879" s="186"/>
      <c r="R1879" s="186"/>
      <c r="S1879" s="186"/>
      <c r="T1879" s="186"/>
      <c r="U1879" s="186"/>
      <c r="V1879" s="186"/>
      <c r="W1879" s="186"/>
      <c r="X1879" s="186"/>
      <c r="Y1879" s="186"/>
      <c r="Z1879" s="186"/>
      <c r="AA1879" s="186"/>
      <c r="AB1879" s="186"/>
      <c r="AC1879" s="186"/>
      <c r="AD1879" s="186"/>
      <c r="AE1879" s="186"/>
      <c r="AF1879" s="186"/>
      <c r="AG1879" s="186"/>
      <c r="AH1879" s="186"/>
      <c r="AI1879" s="186"/>
      <c r="AJ1879" s="186"/>
      <c r="AK1879" s="186"/>
      <c r="AL1879" s="186"/>
      <c r="AM1879" s="186"/>
      <c r="AN1879" s="186"/>
      <c r="AO1879" s="186"/>
      <c r="AP1879" s="186"/>
    </row>
    <row r="1880" spans="1:42" s="55" customFormat="1" ht="31.9" hidden="1" customHeight="1" outlineLevel="1" x14ac:dyDescent="0.25">
      <c r="A1880" s="143" t="s">
        <v>197</v>
      </c>
      <c r="B1880" s="107" t="s">
        <v>3</v>
      </c>
      <c r="C1880" s="73"/>
      <c r="D1880" s="111"/>
      <c r="E1880" s="76"/>
      <c r="F1880" s="76"/>
      <c r="G1880" s="78"/>
      <c r="H1880" s="186"/>
      <c r="I1880" s="186"/>
      <c r="J1880" s="186"/>
      <c r="K1880" s="186"/>
      <c r="L1880" s="186"/>
      <c r="M1880" s="186"/>
      <c r="N1880" s="186"/>
      <c r="O1880" s="186"/>
      <c r="P1880" s="186"/>
      <c r="Q1880" s="186"/>
      <c r="R1880" s="186"/>
      <c r="S1880" s="186"/>
      <c r="T1880" s="186"/>
      <c r="U1880" s="186"/>
      <c r="V1880" s="186"/>
      <c r="W1880" s="186"/>
      <c r="X1880" s="186"/>
      <c r="Y1880" s="186"/>
      <c r="Z1880" s="186"/>
      <c r="AA1880" s="186"/>
      <c r="AB1880" s="186"/>
      <c r="AC1880" s="186"/>
      <c r="AD1880" s="186"/>
      <c r="AE1880" s="186"/>
      <c r="AF1880" s="186"/>
      <c r="AG1880" s="186"/>
      <c r="AH1880" s="186"/>
      <c r="AI1880" s="186"/>
      <c r="AJ1880" s="186"/>
      <c r="AK1880" s="186"/>
      <c r="AL1880" s="186"/>
      <c r="AM1880" s="186"/>
      <c r="AN1880" s="186"/>
      <c r="AO1880" s="186"/>
      <c r="AP1880" s="186"/>
    </row>
    <row r="1881" spans="1:42" s="55" customFormat="1" ht="31.9" hidden="1" customHeight="1" outlineLevel="1" x14ac:dyDescent="0.25">
      <c r="A1881" s="143" t="s">
        <v>687</v>
      </c>
      <c r="B1881" s="75" t="s">
        <v>582</v>
      </c>
      <c r="C1881" s="73"/>
      <c r="D1881" s="111"/>
      <c r="E1881" s="76"/>
      <c r="F1881" s="76"/>
      <c r="G1881" s="78"/>
      <c r="H1881" s="186"/>
      <c r="I1881" s="186"/>
      <c r="J1881" s="186"/>
      <c r="K1881" s="186"/>
      <c r="L1881" s="186"/>
      <c r="M1881" s="186"/>
      <c r="N1881" s="186"/>
      <c r="O1881" s="186"/>
      <c r="P1881" s="186"/>
      <c r="Q1881" s="186"/>
      <c r="R1881" s="186"/>
      <c r="S1881" s="186"/>
      <c r="T1881" s="186"/>
      <c r="U1881" s="186"/>
      <c r="V1881" s="186"/>
      <c r="W1881" s="186"/>
      <c r="X1881" s="186"/>
      <c r="Y1881" s="186"/>
      <c r="Z1881" s="186"/>
      <c r="AA1881" s="186"/>
      <c r="AB1881" s="186"/>
      <c r="AC1881" s="186"/>
      <c r="AD1881" s="186"/>
      <c r="AE1881" s="186"/>
      <c r="AF1881" s="186"/>
      <c r="AG1881" s="186"/>
      <c r="AH1881" s="186"/>
      <c r="AI1881" s="186"/>
      <c r="AJ1881" s="186"/>
      <c r="AK1881" s="186"/>
      <c r="AL1881" s="186"/>
      <c r="AM1881" s="186"/>
      <c r="AN1881" s="186"/>
      <c r="AO1881" s="186"/>
      <c r="AP1881" s="186"/>
    </row>
    <row r="1882" spans="1:42" s="55" customFormat="1" ht="31.9" hidden="1" customHeight="1" outlineLevel="1" x14ac:dyDescent="0.25">
      <c r="A1882" s="143" t="s">
        <v>688</v>
      </c>
      <c r="B1882" s="75" t="s">
        <v>584</v>
      </c>
      <c r="C1882" s="73"/>
      <c r="D1882" s="111"/>
      <c r="E1882" s="76"/>
      <c r="F1882" s="76"/>
      <c r="G1882" s="78"/>
      <c r="H1882" s="186"/>
      <c r="I1882" s="186"/>
      <c r="J1882" s="186"/>
      <c r="K1882" s="186"/>
      <c r="L1882" s="186"/>
      <c r="M1882" s="186"/>
      <c r="N1882" s="186"/>
      <c r="O1882" s="186"/>
      <c r="P1882" s="186"/>
      <c r="Q1882" s="186"/>
      <c r="R1882" s="186"/>
      <c r="S1882" s="186"/>
      <c r="T1882" s="186"/>
      <c r="U1882" s="186"/>
      <c r="V1882" s="186"/>
      <c r="W1882" s="186"/>
      <c r="X1882" s="186"/>
      <c r="Y1882" s="186"/>
      <c r="Z1882" s="186"/>
      <c r="AA1882" s="186"/>
      <c r="AB1882" s="186"/>
      <c r="AC1882" s="186"/>
      <c r="AD1882" s="186"/>
      <c r="AE1882" s="186"/>
      <c r="AF1882" s="186"/>
      <c r="AG1882" s="186"/>
      <c r="AH1882" s="186"/>
      <c r="AI1882" s="186"/>
      <c r="AJ1882" s="186"/>
      <c r="AK1882" s="186"/>
      <c r="AL1882" s="186"/>
      <c r="AM1882" s="186"/>
      <c r="AN1882" s="186"/>
      <c r="AO1882" s="186"/>
      <c r="AP1882" s="186"/>
    </row>
    <row r="1883" spans="1:42" s="55" customFormat="1" ht="31.9" hidden="1" customHeight="1" outlineLevel="1" x14ac:dyDescent="0.25">
      <c r="A1883" s="143" t="s">
        <v>689</v>
      </c>
      <c r="B1883" s="75" t="s">
        <v>586</v>
      </c>
      <c r="C1883" s="73"/>
      <c r="D1883" s="111"/>
      <c r="E1883" s="76"/>
      <c r="F1883" s="76"/>
      <c r="G1883" s="78"/>
      <c r="H1883" s="186"/>
      <c r="I1883" s="186"/>
      <c r="J1883" s="186"/>
      <c r="K1883" s="186"/>
      <c r="L1883" s="186"/>
      <c r="M1883" s="186"/>
      <c r="N1883" s="186"/>
      <c r="O1883" s="186"/>
      <c r="P1883" s="186"/>
      <c r="Q1883" s="186"/>
      <c r="R1883" s="186"/>
      <c r="S1883" s="186"/>
      <c r="T1883" s="186"/>
      <c r="U1883" s="186"/>
      <c r="V1883" s="186"/>
      <c r="W1883" s="186"/>
      <c r="X1883" s="186"/>
      <c r="Y1883" s="186"/>
      <c r="Z1883" s="186"/>
      <c r="AA1883" s="186"/>
      <c r="AB1883" s="186"/>
      <c r="AC1883" s="186"/>
      <c r="AD1883" s="186"/>
      <c r="AE1883" s="186"/>
      <c r="AF1883" s="186"/>
      <c r="AG1883" s="186"/>
      <c r="AH1883" s="186"/>
      <c r="AI1883" s="186"/>
      <c r="AJ1883" s="186"/>
      <c r="AK1883" s="186"/>
      <c r="AL1883" s="186"/>
      <c r="AM1883" s="186"/>
      <c r="AN1883" s="186"/>
      <c r="AO1883" s="186"/>
      <c r="AP1883" s="186"/>
    </row>
    <row r="1884" spans="1:42" s="55" customFormat="1" ht="31.9" hidden="1" customHeight="1" outlineLevel="1" x14ac:dyDescent="0.25">
      <c r="A1884" s="143" t="s">
        <v>690</v>
      </c>
      <c r="B1884" s="75" t="s">
        <v>588</v>
      </c>
      <c r="C1884" s="73"/>
      <c r="D1884" s="111"/>
      <c r="E1884" s="76"/>
      <c r="F1884" s="76"/>
      <c r="G1884" s="78"/>
      <c r="H1884" s="186"/>
      <c r="I1884" s="186"/>
      <c r="J1884" s="186"/>
      <c r="K1884" s="186"/>
      <c r="L1884" s="186"/>
      <c r="M1884" s="186"/>
      <c r="N1884" s="186"/>
      <c r="O1884" s="186"/>
      <c r="P1884" s="186"/>
      <c r="Q1884" s="186"/>
      <c r="R1884" s="186"/>
      <c r="S1884" s="186"/>
      <c r="T1884" s="186"/>
      <c r="U1884" s="186"/>
      <c r="V1884" s="186"/>
      <c r="W1884" s="186"/>
      <c r="X1884" s="186"/>
      <c r="Y1884" s="186"/>
      <c r="Z1884" s="186"/>
      <c r="AA1884" s="186"/>
      <c r="AB1884" s="186"/>
      <c r="AC1884" s="186"/>
      <c r="AD1884" s="186"/>
      <c r="AE1884" s="186"/>
      <c r="AF1884" s="186"/>
      <c r="AG1884" s="186"/>
      <c r="AH1884" s="186"/>
      <c r="AI1884" s="186"/>
      <c r="AJ1884" s="186"/>
      <c r="AK1884" s="186"/>
      <c r="AL1884" s="186"/>
      <c r="AM1884" s="186"/>
      <c r="AN1884" s="186"/>
      <c r="AO1884" s="186"/>
      <c r="AP1884" s="186"/>
    </row>
    <row r="1885" spans="1:42" s="55" customFormat="1" ht="31.9" hidden="1" customHeight="1" outlineLevel="1" x14ac:dyDescent="0.25">
      <c r="A1885" s="143" t="s">
        <v>691</v>
      </c>
      <c r="B1885" s="75" t="s">
        <v>590</v>
      </c>
      <c r="C1885" s="73"/>
      <c r="D1885" s="111"/>
      <c r="E1885" s="76"/>
      <c r="F1885" s="76"/>
      <c r="G1885" s="78"/>
      <c r="H1885" s="186"/>
      <c r="I1885" s="186"/>
      <c r="J1885" s="186"/>
      <c r="K1885" s="186"/>
      <c r="L1885" s="186"/>
      <c r="M1885" s="186"/>
      <c r="N1885" s="186"/>
      <c r="O1885" s="186"/>
      <c r="P1885" s="186"/>
      <c r="Q1885" s="186"/>
      <c r="R1885" s="186"/>
      <c r="S1885" s="186"/>
      <c r="T1885" s="186"/>
      <c r="U1885" s="186"/>
      <c r="V1885" s="186"/>
      <c r="W1885" s="186"/>
      <c r="X1885" s="186"/>
      <c r="Y1885" s="186"/>
      <c r="Z1885" s="186"/>
      <c r="AA1885" s="186"/>
      <c r="AB1885" s="186"/>
      <c r="AC1885" s="186"/>
      <c r="AD1885" s="186"/>
      <c r="AE1885" s="186"/>
      <c r="AF1885" s="186"/>
      <c r="AG1885" s="186"/>
      <c r="AH1885" s="186"/>
      <c r="AI1885" s="186"/>
      <c r="AJ1885" s="186"/>
      <c r="AK1885" s="186"/>
      <c r="AL1885" s="186"/>
      <c r="AM1885" s="186"/>
      <c r="AN1885" s="186"/>
      <c r="AO1885" s="186"/>
      <c r="AP1885" s="186"/>
    </row>
    <row r="1886" spans="1:42" s="55" customFormat="1" ht="31.9" hidden="1" customHeight="1" outlineLevel="1" x14ac:dyDescent="0.25">
      <c r="A1886" s="143" t="s">
        <v>198</v>
      </c>
      <c r="B1886" s="72" t="s">
        <v>5</v>
      </c>
      <c r="C1886" s="73"/>
      <c r="D1886" s="111"/>
      <c r="E1886" s="76"/>
      <c r="F1886" s="76"/>
      <c r="G1886" s="78"/>
      <c r="H1886" s="186"/>
      <c r="I1886" s="186"/>
      <c r="J1886" s="186"/>
      <c r="K1886" s="186"/>
      <c r="L1886" s="186"/>
      <c r="M1886" s="186"/>
      <c r="N1886" s="186"/>
      <c r="O1886" s="186"/>
      <c r="P1886" s="186"/>
      <c r="Q1886" s="186"/>
      <c r="R1886" s="186"/>
      <c r="S1886" s="186"/>
      <c r="T1886" s="186"/>
      <c r="U1886" s="186"/>
      <c r="V1886" s="186"/>
      <c r="W1886" s="186"/>
      <c r="X1886" s="186"/>
      <c r="Y1886" s="186"/>
      <c r="Z1886" s="186"/>
      <c r="AA1886" s="186"/>
      <c r="AB1886" s="186"/>
      <c r="AC1886" s="186"/>
      <c r="AD1886" s="186"/>
      <c r="AE1886" s="186"/>
      <c r="AF1886" s="186"/>
      <c r="AG1886" s="186"/>
      <c r="AH1886" s="186"/>
      <c r="AI1886" s="186"/>
      <c r="AJ1886" s="186"/>
      <c r="AK1886" s="186"/>
      <c r="AL1886" s="186"/>
      <c r="AM1886" s="186"/>
      <c r="AN1886" s="186"/>
      <c r="AO1886" s="186"/>
      <c r="AP1886" s="186"/>
    </row>
    <row r="1887" spans="1:42" s="55" customFormat="1" ht="31.9" hidden="1" customHeight="1" outlineLevel="1" x14ac:dyDescent="0.25">
      <c r="A1887" s="143" t="s">
        <v>692</v>
      </c>
      <c r="B1887" s="75" t="s">
        <v>582</v>
      </c>
      <c r="C1887" s="73"/>
      <c r="D1887" s="111"/>
      <c r="E1887" s="76"/>
      <c r="F1887" s="76"/>
      <c r="G1887" s="78"/>
      <c r="H1887" s="186"/>
      <c r="I1887" s="186"/>
      <c r="J1887" s="186"/>
      <c r="K1887" s="186"/>
      <c r="L1887" s="186"/>
      <c r="M1887" s="186"/>
      <c r="N1887" s="186"/>
      <c r="O1887" s="186"/>
      <c r="P1887" s="186"/>
      <c r="Q1887" s="186"/>
      <c r="R1887" s="186"/>
      <c r="S1887" s="186"/>
      <c r="T1887" s="186"/>
      <c r="U1887" s="186"/>
      <c r="V1887" s="186"/>
      <c r="W1887" s="186"/>
      <c r="X1887" s="186"/>
      <c r="Y1887" s="186"/>
      <c r="Z1887" s="186"/>
      <c r="AA1887" s="186"/>
      <c r="AB1887" s="186"/>
      <c r="AC1887" s="186"/>
      <c r="AD1887" s="186"/>
      <c r="AE1887" s="186"/>
      <c r="AF1887" s="186"/>
      <c r="AG1887" s="186"/>
      <c r="AH1887" s="186"/>
      <c r="AI1887" s="186"/>
      <c r="AJ1887" s="186"/>
      <c r="AK1887" s="186"/>
      <c r="AL1887" s="186"/>
      <c r="AM1887" s="186"/>
      <c r="AN1887" s="186"/>
      <c r="AO1887" s="186"/>
      <c r="AP1887" s="186"/>
    </row>
    <row r="1888" spans="1:42" s="55" customFormat="1" ht="31.9" hidden="1" customHeight="1" outlineLevel="1" x14ac:dyDescent="0.25">
      <c r="A1888" s="143" t="s">
        <v>693</v>
      </c>
      <c r="B1888" s="75" t="s">
        <v>584</v>
      </c>
      <c r="C1888" s="73"/>
      <c r="D1888" s="111"/>
      <c r="E1888" s="76"/>
      <c r="F1888" s="76"/>
      <c r="G1888" s="78"/>
      <c r="H1888" s="186"/>
      <c r="I1888" s="186"/>
      <c r="J1888" s="186"/>
      <c r="K1888" s="186"/>
      <c r="L1888" s="186"/>
      <c r="M1888" s="186"/>
      <c r="N1888" s="186"/>
      <c r="O1888" s="186"/>
      <c r="P1888" s="186"/>
      <c r="Q1888" s="186"/>
      <c r="R1888" s="186"/>
      <c r="S1888" s="186"/>
      <c r="T1888" s="186"/>
      <c r="U1888" s="186"/>
      <c r="V1888" s="186"/>
      <c r="W1888" s="186"/>
      <c r="X1888" s="186"/>
      <c r="Y1888" s="186"/>
      <c r="Z1888" s="186"/>
      <c r="AA1888" s="186"/>
      <c r="AB1888" s="186"/>
      <c r="AC1888" s="186"/>
      <c r="AD1888" s="186"/>
      <c r="AE1888" s="186"/>
      <c r="AF1888" s="186"/>
      <c r="AG1888" s="186"/>
      <c r="AH1888" s="186"/>
      <c r="AI1888" s="186"/>
      <c r="AJ1888" s="186"/>
      <c r="AK1888" s="186"/>
      <c r="AL1888" s="186"/>
      <c r="AM1888" s="186"/>
      <c r="AN1888" s="186"/>
      <c r="AO1888" s="186"/>
      <c r="AP1888" s="186"/>
    </row>
    <row r="1889" spans="1:42" s="55" customFormat="1" ht="31.9" hidden="1" customHeight="1" outlineLevel="1" x14ac:dyDescent="0.25">
      <c r="A1889" s="143" t="s">
        <v>694</v>
      </c>
      <c r="B1889" s="75" t="s">
        <v>586</v>
      </c>
      <c r="C1889" s="73"/>
      <c r="D1889" s="111"/>
      <c r="E1889" s="76"/>
      <c r="F1889" s="76"/>
      <c r="G1889" s="78"/>
      <c r="H1889" s="186"/>
      <c r="I1889" s="186"/>
      <c r="J1889" s="186"/>
      <c r="K1889" s="186"/>
      <c r="L1889" s="186"/>
      <c r="M1889" s="186"/>
      <c r="N1889" s="186"/>
      <c r="O1889" s="186"/>
      <c r="P1889" s="186"/>
      <c r="Q1889" s="186"/>
      <c r="R1889" s="186"/>
      <c r="S1889" s="186"/>
      <c r="T1889" s="186"/>
      <c r="U1889" s="186"/>
      <c r="V1889" s="186"/>
      <c r="W1889" s="186"/>
      <c r="X1889" s="186"/>
      <c r="Y1889" s="186"/>
      <c r="Z1889" s="186"/>
      <c r="AA1889" s="186"/>
      <c r="AB1889" s="186"/>
      <c r="AC1889" s="186"/>
      <c r="AD1889" s="186"/>
      <c r="AE1889" s="186"/>
      <c r="AF1889" s="186"/>
      <c r="AG1889" s="186"/>
      <c r="AH1889" s="186"/>
      <c r="AI1889" s="186"/>
      <c r="AJ1889" s="186"/>
      <c r="AK1889" s="186"/>
      <c r="AL1889" s="186"/>
      <c r="AM1889" s="186"/>
      <c r="AN1889" s="186"/>
      <c r="AO1889" s="186"/>
      <c r="AP1889" s="186"/>
    </row>
    <row r="1890" spans="1:42" s="55" customFormat="1" ht="31.9" hidden="1" customHeight="1" outlineLevel="1" x14ac:dyDescent="0.25">
      <c r="A1890" s="143" t="s">
        <v>695</v>
      </c>
      <c r="B1890" s="75" t="s">
        <v>588</v>
      </c>
      <c r="C1890" s="73"/>
      <c r="D1890" s="111"/>
      <c r="E1890" s="76"/>
      <c r="F1890" s="76"/>
      <c r="G1890" s="78"/>
      <c r="H1890" s="186"/>
      <c r="I1890" s="186"/>
      <c r="J1890" s="186"/>
      <c r="K1890" s="186"/>
      <c r="L1890" s="186"/>
      <c r="M1890" s="186"/>
      <c r="N1890" s="186"/>
      <c r="O1890" s="186"/>
      <c r="P1890" s="186"/>
      <c r="Q1890" s="186"/>
      <c r="R1890" s="186"/>
      <c r="S1890" s="186"/>
      <c r="T1890" s="186"/>
      <c r="U1890" s="186"/>
      <c r="V1890" s="186"/>
      <c r="W1890" s="186"/>
      <c r="X1890" s="186"/>
      <c r="Y1890" s="186"/>
      <c r="Z1890" s="186"/>
      <c r="AA1890" s="186"/>
      <c r="AB1890" s="186"/>
      <c r="AC1890" s="186"/>
      <c r="AD1890" s="186"/>
      <c r="AE1890" s="186"/>
      <c r="AF1890" s="186"/>
      <c r="AG1890" s="186"/>
      <c r="AH1890" s="186"/>
      <c r="AI1890" s="186"/>
      <c r="AJ1890" s="186"/>
      <c r="AK1890" s="186"/>
      <c r="AL1890" s="186"/>
      <c r="AM1890" s="186"/>
      <c r="AN1890" s="186"/>
      <c r="AO1890" s="186"/>
      <c r="AP1890" s="186"/>
    </row>
    <row r="1891" spans="1:42" s="55" customFormat="1" ht="31.9" hidden="1" customHeight="1" outlineLevel="1" x14ac:dyDescent="0.25">
      <c r="A1891" s="143" t="s">
        <v>696</v>
      </c>
      <c r="B1891" s="75" t="s">
        <v>590</v>
      </c>
      <c r="C1891" s="73"/>
      <c r="D1891" s="111"/>
      <c r="E1891" s="76"/>
      <c r="F1891" s="76"/>
      <c r="G1891" s="78"/>
      <c r="H1891" s="186"/>
      <c r="I1891" s="186"/>
      <c r="J1891" s="186"/>
      <c r="K1891" s="186"/>
      <c r="L1891" s="186"/>
      <c r="M1891" s="186"/>
      <c r="N1891" s="186"/>
      <c r="O1891" s="186"/>
      <c r="P1891" s="186"/>
      <c r="Q1891" s="186"/>
      <c r="R1891" s="186"/>
      <c r="S1891" s="186"/>
      <c r="T1891" s="186"/>
      <c r="U1891" s="186"/>
      <c r="V1891" s="186"/>
      <c r="W1891" s="186"/>
      <c r="X1891" s="186"/>
      <c r="Y1891" s="186"/>
      <c r="Z1891" s="186"/>
      <c r="AA1891" s="186"/>
      <c r="AB1891" s="186"/>
      <c r="AC1891" s="186"/>
      <c r="AD1891" s="186"/>
      <c r="AE1891" s="186"/>
      <c r="AF1891" s="186"/>
      <c r="AG1891" s="186"/>
      <c r="AH1891" s="186"/>
      <c r="AI1891" s="186"/>
      <c r="AJ1891" s="186"/>
      <c r="AK1891" s="186"/>
      <c r="AL1891" s="186"/>
      <c r="AM1891" s="186"/>
      <c r="AN1891" s="186"/>
      <c r="AO1891" s="186"/>
      <c r="AP1891" s="186"/>
    </row>
    <row r="1892" spans="1:42" s="55" customFormat="1" ht="31.9" hidden="1" customHeight="1" outlineLevel="1" x14ac:dyDescent="0.25">
      <c r="A1892" s="143" t="s">
        <v>199</v>
      </c>
      <c r="B1892" s="72" t="s">
        <v>353</v>
      </c>
      <c r="C1892" s="73"/>
      <c r="D1892" s="111"/>
      <c r="E1892" s="76"/>
      <c r="F1892" s="76"/>
      <c r="G1892" s="78"/>
      <c r="H1892" s="186"/>
      <c r="I1892" s="186"/>
      <c r="J1892" s="186"/>
      <c r="K1892" s="186"/>
      <c r="L1892" s="186"/>
      <c r="M1892" s="186"/>
      <c r="N1892" s="186"/>
      <c r="O1892" s="186"/>
      <c r="P1892" s="186"/>
      <c r="Q1892" s="186"/>
      <c r="R1892" s="186"/>
      <c r="S1892" s="186"/>
      <c r="T1892" s="186"/>
      <c r="U1892" s="186"/>
      <c r="V1892" s="186"/>
      <c r="W1892" s="186"/>
      <c r="X1892" s="186"/>
      <c r="Y1892" s="186"/>
      <c r="Z1892" s="186"/>
      <c r="AA1892" s="186"/>
      <c r="AB1892" s="186"/>
      <c r="AC1892" s="186"/>
      <c r="AD1892" s="186"/>
      <c r="AE1892" s="186"/>
      <c r="AF1892" s="186"/>
      <c r="AG1892" s="186"/>
      <c r="AH1892" s="186"/>
      <c r="AI1892" s="186"/>
      <c r="AJ1892" s="186"/>
      <c r="AK1892" s="186"/>
      <c r="AL1892" s="186"/>
      <c r="AM1892" s="186"/>
      <c r="AN1892" s="186"/>
      <c r="AO1892" s="186"/>
      <c r="AP1892" s="186"/>
    </row>
    <row r="1893" spans="1:42" s="55" customFormat="1" ht="31.9" hidden="1" customHeight="1" outlineLevel="1" x14ac:dyDescent="0.25">
      <c r="A1893" s="143" t="s">
        <v>697</v>
      </c>
      <c r="B1893" s="75" t="s">
        <v>582</v>
      </c>
      <c r="C1893" s="73"/>
      <c r="D1893" s="111"/>
      <c r="E1893" s="76"/>
      <c r="F1893" s="76"/>
      <c r="G1893" s="78"/>
      <c r="H1893" s="186"/>
      <c r="I1893" s="186"/>
      <c r="J1893" s="186"/>
      <c r="K1893" s="186"/>
      <c r="L1893" s="186"/>
      <c r="M1893" s="186"/>
      <c r="N1893" s="186"/>
      <c r="O1893" s="186"/>
      <c r="P1893" s="186"/>
      <c r="Q1893" s="186"/>
      <c r="R1893" s="186"/>
      <c r="S1893" s="186"/>
      <c r="T1893" s="186"/>
      <c r="U1893" s="186"/>
      <c r="V1893" s="186"/>
      <c r="W1893" s="186"/>
      <c r="X1893" s="186"/>
      <c r="Y1893" s="186"/>
      <c r="Z1893" s="186"/>
      <c r="AA1893" s="186"/>
      <c r="AB1893" s="186"/>
      <c r="AC1893" s="186"/>
      <c r="AD1893" s="186"/>
      <c r="AE1893" s="186"/>
      <c r="AF1893" s="186"/>
      <c r="AG1893" s="186"/>
      <c r="AH1893" s="186"/>
      <c r="AI1893" s="186"/>
      <c r="AJ1893" s="186"/>
      <c r="AK1893" s="186"/>
      <c r="AL1893" s="186"/>
      <c r="AM1893" s="186"/>
      <c r="AN1893" s="186"/>
      <c r="AO1893" s="186"/>
      <c r="AP1893" s="186"/>
    </row>
    <row r="1894" spans="1:42" s="55" customFormat="1" ht="31.9" hidden="1" customHeight="1" outlineLevel="1" x14ac:dyDescent="0.25">
      <c r="A1894" s="143" t="s">
        <v>698</v>
      </c>
      <c r="B1894" s="75" t="s">
        <v>584</v>
      </c>
      <c r="C1894" s="73"/>
      <c r="D1894" s="111"/>
      <c r="E1894" s="76"/>
      <c r="F1894" s="76"/>
      <c r="G1894" s="78"/>
      <c r="H1894" s="186"/>
      <c r="I1894" s="186"/>
      <c r="J1894" s="186"/>
      <c r="K1894" s="186"/>
      <c r="L1894" s="186"/>
      <c r="M1894" s="186"/>
      <c r="N1894" s="186"/>
      <c r="O1894" s="186"/>
      <c r="P1894" s="186"/>
      <c r="Q1894" s="186"/>
      <c r="R1894" s="186"/>
      <c r="S1894" s="186"/>
      <c r="T1894" s="186"/>
      <c r="U1894" s="186"/>
      <c r="V1894" s="186"/>
      <c r="W1894" s="186"/>
      <c r="X1894" s="186"/>
      <c r="Y1894" s="186"/>
      <c r="Z1894" s="186"/>
      <c r="AA1894" s="186"/>
      <c r="AB1894" s="186"/>
      <c r="AC1894" s="186"/>
      <c r="AD1894" s="186"/>
      <c r="AE1894" s="186"/>
      <c r="AF1894" s="186"/>
      <c r="AG1894" s="186"/>
      <c r="AH1894" s="186"/>
      <c r="AI1894" s="186"/>
      <c r="AJ1894" s="186"/>
      <c r="AK1894" s="186"/>
      <c r="AL1894" s="186"/>
      <c r="AM1894" s="186"/>
      <c r="AN1894" s="186"/>
      <c r="AO1894" s="186"/>
      <c r="AP1894" s="186"/>
    </row>
    <row r="1895" spans="1:42" s="55" customFormat="1" ht="31.9" hidden="1" customHeight="1" outlineLevel="1" x14ac:dyDescent="0.25">
      <c r="A1895" s="143" t="s">
        <v>699</v>
      </c>
      <c r="B1895" s="75" t="s">
        <v>586</v>
      </c>
      <c r="C1895" s="73"/>
      <c r="D1895" s="111"/>
      <c r="E1895" s="76"/>
      <c r="F1895" s="76"/>
      <c r="G1895" s="78"/>
      <c r="H1895" s="186"/>
      <c r="I1895" s="186"/>
      <c r="J1895" s="186"/>
      <c r="K1895" s="186"/>
      <c r="L1895" s="186"/>
      <c r="M1895" s="186"/>
      <c r="N1895" s="186"/>
      <c r="O1895" s="186"/>
      <c r="P1895" s="186"/>
      <c r="Q1895" s="186"/>
      <c r="R1895" s="186"/>
      <c r="S1895" s="186"/>
      <c r="T1895" s="186"/>
      <c r="U1895" s="186"/>
      <c r="V1895" s="186"/>
      <c r="W1895" s="186"/>
      <c r="X1895" s="186"/>
      <c r="Y1895" s="186"/>
      <c r="Z1895" s="186"/>
      <c r="AA1895" s="186"/>
      <c r="AB1895" s="186"/>
      <c r="AC1895" s="186"/>
      <c r="AD1895" s="186"/>
      <c r="AE1895" s="186"/>
      <c r="AF1895" s="186"/>
      <c r="AG1895" s="186"/>
      <c r="AH1895" s="186"/>
      <c r="AI1895" s="186"/>
      <c r="AJ1895" s="186"/>
      <c r="AK1895" s="186"/>
      <c r="AL1895" s="186"/>
      <c r="AM1895" s="186"/>
      <c r="AN1895" s="186"/>
      <c r="AO1895" s="186"/>
      <c r="AP1895" s="186"/>
    </row>
    <row r="1896" spans="1:42" s="55" customFormat="1" ht="31.9" hidden="1" customHeight="1" outlineLevel="1" x14ac:dyDescent="0.25">
      <c r="A1896" s="143" t="s">
        <v>700</v>
      </c>
      <c r="B1896" s="75" t="s">
        <v>588</v>
      </c>
      <c r="C1896" s="73"/>
      <c r="D1896" s="111"/>
      <c r="E1896" s="76"/>
      <c r="F1896" s="76"/>
      <c r="G1896" s="78"/>
      <c r="H1896" s="186"/>
      <c r="I1896" s="186"/>
      <c r="J1896" s="186"/>
      <c r="K1896" s="186"/>
      <c r="L1896" s="186"/>
      <c r="M1896" s="186"/>
      <c r="N1896" s="186"/>
      <c r="O1896" s="186"/>
      <c r="P1896" s="186"/>
      <c r="Q1896" s="186"/>
      <c r="R1896" s="186"/>
      <c r="S1896" s="186"/>
      <c r="T1896" s="186"/>
      <c r="U1896" s="186"/>
      <c r="V1896" s="186"/>
      <c r="W1896" s="186"/>
      <c r="X1896" s="186"/>
      <c r="Y1896" s="186"/>
      <c r="Z1896" s="186"/>
      <c r="AA1896" s="186"/>
      <c r="AB1896" s="186"/>
      <c r="AC1896" s="186"/>
      <c r="AD1896" s="186"/>
      <c r="AE1896" s="186"/>
      <c r="AF1896" s="186"/>
      <c r="AG1896" s="186"/>
      <c r="AH1896" s="186"/>
      <c r="AI1896" s="186"/>
      <c r="AJ1896" s="186"/>
      <c r="AK1896" s="186"/>
      <c r="AL1896" s="186"/>
      <c r="AM1896" s="186"/>
      <c r="AN1896" s="186"/>
      <c r="AO1896" s="186"/>
      <c r="AP1896" s="186"/>
    </row>
    <row r="1897" spans="1:42" s="55" customFormat="1" ht="31.9" hidden="1" customHeight="1" outlineLevel="1" x14ac:dyDescent="0.25">
      <c r="A1897" s="143" t="s">
        <v>701</v>
      </c>
      <c r="B1897" s="75" t="s">
        <v>590</v>
      </c>
      <c r="C1897" s="73"/>
      <c r="D1897" s="111"/>
      <c r="E1897" s="76"/>
      <c r="F1897" s="76"/>
      <c r="G1897" s="78"/>
      <c r="H1897" s="186"/>
      <c r="I1897" s="186"/>
      <c r="J1897" s="186"/>
      <c r="K1897" s="186"/>
      <c r="L1897" s="186"/>
      <c r="M1897" s="186"/>
      <c r="N1897" s="186"/>
      <c r="O1897" s="186"/>
      <c r="P1897" s="186"/>
      <c r="Q1897" s="186"/>
      <c r="R1897" s="186"/>
      <c r="S1897" s="186"/>
      <c r="T1897" s="186"/>
      <c r="U1897" s="186"/>
      <c r="V1897" s="186"/>
      <c r="W1897" s="186"/>
      <c r="X1897" s="186"/>
      <c r="Y1897" s="186"/>
      <c r="Z1897" s="186"/>
      <c r="AA1897" s="186"/>
      <c r="AB1897" s="186"/>
      <c r="AC1897" s="186"/>
      <c r="AD1897" s="186"/>
      <c r="AE1897" s="186"/>
      <c r="AF1897" s="186"/>
      <c r="AG1897" s="186"/>
      <c r="AH1897" s="186"/>
      <c r="AI1897" s="186"/>
      <c r="AJ1897" s="186"/>
      <c r="AK1897" s="186"/>
      <c r="AL1897" s="186"/>
      <c r="AM1897" s="186"/>
      <c r="AN1897" s="186"/>
      <c r="AO1897" s="186"/>
      <c r="AP1897" s="186"/>
    </row>
    <row r="1898" spans="1:42" s="55" customFormat="1" ht="31.9" hidden="1" customHeight="1" outlineLevel="1" x14ac:dyDescent="0.25">
      <c r="A1898" s="143" t="s">
        <v>200</v>
      </c>
      <c r="B1898" s="72" t="s">
        <v>356</v>
      </c>
      <c r="C1898" s="73"/>
      <c r="D1898" s="111"/>
      <c r="E1898" s="76"/>
      <c r="F1898" s="76"/>
      <c r="G1898" s="78"/>
      <c r="H1898" s="186"/>
      <c r="I1898" s="186"/>
      <c r="J1898" s="186"/>
      <c r="K1898" s="186"/>
      <c r="L1898" s="186"/>
      <c r="M1898" s="186"/>
      <c r="N1898" s="186"/>
      <c r="O1898" s="186"/>
      <c r="P1898" s="186"/>
      <c r="Q1898" s="186"/>
      <c r="R1898" s="186"/>
      <c r="S1898" s="186"/>
      <c r="T1898" s="186"/>
      <c r="U1898" s="186"/>
      <c r="V1898" s="186"/>
      <c r="W1898" s="186"/>
      <c r="X1898" s="186"/>
      <c r="Y1898" s="186"/>
      <c r="Z1898" s="186"/>
      <c r="AA1898" s="186"/>
      <c r="AB1898" s="186"/>
      <c r="AC1898" s="186"/>
      <c r="AD1898" s="186"/>
      <c r="AE1898" s="186"/>
      <c r="AF1898" s="186"/>
      <c r="AG1898" s="186"/>
      <c r="AH1898" s="186"/>
      <c r="AI1898" s="186"/>
      <c r="AJ1898" s="186"/>
      <c r="AK1898" s="186"/>
      <c r="AL1898" s="186"/>
      <c r="AM1898" s="186"/>
      <c r="AN1898" s="186"/>
      <c r="AO1898" s="186"/>
      <c r="AP1898" s="186"/>
    </row>
    <row r="1899" spans="1:42" s="55" customFormat="1" ht="31.9" hidden="1" customHeight="1" outlineLevel="1" x14ac:dyDescent="0.25">
      <c r="A1899" s="143" t="s">
        <v>702</v>
      </c>
      <c r="B1899" s="75" t="s">
        <v>582</v>
      </c>
      <c r="C1899" s="73"/>
      <c r="D1899" s="111"/>
      <c r="E1899" s="76"/>
      <c r="F1899" s="76"/>
      <c r="G1899" s="78"/>
      <c r="H1899" s="186"/>
      <c r="I1899" s="186"/>
      <c r="J1899" s="186"/>
      <c r="K1899" s="186"/>
      <c r="L1899" s="186"/>
      <c r="M1899" s="186"/>
      <c r="N1899" s="186"/>
      <c r="O1899" s="186"/>
      <c r="P1899" s="186"/>
      <c r="Q1899" s="186"/>
      <c r="R1899" s="186"/>
      <c r="S1899" s="186"/>
      <c r="T1899" s="186"/>
      <c r="U1899" s="186"/>
      <c r="V1899" s="186"/>
      <c r="W1899" s="186"/>
      <c r="X1899" s="186"/>
      <c r="Y1899" s="186"/>
      <c r="Z1899" s="186"/>
      <c r="AA1899" s="186"/>
      <c r="AB1899" s="186"/>
      <c r="AC1899" s="186"/>
      <c r="AD1899" s="186"/>
      <c r="AE1899" s="186"/>
      <c r="AF1899" s="186"/>
      <c r="AG1899" s="186"/>
      <c r="AH1899" s="186"/>
      <c r="AI1899" s="186"/>
      <c r="AJ1899" s="186"/>
      <c r="AK1899" s="186"/>
      <c r="AL1899" s="186"/>
      <c r="AM1899" s="186"/>
      <c r="AN1899" s="186"/>
      <c r="AO1899" s="186"/>
      <c r="AP1899" s="186"/>
    </row>
    <row r="1900" spans="1:42" s="55" customFormat="1" ht="31.9" hidden="1" customHeight="1" outlineLevel="1" x14ac:dyDescent="0.25">
      <c r="A1900" s="143" t="s">
        <v>703</v>
      </c>
      <c r="B1900" s="75" t="s">
        <v>584</v>
      </c>
      <c r="C1900" s="73"/>
      <c r="D1900" s="111"/>
      <c r="E1900" s="76"/>
      <c r="F1900" s="76"/>
      <c r="G1900" s="78"/>
      <c r="H1900" s="186"/>
      <c r="I1900" s="186"/>
      <c r="J1900" s="186"/>
      <c r="K1900" s="186"/>
      <c r="L1900" s="186"/>
      <c r="M1900" s="186"/>
      <c r="N1900" s="186"/>
      <c r="O1900" s="186"/>
      <c r="P1900" s="186"/>
      <c r="Q1900" s="186"/>
      <c r="R1900" s="186"/>
      <c r="S1900" s="186"/>
      <c r="T1900" s="186"/>
      <c r="U1900" s="186"/>
      <c r="V1900" s="186"/>
      <c r="W1900" s="186"/>
      <c r="X1900" s="186"/>
      <c r="Y1900" s="186"/>
      <c r="Z1900" s="186"/>
      <c r="AA1900" s="186"/>
      <c r="AB1900" s="186"/>
      <c r="AC1900" s="186"/>
      <c r="AD1900" s="186"/>
      <c r="AE1900" s="186"/>
      <c r="AF1900" s="186"/>
      <c r="AG1900" s="186"/>
      <c r="AH1900" s="186"/>
      <c r="AI1900" s="186"/>
      <c r="AJ1900" s="186"/>
      <c r="AK1900" s="186"/>
      <c r="AL1900" s="186"/>
      <c r="AM1900" s="186"/>
      <c r="AN1900" s="186"/>
      <c r="AO1900" s="186"/>
      <c r="AP1900" s="186"/>
    </row>
    <row r="1901" spans="1:42" s="55" customFormat="1" ht="31.9" hidden="1" customHeight="1" outlineLevel="1" x14ac:dyDescent="0.25">
      <c r="A1901" s="143" t="s">
        <v>704</v>
      </c>
      <c r="B1901" s="75" t="s">
        <v>586</v>
      </c>
      <c r="C1901" s="73"/>
      <c r="D1901" s="111"/>
      <c r="E1901" s="76"/>
      <c r="F1901" s="76"/>
      <c r="G1901" s="78"/>
      <c r="H1901" s="186"/>
      <c r="I1901" s="186"/>
      <c r="J1901" s="186"/>
      <c r="K1901" s="186"/>
      <c r="L1901" s="186"/>
      <c r="M1901" s="186"/>
      <c r="N1901" s="186"/>
      <c r="O1901" s="186"/>
      <c r="P1901" s="186"/>
      <c r="Q1901" s="186"/>
      <c r="R1901" s="186"/>
      <c r="S1901" s="186"/>
      <c r="T1901" s="186"/>
      <c r="U1901" s="186"/>
      <c r="V1901" s="186"/>
      <c r="W1901" s="186"/>
      <c r="X1901" s="186"/>
      <c r="Y1901" s="186"/>
      <c r="Z1901" s="186"/>
      <c r="AA1901" s="186"/>
      <c r="AB1901" s="186"/>
      <c r="AC1901" s="186"/>
      <c r="AD1901" s="186"/>
      <c r="AE1901" s="186"/>
      <c r="AF1901" s="186"/>
      <c r="AG1901" s="186"/>
      <c r="AH1901" s="186"/>
      <c r="AI1901" s="186"/>
      <c r="AJ1901" s="186"/>
      <c r="AK1901" s="186"/>
      <c r="AL1901" s="186"/>
      <c r="AM1901" s="186"/>
      <c r="AN1901" s="186"/>
      <c r="AO1901" s="186"/>
      <c r="AP1901" s="186"/>
    </row>
    <row r="1902" spans="1:42" s="55" customFormat="1" ht="31.9" hidden="1" customHeight="1" outlineLevel="1" x14ac:dyDescent="0.25">
      <c r="A1902" s="143" t="s">
        <v>705</v>
      </c>
      <c r="B1902" s="75" t="s">
        <v>588</v>
      </c>
      <c r="C1902" s="73"/>
      <c r="D1902" s="111"/>
      <c r="E1902" s="76"/>
      <c r="F1902" s="76"/>
      <c r="G1902" s="78"/>
      <c r="H1902" s="186"/>
      <c r="I1902" s="186"/>
      <c r="J1902" s="186"/>
      <c r="K1902" s="186"/>
      <c r="L1902" s="186"/>
      <c r="M1902" s="186"/>
      <c r="N1902" s="186"/>
      <c r="O1902" s="186"/>
      <c r="P1902" s="186"/>
      <c r="Q1902" s="186"/>
      <c r="R1902" s="186"/>
      <c r="S1902" s="186"/>
      <c r="T1902" s="186"/>
      <c r="U1902" s="186"/>
      <c r="V1902" s="186"/>
      <c r="W1902" s="186"/>
      <c r="X1902" s="186"/>
      <c r="Y1902" s="186"/>
      <c r="Z1902" s="186"/>
      <c r="AA1902" s="186"/>
      <c r="AB1902" s="186"/>
      <c r="AC1902" s="186"/>
      <c r="AD1902" s="186"/>
      <c r="AE1902" s="186"/>
      <c r="AF1902" s="186"/>
      <c r="AG1902" s="186"/>
      <c r="AH1902" s="186"/>
      <c r="AI1902" s="186"/>
      <c r="AJ1902" s="186"/>
      <c r="AK1902" s="186"/>
      <c r="AL1902" s="186"/>
      <c r="AM1902" s="186"/>
      <c r="AN1902" s="186"/>
      <c r="AO1902" s="186"/>
      <c r="AP1902" s="186"/>
    </row>
    <row r="1903" spans="1:42" s="55" customFormat="1" ht="31.9" hidden="1" customHeight="1" outlineLevel="1" x14ac:dyDescent="0.25">
      <c r="A1903" s="143" t="s">
        <v>706</v>
      </c>
      <c r="B1903" s="75" t="s">
        <v>590</v>
      </c>
      <c r="C1903" s="73"/>
      <c r="D1903" s="111"/>
      <c r="E1903" s="76"/>
      <c r="F1903" s="76"/>
      <c r="G1903" s="78"/>
      <c r="H1903" s="186"/>
      <c r="I1903" s="186"/>
      <c r="J1903" s="186"/>
      <c r="K1903" s="186"/>
      <c r="L1903" s="186"/>
      <c r="M1903" s="186"/>
      <c r="N1903" s="186"/>
      <c r="O1903" s="186"/>
      <c r="P1903" s="186"/>
      <c r="Q1903" s="186"/>
      <c r="R1903" s="186"/>
      <c r="S1903" s="186"/>
      <c r="T1903" s="186"/>
      <c r="U1903" s="186"/>
      <c r="V1903" s="186"/>
      <c r="W1903" s="186"/>
      <c r="X1903" s="186"/>
      <c r="Y1903" s="186"/>
      <c r="Z1903" s="186"/>
      <c r="AA1903" s="186"/>
      <c r="AB1903" s="186"/>
      <c r="AC1903" s="186"/>
      <c r="AD1903" s="186"/>
      <c r="AE1903" s="186"/>
      <c r="AF1903" s="186"/>
      <c r="AG1903" s="186"/>
      <c r="AH1903" s="186"/>
      <c r="AI1903" s="186"/>
      <c r="AJ1903" s="186"/>
      <c r="AK1903" s="186"/>
      <c r="AL1903" s="186"/>
      <c r="AM1903" s="186"/>
      <c r="AN1903" s="186"/>
      <c r="AO1903" s="186"/>
      <c r="AP1903" s="186"/>
    </row>
    <row r="1904" spans="1:42" s="55" customFormat="1" ht="31.9" hidden="1" customHeight="1" outlineLevel="1" x14ac:dyDescent="0.25">
      <c r="A1904" s="143" t="s">
        <v>201</v>
      </c>
      <c r="B1904" s="72" t="s">
        <v>359</v>
      </c>
      <c r="C1904" s="73"/>
      <c r="D1904" s="111"/>
      <c r="E1904" s="76"/>
      <c r="F1904" s="76"/>
      <c r="G1904" s="78"/>
      <c r="H1904" s="186"/>
      <c r="I1904" s="186"/>
      <c r="J1904" s="186"/>
      <c r="K1904" s="186"/>
      <c r="L1904" s="186"/>
      <c r="M1904" s="186"/>
      <c r="N1904" s="186"/>
      <c r="O1904" s="186"/>
      <c r="P1904" s="186"/>
      <c r="Q1904" s="186"/>
      <c r="R1904" s="186"/>
      <c r="S1904" s="186"/>
      <c r="T1904" s="186"/>
      <c r="U1904" s="186"/>
      <c r="V1904" s="186"/>
      <c r="W1904" s="186"/>
      <c r="X1904" s="186"/>
      <c r="Y1904" s="186"/>
      <c r="Z1904" s="186"/>
      <c r="AA1904" s="186"/>
      <c r="AB1904" s="186"/>
      <c r="AC1904" s="186"/>
      <c r="AD1904" s="186"/>
      <c r="AE1904" s="186"/>
      <c r="AF1904" s="186"/>
      <c r="AG1904" s="186"/>
      <c r="AH1904" s="186"/>
      <c r="AI1904" s="186"/>
      <c r="AJ1904" s="186"/>
      <c r="AK1904" s="186"/>
      <c r="AL1904" s="186"/>
      <c r="AM1904" s="186"/>
      <c r="AN1904" s="186"/>
      <c r="AO1904" s="186"/>
      <c r="AP1904" s="186"/>
    </row>
    <row r="1905" spans="1:42" s="55" customFormat="1" ht="31.9" hidden="1" customHeight="1" outlineLevel="1" x14ac:dyDescent="0.25">
      <c r="A1905" s="143" t="s">
        <v>707</v>
      </c>
      <c r="B1905" s="75" t="s">
        <v>582</v>
      </c>
      <c r="C1905" s="73"/>
      <c r="D1905" s="111"/>
      <c r="E1905" s="76"/>
      <c r="F1905" s="76"/>
      <c r="G1905" s="78"/>
      <c r="H1905" s="186"/>
      <c r="I1905" s="186"/>
      <c r="J1905" s="186"/>
      <c r="K1905" s="186"/>
      <c r="L1905" s="186"/>
      <c r="M1905" s="186"/>
      <c r="N1905" s="186"/>
      <c r="O1905" s="186"/>
      <c r="P1905" s="186"/>
      <c r="Q1905" s="186"/>
      <c r="R1905" s="186"/>
      <c r="S1905" s="186"/>
      <c r="T1905" s="186"/>
      <c r="U1905" s="186"/>
      <c r="V1905" s="186"/>
      <c r="W1905" s="186"/>
      <c r="X1905" s="186"/>
      <c r="Y1905" s="186"/>
      <c r="Z1905" s="186"/>
      <c r="AA1905" s="186"/>
      <c r="AB1905" s="186"/>
      <c r="AC1905" s="186"/>
      <c r="AD1905" s="186"/>
      <c r="AE1905" s="186"/>
      <c r="AF1905" s="186"/>
      <c r="AG1905" s="186"/>
      <c r="AH1905" s="186"/>
      <c r="AI1905" s="186"/>
      <c r="AJ1905" s="186"/>
      <c r="AK1905" s="186"/>
      <c r="AL1905" s="186"/>
      <c r="AM1905" s="186"/>
      <c r="AN1905" s="186"/>
      <c r="AO1905" s="186"/>
      <c r="AP1905" s="186"/>
    </row>
    <row r="1906" spans="1:42" s="55" customFormat="1" ht="31.9" hidden="1" customHeight="1" outlineLevel="1" x14ac:dyDescent="0.25">
      <c r="A1906" s="143" t="s">
        <v>708</v>
      </c>
      <c r="B1906" s="75" t="s">
        <v>584</v>
      </c>
      <c r="C1906" s="73"/>
      <c r="D1906" s="111"/>
      <c r="E1906" s="76"/>
      <c r="F1906" s="76"/>
      <c r="G1906" s="78"/>
      <c r="H1906" s="186"/>
      <c r="I1906" s="186"/>
      <c r="J1906" s="186"/>
      <c r="K1906" s="186"/>
      <c r="L1906" s="186"/>
      <c r="M1906" s="186"/>
      <c r="N1906" s="186"/>
      <c r="O1906" s="186"/>
      <c r="P1906" s="186"/>
      <c r="Q1906" s="186"/>
      <c r="R1906" s="186"/>
      <c r="S1906" s="186"/>
      <c r="T1906" s="186"/>
      <c r="U1906" s="186"/>
      <c r="V1906" s="186"/>
      <c r="W1906" s="186"/>
      <c r="X1906" s="186"/>
      <c r="Y1906" s="186"/>
      <c r="Z1906" s="186"/>
      <c r="AA1906" s="186"/>
      <c r="AB1906" s="186"/>
      <c r="AC1906" s="186"/>
      <c r="AD1906" s="186"/>
      <c r="AE1906" s="186"/>
      <c r="AF1906" s="186"/>
      <c r="AG1906" s="186"/>
      <c r="AH1906" s="186"/>
      <c r="AI1906" s="186"/>
      <c r="AJ1906" s="186"/>
      <c r="AK1906" s="186"/>
      <c r="AL1906" s="186"/>
      <c r="AM1906" s="186"/>
      <c r="AN1906" s="186"/>
      <c r="AO1906" s="186"/>
      <c r="AP1906" s="186"/>
    </row>
    <row r="1907" spans="1:42" s="55" customFormat="1" ht="31.9" hidden="1" customHeight="1" outlineLevel="1" x14ac:dyDescent="0.25">
      <c r="A1907" s="143" t="s">
        <v>709</v>
      </c>
      <c r="B1907" s="75" t="s">
        <v>586</v>
      </c>
      <c r="C1907" s="73"/>
      <c r="D1907" s="111"/>
      <c r="E1907" s="76"/>
      <c r="F1907" s="76"/>
      <c r="G1907" s="78"/>
      <c r="H1907" s="186"/>
      <c r="I1907" s="186"/>
      <c r="J1907" s="186"/>
      <c r="K1907" s="186"/>
      <c r="L1907" s="186"/>
      <c r="M1907" s="186"/>
      <c r="N1907" s="186"/>
      <c r="O1907" s="186"/>
      <c r="P1907" s="186"/>
      <c r="Q1907" s="186"/>
      <c r="R1907" s="186"/>
      <c r="S1907" s="186"/>
      <c r="T1907" s="186"/>
      <c r="U1907" s="186"/>
      <c r="V1907" s="186"/>
      <c r="W1907" s="186"/>
      <c r="X1907" s="186"/>
      <c r="Y1907" s="186"/>
      <c r="Z1907" s="186"/>
      <c r="AA1907" s="186"/>
      <c r="AB1907" s="186"/>
      <c r="AC1907" s="186"/>
      <c r="AD1907" s="186"/>
      <c r="AE1907" s="186"/>
      <c r="AF1907" s="186"/>
      <c r="AG1907" s="186"/>
      <c r="AH1907" s="186"/>
      <c r="AI1907" s="186"/>
      <c r="AJ1907" s="186"/>
      <c r="AK1907" s="186"/>
      <c r="AL1907" s="186"/>
      <c r="AM1907" s="186"/>
      <c r="AN1907" s="186"/>
      <c r="AO1907" s="186"/>
      <c r="AP1907" s="186"/>
    </row>
    <row r="1908" spans="1:42" s="55" customFormat="1" ht="31.9" hidden="1" customHeight="1" outlineLevel="1" x14ac:dyDescent="0.25">
      <c r="A1908" s="143" t="s">
        <v>710</v>
      </c>
      <c r="B1908" s="75" t="s">
        <v>588</v>
      </c>
      <c r="C1908" s="73"/>
      <c r="D1908" s="111"/>
      <c r="E1908" s="76"/>
      <c r="F1908" s="76"/>
      <c r="G1908" s="78"/>
      <c r="H1908" s="186"/>
      <c r="I1908" s="186"/>
      <c r="J1908" s="186"/>
      <c r="K1908" s="186"/>
      <c r="L1908" s="186"/>
      <c r="M1908" s="186"/>
      <c r="N1908" s="186"/>
      <c r="O1908" s="186"/>
      <c r="P1908" s="186"/>
      <c r="Q1908" s="186"/>
      <c r="R1908" s="186"/>
      <c r="S1908" s="186"/>
      <c r="T1908" s="186"/>
      <c r="U1908" s="186"/>
      <c r="V1908" s="186"/>
      <c r="W1908" s="186"/>
      <c r="X1908" s="186"/>
      <c r="Y1908" s="186"/>
      <c r="Z1908" s="186"/>
      <c r="AA1908" s="186"/>
      <c r="AB1908" s="186"/>
      <c r="AC1908" s="186"/>
      <c r="AD1908" s="186"/>
      <c r="AE1908" s="186"/>
      <c r="AF1908" s="186"/>
      <c r="AG1908" s="186"/>
      <c r="AH1908" s="186"/>
      <c r="AI1908" s="186"/>
      <c r="AJ1908" s="186"/>
      <c r="AK1908" s="186"/>
      <c r="AL1908" s="186"/>
      <c r="AM1908" s="186"/>
      <c r="AN1908" s="186"/>
      <c r="AO1908" s="186"/>
      <c r="AP1908" s="186"/>
    </row>
    <row r="1909" spans="1:42" s="55" customFormat="1" ht="31.9" hidden="1" customHeight="1" outlineLevel="1" x14ac:dyDescent="0.25">
      <c r="A1909" s="143" t="s">
        <v>711</v>
      </c>
      <c r="B1909" s="75" t="s">
        <v>590</v>
      </c>
      <c r="C1909" s="73"/>
      <c r="D1909" s="111"/>
      <c r="E1909" s="76"/>
      <c r="F1909" s="76"/>
      <c r="G1909" s="78"/>
      <c r="H1909" s="186"/>
      <c r="I1909" s="186"/>
      <c r="J1909" s="186"/>
      <c r="K1909" s="186"/>
      <c r="L1909" s="186"/>
      <c r="M1909" s="186"/>
      <c r="N1909" s="186"/>
      <c r="O1909" s="186"/>
      <c r="P1909" s="186"/>
      <c r="Q1909" s="186"/>
      <c r="R1909" s="186"/>
      <c r="S1909" s="186"/>
      <c r="T1909" s="186"/>
      <c r="U1909" s="186"/>
      <c r="V1909" s="186"/>
      <c r="W1909" s="186"/>
      <c r="X1909" s="186"/>
      <c r="Y1909" s="186"/>
      <c r="Z1909" s="186"/>
      <c r="AA1909" s="186"/>
      <c r="AB1909" s="186"/>
      <c r="AC1909" s="186"/>
      <c r="AD1909" s="186"/>
      <c r="AE1909" s="186"/>
      <c r="AF1909" s="186"/>
      <c r="AG1909" s="186"/>
      <c r="AH1909" s="186"/>
      <c r="AI1909" s="186"/>
      <c r="AJ1909" s="186"/>
      <c r="AK1909" s="186"/>
      <c r="AL1909" s="186"/>
      <c r="AM1909" s="186"/>
      <c r="AN1909" s="186"/>
      <c r="AO1909" s="186"/>
      <c r="AP1909" s="186"/>
    </row>
    <row r="1910" spans="1:42" s="55" customFormat="1" ht="31.9" hidden="1" customHeight="1" outlineLevel="1" x14ac:dyDescent="0.25">
      <c r="A1910" s="143" t="s">
        <v>712</v>
      </c>
      <c r="B1910" s="72" t="s">
        <v>362</v>
      </c>
      <c r="C1910" s="73"/>
      <c r="D1910" s="111"/>
      <c r="E1910" s="76"/>
      <c r="F1910" s="76"/>
      <c r="G1910" s="78"/>
      <c r="H1910" s="186"/>
      <c r="I1910" s="186"/>
      <c r="J1910" s="186"/>
      <c r="K1910" s="186"/>
      <c r="L1910" s="186"/>
      <c r="M1910" s="186"/>
      <c r="N1910" s="186"/>
      <c r="O1910" s="186"/>
      <c r="P1910" s="186"/>
      <c r="Q1910" s="186"/>
      <c r="R1910" s="186"/>
      <c r="S1910" s="186"/>
      <c r="T1910" s="186"/>
      <c r="U1910" s="186"/>
      <c r="V1910" s="186"/>
      <c r="W1910" s="186"/>
      <c r="X1910" s="186"/>
      <c r="Y1910" s="186"/>
      <c r="Z1910" s="186"/>
      <c r="AA1910" s="186"/>
      <c r="AB1910" s="186"/>
      <c r="AC1910" s="186"/>
      <c r="AD1910" s="186"/>
      <c r="AE1910" s="186"/>
      <c r="AF1910" s="186"/>
      <c r="AG1910" s="186"/>
      <c r="AH1910" s="186"/>
      <c r="AI1910" s="186"/>
      <c r="AJ1910" s="186"/>
      <c r="AK1910" s="186"/>
      <c r="AL1910" s="186"/>
      <c r="AM1910" s="186"/>
      <c r="AN1910" s="186"/>
      <c r="AO1910" s="186"/>
      <c r="AP1910" s="186"/>
    </row>
    <row r="1911" spans="1:42" s="55" customFormat="1" ht="31.9" hidden="1" customHeight="1" outlineLevel="1" x14ac:dyDescent="0.25">
      <c r="A1911" s="143" t="s">
        <v>713</v>
      </c>
      <c r="B1911" s="75" t="s">
        <v>582</v>
      </c>
      <c r="C1911" s="73"/>
      <c r="D1911" s="111"/>
      <c r="E1911" s="76"/>
      <c r="F1911" s="76"/>
      <c r="G1911" s="78"/>
      <c r="H1911" s="186"/>
      <c r="I1911" s="186"/>
      <c r="J1911" s="186"/>
      <c r="K1911" s="186"/>
      <c r="L1911" s="186"/>
      <c r="M1911" s="186"/>
      <c r="N1911" s="186"/>
      <c r="O1911" s="186"/>
      <c r="P1911" s="186"/>
      <c r="Q1911" s="186"/>
      <c r="R1911" s="186"/>
      <c r="S1911" s="186"/>
      <c r="T1911" s="186"/>
      <c r="U1911" s="186"/>
      <c r="V1911" s="186"/>
      <c r="W1911" s="186"/>
      <c r="X1911" s="186"/>
      <c r="Y1911" s="186"/>
      <c r="Z1911" s="186"/>
      <c r="AA1911" s="186"/>
      <c r="AB1911" s="186"/>
      <c r="AC1911" s="186"/>
      <c r="AD1911" s="186"/>
      <c r="AE1911" s="186"/>
      <c r="AF1911" s="186"/>
      <c r="AG1911" s="186"/>
      <c r="AH1911" s="186"/>
      <c r="AI1911" s="186"/>
      <c r="AJ1911" s="186"/>
      <c r="AK1911" s="186"/>
      <c r="AL1911" s="186"/>
      <c r="AM1911" s="186"/>
      <c r="AN1911" s="186"/>
      <c r="AO1911" s="186"/>
      <c r="AP1911" s="186"/>
    </row>
    <row r="1912" spans="1:42" s="55" customFormat="1" ht="31.9" hidden="1" customHeight="1" outlineLevel="1" x14ac:dyDescent="0.25">
      <c r="A1912" s="143" t="s">
        <v>714</v>
      </c>
      <c r="B1912" s="75" t="s">
        <v>584</v>
      </c>
      <c r="C1912" s="73"/>
      <c r="D1912" s="111"/>
      <c r="E1912" s="76"/>
      <c r="F1912" s="76"/>
      <c r="G1912" s="78"/>
      <c r="H1912" s="186"/>
      <c r="I1912" s="186"/>
      <c r="J1912" s="186"/>
      <c r="K1912" s="186"/>
      <c r="L1912" s="186"/>
      <c r="M1912" s="186"/>
      <c r="N1912" s="186"/>
      <c r="O1912" s="186"/>
      <c r="P1912" s="186"/>
      <c r="Q1912" s="186"/>
      <c r="R1912" s="186"/>
      <c r="S1912" s="186"/>
      <c r="T1912" s="186"/>
      <c r="U1912" s="186"/>
      <c r="V1912" s="186"/>
      <c r="W1912" s="186"/>
      <c r="X1912" s="186"/>
      <c r="Y1912" s="186"/>
      <c r="Z1912" s="186"/>
      <c r="AA1912" s="186"/>
      <c r="AB1912" s="186"/>
      <c r="AC1912" s="186"/>
      <c r="AD1912" s="186"/>
      <c r="AE1912" s="186"/>
      <c r="AF1912" s="186"/>
      <c r="AG1912" s="186"/>
      <c r="AH1912" s="186"/>
      <c r="AI1912" s="186"/>
      <c r="AJ1912" s="186"/>
      <c r="AK1912" s="186"/>
      <c r="AL1912" s="186"/>
      <c r="AM1912" s="186"/>
      <c r="AN1912" s="186"/>
      <c r="AO1912" s="186"/>
      <c r="AP1912" s="186"/>
    </row>
    <row r="1913" spans="1:42" s="55" customFormat="1" ht="31.9" hidden="1" customHeight="1" outlineLevel="1" x14ac:dyDescent="0.25">
      <c r="A1913" s="143" t="s">
        <v>715</v>
      </c>
      <c r="B1913" s="75" t="s">
        <v>586</v>
      </c>
      <c r="C1913" s="73"/>
      <c r="D1913" s="111"/>
      <c r="E1913" s="76"/>
      <c r="F1913" s="76"/>
      <c r="G1913" s="78"/>
      <c r="H1913" s="186"/>
      <c r="I1913" s="186"/>
      <c r="J1913" s="186"/>
      <c r="K1913" s="186"/>
      <c r="L1913" s="186"/>
      <c r="M1913" s="186"/>
      <c r="N1913" s="186"/>
      <c r="O1913" s="186"/>
      <c r="P1913" s="186"/>
      <c r="Q1913" s="186"/>
      <c r="R1913" s="186"/>
      <c r="S1913" s="186"/>
      <c r="T1913" s="186"/>
      <c r="U1913" s="186"/>
      <c r="V1913" s="186"/>
      <c r="W1913" s="186"/>
      <c r="X1913" s="186"/>
      <c r="Y1913" s="186"/>
      <c r="Z1913" s="186"/>
      <c r="AA1913" s="186"/>
      <c r="AB1913" s="186"/>
      <c r="AC1913" s="186"/>
      <c r="AD1913" s="186"/>
      <c r="AE1913" s="186"/>
      <c r="AF1913" s="186"/>
      <c r="AG1913" s="186"/>
      <c r="AH1913" s="186"/>
      <c r="AI1913" s="186"/>
      <c r="AJ1913" s="186"/>
      <c r="AK1913" s="186"/>
      <c r="AL1913" s="186"/>
      <c r="AM1913" s="186"/>
      <c r="AN1913" s="186"/>
      <c r="AO1913" s="186"/>
      <c r="AP1913" s="186"/>
    </row>
    <row r="1914" spans="1:42" s="55" customFormat="1" ht="31.9" hidden="1" customHeight="1" outlineLevel="1" x14ac:dyDescent="0.25">
      <c r="A1914" s="143" t="s">
        <v>716</v>
      </c>
      <c r="B1914" s="75" t="s">
        <v>588</v>
      </c>
      <c r="C1914" s="73"/>
      <c r="D1914" s="111"/>
      <c r="E1914" s="76"/>
      <c r="F1914" s="76"/>
      <c r="G1914" s="78"/>
      <c r="H1914" s="186"/>
      <c r="I1914" s="186"/>
      <c r="J1914" s="186"/>
      <c r="K1914" s="186"/>
      <c r="L1914" s="186"/>
      <c r="M1914" s="186"/>
      <c r="N1914" s="186"/>
      <c r="O1914" s="186"/>
      <c r="P1914" s="186"/>
      <c r="Q1914" s="186"/>
      <c r="R1914" s="186"/>
      <c r="S1914" s="186"/>
      <c r="T1914" s="186"/>
      <c r="U1914" s="186"/>
      <c r="V1914" s="186"/>
      <c r="W1914" s="186"/>
      <c r="X1914" s="186"/>
      <c r="Y1914" s="186"/>
      <c r="Z1914" s="186"/>
      <c r="AA1914" s="186"/>
      <c r="AB1914" s="186"/>
      <c r="AC1914" s="186"/>
      <c r="AD1914" s="186"/>
      <c r="AE1914" s="186"/>
      <c r="AF1914" s="186"/>
      <c r="AG1914" s="186"/>
      <c r="AH1914" s="186"/>
      <c r="AI1914" s="186"/>
      <c r="AJ1914" s="186"/>
      <c r="AK1914" s="186"/>
      <c r="AL1914" s="186"/>
      <c r="AM1914" s="186"/>
      <c r="AN1914" s="186"/>
      <c r="AO1914" s="186"/>
      <c r="AP1914" s="186"/>
    </row>
    <row r="1915" spans="1:42" s="55" customFormat="1" ht="31.9" hidden="1" customHeight="1" outlineLevel="1" x14ac:dyDescent="0.25">
      <c r="A1915" s="143" t="s">
        <v>717</v>
      </c>
      <c r="B1915" s="75" t="s">
        <v>590</v>
      </c>
      <c r="C1915" s="73"/>
      <c r="D1915" s="111"/>
      <c r="E1915" s="76"/>
      <c r="F1915" s="76"/>
      <c r="G1915" s="78"/>
      <c r="H1915" s="186"/>
      <c r="I1915" s="186"/>
      <c r="J1915" s="186"/>
      <c r="K1915" s="186"/>
      <c r="L1915" s="186"/>
      <c r="M1915" s="186"/>
      <c r="N1915" s="186"/>
      <c r="O1915" s="186"/>
      <c r="P1915" s="186"/>
      <c r="Q1915" s="186"/>
      <c r="R1915" s="186"/>
      <c r="S1915" s="186"/>
      <c r="T1915" s="186"/>
      <c r="U1915" s="186"/>
      <c r="V1915" s="186"/>
      <c r="W1915" s="186"/>
      <c r="X1915" s="186"/>
      <c r="Y1915" s="186"/>
      <c r="Z1915" s="186"/>
      <c r="AA1915" s="186"/>
      <c r="AB1915" s="186"/>
      <c r="AC1915" s="186"/>
      <c r="AD1915" s="186"/>
      <c r="AE1915" s="186"/>
      <c r="AF1915" s="186"/>
      <c r="AG1915" s="186"/>
      <c r="AH1915" s="186"/>
      <c r="AI1915" s="186"/>
      <c r="AJ1915" s="186"/>
      <c r="AK1915" s="186"/>
      <c r="AL1915" s="186"/>
      <c r="AM1915" s="186"/>
      <c r="AN1915" s="186"/>
      <c r="AO1915" s="186"/>
      <c r="AP1915" s="186"/>
    </row>
    <row r="1916" spans="1:42" s="55" customFormat="1" ht="31.9" hidden="1" customHeight="1" outlineLevel="1" x14ac:dyDescent="0.25">
      <c r="A1916" s="143" t="s">
        <v>718</v>
      </c>
      <c r="B1916" s="72" t="s">
        <v>7</v>
      </c>
      <c r="C1916" s="73"/>
      <c r="D1916" s="111"/>
      <c r="E1916" s="76"/>
      <c r="F1916" s="76"/>
      <c r="G1916" s="78"/>
      <c r="H1916" s="186"/>
      <c r="I1916" s="186"/>
      <c r="J1916" s="186"/>
      <c r="K1916" s="186"/>
      <c r="L1916" s="186"/>
      <c r="M1916" s="186"/>
      <c r="N1916" s="186"/>
      <c r="O1916" s="186"/>
      <c r="P1916" s="186"/>
      <c r="Q1916" s="186"/>
      <c r="R1916" s="186"/>
      <c r="S1916" s="186"/>
      <c r="T1916" s="186"/>
      <c r="U1916" s="186"/>
      <c r="V1916" s="186"/>
      <c r="W1916" s="186"/>
      <c r="X1916" s="186"/>
      <c r="Y1916" s="186"/>
      <c r="Z1916" s="186"/>
      <c r="AA1916" s="186"/>
      <c r="AB1916" s="186"/>
      <c r="AC1916" s="186"/>
      <c r="AD1916" s="186"/>
      <c r="AE1916" s="186"/>
      <c r="AF1916" s="186"/>
      <c r="AG1916" s="186"/>
      <c r="AH1916" s="186"/>
      <c r="AI1916" s="186"/>
      <c r="AJ1916" s="186"/>
      <c r="AK1916" s="186"/>
      <c r="AL1916" s="186"/>
      <c r="AM1916" s="186"/>
      <c r="AN1916" s="186"/>
      <c r="AO1916" s="186"/>
      <c r="AP1916" s="186"/>
    </row>
    <row r="1917" spans="1:42" s="55" customFormat="1" ht="31.9" hidden="1" customHeight="1" outlineLevel="1" x14ac:dyDescent="0.25">
      <c r="A1917" s="143" t="s">
        <v>719</v>
      </c>
      <c r="B1917" s="75" t="s">
        <v>582</v>
      </c>
      <c r="C1917" s="73"/>
      <c r="D1917" s="111"/>
      <c r="E1917" s="76"/>
      <c r="F1917" s="76"/>
      <c r="G1917" s="78"/>
      <c r="H1917" s="186"/>
      <c r="I1917" s="186"/>
      <c r="J1917" s="186"/>
      <c r="K1917" s="186"/>
      <c r="L1917" s="186"/>
      <c r="M1917" s="186"/>
      <c r="N1917" s="186"/>
      <c r="O1917" s="186"/>
      <c r="P1917" s="186"/>
      <c r="Q1917" s="186"/>
      <c r="R1917" s="186"/>
      <c r="S1917" s="186"/>
      <c r="T1917" s="186"/>
      <c r="U1917" s="186"/>
      <c r="V1917" s="186"/>
      <c r="W1917" s="186"/>
      <c r="X1917" s="186"/>
      <c r="Y1917" s="186"/>
      <c r="Z1917" s="186"/>
      <c r="AA1917" s="186"/>
      <c r="AB1917" s="186"/>
      <c r="AC1917" s="186"/>
      <c r="AD1917" s="186"/>
      <c r="AE1917" s="186"/>
      <c r="AF1917" s="186"/>
      <c r="AG1917" s="186"/>
      <c r="AH1917" s="186"/>
      <c r="AI1917" s="186"/>
      <c r="AJ1917" s="186"/>
      <c r="AK1917" s="186"/>
      <c r="AL1917" s="186"/>
      <c r="AM1917" s="186"/>
      <c r="AN1917" s="186"/>
      <c r="AO1917" s="186"/>
      <c r="AP1917" s="186"/>
    </row>
    <row r="1918" spans="1:42" s="55" customFormat="1" ht="31.9" hidden="1" customHeight="1" outlineLevel="1" x14ac:dyDescent="0.25">
      <c r="A1918" s="143" t="s">
        <v>720</v>
      </c>
      <c r="B1918" s="75" t="s">
        <v>584</v>
      </c>
      <c r="C1918" s="73"/>
      <c r="D1918" s="111"/>
      <c r="E1918" s="76"/>
      <c r="F1918" s="76"/>
      <c r="G1918" s="78"/>
      <c r="H1918" s="186"/>
      <c r="I1918" s="186"/>
      <c r="J1918" s="186"/>
      <c r="K1918" s="186"/>
      <c r="L1918" s="186"/>
      <c r="M1918" s="186"/>
      <c r="N1918" s="186"/>
      <c r="O1918" s="186"/>
      <c r="P1918" s="186"/>
      <c r="Q1918" s="186"/>
      <c r="R1918" s="186"/>
      <c r="S1918" s="186"/>
      <c r="T1918" s="186"/>
      <c r="U1918" s="186"/>
      <c r="V1918" s="186"/>
      <c r="W1918" s="186"/>
      <c r="X1918" s="186"/>
      <c r="Y1918" s="186"/>
      <c r="Z1918" s="186"/>
      <c r="AA1918" s="186"/>
      <c r="AB1918" s="186"/>
      <c r="AC1918" s="186"/>
      <c r="AD1918" s="186"/>
      <c r="AE1918" s="186"/>
      <c r="AF1918" s="186"/>
      <c r="AG1918" s="186"/>
      <c r="AH1918" s="186"/>
      <c r="AI1918" s="186"/>
      <c r="AJ1918" s="186"/>
      <c r="AK1918" s="186"/>
      <c r="AL1918" s="186"/>
      <c r="AM1918" s="186"/>
      <c r="AN1918" s="186"/>
      <c r="AO1918" s="186"/>
      <c r="AP1918" s="186"/>
    </row>
    <row r="1919" spans="1:42" s="55" customFormat="1" ht="31.9" hidden="1" customHeight="1" outlineLevel="1" x14ac:dyDescent="0.25">
      <c r="A1919" s="143" t="s">
        <v>721</v>
      </c>
      <c r="B1919" s="75" t="s">
        <v>586</v>
      </c>
      <c r="C1919" s="73"/>
      <c r="D1919" s="111"/>
      <c r="E1919" s="76"/>
      <c r="F1919" s="76"/>
      <c r="G1919" s="78"/>
      <c r="H1919" s="186"/>
      <c r="I1919" s="186"/>
      <c r="J1919" s="186"/>
      <c r="K1919" s="186"/>
      <c r="L1919" s="186"/>
      <c r="M1919" s="186"/>
      <c r="N1919" s="186"/>
      <c r="O1919" s="186"/>
      <c r="P1919" s="186"/>
      <c r="Q1919" s="186"/>
      <c r="R1919" s="186"/>
      <c r="S1919" s="186"/>
      <c r="T1919" s="186"/>
      <c r="U1919" s="186"/>
      <c r="V1919" s="186"/>
      <c r="W1919" s="186"/>
      <c r="X1919" s="186"/>
      <c r="Y1919" s="186"/>
      <c r="Z1919" s="186"/>
      <c r="AA1919" s="186"/>
      <c r="AB1919" s="186"/>
      <c r="AC1919" s="186"/>
      <c r="AD1919" s="186"/>
      <c r="AE1919" s="186"/>
      <c r="AF1919" s="186"/>
      <c r="AG1919" s="186"/>
      <c r="AH1919" s="186"/>
      <c r="AI1919" s="186"/>
      <c r="AJ1919" s="186"/>
      <c r="AK1919" s="186"/>
      <c r="AL1919" s="186"/>
      <c r="AM1919" s="186"/>
      <c r="AN1919" s="186"/>
      <c r="AO1919" s="186"/>
      <c r="AP1919" s="186"/>
    </row>
    <row r="1920" spans="1:42" s="55" customFormat="1" ht="31.9" hidden="1" customHeight="1" outlineLevel="1" x14ac:dyDescent="0.25">
      <c r="A1920" s="143" t="s">
        <v>722</v>
      </c>
      <c r="B1920" s="75" t="s">
        <v>588</v>
      </c>
      <c r="C1920" s="73"/>
      <c r="D1920" s="111"/>
      <c r="E1920" s="76"/>
      <c r="F1920" s="76"/>
      <c r="G1920" s="78"/>
      <c r="H1920" s="186"/>
      <c r="I1920" s="186"/>
      <c r="J1920" s="186"/>
      <c r="K1920" s="186"/>
      <c r="L1920" s="186"/>
      <c r="M1920" s="186"/>
      <c r="N1920" s="186"/>
      <c r="O1920" s="186"/>
      <c r="P1920" s="186"/>
      <c r="Q1920" s="186"/>
      <c r="R1920" s="186"/>
      <c r="S1920" s="186"/>
      <c r="T1920" s="186"/>
      <c r="U1920" s="186"/>
      <c r="V1920" s="186"/>
      <c r="W1920" s="186"/>
      <c r="X1920" s="186"/>
      <c r="Y1920" s="186"/>
      <c r="Z1920" s="186"/>
      <c r="AA1920" s="186"/>
      <c r="AB1920" s="186"/>
      <c r="AC1920" s="186"/>
      <c r="AD1920" s="186"/>
      <c r="AE1920" s="186"/>
      <c r="AF1920" s="186"/>
      <c r="AG1920" s="186"/>
      <c r="AH1920" s="186"/>
      <c r="AI1920" s="186"/>
      <c r="AJ1920" s="186"/>
      <c r="AK1920" s="186"/>
      <c r="AL1920" s="186"/>
      <c r="AM1920" s="186"/>
      <c r="AN1920" s="186"/>
      <c r="AO1920" s="186"/>
      <c r="AP1920" s="186"/>
    </row>
    <row r="1921" spans="1:42" s="55" customFormat="1" ht="31.9" hidden="1" customHeight="1" outlineLevel="1" x14ac:dyDescent="0.25">
      <c r="A1921" s="143" t="s">
        <v>723</v>
      </c>
      <c r="B1921" s="75" t="s">
        <v>590</v>
      </c>
      <c r="C1921" s="73"/>
      <c r="D1921" s="111"/>
      <c r="E1921" s="76"/>
      <c r="F1921" s="76"/>
      <c r="G1921" s="78"/>
      <c r="H1921" s="186"/>
      <c r="I1921" s="186"/>
      <c r="J1921" s="186"/>
      <c r="K1921" s="186"/>
      <c r="L1921" s="186"/>
      <c r="M1921" s="186"/>
      <c r="N1921" s="186"/>
      <c r="O1921" s="186"/>
      <c r="P1921" s="186"/>
      <c r="Q1921" s="186"/>
      <c r="R1921" s="186"/>
      <c r="S1921" s="186"/>
      <c r="T1921" s="186"/>
      <c r="U1921" s="186"/>
      <c r="V1921" s="186"/>
      <c r="W1921" s="186"/>
      <c r="X1921" s="186"/>
      <c r="Y1921" s="186"/>
      <c r="Z1921" s="186"/>
      <c r="AA1921" s="186"/>
      <c r="AB1921" s="186"/>
      <c r="AC1921" s="186"/>
      <c r="AD1921" s="186"/>
      <c r="AE1921" s="186"/>
      <c r="AF1921" s="186"/>
      <c r="AG1921" s="186"/>
      <c r="AH1921" s="186"/>
      <c r="AI1921" s="186"/>
      <c r="AJ1921" s="186"/>
      <c r="AK1921" s="186"/>
      <c r="AL1921" s="186"/>
      <c r="AM1921" s="186"/>
      <c r="AN1921" s="186"/>
      <c r="AO1921" s="186"/>
      <c r="AP1921" s="186"/>
    </row>
    <row r="1922" spans="1:42" s="55" customFormat="1" ht="31.9" hidden="1" customHeight="1" outlineLevel="1" x14ac:dyDescent="0.25">
      <c r="A1922" s="143" t="s">
        <v>724</v>
      </c>
      <c r="B1922" s="72" t="s">
        <v>327</v>
      </c>
      <c r="C1922" s="73"/>
      <c r="D1922" s="111"/>
      <c r="E1922" s="76"/>
      <c r="F1922" s="76"/>
      <c r="G1922" s="78"/>
      <c r="H1922" s="186"/>
      <c r="I1922" s="186"/>
      <c r="J1922" s="186"/>
      <c r="K1922" s="186"/>
      <c r="L1922" s="186"/>
      <c r="M1922" s="186"/>
      <c r="N1922" s="186"/>
      <c r="O1922" s="186"/>
      <c r="P1922" s="186"/>
      <c r="Q1922" s="186"/>
      <c r="R1922" s="186"/>
      <c r="S1922" s="186"/>
      <c r="T1922" s="186"/>
      <c r="U1922" s="186"/>
      <c r="V1922" s="186"/>
      <c r="W1922" s="186"/>
      <c r="X1922" s="186"/>
      <c r="Y1922" s="186"/>
      <c r="Z1922" s="186"/>
      <c r="AA1922" s="186"/>
      <c r="AB1922" s="186"/>
      <c r="AC1922" s="186"/>
      <c r="AD1922" s="186"/>
      <c r="AE1922" s="186"/>
      <c r="AF1922" s="186"/>
      <c r="AG1922" s="186"/>
      <c r="AH1922" s="186"/>
      <c r="AI1922" s="186"/>
      <c r="AJ1922" s="186"/>
      <c r="AK1922" s="186"/>
      <c r="AL1922" s="186"/>
      <c r="AM1922" s="186"/>
      <c r="AN1922" s="186"/>
      <c r="AO1922" s="186"/>
      <c r="AP1922" s="186"/>
    </row>
    <row r="1923" spans="1:42" s="55" customFormat="1" ht="31.9" hidden="1" customHeight="1" outlineLevel="1" x14ac:dyDescent="0.25">
      <c r="A1923" s="143" t="s">
        <v>725</v>
      </c>
      <c r="B1923" s="75" t="s">
        <v>582</v>
      </c>
      <c r="C1923" s="73"/>
      <c r="D1923" s="111"/>
      <c r="E1923" s="76"/>
      <c r="F1923" s="76"/>
      <c r="G1923" s="78"/>
      <c r="H1923" s="186"/>
      <c r="I1923" s="186"/>
      <c r="J1923" s="186"/>
      <c r="K1923" s="186"/>
      <c r="L1923" s="186"/>
      <c r="M1923" s="186"/>
      <c r="N1923" s="186"/>
      <c r="O1923" s="186"/>
      <c r="P1923" s="186"/>
      <c r="Q1923" s="186"/>
      <c r="R1923" s="186"/>
      <c r="S1923" s="186"/>
      <c r="T1923" s="186"/>
      <c r="U1923" s="186"/>
      <c r="V1923" s="186"/>
      <c r="W1923" s="186"/>
      <c r="X1923" s="186"/>
      <c r="Y1923" s="186"/>
      <c r="Z1923" s="186"/>
      <c r="AA1923" s="186"/>
      <c r="AB1923" s="186"/>
      <c r="AC1923" s="186"/>
      <c r="AD1923" s="186"/>
      <c r="AE1923" s="186"/>
      <c r="AF1923" s="186"/>
      <c r="AG1923" s="186"/>
      <c r="AH1923" s="186"/>
      <c r="AI1923" s="186"/>
      <c r="AJ1923" s="186"/>
      <c r="AK1923" s="186"/>
      <c r="AL1923" s="186"/>
      <c r="AM1923" s="186"/>
      <c r="AN1923" s="186"/>
      <c r="AO1923" s="186"/>
      <c r="AP1923" s="186"/>
    </row>
    <row r="1924" spans="1:42" s="55" customFormat="1" ht="31.9" hidden="1" customHeight="1" outlineLevel="1" x14ac:dyDescent="0.25">
      <c r="A1924" s="143" t="s">
        <v>726</v>
      </c>
      <c r="B1924" s="75" t="s">
        <v>584</v>
      </c>
      <c r="C1924" s="73"/>
      <c r="D1924" s="111"/>
      <c r="E1924" s="76"/>
      <c r="F1924" s="76"/>
      <c r="G1924" s="78"/>
      <c r="H1924" s="186"/>
      <c r="I1924" s="186"/>
      <c r="J1924" s="186"/>
      <c r="K1924" s="186"/>
      <c r="L1924" s="186"/>
      <c r="M1924" s="186"/>
      <c r="N1924" s="186"/>
      <c r="O1924" s="186"/>
      <c r="P1924" s="186"/>
      <c r="Q1924" s="186"/>
      <c r="R1924" s="186"/>
      <c r="S1924" s="186"/>
      <c r="T1924" s="186"/>
      <c r="U1924" s="186"/>
      <c r="V1924" s="186"/>
      <c r="W1924" s="186"/>
      <c r="X1924" s="186"/>
      <c r="Y1924" s="186"/>
      <c r="Z1924" s="186"/>
      <c r="AA1924" s="186"/>
      <c r="AB1924" s="186"/>
      <c r="AC1924" s="186"/>
      <c r="AD1924" s="186"/>
      <c r="AE1924" s="186"/>
      <c r="AF1924" s="186"/>
      <c r="AG1924" s="186"/>
      <c r="AH1924" s="186"/>
      <c r="AI1924" s="186"/>
      <c r="AJ1924" s="186"/>
      <c r="AK1924" s="186"/>
      <c r="AL1924" s="186"/>
      <c r="AM1924" s="186"/>
      <c r="AN1924" s="186"/>
      <c r="AO1924" s="186"/>
      <c r="AP1924" s="186"/>
    </row>
    <row r="1925" spans="1:42" s="55" customFormat="1" ht="31.9" hidden="1" customHeight="1" outlineLevel="1" x14ac:dyDescent="0.25">
      <c r="A1925" s="143" t="s">
        <v>727</v>
      </c>
      <c r="B1925" s="75" t="s">
        <v>586</v>
      </c>
      <c r="C1925" s="73"/>
      <c r="D1925" s="111"/>
      <c r="E1925" s="76"/>
      <c r="F1925" s="76"/>
      <c r="G1925" s="78"/>
      <c r="H1925" s="186"/>
      <c r="I1925" s="186"/>
      <c r="J1925" s="186"/>
      <c r="K1925" s="186"/>
      <c r="L1925" s="186"/>
      <c r="M1925" s="186"/>
      <c r="N1925" s="186"/>
      <c r="O1925" s="186"/>
      <c r="P1925" s="186"/>
      <c r="Q1925" s="186"/>
      <c r="R1925" s="186"/>
      <c r="S1925" s="186"/>
      <c r="T1925" s="186"/>
      <c r="U1925" s="186"/>
      <c r="V1925" s="186"/>
      <c r="W1925" s="186"/>
      <c r="X1925" s="186"/>
      <c r="Y1925" s="186"/>
      <c r="Z1925" s="186"/>
      <c r="AA1925" s="186"/>
      <c r="AB1925" s="186"/>
      <c r="AC1925" s="186"/>
      <c r="AD1925" s="186"/>
      <c r="AE1925" s="186"/>
      <c r="AF1925" s="186"/>
      <c r="AG1925" s="186"/>
      <c r="AH1925" s="186"/>
      <c r="AI1925" s="186"/>
      <c r="AJ1925" s="186"/>
      <c r="AK1925" s="186"/>
      <c r="AL1925" s="186"/>
      <c r="AM1925" s="186"/>
      <c r="AN1925" s="186"/>
      <c r="AO1925" s="186"/>
      <c r="AP1925" s="186"/>
    </row>
    <row r="1926" spans="1:42" s="55" customFormat="1" ht="31.9" hidden="1" customHeight="1" outlineLevel="1" x14ac:dyDescent="0.25">
      <c r="A1926" s="143" t="s">
        <v>728</v>
      </c>
      <c r="B1926" s="75" t="s">
        <v>588</v>
      </c>
      <c r="C1926" s="73"/>
      <c r="D1926" s="111"/>
      <c r="E1926" s="76"/>
      <c r="F1926" s="76"/>
      <c r="G1926" s="78"/>
      <c r="H1926" s="186"/>
      <c r="I1926" s="186"/>
      <c r="J1926" s="186"/>
      <c r="K1926" s="186"/>
      <c r="L1926" s="186"/>
      <c r="M1926" s="186"/>
      <c r="N1926" s="186"/>
      <c r="O1926" s="186"/>
      <c r="P1926" s="186"/>
      <c r="Q1926" s="186"/>
      <c r="R1926" s="186"/>
      <c r="S1926" s="186"/>
      <c r="T1926" s="186"/>
      <c r="U1926" s="186"/>
      <c r="V1926" s="186"/>
      <c r="W1926" s="186"/>
      <c r="X1926" s="186"/>
      <c r="Y1926" s="186"/>
      <c r="Z1926" s="186"/>
      <c r="AA1926" s="186"/>
      <c r="AB1926" s="186"/>
      <c r="AC1926" s="186"/>
      <c r="AD1926" s="186"/>
      <c r="AE1926" s="186"/>
      <c r="AF1926" s="186"/>
      <c r="AG1926" s="186"/>
      <c r="AH1926" s="186"/>
      <c r="AI1926" s="186"/>
      <c r="AJ1926" s="186"/>
      <c r="AK1926" s="186"/>
      <c r="AL1926" s="186"/>
      <c r="AM1926" s="186"/>
      <c r="AN1926" s="186"/>
      <c r="AO1926" s="186"/>
      <c r="AP1926" s="186"/>
    </row>
    <row r="1927" spans="1:42" s="55" customFormat="1" ht="31.9" hidden="1" customHeight="1" outlineLevel="1" x14ac:dyDescent="0.25">
      <c r="A1927" s="143" t="s">
        <v>729</v>
      </c>
      <c r="B1927" s="75" t="s">
        <v>590</v>
      </c>
      <c r="C1927" s="73"/>
      <c r="D1927" s="111"/>
      <c r="E1927" s="76"/>
      <c r="F1927" s="76"/>
      <c r="G1927" s="78"/>
      <c r="H1927" s="186"/>
      <c r="I1927" s="186"/>
      <c r="J1927" s="186"/>
      <c r="K1927" s="186"/>
      <c r="L1927" s="186"/>
      <c r="M1927" s="186"/>
      <c r="N1927" s="186"/>
      <c r="O1927" s="186"/>
      <c r="P1927" s="186"/>
      <c r="Q1927" s="186"/>
      <c r="R1927" s="186"/>
      <c r="S1927" s="186"/>
      <c r="T1927" s="186"/>
      <c r="U1927" s="186"/>
      <c r="V1927" s="186"/>
      <c r="W1927" s="186"/>
      <c r="X1927" s="186"/>
      <c r="Y1927" s="186"/>
      <c r="Z1927" s="186"/>
      <c r="AA1927" s="186"/>
      <c r="AB1927" s="186"/>
      <c r="AC1927" s="186"/>
      <c r="AD1927" s="186"/>
      <c r="AE1927" s="186"/>
      <c r="AF1927" s="186"/>
      <c r="AG1927" s="186"/>
      <c r="AH1927" s="186"/>
      <c r="AI1927" s="186"/>
      <c r="AJ1927" s="186"/>
      <c r="AK1927" s="186"/>
      <c r="AL1927" s="186"/>
      <c r="AM1927" s="186"/>
      <c r="AN1927" s="186"/>
      <c r="AO1927" s="186"/>
      <c r="AP1927" s="186"/>
    </row>
    <row r="1928" spans="1:42" s="55" customFormat="1" ht="31.9" hidden="1" customHeight="1" outlineLevel="1" x14ac:dyDescent="0.25">
      <c r="A1928" s="143" t="s">
        <v>202</v>
      </c>
      <c r="B1928" s="68" t="s">
        <v>122</v>
      </c>
      <c r="C1928" s="69"/>
      <c r="D1928" s="119"/>
      <c r="E1928" s="85"/>
      <c r="F1928" s="85"/>
      <c r="G1928" s="86"/>
      <c r="H1928" s="186"/>
      <c r="I1928" s="186"/>
      <c r="J1928" s="186"/>
      <c r="K1928" s="186"/>
      <c r="L1928" s="186"/>
      <c r="M1928" s="186"/>
      <c r="N1928" s="186"/>
      <c r="O1928" s="186"/>
      <c r="P1928" s="186"/>
      <c r="Q1928" s="186"/>
      <c r="R1928" s="186"/>
      <c r="S1928" s="186"/>
      <c r="T1928" s="186"/>
      <c r="U1928" s="186"/>
      <c r="V1928" s="186"/>
      <c r="W1928" s="186"/>
      <c r="X1928" s="186"/>
      <c r="Y1928" s="186"/>
      <c r="Z1928" s="186"/>
      <c r="AA1928" s="186"/>
      <c r="AB1928" s="186"/>
      <c r="AC1928" s="186"/>
      <c r="AD1928" s="186"/>
      <c r="AE1928" s="186"/>
      <c r="AF1928" s="186"/>
      <c r="AG1928" s="186"/>
      <c r="AH1928" s="186"/>
      <c r="AI1928" s="186"/>
      <c r="AJ1928" s="186"/>
      <c r="AK1928" s="186"/>
      <c r="AL1928" s="186"/>
      <c r="AM1928" s="186"/>
      <c r="AN1928" s="186"/>
      <c r="AO1928" s="186"/>
      <c r="AP1928" s="186"/>
    </row>
    <row r="1929" spans="1:42" s="55" customFormat="1" ht="31.9" hidden="1" customHeight="1" outlineLevel="1" x14ac:dyDescent="0.25">
      <c r="A1929" s="143" t="s">
        <v>203</v>
      </c>
      <c r="B1929" s="72" t="s">
        <v>4</v>
      </c>
      <c r="C1929" s="73"/>
      <c r="D1929" s="111"/>
      <c r="E1929" s="76"/>
      <c r="F1929" s="76"/>
      <c r="G1929" s="78"/>
      <c r="H1929" s="186"/>
      <c r="I1929" s="186"/>
      <c r="J1929" s="186"/>
      <c r="K1929" s="186"/>
      <c r="L1929" s="186"/>
      <c r="M1929" s="186"/>
      <c r="N1929" s="186"/>
      <c r="O1929" s="186"/>
      <c r="P1929" s="186"/>
      <c r="Q1929" s="186"/>
      <c r="R1929" s="186"/>
      <c r="S1929" s="186"/>
      <c r="T1929" s="186"/>
      <c r="U1929" s="186"/>
      <c r="V1929" s="186"/>
      <c r="W1929" s="186"/>
      <c r="X1929" s="186"/>
      <c r="Y1929" s="186"/>
      <c r="Z1929" s="186"/>
      <c r="AA1929" s="186"/>
      <c r="AB1929" s="186"/>
      <c r="AC1929" s="186"/>
      <c r="AD1929" s="186"/>
      <c r="AE1929" s="186"/>
      <c r="AF1929" s="186"/>
      <c r="AG1929" s="186"/>
      <c r="AH1929" s="186"/>
      <c r="AI1929" s="186"/>
      <c r="AJ1929" s="186"/>
      <c r="AK1929" s="186"/>
      <c r="AL1929" s="186"/>
      <c r="AM1929" s="186"/>
      <c r="AN1929" s="186"/>
      <c r="AO1929" s="186"/>
      <c r="AP1929" s="186"/>
    </row>
    <row r="1930" spans="1:42" s="55" customFormat="1" ht="31.9" hidden="1" customHeight="1" outlineLevel="1" x14ac:dyDescent="0.25">
      <c r="A1930" s="143" t="s">
        <v>730</v>
      </c>
      <c r="B1930" s="75" t="s">
        <v>582</v>
      </c>
      <c r="C1930" s="73"/>
      <c r="D1930" s="111"/>
      <c r="E1930" s="76"/>
      <c r="F1930" s="76"/>
      <c r="G1930" s="78"/>
      <c r="H1930" s="186"/>
      <c r="I1930" s="186"/>
      <c r="J1930" s="186"/>
      <c r="K1930" s="186"/>
      <c r="L1930" s="186"/>
      <c r="M1930" s="186"/>
      <c r="N1930" s="186"/>
      <c r="O1930" s="186"/>
      <c r="P1930" s="186"/>
      <c r="Q1930" s="186"/>
      <c r="R1930" s="186"/>
      <c r="S1930" s="186"/>
      <c r="T1930" s="186"/>
      <c r="U1930" s="186"/>
      <c r="V1930" s="186"/>
      <c r="W1930" s="186"/>
      <c r="X1930" s="186"/>
      <c r="Y1930" s="186"/>
      <c r="Z1930" s="186"/>
      <c r="AA1930" s="186"/>
      <c r="AB1930" s="186"/>
      <c r="AC1930" s="186"/>
      <c r="AD1930" s="186"/>
      <c r="AE1930" s="186"/>
      <c r="AF1930" s="186"/>
      <c r="AG1930" s="186"/>
      <c r="AH1930" s="186"/>
      <c r="AI1930" s="186"/>
      <c r="AJ1930" s="186"/>
      <c r="AK1930" s="186"/>
      <c r="AL1930" s="186"/>
      <c r="AM1930" s="186"/>
      <c r="AN1930" s="186"/>
      <c r="AO1930" s="186"/>
      <c r="AP1930" s="186"/>
    </row>
    <row r="1931" spans="1:42" s="55" customFormat="1" ht="31.9" hidden="1" customHeight="1" outlineLevel="1" x14ac:dyDescent="0.25">
      <c r="A1931" s="143" t="s">
        <v>731</v>
      </c>
      <c r="B1931" s="75" t="s">
        <v>584</v>
      </c>
      <c r="C1931" s="73"/>
      <c r="D1931" s="111"/>
      <c r="E1931" s="76"/>
      <c r="F1931" s="76"/>
      <c r="G1931" s="78"/>
      <c r="H1931" s="186"/>
      <c r="I1931" s="186"/>
      <c r="J1931" s="186"/>
      <c r="K1931" s="186"/>
      <c r="L1931" s="186"/>
      <c r="M1931" s="186"/>
      <c r="N1931" s="186"/>
      <c r="O1931" s="186"/>
      <c r="P1931" s="186"/>
      <c r="Q1931" s="186"/>
      <c r="R1931" s="186"/>
      <c r="S1931" s="186"/>
      <c r="T1931" s="186"/>
      <c r="U1931" s="186"/>
      <c r="V1931" s="186"/>
      <c r="W1931" s="186"/>
      <c r="X1931" s="186"/>
      <c r="Y1931" s="186"/>
      <c r="Z1931" s="186"/>
      <c r="AA1931" s="186"/>
      <c r="AB1931" s="186"/>
      <c r="AC1931" s="186"/>
      <c r="AD1931" s="186"/>
      <c r="AE1931" s="186"/>
      <c r="AF1931" s="186"/>
      <c r="AG1931" s="186"/>
      <c r="AH1931" s="186"/>
      <c r="AI1931" s="186"/>
      <c r="AJ1931" s="186"/>
      <c r="AK1931" s="186"/>
      <c r="AL1931" s="186"/>
      <c r="AM1931" s="186"/>
      <c r="AN1931" s="186"/>
      <c r="AO1931" s="186"/>
      <c r="AP1931" s="186"/>
    </row>
    <row r="1932" spans="1:42" s="55" customFormat="1" ht="31.9" hidden="1" customHeight="1" outlineLevel="1" x14ac:dyDescent="0.25">
      <c r="A1932" s="143" t="s">
        <v>732</v>
      </c>
      <c r="B1932" s="75" t="s">
        <v>586</v>
      </c>
      <c r="C1932" s="73"/>
      <c r="D1932" s="111"/>
      <c r="E1932" s="76"/>
      <c r="F1932" s="76"/>
      <c r="G1932" s="78"/>
      <c r="H1932" s="186"/>
      <c r="I1932" s="186"/>
      <c r="J1932" s="186"/>
      <c r="K1932" s="186"/>
      <c r="L1932" s="186"/>
      <c r="M1932" s="186"/>
      <c r="N1932" s="186"/>
      <c r="O1932" s="186"/>
      <c r="P1932" s="186"/>
      <c r="Q1932" s="186"/>
      <c r="R1932" s="186"/>
      <c r="S1932" s="186"/>
      <c r="T1932" s="186"/>
      <c r="U1932" s="186"/>
      <c r="V1932" s="186"/>
      <c r="W1932" s="186"/>
      <c r="X1932" s="186"/>
      <c r="Y1932" s="186"/>
      <c r="Z1932" s="186"/>
      <c r="AA1932" s="186"/>
      <c r="AB1932" s="186"/>
      <c r="AC1932" s="186"/>
      <c r="AD1932" s="186"/>
      <c r="AE1932" s="186"/>
      <c r="AF1932" s="186"/>
      <c r="AG1932" s="186"/>
      <c r="AH1932" s="186"/>
      <c r="AI1932" s="186"/>
      <c r="AJ1932" s="186"/>
      <c r="AK1932" s="186"/>
      <c r="AL1932" s="186"/>
      <c r="AM1932" s="186"/>
      <c r="AN1932" s="186"/>
      <c r="AO1932" s="186"/>
      <c r="AP1932" s="186"/>
    </row>
    <row r="1933" spans="1:42" s="55" customFormat="1" ht="31.9" hidden="1" customHeight="1" outlineLevel="1" x14ac:dyDescent="0.25">
      <c r="A1933" s="143" t="s">
        <v>733</v>
      </c>
      <c r="B1933" s="75" t="s">
        <v>588</v>
      </c>
      <c r="C1933" s="73"/>
      <c r="D1933" s="111"/>
      <c r="E1933" s="76"/>
      <c r="F1933" s="76"/>
      <c r="G1933" s="78"/>
      <c r="H1933" s="186"/>
      <c r="I1933" s="186"/>
      <c r="J1933" s="186"/>
      <c r="K1933" s="186"/>
      <c r="L1933" s="186"/>
      <c r="M1933" s="186"/>
      <c r="N1933" s="186"/>
      <c r="O1933" s="186"/>
      <c r="P1933" s="186"/>
      <c r="Q1933" s="186"/>
      <c r="R1933" s="186"/>
      <c r="S1933" s="186"/>
      <c r="T1933" s="186"/>
      <c r="U1933" s="186"/>
      <c r="V1933" s="186"/>
      <c r="W1933" s="186"/>
      <c r="X1933" s="186"/>
      <c r="Y1933" s="186"/>
      <c r="Z1933" s="186"/>
      <c r="AA1933" s="186"/>
      <c r="AB1933" s="186"/>
      <c r="AC1933" s="186"/>
      <c r="AD1933" s="186"/>
      <c r="AE1933" s="186"/>
      <c r="AF1933" s="186"/>
      <c r="AG1933" s="186"/>
      <c r="AH1933" s="186"/>
      <c r="AI1933" s="186"/>
      <c r="AJ1933" s="186"/>
      <c r="AK1933" s="186"/>
      <c r="AL1933" s="186"/>
      <c r="AM1933" s="186"/>
      <c r="AN1933" s="186"/>
      <c r="AO1933" s="186"/>
      <c r="AP1933" s="186"/>
    </row>
    <row r="1934" spans="1:42" s="55" customFormat="1" ht="31.9" hidden="1" customHeight="1" outlineLevel="1" x14ac:dyDescent="0.25">
      <c r="A1934" s="143" t="s">
        <v>734</v>
      </c>
      <c r="B1934" s="75" t="s">
        <v>590</v>
      </c>
      <c r="C1934" s="73"/>
      <c r="D1934" s="111"/>
      <c r="E1934" s="76"/>
      <c r="F1934" s="76"/>
      <c r="G1934" s="78"/>
      <c r="H1934" s="186"/>
      <c r="I1934" s="186"/>
      <c r="J1934" s="186"/>
      <c r="K1934" s="186"/>
      <c r="L1934" s="186"/>
      <c r="M1934" s="186"/>
      <c r="N1934" s="186"/>
      <c r="O1934" s="186"/>
      <c r="P1934" s="186"/>
      <c r="Q1934" s="186"/>
      <c r="R1934" s="186"/>
      <c r="S1934" s="186"/>
      <c r="T1934" s="186"/>
      <c r="U1934" s="186"/>
      <c r="V1934" s="186"/>
      <c r="W1934" s="186"/>
      <c r="X1934" s="186"/>
      <c r="Y1934" s="186"/>
      <c r="Z1934" s="186"/>
      <c r="AA1934" s="186"/>
      <c r="AB1934" s="186"/>
      <c r="AC1934" s="186"/>
      <c r="AD1934" s="186"/>
      <c r="AE1934" s="186"/>
      <c r="AF1934" s="186"/>
      <c r="AG1934" s="186"/>
      <c r="AH1934" s="186"/>
      <c r="AI1934" s="186"/>
      <c r="AJ1934" s="186"/>
      <c r="AK1934" s="186"/>
      <c r="AL1934" s="186"/>
      <c r="AM1934" s="186"/>
      <c r="AN1934" s="186"/>
      <c r="AO1934" s="186"/>
      <c r="AP1934" s="186"/>
    </row>
    <row r="1935" spans="1:42" s="55" customFormat="1" ht="31.9" hidden="1" customHeight="1" outlineLevel="1" x14ac:dyDescent="0.25">
      <c r="A1935" s="143" t="s">
        <v>204</v>
      </c>
      <c r="B1935" s="107" t="s">
        <v>3</v>
      </c>
      <c r="C1935" s="73"/>
      <c r="D1935" s="111"/>
      <c r="E1935" s="76"/>
      <c r="F1935" s="76"/>
      <c r="G1935" s="78"/>
      <c r="H1935" s="186"/>
      <c r="I1935" s="186"/>
      <c r="J1935" s="186"/>
      <c r="K1935" s="186"/>
      <c r="L1935" s="186"/>
      <c r="M1935" s="186"/>
      <c r="N1935" s="186"/>
      <c r="O1935" s="186"/>
      <c r="P1935" s="186"/>
      <c r="Q1935" s="186"/>
      <c r="R1935" s="186"/>
      <c r="S1935" s="186"/>
      <c r="T1935" s="186"/>
      <c r="U1935" s="186"/>
      <c r="V1935" s="186"/>
      <c r="W1935" s="186"/>
      <c r="X1935" s="186"/>
      <c r="Y1935" s="186"/>
      <c r="Z1935" s="186"/>
      <c r="AA1935" s="186"/>
      <c r="AB1935" s="186"/>
      <c r="AC1935" s="186"/>
      <c r="AD1935" s="186"/>
      <c r="AE1935" s="186"/>
      <c r="AF1935" s="186"/>
      <c r="AG1935" s="186"/>
      <c r="AH1935" s="186"/>
      <c r="AI1935" s="186"/>
      <c r="AJ1935" s="186"/>
      <c r="AK1935" s="186"/>
      <c r="AL1935" s="186"/>
      <c r="AM1935" s="186"/>
      <c r="AN1935" s="186"/>
      <c r="AO1935" s="186"/>
      <c r="AP1935" s="186"/>
    </row>
    <row r="1936" spans="1:42" s="55" customFormat="1" ht="31.9" hidden="1" customHeight="1" outlineLevel="1" x14ac:dyDescent="0.25">
      <c r="A1936" s="143" t="s">
        <v>735</v>
      </c>
      <c r="B1936" s="75" t="s">
        <v>582</v>
      </c>
      <c r="C1936" s="73"/>
      <c r="D1936" s="111"/>
      <c r="E1936" s="76"/>
      <c r="F1936" s="76"/>
      <c r="G1936" s="78"/>
      <c r="H1936" s="186"/>
      <c r="I1936" s="186"/>
      <c r="J1936" s="186"/>
      <c r="K1936" s="186"/>
      <c r="L1936" s="186"/>
      <c r="M1936" s="186"/>
      <c r="N1936" s="186"/>
      <c r="O1936" s="186"/>
      <c r="P1936" s="186"/>
      <c r="Q1936" s="186"/>
      <c r="R1936" s="186"/>
      <c r="S1936" s="186"/>
      <c r="T1936" s="186"/>
      <c r="U1936" s="186"/>
      <c r="V1936" s="186"/>
      <c r="W1936" s="186"/>
      <c r="X1936" s="186"/>
      <c r="Y1936" s="186"/>
      <c r="Z1936" s="186"/>
      <c r="AA1936" s="186"/>
      <c r="AB1936" s="186"/>
      <c r="AC1936" s="186"/>
      <c r="AD1936" s="186"/>
      <c r="AE1936" s="186"/>
      <c r="AF1936" s="186"/>
      <c r="AG1936" s="186"/>
      <c r="AH1936" s="186"/>
      <c r="AI1936" s="186"/>
      <c r="AJ1936" s="186"/>
      <c r="AK1936" s="186"/>
      <c r="AL1936" s="186"/>
      <c r="AM1936" s="186"/>
      <c r="AN1936" s="186"/>
      <c r="AO1936" s="186"/>
      <c r="AP1936" s="186"/>
    </row>
    <row r="1937" spans="1:42" s="55" customFormat="1" ht="31.9" hidden="1" customHeight="1" outlineLevel="1" x14ac:dyDescent="0.25">
      <c r="A1937" s="143" t="s">
        <v>736</v>
      </c>
      <c r="B1937" s="75" t="s">
        <v>584</v>
      </c>
      <c r="C1937" s="73"/>
      <c r="D1937" s="111"/>
      <c r="E1937" s="76"/>
      <c r="F1937" s="76"/>
      <c r="G1937" s="78"/>
      <c r="H1937" s="186"/>
      <c r="I1937" s="186"/>
      <c r="J1937" s="186"/>
      <c r="K1937" s="186"/>
      <c r="L1937" s="186"/>
      <c r="M1937" s="186"/>
      <c r="N1937" s="186"/>
      <c r="O1937" s="186"/>
      <c r="P1937" s="186"/>
      <c r="Q1937" s="186"/>
      <c r="R1937" s="186"/>
      <c r="S1937" s="186"/>
      <c r="T1937" s="186"/>
      <c r="U1937" s="186"/>
      <c r="V1937" s="186"/>
      <c r="W1937" s="186"/>
      <c r="X1937" s="186"/>
      <c r="Y1937" s="186"/>
      <c r="Z1937" s="186"/>
      <c r="AA1937" s="186"/>
      <c r="AB1937" s="186"/>
      <c r="AC1937" s="186"/>
      <c r="AD1937" s="186"/>
      <c r="AE1937" s="186"/>
      <c r="AF1937" s="186"/>
      <c r="AG1937" s="186"/>
      <c r="AH1937" s="186"/>
      <c r="AI1937" s="186"/>
      <c r="AJ1937" s="186"/>
      <c r="AK1937" s="186"/>
      <c r="AL1937" s="186"/>
      <c r="AM1937" s="186"/>
      <c r="AN1937" s="186"/>
      <c r="AO1937" s="186"/>
      <c r="AP1937" s="186"/>
    </row>
    <row r="1938" spans="1:42" s="55" customFormat="1" ht="31.9" hidden="1" customHeight="1" outlineLevel="1" x14ac:dyDescent="0.25">
      <c r="A1938" s="143" t="s">
        <v>737</v>
      </c>
      <c r="B1938" s="75" t="s">
        <v>586</v>
      </c>
      <c r="C1938" s="73"/>
      <c r="D1938" s="111"/>
      <c r="E1938" s="76"/>
      <c r="F1938" s="76"/>
      <c r="G1938" s="78"/>
      <c r="H1938" s="186"/>
      <c r="I1938" s="186"/>
      <c r="J1938" s="186"/>
      <c r="K1938" s="186"/>
      <c r="L1938" s="186"/>
      <c r="M1938" s="186"/>
      <c r="N1938" s="186"/>
      <c r="O1938" s="186"/>
      <c r="P1938" s="186"/>
      <c r="Q1938" s="186"/>
      <c r="R1938" s="186"/>
      <c r="S1938" s="186"/>
      <c r="T1938" s="186"/>
      <c r="U1938" s="186"/>
      <c r="V1938" s="186"/>
      <c r="W1938" s="186"/>
      <c r="X1938" s="186"/>
      <c r="Y1938" s="186"/>
      <c r="Z1938" s="186"/>
      <c r="AA1938" s="186"/>
      <c r="AB1938" s="186"/>
      <c r="AC1938" s="186"/>
      <c r="AD1938" s="186"/>
      <c r="AE1938" s="186"/>
      <c r="AF1938" s="186"/>
      <c r="AG1938" s="186"/>
      <c r="AH1938" s="186"/>
      <c r="AI1938" s="186"/>
      <c r="AJ1938" s="186"/>
      <c r="AK1938" s="186"/>
      <c r="AL1938" s="186"/>
      <c r="AM1938" s="186"/>
      <c r="AN1938" s="186"/>
      <c r="AO1938" s="186"/>
      <c r="AP1938" s="186"/>
    </row>
    <row r="1939" spans="1:42" s="55" customFormat="1" ht="31.9" hidden="1" customHeight="1" outlineLevel="1" x14ac:dyDescent="0.25">
      <c r="A1939" s="143" t="s">
        <v>738</v>
      </c>
      <c r="B1939" s="75" t="s">
        <v>588</v>
      </c>
      <c r="C1939" s="73"/>
      <c r="D1939" s="111"/>
      <c r="E1939" s="76"/>
      <c r="F1939" s="76"/>
      <c r="G1939" s="78"/>
      <c r="H1939" s="186"/>
      <c r="I1939" s="186"/>
      <c r="J1939" s="186"/>
      <c r="K1939" s="186"/>
      <c r="L1939" s="186"/>
      <c r="M1939" s="186"/>
      <c r="N1939" s="186"/>
      <c r="O1939" s="186"/>
      <c r="P1939" s="186"/>
      <c r="Q1939" s="186"/>
      <c r="R1939" s="186"/>
      <c r="S1939" s="186"/>
      <c r="T1939" s="186"/>
      <c r="U1939" s="186"/>
      <c r="V1939" s="186"/>
      <c r="W1939" s="186"/>
      <c r="X1939" s="186"/>
      <c r="Y1939" s="186"/>
      <c r="Z1939" s="186"/>
      <c r="AA1939" s="186"/>
      <c r="AB1939" s="186"/>
      <c r="AC1939" s="186"/>
      <c r="AD1939" s="186"/>
      <c r="AE1939" s="186"/>
      <c r="AF1939" s="186"/>
      <c r="AG1939" s="186"/>
      <c r="AH1939" s="186"/>
      <c r="AI1939" s="186"/>
      <c r="AJ1939" s="186"/>
      <c r="AK1939" s="186"/>
      <c r="AL1939" s="186"/>
      <c r="AM1939" s="186"/>
      <c r="AN1939" s="186"/>
      <c r="AO1939" s="186"/>
      <c r="AP1939" s="186"/>
    </row>
    <row r="1940" spans="1:42" s="55" customFormat="1" ht="31.9" hidden="1" customHeight="1" outlineLevel="1" x14ac:dyDescent="0.25">
      <c r="A1940" s="143" t="s">
        <v>739</v>
      </c>
      <c r="B1940" s="75" t="s">
        <v>590</v>
      </c>
      <c r="C1940" s="73"/>
      <c r="D1940" s="111"/>
      <c r="E1940" s="76"/>
      <c r="F1940" s="76"/>
      <c r="G1940" s="78"/>
      <c r="H1940" s="186"/>
      <c r="I1940" s="186"/>
      <c r="J1940" s="186"/>
      <c r="K1940" s="186"/>
      <c r="L1940" s="186"/>
      <c r="M1940" s="186"/>
      <c r="N1940" s="186"/>
      <c r="O1940" s="186"/>
      <c r="P1940" s="186"/>
      <c r="Q1940" s="186"/>
      <c r="R1940" s="186"/>
      <c r="S1940" s="186"/>
      <c r="T1940" s="186"/>
      <c r="U1940" s="186"/>
      <c r="V1940" s="186"/>
      <c r="W1940" s="186"/>
      <c r="X1940" s="186"/>
      <c r="Y1940" s="186"/>
      <c r="Z1940" s="186"/>
      <c r="AA1940" s="186"/>
      <c r="AB1940" s="186"/>
      <c r="AC1940" s="186"/>
      <c r="AD1940" s="186"/>
      <c r="AE1940" s="186"/>
      <c r="AF1940" s="186"/>
      <c r="AG1940" s="186"/>
      <c r="AH1940" s="186"/>
      <c r="AI1940" s="186"/>
      <c r="AJ1940" s="186"/>
      <c r="AK1940" s="186"/>
      <c r="AL1940" s="186"/>
      <c r="AM1940" s="186"/>
      <c r="AN1940" s="186"/>
      <c r="AO1940" s="186"/>
      <c r="AP1940" s="186"/>
    </row>
    <row r="1941" spans="1:42" s="55" customFormat="1" ht="31.9" hidden="1" customHeight="1" outlineLevel="1" x14ac:dyDescent="0.25">
      <c r="A1941" s="143" t="s">
        <v>205</v>
      </c>
      <c r="B1941" s="72" t="s">
        <v>5</v>
      </c>
      <c r="C1941" s="73"/>
      <c r="D1941" s="111"/>
      <c r="E1941" s="76"/>
      <c r="F1941" s="76"/>
      <c r="G1941" s="78"/>
      <c r="H1941" s="186"/>
      <c r="I1941" s="186"/>
      <c r="J1941" s="186"/>
      <c r="K1941" s="186"/>
      <c r="L1941" s="186"/>
      <c r="M1941" s="186"/>
      <c r="N1941" s="186"/>
      <c r="O1941" s="186"/>
      <c r="P1941" s="186"/>
      <c r="Q1941" s="186"/>
      <c r="R1941" s="186"/>
      <c r="S1941" s="186"/>
      <c r="T1941" s="186"/>
      <c r="U1941" s="186"/>
      <c r="V1941" s="186"/>
      <c r="W1941" s="186"/>
      <c r="X1941" s="186"/>
      <c r="Y1941" s="186"/>
      <c r="Z1941" s="186"/>
      <c r="AA1941" s="186"/>
      <c r="AB1941" s="186"/>
      <c r="AC1941" s="186"/>
      <c r="AD1941" s="186"/>
      <c r="AE1941" s="186"/>
      <c r="AF1941" s="186"/>
      <c r="AG1941" s="186"/>
      <c r="AH1941" s="186"/>
      <c r="AI1941" s="186"/>
      <c r="AJ1941" s="186"/>
      <c r="AK1941" s="186"/>
      <c r="AL1941" s="186"/>
      <c r="AM1941" s="186"/>
      <c r="AN1941" s="186"/>
      <c r="AO1941" s="186"/>
      <c r="AP1941" s="186"/>
    </row>
    <row r="1942" spans="1:42" s="55" customFormat="1" ht="31.9" hidden="1" customHeight="1" outlineLevel="1" x14ac:dyDescent="0.25">
      <c r="A1942" s="143" t="s">
        <v>740</v>
      </c>
      <c r="B1942" s="75" t="s">
        <v>582</v>
      </c>
      <c r="C1942" s="73"/>
      <c r="D1942" s="111"/>
      <c r="E1942" s="76"/>
      <c r="F1942" s="76"/>
      <c r="G1942" s="78"/>
      <c r="H1942" s="186"/>
      <c r="I1942" s="186"/>
      <c r="J1942" s="186"/>
      <c r="K1942" s="186"/>
      <c r="L1942" s="186"/>
      <c r="M1942" s="186"/>
      <c r="N1942" s="186"/>
      <c r="O1942" s="186"/>
      <c r="P1942" s="186"/>
      <c r="Q1942" s="186"/>
      <c r="R1942" s="186"/>
      <c r="S1942" s="186"/>
      <c r="T1942" s="186"/>
      <c r="U1942" s="186"/>
      <c r="V1942" s="186"/>
      <c r="W1942" s="186"/>
      <c r="X1942" s="186"/>
      <c r="Y1942" s="186"/>
      <c r="Z1942" s="186"/>
      <c r="AA1942" s="186"/>
      <c r="AB1942" s="186"/>
      <c r="AC1942" s="186"/>
      <c r="AD1942" s="186"/>
      <c r="AE1942" s="186"/>
      <c r="AF1942" s="186"/>
      <c r="AG1942" s="186"/>
      <c r="AH1942" s="186"/>
      <c r="AI1942" s="186"/>
      <c r="AJ1942" s="186"/>
      <c r="AK1942" s="186"/>
      <c r="AL1942" s="186"/>
      <c r="AM1942" s="186"/>
      <c r="AN1942" s="186"/>
      <c r="AO1942" s="186"/>
      <c r="AP1942" s="186"/>
    </row>
    <row r="1943" spans="1:42" s="55" customFormat="1" ht="31.9" hidden="1" customHeight="1" outlineLevel="1" x14ac:dyDescent="0.25">
      <c r="A1943" s="143" t="s">
        <v>741</v>
      </c>
      <c r="B1943" s="75" t="s">
        <v>584</v>
      </c>
      <c r="C1943" s="73"/>
      <c r="D1943" s="111"/>
      <c r="E1943" s="76"/>
      <c r="F1943" s="76"/>
      <c r="G1943" s="78"/>
      <c r="H1943" s="186"/>
      <c r="I1943" s="186"/>
      <c r="J1943" s="186"/>
      <c r="K1943" s="186"/>
      <c r="L1943" s="186"/>
      <c r="M1943" s="186"/>
      <c r="N1943" s="186"/>
      <c r="O1943" s="186"/>
      <c r="P1943" s="186"/>
      <c r="Q1943" s="186"/>
      <c r="R1943" s="186"/>
      <c r="S1943" s="186"/>
      <c r="T1943" s="186"/>
      <c r="U1943" s="186"/>
      <c r="V1943" s="186"/>
      <c r="W1943" s="186"/>
      <c r="X1943" s="186"/>
      <c r="Y1943" s="186"/>
      <c r="Z1943" s="186"/>
      <c r="AA1943" s="186"/>
      <c r="AB1943" s="186"/>
      <c r="AC1943" s="186"/>
      <c r="AD1943" s="186"/>
      <c r="AE1943" s="186"/>
      <c r="AF1943" s="186"/>
      <c r="AG1943" s="186"/>
      <c r="AH1943" s="186"/>
      <c r="AI1943" s="186"/>
      <c r="AJ1943" s="186"/>
      <c r="AK1943" s="186"/>
      <c r="AL1943" s="186"/>
      <c r="AM1943" s="186"/>
      <c r="AN1943" s="186"/>
      <c r="AO1943" s="186"/>
      <c r="AP1943" s="186"/>
    </row>
    <row r="1944" spans="1:42" s="55" customFormat="1" ht="31.9" hidden="1" customHeight="1" outlineLevel="1" x14ac:dyDescent="0.25">
      <c r="A1944" s="143" t="s">
        <v>742</v>
      </c>
      <c r="B1944" s="75" t="s">
        <v>586</v>
      </c>
      <c r="C1944" s="73"/>
      <c r="D1944" s="111"/>
      <c r="E1944" s="76"/>
      <c r="F1944" s="76"/>
      <c r="G1944" s="78"/>
      <c r="H1944" s="186"/>
      <c r="I1944" s="186"/>
      <c r="J1944" s="186"/>
      <c r="K1944" s="186"/>
      <c r="L1944" s="186"/>
      <c r="M1944" s="186"/>
      <c r="N1944" s="186"/>
      <c r="O1944" s="186"/>
      <c r="P1944" s="186"/>
      <c r="Q1944" s="186"/>
      <c r="R1944" s="186"/>
      <c r="S1944" s="186"/>
      <c r="T1944" s="186"/>
      <c r="U1944" s="186"/>
      <c r="V1944" s="186"/>
      <c r="W1944" s="186"/>
      <c r="X1944" s="186"/>
      <c r="Y1944" s="186"/>
      <c r="Z1944" s="186"/>
      <c r="AA1944" s="186"/>
      <c r="AB1944" s="186"/>
      <c r="AC1944" s="186"/>
      <c r="AD1944" s="186"/>
      <c r="AE1944" s="186"/>
      <c r="AF1944" s="186"/>
      <c r="AG1944" s="186"/>
      <c r="AH1944" s="186"/>
      <c r="AI1944" s="186"/>
      <c r="AJ1944" s="186"/>
      <c r="AK1944" s="186"/>
      <c r="AL1944" s="186"/>
      <c r="AM1944" s="186"/>
      <c r="AN1944" s="186"/>
      <c r="AO1944" s="186"/>
      <c r="AP1944" s="186"/>
    </row>
    <row r="1945" spans="1:42" s="55" customFormat="1" ht="31.9" hidden="1" customHeight="1" outlineLevel="1" x14ac:dyDescent="0.25">
      <c r="A1945" s="143" t="s">
        <v>743</v>
      </c>
      <c r="B1945" s="75" t="s">
        <v>588</v>
      </c>
      <c r="C1945" s="73"/>
      <c r="D1945" s="111"/>
      <c r="E1945" s="76"/>
      <c r="F1945" s="76"/>
      <c r="G1945" s="78"/>
      <c r="H1945" s="186"/>
      <c r="I1945" s="186"/>
      <c r="J1945" s="186"/>
      <c r="K1945" s="186"/>
      <c r="L1945" s="186"/>
      <c r="M1945" s="186"/>
      <c r="N1945" s="186"/>
      <c r="O1945" s="186"/>
      <c r="P1945" s="186"/>
      <c r="Q1945" s="186"/>
      <c r="R1945" s="186"/>
      <c r="S1945" s="186"/>
      <c r="T1945" s="186"/>
      <c r="U1945" s="186"/>
      <c r="V1945" s="186"/>
      <c r="W1945" s="186"/>
      <c r="X1945" s="186"/>
      <c r="Y1945" s="186"/>
      <c r="Z1945" s="186"/>
      <c r="AA1945" s="186"/>
      <c r="AB1945" s="186"/>
      <c r="AC1945" s="186"/>
      <c r="AD1945" s="186"/>
      <c r="AE1945" s="186"/>
      <c r="AF1945" s="186"/>
      <c r="AG1945" s="186"/>
      <c r="AH1945" s="186"/>
      <c r="AI1945" s="186"/>
      <c r="AJ1945" s="186"/>
      <c r="AK1945" s="186"/>
      <c r="AL1945" s="186"/>
      <c r="AM1945" s="186"/>
      <c r="AN1945" s="186"/>
      <c r="AO1945" s="186"/>
      <c r="AP1945" s="186"/>
    </row>
    <row r="1946" spans="1:42" s="55" customFormat="1" ht="31.9" hidden="1" customHeight="1" outlineLevel="1" x14ac:dyDescent="0.25">
      <c r="A1946" s="143" t="s">
        <v>744</v>
      </c>
      <c r="B1946" s="75" t="s">
        <v>590</v>
      </c>
      <c r="C1946" s="73"/>
      <c r="D1946" s="111"/>
      <c r="E1946" s="76"/>
      <c r="F1946" s="76"/>
      <c r="G1946" s="78"/>
      <c r="H1946" s="186"/>
      <c r="I1946" s="186"/>
      <c r="J1946" s="186"/>
      <c r="K1946" s="186"/>
      <c r="L1946" s="186"/>
      <c r="M1946" s="186"/>
      <c r="N1946" s="186"/>
      <c r="O1946" s="186"/>
      <c r="P1946" s="186"/>
      <c r="Q1946" s="186"/>
      <c r="R1946" s="186"/>
      <c r="S1946" s="186"/>
      <c r="T1946" s="186"/>
      <c r="U1946" s="186"/>
      <c r="V1946" s="186"/>
      <c r="W1946" s="186"/>
      <c r="X1946" s="186"/>
      <c r="Y1946" s="186"/>
      <c r="Z1946" s="186"/>
      <c r="AA1946" s="186"/>
      <c r="AB1946" s="186"/>
      <c r="AC1946" s="186"/>
      <c r="AD1946" s="186"/>
      <c r="AE1946" s="186"/>
      <c r="AF1946" s="186"/>
      <c r="AG1946" s="186"/>
      <c r="AH1946" s="186"/>
      <c r="AI1946" s="186"/>
      <c r="AJ1946" s="186"/>
      <c r="AK1946" s="186"/>
      <c r="AL1946" s="186"/>
      <c r="AM1946" s="186"/>
      <c r="AN1946" s="186"/>
      <c r="AO1946" s="186"/>
      <c r="AP1946" s="186"/>
    </row>
    <row r="1947" spans="1:42" s="55" customFormat="1" ht="31.9" hidden="1" customHeight="1" outlineLevel="1" x14ac:dyDescent="0.25">
      <c r="A1947" s="143" t="s">
        <v>206</v>
      </c>
      <c r="B1947" s="72" t="s">
        <v>353</v>
      </c>
      <c r="C1947" s="73"/>
      <c r="D1947" s="111"/>
      <c r="E1947" s="76"/>
      <c r="F1947" s="76"/>
      <c r="G1947" s="78"/>
      <c r="H1947" s="186"/>
      <c r="I1947" s="186"/>
      <c r="J1947" s="186"/>
      <c r="K1947" s="186"/>
      <c r="L1947" s="186"/>
      <c r="M1947" s="186"/>
      <c r="N1947" s="186"/>
      <c r="O1947" s="186"/>
      <c r="P1947" s="186"/>
      <c r="Q1947" s="186"/>
      <c r="R1947" s="186"/>
      <c r="S1947" s="186"/>
      <c r="T1947" s="186"/>
      <c r="U1947" s="186"/>
      <c r="V1947" s="186"/>
      <c r="W1947" s="186"/>
      <c r="X1947" s="186"/>
      <c r="Y1947" s="186"/>
      <c r="Z1947" s="186"/>
      <c r="AA1947" s="186"/>
      <c r="AB1947" s="186"/>
      <c r="AC1947" s="186"/>
      <c r="AD1947" s="186"/>
      <c r="AE1947" s="186"/>
      <c r="AF1947" s="186"/>
      <c r="AG1947" s="186"/>
      <c r="AH1947" s="186"/>
      <c r="AI1947" s="186"/>
      <c r="AJ1947" s="186"/>
      <c r="AK1947" s="186"/>
      <c r="AL1947" s="186"/>
      <c r="AM1947" s="186"/>
      <c r="AN1947" s="186"/>
      <c r="AO1947" s="186"/>
      <c r="AP1947" s="186"/>
    </row>
    <row r="1948" spans="1:42" s="55" customFormat="1" ht="31.9" hidden="1" customHeight="1" outlineLevel="1" x14ac:dyDescent="0.25">
      <c r="A1948" s="143" t="s">
        <v>745</v>
      </c>
      <c r="B1948" s="75" t="s">
        <v>582</v>
      </c>
      <c r="C1948" s="73"/>
      <c r="D1948" s="111"/>
      <c r="E1948" s="76"/>
      <c r="F1948" s="76"/>
      <c r="G1948" s="78"/>
      <c r="H1948" s="186"/>
      <c r="I1948" s="186"/>
      <c r="J1948" s="186"/>
      <c r="K1948" s="186"/>
      <c r="L1948" s="186"/>
      <c r="M1948" s="186"/>
      <c r="N1948" s="186"/>
      <c r="O1948" s="186"/>
      <c r="P1948" s="186"/>
      <c r="Q1948" s="186"/>
      <c r="R1948" s="186"/>
      <c r="S1948" s="186"/>
      <c r="T1948" s="186"/>
      <c r="U1948" s="186"/>
      <c r="V1948" s="186"/>
      <c r="W1948" s="186"/>
      <c r="X1948" s="186"/>
      <c r="Y1948" s="186"/>
      <c r="Z1948" s="186"/>
      <c r="AA1948" s="186"/>
      <c r="AB1948" s="186"/>
      <c r="AC1948" s="186"/>
      <c r="AD1948" s="186"/>
      <c r="AE1948" s="186"/>
      <c r="AF1948" s="186"/>
      <c r="AG1948" s="186"/>
      <c r="AH1948" s="186"/>
      <c r="AI1948" s="186"/>
      <c r="AJ1948" s="186"/>
      <c r="AK1948" s="186"/>
      <c r="AL1948" s="186"/>
      <c r="AM1948" s="186"/>
      <c r="AN1948" s="186"/>
      <c r="AO1948" s="186"/>
      <c r="AP1948" s="186"/>
    </row>
    <row r="1949" spans="1:42" s="55" customFormat="1" ht="31.9" hidden="1" customHeight="1" outlineLevel="1" x14ac:dyDescent="0.25">
      <c r="A1949" s="143" t="s">
        <v>746</v>
      </c>
      <c r="B1949" s="75" t="s">
        <v>584</v>
      </c>
      <c r="C1949" s="73"/>
      <c r="D1949" s="111"/>
      <c r="E1949" s="76"/>
      <c r="F1949" s="76"/>
      <c r="G1949" s="78"/>
      <c r="H1949" s="186"/>
      <c r="I1949" s="186"/>
      <c r="J1949" s="186"/>
      <c r="K1949" s="186"/>
      <c r="L1949" s="186"/>
      <c r="M1949" s="186"/>
      <c r="N1949" s="186"/>
      <c r="O1949" s="186"/>
      <c r="P1949" s="186"/>
      <c r="Q1949" s="186"/>
      <c r="R1949" s="186"/>
      <c r="S1949" s="186"/>
      <c r="T1949" s="186"/>
      <c r="U1949" s="186"/>
      <c r="V1949" s="186"/>
      <c r="W1949" s="186"/>
      <c r="X1949" s="186"/>
      <c r="Y1949" s="186"/>
      <c r="Z1949" s="186"/>
      <c r="AA1949" s="186"/>
      <c r="AB1949" s="186"/>
      <c r="AC1949" s="186"/>
      <c r="AD1949" s="186"/>
      <c r="AE1949" s="186"/>
      <c r="AF1949" s="186"/>
      <c r="AG1949" s="186"/>
      <c r="AH1949" s="186"/>
      <c r="AI1949" s="186"/>
      <c r="AJ1949" s="186"/>
      <c r="AK1949" s="186"/>
      <c r="AL1949" s="186"/>
      <c r="AM1949" s="186"/>
      <c r="AN1949" s="186"/>
      <c r="AO1949" s="186"/>
      <c r="AP1949" s="186"/>
    </row>
    <row r="1950" spans="1:42" s="55" customFormat="1" ht="31.9" hidden="1" customHeight="1" outlineLevel="1" x14ac:dyDescent="0.25">
      <c r="A1950" s="143" t="s">
        <v>747</v>
      </c>
      <c r="B1950" s="75" t="s">
        <v>586</v>
      </c>
      <c r="C1950" s="73"/>
      <c r="D1950" s="111"/>
      <c r="E1950" s="76"/>
      <c r="F1950" s="76"/>
      <c r="G1950" s="78"/>
      <c r="H1950" s="186"/>
      <c r="I1950" s="186"/>
      <c r="J1950" s="186"/>
      <c r="K1950" s="186"/>
      <c r="L1950" s="186"/>
      <c r="M1950" s="186"/>
      <c r="N1950" s="186"/>
      <c r="O1950" s="186"/>
      <c r="P1950" s="186"/>
      <c r="Q1950" s="186"/>
      <c r="R1950" s="186"/>
      <c r="S1950" s="186"/>
      <c r="T1950" s="186"/>
      <c r="U1950" s="186"/>
      <c r="V1950" s="186"/>
      <c r="W1950" s="186"/>
      <c r="X1950" s="186"/>
      <c r="Y1950" s="186"/>
      <c r="Z1950" s="186"/>
      <c r="AA1950" s="186"/>
      <c r="AB1950" s="186"/>
      <c r="AC1950" s="186"/>
      <c r="AD1950" s="186"/>
      <c r="AE1950" s="186"/>
      <c r="AF1950" s="186"/>
      <c r="AG1950" s="186"/>
      <c r="AH1950" s="186"/>
      <c r="AI1950" s="186"/>
      <c r="AJ1950" s="186"/>
      <c r="AK1950" s="186"/>
      <c r="AL1950" s="186"/>
      <c r="AM1950" s="186"/>
      <c r="AN1950" s="186"/>
      <c r="AO1950" s="186"/>
      <c r="AP1950" s="186"/>
    </row>
    <row r="1951" spans="1:42" s="55" customFormat="1" ht="31.9" hidden="1" customHeight="1" outlineLevel="1" x14ac:dyDescent="0.25">
      <c r="A1951" s="143" t="s">
        <v>748</v>
      </c>
      <c r="B1951" s="75" t="s">
        <v>588</v>
      </c>
      <c r="C1951" s="73"/>
      <c r="D1951" s="111"/>
      <c r="E1951" s="76"/>
      <c r="F1951" s="76"/>
      <c r="G1951" s="78"/>
      <c r="H1951" s="186"/>
      <c r="I1951" s="186"/>
      <c r="J1951" s="186"/>
      <c r="K1951" s="186"/>
      <c r="L1951" s="186"/>
      <c r="M1951" s="186"/>
      <c r="N1951" s="186"/>
      <c r="O1951" s="186"/>
      <c r="P1951" s="186"/>
      <c r="Q1951" s="186"/>
      <c r="R1951" s="186"/>
      <c r="S1951" s="186"/>
      <c r="T1951" s="186"/>
      <c r="U1951" s="186"/>
      <c r="V1951" s="186"/>
      <c r="W1951" s="186"/>
      <c r="X1951" s="186"/>
      <c r="Y1951" s="186"/>
      <c r="Z1951" s="186"/>
      <c r="AA1951" s="186"/>
      <c r="AB1951" s="186"/>
      <c r="AC1951" s="186"/>
      <c r="AD1951" s="186"/>
      <c r="AE1951" s="186"/>
      <c r="AF1951" s="186"/>
      <c r="AG1951" s="186"/>
      <c r="AH1951" s="186"/>
      <c r="AI1951" s="186"/>
      <c r="AJ1951" s="186"/>
      <c r="AK1951" s="186"/>
      <c r="AL1951" s="186"/>
      <c r="AM1951" s="186"/>
      <c r="AN1951" s="186"/>
      <c r="AO1951" s="186"/>
      <c r="AP1951" s="186"/>
    </row>
    <row r="1952" spans="1:42" s="55" customFormat="1" ht="31.9" hidden="1" customHeight="1" outlineLevel="1" x14ac:dyDescent="0.25">
      <c r="A1952" s="143" t="s">
        <v>749</v>
      </c>
      <c r="B1952" s="75" t="s">
        <v>590</v>
      </c>
      <c r="C1952" s="73"/>
      <c r="D1952" s="111"/>
      <c r="E1952" s="76"/>
      <c r="F1952" s="76"/>
      <c r="G1952" s="78"/>
      <c r="H1952" s="186"/>
      <c r="I1952" s="186"/>
      <c r="J1952" s="186"/>
      <c r="K1952" s="186"/>
      <c r="L1952" s="186"/>
      <c r="M1952" s="186"/>
      <c r="N1952" s="186"/>
      <c r="O1952" s="186"/>
      <c r="P1952" s="186"/>
      <c r="Q1952" s="186"/>
      <c r="R1952" s="186"/>
      <c r="S1952" s="186"/>
      <c r="T1952" s="186"/>
      <c r="U1952" s="186"/>
      <c r="V1952" s="186"/>
      <c r="W1952" s="186"/>
      <c r="X1952" s="186"/>
      <c r="Y1952" s="186"/>
      <c r="Z1952" s="186"/>
      <c r="AA1952" s="186"/>
      <c r="AB1952" s="186"/>
      <c r="AC1952" s="186"/>
      <c r="AD1952" s="186"/>
      <c r="AE1952" s="186"/>
      <c r="AF1952" s="186"/>
      <c r="AG1952" s="186"/>
      <c r="AH1952" s="186"/>
      <c r="AI1952" s="186"/>
      <c r="AJ1952" s="186"/>
      <c r="AK1952" s="186"/>
      <c r="AL1952" s="186"/>
      <c r="AM1952" s="186"/>
      <c r="AN1952" s="186"/>
      <c r="AO1952" s="186"/>
      <c r="AP1952" s="186"/>
    </row>
    <row r="1953" spans="1:42" s="55" customFormat="1" ht="31.9" hidden="1" customHeight="1" outlineLevel="1" x14ac:dyDescent="0.25">
      <c r="A1953" s="143" t="s">
        <v>207</v>
      </c>
      <c r="B1953" s="72" t="s">
        <v>356</v>
      </c>
      <c r="C1953" s="73"/>
      <c r="D1953" s="111"/>
      <c r="E1953" s="76"/>
      <c r="F1953" s="76"/>
      <c r="G1953" s="78"/>
      <c r="H1953" s="186"/>
      <c r="I1953" s="186"/>
      <c r="J1953" s="186"/>
      <c r="K1953" s="186"/>
      <c r="L1953" s="186"/>
      <c r="M1953" s="186"/>
      <c r="N1953" s="186"/>
      <c r="O1953" s="186"/>
      <c r="P1953" s="186"/>
      <c r="Q1953" s="186"/>
      <c r="R1953" s="186"/>
      <c r="S1953" s="186"/>
      <c r="T1953" s="186"/>
      <c r="U1953" s="186"/>
      <c r="V1953" s="186"/>
      <c r="W1953" s="186"/>
      <c r="X1953" s="186"/>
      <c r="Y1953" s="186"/>
      <c r="Z1953" s="186"/>
      <c r="AA1953" s="186"/>
      <c r="AB1953" s="186"/>
      <c r="AC1953" s="186"/>
      <c r="AD1953" s="186"/>
      <c r="AE1953" s="186"/>
      <c r="AF1953" s="186"/>
      <c r="AG1953" s="186"/>
      <c r="AH1953" s="186"/>
      <c r="AI1953" s="186"/>
      <c r="AJ1953" s="186"/>
      <c r="AK1953" s="186"/>
      <c r="AL1953" s="186"/>
      <c r="AM1953" s="186"/>
      <c r="AN1953" s="186"/>
      <c r="AO1953" s="186"/>
      <c r="AP1953" s="186"/>
    </row>
    <row r="1954" spans="1:42" s="55" customFormat="1" ht="31.9" hidden="1" customHeight="1" outlineLevel="1" x14ac:dyDescent="0.25">
      <c r="A1954" s="143" t="s">
        <v>750</v>
      </c>
      <c r="B1954" s="75" t="s">
        <v>582</v>
      </c>
      <c r="C1954" s="73"/>
      <c r="D1954" s="111"/>
      <c r="E1954" s="76"/>
      <c r="F1954" s="76"/>
      <c r="G1954" s="78"/>
      <c r="H1954" s="186"/>
      <c r="I1954" s="186"/>
      <c r="J1954" s="186"/>
      <c r="K1954" s="186"/>
      <c r="L1954" s="186"/>
      <c r="M1954" s="186"/>
      <c r="N1954" s="186"/>
      <c r="O1954" s="186"/>
      <c r="P1954" s="186"/>
      <c r="Q1954" s="186"/>
      <c r="R1954" s="186"/>
      <c r="S1954" s="186"/>
      <c r="T1954" s="186"/>
      <c r="U1954" s="186"/>
      <c r="V1954" s="186"/>
      <c r="W1954" s="186"/>
      <c r="X1954" s="186"/>
      <c r="Y1954" s="186"/>
      <c r="Z1954" s="186"/>
      <c r="AA1954" s="186"/>
      <c r="AB1954" s="186"/>
      <c r="AC1954" s="186"/>
      <c r="AD1954" s="186"/>
      <c r="AE1954" s="186"/>
      <c r="AF1954" s="186"/>
      <c r="AG1954" s="186"/>
      <c r="AH1954" s="186"/>
      <c r="AI1954" s="186"/>
      <c r="AJ1954" s="186"/>
      <c r="AK1954" s="186"/>
      <c r="AL1954" s="186"/>
      <c r="AM1954" s="186"/>
      <c r="AN1954" s="186"/>
      <c r="AO1954" s="186"/>
      <c r="AP1954" s="186"/>
    </row>
    <row r="1955" spans="1:42" s="55" customFormat="1" ht="31.9" hidden="1" customHeight="1" outlineLevel="1" x14ac:dyDescent="0.25">
      <c r="A1955" s="143" t="s">
        <v>751</v>
      </c>
      <c r="B1955" s="75" t="s">
        <v>584</v>
      </c>
      <c r="C1955" s="73"/>
      <c r="D1955" s="111"/>
      <c r="E1955" s="76"/>
      <c r="F1955" s="76"/>
      <c r="G1955" s="78"/>
      <c r="H1955" s="186"/>
      <c r="I1955" s="186"/>
      <c r="J1955" s="186"/>
      <c r="K1955" s="186"/>
      <c r="L1955" s="186"/>
      <c r="M1955" s="186"/>
      <c r="N1955" s="186"/>
      <c r="O1955" s="186"/>
      <c r="P1955" s="186"/>
      <c r="Q1955" s="186"/>
      <c r="R1955" s="186"/>
      <c r="S1955" s="186"/>
      <c r="T1955" s="186"/>
      <c r="U1955" s="186"/>
      <c r="V1955" s="186"/>
      <c r="W1955" s="186"/>
      <c r="X1955" s="186"/>
      <c r="Y1955" s="186"/>
      <c r="Z1955" s="186"/>
      <c r="AA1955" s="186"/>
      <c r="AB1955" s="186"/>
      <c r="AC1955" s="186"/>
      <c r="AD1955" s="186"/>
      <c r="AE1955" s="186"/>
      <c r="AF1955" s="186"/>
      <c r="AG1955" s="186"/>
      <c r="AH1955" s="186"/>
      <c r="AI1955" s="186"/>
      <c r="AJ1955" s="186"/>
      <c r="AK1955" s="186"/>
      <c r="AL1955" s="186"/>
      <c r="AM1955" s="186"/>
      <c r="AN1955" s="186"/>
      <c r="AO1955" s="186"/>
      <c r="AP1955" s="186"/>
    </row>
    <row r="1956" spans="1:42" s="55" customFormat="1" ht="31.9" hidden="1" customHeight="1" outlineLevel="1" x14ac:dyDescent="0.25">
      <c r="A1956" s="143" t="s">
        <v>752</v>
      </c>
      <c r="B1956" s="75" t="s">
        <v>586</v>
      </c>
      <c r="C1956" s="73"/>
      <c r="D1956" s="111"/>
      <c r="E1956" s="76"/>
      <c r="F1956" s="76"/>
      <c r="G1956" s="78"/>
      <c r="H1956" s="186"/>
      <c r="I1956" s="186"/>
      <c r="J1956" s="186"/>
      <c r="K1956" s="186"/>
      <c r="L1956" s="186"/>
      <c r="M1956" s="186"/>
      <c r="N1956" s="186"/>
      <c r="O1956" s="186"/>
      <c r="P1956" s="186"/>
      <c r="Q1956" s="186"/>
      <c r="R1956" s="186"/>
      <c r="S1956" s="186"/>
      <c r="T1956" s="186"/>
      <c r="U1956" s="186"/>
      <c r="V1956" s="186"/>
      <c r="W1956" s="186"/>
      <c r="X1956" s="186"/>
      <c r="Y1956" s="186"/>
      <c r="Z1956" s="186"/>
      <c r="AA1956" s="186"/>
      <c r="AB1956" s="186"/>
      <c r="AC1956" s="186"/>
      <c r="AD1956" s="186"/>
      <c r="AE1956" s="186"/>
      <c r="AF1956" s="186"/>
      <c r="AG1956" s="186"/>
      <c r="AH1956" s="186"/>
      <c r="AI1956" s="186"/>
      <c r="AJ1956" s="186"/>
      <c r="AK1956" s="186"/>
      <c r="AL1956" s="186"/>
      <c r="AM1956" s="186"/>
      <c r="AN1956" s="186"/>
      <c r="AO1956" s="186"/>
      <c r="AP1956" s="186"/>
    </row>
    <row r="1957" spans="1:42" s="55" customFormat="1" ht="31.9" hidden="1" customHeight="1" outlineLevel="1" x14ac:dyDescent="0.25">
      <c r="A1957" s="143" t="s">
        <v>753</v>
      </c>
      <c r="B1957" s="75" t="s">
        <v>588</v>
      </c>
      <c r="C1957" s="73"/>
      <c r="D1957" s="111"/>
      <c r="E1957" s="76"/>
      <c r="F1957" s="76"/>
      <c r="G1957" s="78"/>
      <c r="H1957" s="186"/>
      <c r="I1957" s="186"/>
      <c r="J1957" s="186"/>
      <c r="K1957" s="186"/>
      <c r="L1957" s="186"/>
      <c r="M1957" s="186"/>
      <c r="N1957" s="186"/>
      <c r="O1957" s="186"/>
      <c r="P1957" s="186"/>
      <c r="Q1957" s="186"/>
      <c r="R1957" s="186"/>
      <c r="S1957" s="186"/>
      <c r="T1957" s="186"/>
      <c r="U1957" s="186"/>
      <c r="V1957" s="186"/>
      <c r="W1957" s="186"/>
      <c r="X1957" s="186"/>
      <c r="Y1957" s="186"/>
      <c r="Z1957" s="186"/>
      <c r="AA1957" s="186"/>
      <c r="AB1957" s="186"/>
      <c r="AC1957" s="186"/>
      <c r="AD1957" s="186"/>
      <c r="AE1957" s="186"/>
      <c r="AF1957" s="186"/>
      <c r="AG1957" s="186"/>
      <c r="AH1957" s="186"/>
      <c r="AI1957" s="186"/>
      <c r="AJ1957" s="186"/>
      <c r="AK1957" s="186"/>
      <c r="AL1957" s="186"/>
      <c r="AM1957" s="186"/>
      <c r="AN1957" s="186"/>
      <c r="AO1957" s="186"/>
      <c r="AP1957" s="186"/>
    </row>
    <row r="1958" spans="1:42" s="55" customFormat="1" ht="31.9" hidden="1" customHeight="1" outlineLevel="1" x14ac:dyDescent="0.25">
      <c r="A1958" s="143" t="s">
        <v>754</v>
      </c>
      <c r="B1958" s="75" t="s">
        <v>590</v>
      </c>
      <c r="C1958" s="73"/>
      <c r="D1958" s="111"/>
      <c r="E1958" s="76"/>
      <c r="F1958" s="76"/>
      <c r="G1958" s="78"/>
      <c r="H1958" s="186"/>
      <c r="I1958" s="186"/>
      <c r="J1958" s="186"/>
      <c r="K1958" s="186"/>
      <c r="L1958" s="186"/>
      <c r="M1958" s="186"/>
      <c r="N1958" s="186"/>
      <c r="O1958" s="186"/>
      <c r="P1958" s="186"/>
      <c r="Q1958" s="186"/>
      <c r="R1958" s="186"/>
      <c r="S1958" s="186"/>
      <c r="T1958" s="186"/>
      <c r="U1958" s="186"/>
      <c r="V1958" s="186"/>
      <c r="W1958" s="186"/>
      <c r="X1958" s="186"/>
      <c r="Y1958" s="186"/>
      <c r="Z1958" s="186"/>
      <c r="AA1958" s="186"/>
      <c r="AB1958" s="186"/>
      <c r="AC1958" s="186"/>
      <c r="AD1958" s="186"/>
      <c r="AE1958" s="186"/>
      <c r="AF1958" s="186"/>
      <c r="AG1958" s="186"/>
      <c r="AH1958" s="186"/>
      <c r="AI1958" s="186"/>
      <c r="AJ1958" s="186"/>
      <c r="AK1958" s="186"/>
      <c r="AL1958" s="186"/>
      <c r="AM1958" s="186"/>
      <c r="AN1958" s="186"/>
      <c r="AO1958" s="186"/>
      <c r="AP1958" s="186"/>
    </row>
    <row r="1959" spans="1:42" s="55" customFormat="1" ht="31.9" hidden="1" customHeight="1" outlineLevel="1" x14ac:dyDescent="0.25">
      <c r="A1959" s="143" t="s">
        <v>208</v>
      </c>
      <c r="B1959" s="72" t="s">
        <v>359</v>
      </c>
      <c r="C1959" s="73"/>
      <c r="D1959" s="111"/>
      <c r="E1959" s="76"/>
      <c r="F1959" s="76"/>
      <c r="G1959" s="78"/>
      <c r="H1959" s="186"/>
      <c r="I1959" s="186"/>
      <c r="J1959" s="186"/>
      <c r="K1959" s="186"/>
      <c r="L1959" s="186"/>
      <c r="M1959" s="186"/>
      <c r="N1959" s="186"/>
      <c r="O1959" s="186"/>
      <c r="P1959" s="186"/>
      <c r="Q1959" s="186"/>
      <c r="R1959" s="186"/>
      <c r="S1959" s="186"/>
      <c r="T1959" s="186"/>
      <c r="U1959" s="186"/>
      <c r="V1959" s="186"/>
      <c r="W1959" s="186"/>
      <c r="X1959" s="186"/>
      <c r="Y1959" s="186"/>
      <c r="Z1959" s="186"/>
      <c r="AA1959" s="186"/>
      <c r="AB1959" s="186"/>
      <c r="AC1959" s="186"/>
      <c r="AD1959" s="186"/>
      <c r="AE1959" s="186"/>
      <c r="AF1959" s="186"/>
      <c r="AG1959" s="186"/>
      <c r="AH1959" s="186"/>
      <c r="AI1959" s="186"/>
      <c r="AJ1959" s="186"/>
      <c r="AK1959" s="186"/>
      <c r="AL1959" s="186"/>
      <c r="AM1959" s="186"/>
      <c r="AN1959" s="186"/>
      <c r="AO1959" s="186"/>
      <c r="AP1959" s="186"/>
    </row>
    <row r="1960" spans="1:42" s="55" customFormat="1" ht="31.9" hidden="1" customHeight="1" outlineLevel="1" x14ac:dyDescent="0.25">
      <c r="A1960" s="143" t="s">
        <v>755</v>
      </c>
      <c r="B1960" s="75" t="s">
        <v>582</v>
      </c>
      <c r="C1960" s="73"/>
      <c r="D1960" s="111"/>
      <c r="E1960" s="76"/>
      <c r="F1960" s="76"/>
      <c r="G1960" s="78"/>
      <c r="H1960" s="186"/>
      <c r="I1960" s="186"/>
      <c r="J1960" s="186"/>
      <c r="K1960" s="186"/>
      <c r="L1960" s="186"/>
      <c r="M1960" s="186"/>
      <c r="N1960" s="186"/>
      <c r="O1960" s="186"/>
      <c r="P1960" s="186"/>
      <c r="Q1960" s="186"/>
      <c r="R1960" s="186"/>
      <c r="S1960" s="186"/>
      <c r="T1960" s="186"/>
      <c r="U1960" s="186"/>
      <c r="V1960" s="186"/>
      <c r="W1960" s="186"/>
      <c r="X1960" s="186"/>
      <c r="Y1960" s="186"/>
      <c r="Z1960" s="186"/>
      <c r="AA1960" s="186"/>
      <c r="AB1960" s="186"/>
      <c r="AC1960" s="186"/>
      <c r="AD1960" s="186"/>
      <c r="AE1960" s="186"/>
      <c r="AF1960" s="186"/>
      <c r="AG1960" s="186"/>
      <c r="AH1960" s="186"/>
      <c r="AI1960" s="186"/>
      <c r="AJ1960" s="186"/>
      <c r="AK1960" s="186"/>
      <c r="AL1960" s="186"/>
      <c r="AM1960" s="186"/>
      <c r="AN1960" s="186"/>
      <c r="AO1960" s="186"/>
      <c r="AP1960" s="186"/>
    </row>
    <row r="1961" spans="1:42" s="55" customFormat="1" ht="31.9" hidden="1" customHeight="1" outlineLevel="1" x14ac:dyDescent="0.25">
      <c r="A1961" s="143" t="s">
        <v>756</v>
      </c>
      <c r="B1961" s="75" t="s">
        <v>584</v>
      </c>
      <c r="C1961" s="73"/>
      <c r="D1961" s="111"/>
      <c r="E1961" s="76"/>
      <c r="F1961" s="76"/>
      <c r="G1961" s="78"/>
      <c r="H1961" s="186"/>
      <c r="I1961" s="186"/>
      <c r="J1961" s="186"/>
      <c r="K1961" s="186"/>
      <c r="L1961" s="186"/>
      <c r="M1961" s="186"/>
      <c r="N1961" s="186"/>
      <c r="O1961" s="186"/>
      <c r="P1961" s="186"/>
      <c r="Q1961" s="186"/>
      <c r="R1961" s="186"/>
      <c r="S1961" s="186"/>
      <c r="T1961" s="186"/>
      <c r="U1961" s="186"/>
      <c r="V1961" s="186"/>
      <c r="W1961" s="186"/>
      <c r="X1961" s="186"/>
      <c r="Y1961" s="186"/>
      <c r="Z1961" s="186"/>
      <c r="AA1961" s="186"/>
      <c r="AB1961" s="186"/>
      <c r="AC1961" s="186"/>
      <c r="AD1961" s="186"/>
      <c r="AE1961" s="186"/>
      <c r="AF1961" s="186"/>
      <c r="AG1961" s="186"/>
      <c r="AH1961" s="186"/>
      <c r="AI1961" s="186"/>
      <c r="AJ1961" s="186"/>
      <c r="AK1961" s="186"/>
      <c r="AL1961" s="186"/>
      <c r="AM1961" s="186"/>
      <c r="AN1961" s="186"/>
      <c r="AO1961" s="186"/>
      <c r="AP1961" s="186"/>
    </row>
    <row r="1962" spans="1:42" s="55" customFormat="1" ht="31.9" hidden="1" customHeight="1" outlineLevel="1" x14ac:dyDescent="0.25">
      <c r="A1962" s="143" t="s">
        <v>757</v>
      </c>
      <c r="B1962" s="75" t="s">
        <v>586</v>
      </c>
      <c r="C1962" s="73"/>
      <c r="D1962" s="111"/>
      <c r="E1962" s="76"/>
      <c r="F1962" s="76"/>
      <c r="G1962" s="78"/>
      <c r="H1962" s="186"/>
      <c r="I1962" s="186"/>
      <c r="J1962" s="186"/>
      <c r="K1962" s="186"/>
      <c r="L1962" s="186"/>
      <c r="M1962" s="186"/>
      <c r="N1962" s="186"/>
      <c r="O1962" s="186"/>
      <c r="P1962" s="186"/>
      <c r="Q1962" s="186"/>
      <c r="R1962" s="186"/>
      <c r="S1962" s="186"/>
      <c r="T1962" s="186"/>
      <c r="U1962" s="186"/>
      <c r="V1962" s="186"/>
      <c r="W1962" s="186"/>
      <c r="X1962" s="186"/>
      <c r="Y1962" s="186"/>
      <c r="Z1962" s="186"/>
      <c r="AA1962" s="186"/>
      <c r="AB1962" s="186"/>
      <c r="AC1962" s="186"/>
      <c r="AD1962" s="186"/>
      <c r="AE1962" s="186"/>
      <c r="AF1962" s="186"/>
      <c r="AG1962" s="186"/>
      <c r="AH1962" s="186"/>
      <c r="AI1962" s="186"/>
      <c r="AJ1962" s="186"/>
      <c r="AK1962" s="186"/>
      <c r="AL1962" s="186"/>
      <c r="AM1962" s="186"/>
      <c r="AN1962" s="186"/>
      <c r="AO1962" s="186"/>
      <c r="AP1962" s="186"/>
    </row>
    <row r="1963" spans="1:42" s="55" customFormat="1" ht="31.9" hidden="1" customHeight="1" outlineLevel="1" x14ac:dyDescent="0.25">
      <c r="A1963" s="143" t="s">
        <v>758</v>
      </c>
      <c r="B1963" s="75" t="s">
        <v>588</v>
      </c>
      <c r="C1963" s="73"/>
      <c r="D1963" s="111"/>
      <c r="E1963" s="76"/>
      <c r="F1963" s="76"/>
      <c r="G1963" s="78"/>
      <c r="H1963" s="186"/>
      <c r="I1963" s="186"/>
      <c r="J1963" s="186"/>
      <c r="K1963" s="186"/>
      <c r="L1963" s="186"/>
      <c r="M1963" s="186"/>
      <c r="N1963" s="186"/>
      <c r="O1963" s="186"/>
      <c r="P1963" s="186"/>
      <c r="Q1963" s="186"/>
      <c r="R1963" s="186"/>
      <c r="S1963" s="186"/>
      <c r="T1963" s="186"/>
      <c r="U1963" s="186"/>
      <c r="V1963" s="186"/>
      <c r="W1963" s="186"/>
      <c r="X1963" s="186"/>
      <c r="Y1963" s="186"/>
      <c r="Z1963" s="186"/>
      <c r="AA1963" s="186"/>
      <c r="AB1963" s="186"/>
      <c r="AC1963" s="186"/>
      <c r="AD1963" s="186"/>
      <c r="AE1963" s="186"/>
      <c r="AF1963" s="186"/>
      <c r="AG1963" s="186"/>
      <c r="AH1963" s="186"/>
      <c r="AI1963" s="186"/>
      <c r="AJ1963" s="186"/>
      <c r="AK1963" s="186"/>
      <c r="AL1963" s="186"/>
      <c r="AM1963" s="186"/>
      <c r="AN1963" s="186"/>
      <c r="AO1963" s="186"/>
      <c r="AP1963" s="186"/>
    </row>
    <row r="1964" spans="1:42" s="55" customFormat="1" ht="31.9" hidden="1" customHeight="1" outlineLevel="1" x14ac:dyDescent="0.25">
      <c r="A1964" s="143" t="s">
        <v>759</v>
      </c>
      <c r="B1964" s="75" t="s">
        <v>590</v>
      </c>
      <c r="C1964" s="73"/>
      <c r="D1964" s="111"/>
      <c r="E1964" s="76"/>
      <c r="F1964" s="76"/>
      <c r="G1964" s="78"/>
      <c r="H1964" s="186"/>
      <c r="I1964" s="186"/>
      <c r="J1964" s="186"/>
      <c r="K1964" s="186"/>
      <c r="L1964" s="186"/>
      <c r="M1964" s="186"/>
      <c r="N1964" s="186"/>
      <c r="O1964" s="186"/>
      <c r="P1964" s="186"/>
      <c r="Q1964" s="186"/>
      <c r="R1964" s="186"/>
      <c r="S1964" s="186"/>
      <c r="T1964" s="186"/>
      <c r="U1964" s="186"/>
      <c r="V1964" s="186"/>
      <c r="W1964" s="186"/>
      <c r="X1964" s="186"/>
      <c r="Y1964" s="186"/>
      <c r="Z1964" s="186"/>
      <c r="AA1964" s="186"/>
      <c r="AB1964" s="186"/>
      <c r="AC1964" s="186"/>
      <c r="AD1964" s="186"/>
      <c r="AE1964" s="186"/>
      <c r="AF1964" s="186"/>
      <c r="AG1964" s="186"/>
      <c r="AH1964" s="186"/>
      <c r="AI1964" s="186"/>
      <c r="AJ1964" s="186"/>
      <c r="AK1964" s="186"/>
      <c r="AL1964" s="186"/>
      <c r="AM1964" s="186"/>
      <c r="AN1964" s="186"/>
      <c r="AO1964" s="186"/>
      <c r="AP1964" s="186"/>
    </row>
    <row r="1965" spans="1:42" s="55" customFormat="1" ht="31.9" hidden="1" customHeight="1" outlineLevel="1" x14ac:dyDescent="0.25">
      <c r="A1965" s="143" t="s">
        <v>760</v>
      </c>
      <c r="B1965" s="72" t="s">
        <v>362</v>
      </c>
      <c r="C1965" s="73"/>
      <c r="D1965" s="111"/>
      <c r="E1965" s="76"/>
      <c r="F1965" s="76"/>
      <c r="G1965" s="78"/>
      <c r="H1965" s="186"/>
      <c r="I1965" s="186"/>
      <c r="J1965" s="186"/>
      <c r="K1965" s="186"/>
      <c r="L1965" s="186"/>
      <c r="M1965" s="186"/>
      <c r="N1965" s="186"/>
      <c r="O1965" s="186"/>
      <c r="P1965" s="186"/>
      <c r="Q1965" s="186"/>
      <c r="R1965" s="186"/>
      <c r="S1965" s="186"/>
      <c r="T1965" s="186"/>
      <c r="U1965" s="186"/>
      <c r="V1965" s="186"/>
      <c r="W1965" s="186"/>
      <c r="X1965" s="186"/>
      <c r="Y1965" s="186"/>
      <c r="Z1965" s="186"/>
      <c r="AA1965" s="186"/>
      <c r="AB1965" s="186"/>
      <c r="AC1965" s="186"/>
      <c r="AD1965" s="186"/>
      <c r="AE1965" s="186"/>
      <c r="AF1965" s="186"/>
      <c r="AG1965" s="186"/>
      <c r="AH1965" s="186"/>
      <c r="AI1965" s="186"/>
      <c r="AJ1965" s="186"/>
      <c r="AK1965" s="186"/>
      <c r="AL1965" s="186"/>
      <c r="AM1965" s="186"/>
      <c r="AN1965" s="186"/>
      <c r="AO1965" s="186"/>
      <c r="AP1965" s="186"/>
    </row>
    <row r="1966" spans="1:42" s="55" customFormat="1" ht="31.9" hidden="1" customHeight="1" outlineLevel="1" x14ac:dyDescent="0.25">
      <c r="A1966" s="143" t="s">
        <v>761</v>
      </c>
      <c r="B1966" s="75" t="s">
        <v>582</v>
      </c>
      <c r="C1966" s="73"/>
      <c r="D1966" s="111"/>
      <c r="E1966" s="76"/>
      <c r="F1966" s="76"/>
      <c r="G1966" s="78"/>
      <c r="H1966" s="186"/>
      <c r="I1966" s="186"/>
      <c r="J1966" s="186"/>
      <c r="K1966" s="186"/>
      <c r="L1966" s="186"/>
      <c r="M1966" s="186"/>
      <c r="N1966" s="186"/>
      <c r="O1966" s="186"/>
      <c r="P1966" s="186"/>
      <c r="Q1966" s="186"/>
      <c r="R1966" s="186"/>
      <c r="S1966" s="186"/>
      <c r="T1966" s="186"/>
      <c r="U1966" s="186"/>
      <c r="V1966" s="186"/>
      <c r="W1966" s="186"/>
      <c r="X1966" s="186"/>
      <c r="Y1966" s="186"/>
      <c r="Z1966" s="186"/>
      <c r="AA1966" s="186"/>
      <c r="AB1966" s="186"/>
      <c r="AC1966" s="186"/>
      <c r="AD1966" s="186"/>
      <c r="AE1966" s="186"/>
      <c r="AF1966" s="186"/>
      <c r="AG1966" s="186"/>
      <c r="AH1966" s="186"/>
      <c r="AI1966" s="186"/>
      <c r="AJ1966" s="186"/>
      <c r="AK1966" s="186"/>
      <c r="AL1966" s="186"/>
      <c r="AM1966" s="186"/>
      <c r="AN1966" s="186"/>
      <c r="AO1966" s="186"/>
      <c r="AP1966" s="186"/>
    </row>
    <row r="1967" spans="1:42" s="55" customFormat="1" ht="31.9" hidden="1" customHeight="1" outlineLevel="1" x14ac:dyDescent="0.25">
      <c r="A1967" s="143" t="s">
        <v>762</v>
      </c>
      <c r="B1967" s="75" t="s">
        <v>584</v>
      </c>
      <c r="C1967" s="73"/>
      <c r="D1967" s="111"/>
      <c r="E1967" s="76"/>
      <c r="F1967" s="76"/>
      <c r="G1967" s="78"/>
      <c r="H1967" s="186"/>
      <c r="I1967" s="186"/>
      <c r="J1967" s="186"/>
      <c r="K1967" s="186"/>
      <c r="L1967" s="186"/>
      <c r="M1967" s="186"/>
      <c r="N1967" s="186"/>
      <c r="O1967" s="186"/>
      <c r="P1967" s="186"/>
      <c r="Q1967" s="186"/>
      <c r="R1967" s="186"/>
      <c r="S1967" s="186"/>
      <c r="T1967" s="186"/>
      <c r="U1967" s="186"/>
      <c r="V1967" s="186"/>
      <c r="W1967" s="186"/>
      <c r="X1967" s="186"/>
      <c r="Y1967" s="186"/>
      <c r="Z1967" s="186"/>
      <c r="AA1967" s="186"/>
      <c r="AB1967" s="186"/>
      <c r="AC1967" s="186"/>
      <c r="AD1967" s="186"/>
      <c r="AE1967" s="186"/>
      <c r="AF1967" s="186"/>
      <c r="AG1967" s="186"/>
      <c r="AH1967" s="186"/>
      <c r="AI1967" s="186"/>
      <c r="AJ1967" s="186"/>
      <c r="AK1967" s="186"/>
      <c r="AL1967" s="186"/>
      <c r="AM1967" s="186"/>
      <c r="AN1967" s="186"/>
      <c r="AO1967" s="186"/>
      <c r="AP1967" s="186"/>
    </row>
    <row r="1968" spans="1:42" s="55" customFormat="1" ht="31.9" hidden="1" customHeight="1" outlineLevel="1" x14ac:dyDescent="0.25">
      <c r="A1968" s="143" t="s">
        <v>763</v>
      </c>
      <c r="B1968" s="75" t="s">
        <v>586</v>
      </c>
      <c r="C1968" s="73"/>
      <c r="D1968" s="111"/>
      <c r="E1968" s="76"/>
      <c r="F1968" s="76"/>
      <c r="G1968" s="78"/>
      <c r="H1968" s="186"/>
      <c r="I1968" s="186"/>
      <c r="J1968" s="186"/>
      <c r="K1968" s="186"/>
      <c r="L1968" s="186"/>
      <c r="M1968" s="186"/>
      <c r="N1968" s="186"/>
      <c r="O1968" s="186"/>
      <c r="P1968" s="186"/>
      <c r="Q1968" s="186"/>
      <c r="R1968" s="186"/>
      <c r="S1968" s="186"/>
      <c r="T1968" s="186"/>
      <c r="U1968" s="186"/>
      <c r="V1968" s="186"/>
      <c r="W1968" s="186"/>
      <c r="X1968" s="186"/>
      <c r="Y1968" s="186"/>
      <c r="Z1968" s="186"/>
      <c r="AA1968" s="186"/>
      <c r="AB1968" s="186"/>
      <c r="AC1968" s="186"/>
      <c r="AD1968" s="186"/>
      <c r="AE1968" s="186"/>
      <c r="AF1968" s="186"/>
      <c r="AG1968" s="186"/>
      <c r="AH1968" s="186"/>
      <c r="AI1968" s="186"/>
      <c r="AJ1968" s="186"/>
      <c r="AK1968" s="186"/>
      <c r="AL1968" s="186"/>
      <c r="AM1968" s="186"/>
      <c r="AN1968" s="186"/>
      <c r="AO1968" s="186"/>
      <c r="AP1968" s="186"/>
    </row>
    <row r="1969" spans="1:42" s="55" customFormat="1" ht="31.9" hidden="1" customHeight="1" outlineLevel="1" x14ac:dyDescent="0.25">
      <c r="A1969" s="143" t="s">
        <v>764</v>
      </c>
      <c r="B1969" s="75" t="s">
        <v>588</v>
      </c>
      <c r="C1969" s="73"/>
      <c r="D1969" s="111"/>
      <c r="E1969" s="76"/>
      <c r="F1969" s="76"/>
      <c r="G1969" s="78"/>
      <c r="H1969" s="186"/>
      <c r="I1969" s="186"/>
      <c r="J1969" s="186"/>
      <c r="K1969" s="186"/>
      <c r="L1969" s="186"/>
      <c r="M1969" s="186"/>
      <c r="N1969" s="186"/>
      <c r="O1969" s="186"/>
      <c r="P1969" s="186"/>
      <c r="Q1969" s="186"/>
      <c r="R1969" s="186"/>
      <c r="S1969" s="186"/>
      <c r="T1969" s="186"/>
      <c r="U1969" s="186"/>
      <c r="V1969" s="186"/>
      <c r="W1969" s="186"/>
      <c r="X1969" s="186"/>
      <c r="Y1969" s="186"/>
      <c r="Z1969" s="186"/>
      <c r="AA1969" s="186"/>
      <c r="AB1969" s="186"/>
      <c r="AC1969" s="186"/>
      <c r="AD1969" s="186"/>
      <c r="AE1969" s="186"/>
      <c r="AF1969" s="186"/>
      <c r="AG1969" s="186"/>
      <c r="AH1969" s="186"/>
      <c r="AI1969" s="186"/>
      <c r="AJ1969" s="186"/>
      <c r="AK1969" s="186"/>
      <c r="AL1969" s="186"/>
      <c r="AM1969" s="186"/>
      <c r="AN1969" s="186"/>
      <c r="AO1969" s="186"/>
      <c r="AP1969" s="186"/>
    </row>
    <row r="1970" spans="1:42" s="55" customFormat="1" ht="31.9" hidden="1" customHeight="1" outlineLevel="1" x14ac:dyDescent="0.25">
      <c r="A1970" s="143" t="s">
        <v>765</v>
      </c>
      <c r="B1970" s="75" t="s">
        <v>590</v>
      </c>
      <c r="C1970" s="73"/>
      <c r="D1970" s="111"/>
      <c r="E1970" s="76"/>
      <c r="F1970" s="76"/>
      <c r="G1970" s="78"/>
      <c r="H1970" s="186"/>
      <c r="I1970" s="186"/>
      <c r="J1970" s="186"/>
      <c r="K1970" s="186"/>
      <c r="L1970" s="186"/>
      <c r="M1970" s="186"/>
      <c r="N1970" s="186"/>
      <c r="O1970" s="186"/>
      <c r="P1970" s="186"/>
      <c r="Q1970" s="186"/>
      <c r="R1970" s="186"/>
      <c r="S1970" s="186"/>
      <c r="T1970" s="186"/>
      <c r="U1970" s="186"/>
      <c r="V1970" s="186"/>
      <c r="W1970" s="186"/>
      <c r="X1970" s="186"/>
      <c r="Y1970" s="186"/>
      <c r="Z1970" s="186"/>
      <c r="AA1970" s="186"/>
      <c r="AB1970" s="186"/>
      <c r="AC1970" s="186"/>
      <c r="AD1970" s="186"/>
      <c r="AE1970" s="186"/>
      <c r="AF1970" s="186"/>
      <c r="AG1970" s="186"/>
      <c r="AH1970" s="186"/>
      <c r="AI1970" s="186"/>
      <c r="AJ1970" s="186"/>
      <c r="AK1970" s="186"/>
      <c r="AL1970" s="186"/>
      <c r="AM1970" s="186"/>
      <c r="AN1970" s="186"/>
      <c r="AO1970" s="186"/>
      <c r="AP1970" s="186"/>
    </row>
    <row r="1971" spans="1:42" s="55" customFormat="1" ht="31.9" hidden="1" customHeight="1" outlineLevel="1" x14ac:dyDescent="0.25">
      <c r="A1971" s="143" t="s">
        <v>766</v>
      </c>
      <c r="B1971" s="72" t="s">
        <v>7</v>
      </c>
      <c r="C1971" s="73"/>
      <c r="D1971" s="111"/>
      <c r="E1971" s="76"/>
      <c r="F1971" s="76"/>
      <c r="G1971" s="78"/>
      <c r="H1971" s="186"/>
      <c r="I1971" s="186"/>
      <c r="J1971" s="186"/>
      <c r="K1971" s="186"/>
      <c r="L1971" s="186"/>
      <c r="M1971" s="186"/>
      <c r="N1971" s="186"/>
      <c r="O1971" s="186"/>
      <c r="P1971" s="186"/>
      <c r="Q1971" s="186"/>
      <c r="R1971" s="186"/>
      <c r="S1971" s="186"/>
      <c r="T1971" s="186"/>
      <c r="U1971" s="186"/>
      <c r="V1971" s="186"/>
      <c r="W1971" s="186"/>
      <c r="X1971" s="186"/>
      <c r="Y1971" s="186"/>
      <c r="Z1971" s="186"/>
      <c r="AA1971" s="186"/>
      <c r="AB1971" s="186"/>
      <c r="AC1971" s="186"/>
      <c r="AD1971" s="186"/>
      <c r="AE1971" s="186"/>
      <c r="AF1971" s="186"/>
      <c r="AG1971" s="186"/>
      <c r="AH1971" s="186"/>
      <c r="AI1971" s="186"/>
      <c r="AJ1971" s="186"/>
      <c r="AK1971" s="186"/>
      <c r="AL1971" s="186"/>
      <c r="AM1971" s="186"/>
      <c r="AN1971" s="186"/>
      <c r="AO1971" s="186"/>
      <c r="AP1971" s="186"/>
    </row>
    <row r="1972" spans="1:42" s="55" customFormat="1" ht="31.9" hidden="1" customHeight="1" outlineLevel="1" x14ac:dyDescent="0.25">
      <c r="A1972" s="143" t="s">
        <v>767</v>
      </c>
      <c r="B1972" s="75" t="s">
        <v>582</v>
      </c>
      <c r="C1972" s="73"/>
      <c r="D1972" s="111"/>
      <c r="E1972" s="76"/>
      <c r="F1972" s="76"/>
      <c r="G1972" s="78"/>
      <c r="H1972" s="186"/>
      <c r="I1972" s="186"/>
      <c r="J1972" s="186"/>
      <c r="K1972" s="186"/>
      <c r="L1972" s="186"/>
      <c r="M1972" s="186"/>
      <c r="N1972" s="186"/>
      <c r="O1972" s="186"/>
      <c r="P1972" s="186"/>
      <c r="Q1972" s="186"/>
      <c r="R1972" s="186"/>
      <c r="S1972" s="186"/>
      <c r="T1972" s="186"/>
      <c r="U1972" s="186"/>
      <c r="V1972" s="186"/>
      <c r="W1972" s="186"/>
      <c r="X1972" s="186"/>
      <c r="Y1972" s="186"/>
      <c r="Z1972" s="186"/>
      <c r="AA1972" s="186"/>
      <c r="AB1972" s="186"/>
      <c r="AC1972" s="186"/>
      <c r="AD1972" s="186"/>
      <c r="AE1972" s="186"/>
      <c r="AF1972" s="186"/>
      <c r="AG1972" s="186"/>
      <c r="AH1972" s="186"/>
      <c r="AI1972" s="186"/>
      <c r="AJ1972" s="186"/>
      <c r="AK1972" s="186"/>
      <c r="AL1972" s="186"/>
      <c r="AM1972" s="186"/>
      <c r="AN1972" s="186"/>
      <c r="AO1972" s="186"/>
      <c r="AP1972" s="186"/>
    </row>
    <row r="1973" spans="1:42" s="55" customFormat="1" ht="31.9" hidden="1" customHeight="1" outlineLevel="1" x14ac:dyDescent="0.25">
      <c r="A1973" s="143" t="s">
        <v>768</v>
      </c>
      <c r="B1973" s="75" t="s">
        <v>584</v>
      </c>
      <c r="C1973" s="73"/>
      <c r="D1973" s="111"/>
      <c r="E1973" s="76"/>
      <c r="F1973" s="76"/>
      <c r="G1973" s="78"/>
      <c r="H1973" s="186"/>
      <c r="I1973" s="186"/>
      <c r="J1973" s="186"/>
      <c r="K1973" s="186"/>
      <c r="L1973" s="186"/>
      <c r="M1973" s="186"/>
      <c r="N1973" s="186"/>
      <c r="O1973" s="186"/>
      <c r="P1973" s="186"/>
      <c r="Q1973" s="186"/>
      <c r="R1973" s="186"/>
      <c r="S1973" s="186"/>
      <c r="T1973" s="186"/>
      <c r="U1973" s="186"/>
      <c r="V1973" s="186"/>
      <c r="W1973" s="186"/>
      <c r="X1973" s="186"/>
      <c r="Y1973" s="186"/>
      <c r="Z1973" s="186"/>
      <c r="AA1973" s="186"/>
      <c r="AB1973" s="186"/>
      <c r="AC1973" s="186"/>
      <c r="AD1973" s="186"/>
      <c r="AE1973" s="186"/>
      <c r="AF1973" s="186"/>
      <c r="AG1973" s="186"/>
      <c r="AH1973" s="186"/>
      <c r="AI1973" s="186"/>
      <c r="AJ1973" s="186"/>
      <c r="AK1973" s="186"/>
      <c r="AL1973" s="186"/>
      <c r="AM1973" s="186"/>
      <c r="AN1973" s="186"/>
      <c r="AO1973" s="186"/>
      <c r="AP1973" s="186"/>
    </row>
    <row r="1974" spans="1:42" s="55" customFormat="1" ht="31.9" hidden="1" customHeight="1" outlineLevel="1" x14ac:dyDescent="0.25">
      <c r="A1974" s="143" t="s">
        <v>769</v>
      </c>
      <c r="B1974" s="75" t="s">
        <v>586</v>
      </c>
      <c r="C1974" s="73"/>
      <c r="D1974" s="111"/>
      <c r="E1974" s="76"/>
      <c r="F1974" s="76"/>
      <c r="G1974" s="78"/>
      <c r="H1974" s="186"/>
      <c r="I1974" s="186"/>
      <c r="J1974" s="186"/>
      <c r="K1974" s="186"/>
      <c r="L1974" s="186"/>
      <c r="M1974" s="186"/>
      <c r="N1974" s="186"/>
      <c r="O1974" s="186"/>
      <c r="P1974" s="186"/>
      <c r="Q1974" s="186"/>
      <c r="R1974" s="186"/>
      <c r="S1974" s="186"/>
      <c r="T1974" s="186"/>
      <c r="U1974" s="186"/>
      <c r="V1974" s="186"/>
      <c r="W1974" s="186"/>
      <c r="X1974" s="186"/>
      <c r="Y1974" s="186"/>
      <c r="Z1974" s="186"/>
      <c r="AA1974" s="186"/>
      <c r="AB1974" s="186"/>
      <c r="AC1974" s="186"/>
      <c r="AD1974" s="186"/>
      <c r="AE1974" s="186"/>
      <c r="AF1974" s="186"/>
      <c r="AG1974" s="186"/>
      <c r="AH1974" s="186"/>
      <c r="AI1974" s="186"/>
      <c r="AJ1974" s="186"/>
      <c r="AK1974" s="186"/>
      <c r="AL1974" s="186"/>
      <c r="AM1974" s="186"/>
      <c r="AN1974" s="186"/>
      <c r="AO1974" s="186"/>
      <c r="AP1974" s="186"/>
    </row>
    <row r="1975" spans="1:42" s="55" customFormat="1" ht="31.9" hidden="1" customHeight="1" outlineLevel="1" x14ac:dyDescent="0.25">
      <c r="A1975" s="143" t="s">
        <v>770</v>
      </c>
      <c r="B1975" s="75" t="s">
        <v>588</v>
      </c>
      <c r="C1975" s="73"/>
      <c r="D1975" s="111"/>
      <c r="E1975" s="76"/>
      <c r="F1975" s="76"/>
      <c r="G1975" s="78"/>
      <c r="H1975" s="186"/>
      <c r="I1975" s="186"/>
      <c r="J1975" s="186"/>
      <c r="K1975" s="186"/>
      <c r="L1975" s="186"/>
      <c r="M1975" s="186"/>
      <c r="N1975" s="186"/>
      <c r="O1975" s="186"/>
      <c r="P1975" s="186"/>
      <c r="Q1975" s="186"/>
      <c r="R1975" s="186"/>
      <c r="S1975" s="186"/>
      <c r="T1975" s="186"/>
      <c r="U1975" s="186"/>
      <c r="V1975" s="186"/>
      <c r="W1975" s="186"/>
      <c r="X1975" s="186"/>
      <c r="Y1975" s="186"/>
      <c r="Z1975" s="186"/>
      <c r="AA1975" s="186"/>
      <c r="AB1975" s="186"/>
      <c r="AC1975" s="186"/>
      <c r="AD1975" s="186"/>
      <c r="AE1975" s="186"/>
      <c r="AF1975" s="186"/>
      <c r="AG1975" s="186"/>
      <c r="AH1975" s="186"/>
      <c r="AI1975" s="186"/>
      <c r="AJ1975" s="186"/>
      <c r="AK1975" s="186"/>
      <c r="AL1975" s="186"/>
      <c r="AM1975" s="186"/>
      <c r="AN1975" s="186"/>
      <c r="AO1975" s="186"/>
      <c r="AP1975" s="186"/>
    </row>
    <row r="1976" spans="1:42" s="55" customFormat="1" ht="31.9" hidden="1" customHeight="1" outlineLevel="1" x14ac:dyDescent="0.25">
      <c r="A1976" s="143" t="s">
        <v>771</v>
      </c>
      <c r="B1976" s="75" t="s">
        <v>590</v>
      </c>
      <c r="C1976" s="73"/>
      <c r="D1976" s="111"/>
      <c r="E1976" s="76"/>
      <c r="F1976" s="76"/>
      <c r="G1976" s="78"/>
      <c r="H1976" s="186"/>
      <c r="I1976" s="186"/>
      <c r="J1976" s="186"/>
      <c r="K1976" s="186"/>
      <c r="L1976" s="186"/>
      <c r="M1976" s="186"/>
      <c r="N1976" s="186"/>
      <c r="O1976" s="186"/>
      <c r="P1976" s="186"/>
      <c r="Q1976" s="186"/>
      <c r="R1976" s="186"/>
      <c r="S1976" s="186"/>
      <c r="T1976" s="186"/>
      <c r="U1976" s="186"/>
      <c r="V1976" s="186"/>
      <c r="W1976" s="186"/>
      <c r="X1976" s="186"/>
      <c r="Y1976" s="186"/>
      <c r="Z1976" s="186"/>
      <c r="AA1976" s="186"/>
      <c r="AB1976" s="186"/>
      <c r="AC1976" s="186"/>
      <c r="AD1976" s="186"/>
      <c r="AE1976" s="186"/>
      <c r="AF1976" s="186"/>
      <c r="AG1976" s="186"/>
      <c r="AH1976" s="186"/>
      <c r="AI1976" s="186"/>
      <c r="AJ1976" s="186"/>
      <c r="AK1976" s="186"/>
      <c r="AL1976" s="186"/>
      <c r="AM1976" s="186"/>
      <c r="AN1976" s="186"/>
      <c r="AO1976" s="186"/>
      <c r="AP1976" s="186"/>
    </row>
    <row r="1977" spans="1:42" s="55" customFormat="1" ht="31.9" hidden="1" customHeight="1" outlineLevel="1" x14ac:dyDescent="0.25">
      <c r="A1977" s="143" t="s">
        <v>772</v>
      </c>
      <c r="B1977" s="72" t="s">
        <v>327</v>
      </c>
      <c r="C1977" s="73"/>
      <c r="D1977" s="111"/>
      <c r="E1977" s="76"/>
      <c r="F1977" s="76"/>
      <c r="G1977" s="78"/>
      <c r="H1977" s="186"/>
      <c r="I1977" s="186"/>
      <c r="J1977" s="186"/>
      <c r="K1977" s="186"/>
      <c r="L1977" s="186"/>
      <c r="M1977" s="186"/>
      <c r="N1977" s="186"/>
      <c r="O1977" s="186"/>
      <c r="P1977" s="186"/>
      <c r="Q1977" s="186"/>
      <c r="R1977" s="186"/>
      <c r="S1977" s="186"/>
      <c r="T1977" s="186"/>
      <c r="U1977" s="186"/>
      <c r="V1977" s="186"/>
      <c r="W1977" s="186"/>
      <c r="X1977" s="186"/>
      <c r="Y1977" s="186"/>
      <c r="Z1977" s="186"/>
      <c r="AA1977" s="186"/>
      <c r="AB1977" s="186"/>
      <c r="AC1977" s="186"/>
      <c r="AD1977" s="186"/>
      <c r="AE1977" s="186"/>
      <c r="AF1977" s="186"/>
      <c r="AG1977" s="186"/>
      <c r="AH1977" s="186"/>
      <c r="AI1977" s="186"/>
      <c r="AJ1977" s="186"/>
      <c r="AK1977" s="186"/>
      <c r="AL1977" s="186"/>
      <c r="AM1977" s="186"/>
      <c r="AN1977" s="186"/>
      <c r="AO1977" s="186"/>
      <c r="AP1977" s="186"/>
    </row>
    <row r="1978" spans="1:42" s="55" customFormat="1" ht="31.9" hidden="1" customHeight="1" outlineLevel="1" x14ac:dyDescent="0.25">
      <c r="A1978" s="143" t="s">
        <v>773</v>
      </c>
      <c r="B1978" s="75" t="s">
        <v>582</v>
      </c>
      <c r="C1978" s="73"/>
      <c r="D1978" s="111"/>
      <c r="E1978" s="76"/>
      <c r="F1978" s="76"/>
      <c r="G1978" s="78"/>
      <c r="H1978" s="186"/>
      <c r="I1978" s="186"/>
      <c r="J1978" s="186"/>
      <c r="K1978" s="186"/>
      <c r="L1978" s="186"/>
      <c r="M1978" s="186"/>
      <c r="N1978" s="186"/>
      <c r="O1978" s="186"/>
      <c r="P1978" s="186"/>
      <c r="Q1978" s="186"/>
      <c r="R1978" s="186"/>
      <c r="S1978" s="186"/>
      <c r="T1978" s="186"/>
      <c r="U1978" s="186"/>
      <c r="V1978" s="186"/>
      <c r="W1978" s="186"/>
      <c r="X1978" s="186"/>
      <c r="Y1978" s="186"/>
      <c r="Z1978" s="186"/>
      <c r="AA1978" s="186"/>
      <c r="AB1978" s="186"/>
      <c r="AC1978" s="186"/>
      <c r="AD1978" s="186"/>
      <c r="AE1978" s="186"/>
      <c r="AF1978" s="186"/>
      <c r="AG1978" s="186"/>
      <c r="AH1978" s="186"/>
      <c r="AI1978" s="186"/>
      <c r="AJ1978" s="186"/>
      <c r="AK1978" s="186"/>
      <c r="AL1978" s="186"/>
      <c r="AM1978" s="186"/>
      <c r="AN1978" s="186"/>
      <c r="AO1978" s="186"/>
      <c r="AP1978" s="186"/>
    </row>
    <row r="1979" spans="1:42" s="55" customFormat="1" ht="31.9" hidden="1" customHeight="1" outlineLevel="1" x14ac:dyDescent="0.25">
      <c r="A1979" s="143" t="s">
        <v>774</v>
      </c>
      <c r="B1979" s="75" t="s">
        <v>584</v>
      </c>
      <c r="C1979" s="73"/>
      <c r="D1979" s="111"/>
      <c r="E1979" s="76"/>
      <c r="F1979" s="76"/>
      <c r="G1979" s="78"/>
      <c r="H1979" s="186"/>
      <c r="I1979" s="186"/>
      <c r="J1979" s="186"/>
      <c r="K1979" s="186"/>
      <c r="L1979" s="186"/>
      <c r="M1979" s="186"/>
      <c r="N1979" s="186"/>
      <c r="O1979" s="186"/>
      <c r="P1979" s="186"/>
      <c r="Q1979" s="186"/>
      <c r="R1979" s="186"/>
      <c r="S1979" s="186"/>
      <c r="T1979" s="186"/>
      <c r="U1979" s="186"/>
      <c r="V1979" s="186"/>
      <c r="W1979" s="186"/>
      <c r="X1979" s="186"/>
      <c r="Y1979" s="186"/>
      <c r="Z1979" s="186"/>
      <c r="AA1979" s="186"/>
      <c r="AB1979" s="186"/>
      <c r="AC1979" s="186"/>
      <c r="AD1979" s="186"/>
      <c r="AE1979" s="186"/>
      <c r="AF1979" s="186"/>
      <c r="AG1979" s="186"/>
      <c r="AH1979" s="186"/>
      <c r="AI1979" s="186"/>
      <c r="AJ1979" s="186"/>
      <c r="AK1979" s="186"/>
      <c r="AL1979" s="186"/>
      <c r="AM1979" s="186"/>
      <c r="AN1979" s="186"/>
      <c r="AO1979" s="186"/>
      <c r="AP1979" s="186"/>
    </row>
    <row r="1980" spans="1:42" s="55" customFormat="1" ht="31.9" hidden="1" customHeight="1" outlineLevel="1" x14ac:dyDescent="0.25">
      <c r="A1980" s="143" t="s">
        <v>775</v>
      </c>
      <c r="B1980" s="75" t="s">
        <v>586</v>
      </c>
      <c r="C1980" s="73"/>
      <c r="D1980" s="111"/>
      <c r="E1980" s="76"/>
      <c r="F1980" s="76"/>
      <c r="G1980" s="78"/>
      <c r="H1980" s="186"/>
      <c r="I1980" s="186"/>
      <c r="J1980" s="186"/>
      <c r="K1980" s="186"/>
      <c r="L1980" s="186"/>
      <c r="M1980" s="186"/>
      <c r="N1980" s="186"/>
      <c r="O1980" s="186"/>
      <c r="P1980" s="186"/>
      <c r="Q1980" s="186"/>
      <c r="R1980" s="186"/>
      <c r="S1980" s="186"/>
      <c r="T1980" s="186"/>
      <c r="U1980" s="186"/>
      <c r="V1980" s="186"/>
      <c r="W1980" s="186"/>
      <c r="X1980" s="186"/>
      <c r="Y1980" s="186"/>
      <c r="Z1980" s="186"/>
      <c r="AA1980" s="186"/>
      <c r="AB1980" s="186"/>
      <c r="AC1980" s="186"/>
      <c r="AD1980" s="186"/>
      <c r="AE1980" s="186"/>
      <c r="AF1980" s="186"/>
      <c r="AG1980" s="186"/>
      <c r="AH1980" s="186"/>
      <c r="AI1980" s="186"/>
      <c r="AJ1980" s="186"/>
      <c r="AK1980" s="186"/>
      <c r="AL1980" s="186"/>
      <c r="AM1980" s="186"/>
      <c r="AN1980" s="186"/>
      <c r="AO1980" s="186"/>
      <c r="AP1980" s="186"/>
    </row>
    <row r="1981" spans="1:42" s="55" customFormat="1" ht="31.9" hidden="1" customHeight="1" outlineLevel="1" x14ac:dyDescent="0.25">
      <c r="A1981" s="143" t="s">
        <v>776</v>
      </c>
      <c r="B1981" s="75" t="s">
        <v>588</v>
      </c>
      <c r="C1981" s="73"/>
      <c r="D1981" s="111"/>
      <c r="E1981" s="76"/>
      <c r="F1981" s="76"/>
      <c r="G1981" s="78"/>
      <c r="H1981" s="186"/>
      <c r="I1981" s="186"/>
      <c r="J1981" s="186"/>
      <c r="K1981" s="186"/>
      <c r="L1981" s="186"/>
      <c r="M1981" s="186"/>
      <c r="N1981" s="186"/>
      <c r="O1981" s="186"/>
      <c r="P1981" s="186"/>
      <c r="Q1981" s="186"/>
      <c r="R1981" s="186"/>
      <c r="S1981" s="186"/>
      <c r="T1981" s="186"/>
      <c r="U1981" s="186"/>
      <c r="V1981" s="186"/>
      <c r="W1981" s="186"/>
      <c r="X1981" s="186"/>
      <c r="Y1981" s="186"/>
      <c r="Z1981" s="186"/>
      <c r="AA1981" s="186"/>
      <c r="AB1981" s="186"/>
      <c r="AC1981" s="186"/>
      <c r="AD1981" s="186"/>
      <c r="AE1981" s="186"/>
      <c r="AF1981" s="186"/>
      <c r="AG1981" s="186"/>
      <c r="AH1981" s="186"/>
      <c r="AI1981" s="186"/>
      <c r="AJ1981" s="186"/>
      <c r="AK1981" s="186"/>
      <c r="AL1981" s="186"/>
      <c r="AM1981" s="186"/>
      <c r="AN1981" s="186"/>
      <c r="AO1981" s="186"/>
      <c r="AP1981" s="186"/>
    </row>
    <row r="1982" spans="1:42" s="55" customFormat="1" ht="31.9" hidden="1" customHeight="1" outlineLevel="1" x14ac:dyDescent="0.25">
      <c r="A1982" s="143" t="s">
        <v>777</v>
      </c>
      <c r="B1982" s="75" t="s">
        <v>590</v>
      </c>
      <c r="C1982" s="73"/>
      <c r="D1982" s="111"/>
      <c r="E1982" s="76"/>
      <c r="F1982" s="76"/>
      <c r="G1982" s="78"/>
      <c r="H1982" s="186"/>
      <c r="I1982" s="186"/>
      <c r="J1982" s="186"/>
      <c r="K1982" s="186"/>
      <c r="L1982" s="186"/>
      <c r="M1982" s="186"/>
      <c r="N1982" s="186"/>
      <c r="O1982" s="186"/>
      <c r="P1982" s="186"/>
      <c r="Q1982" s="186"/>
      <c r="R1982" s="186"/>
      <c r="S1982" s="186"/>
      <c r="T1982" s="186"/>
      <c r="U1982" s="186"/>
      <c r="V1982" s="186"/>
      <c r="W1982" s="186"/>
      <c r="X1982" s="186"/>
      <c r="Y1982" s="186"/>
      <c r="Z1982" s="186"/>
      <c r="AA1982" s="186"/>
      <c r="AB1982" s="186"/>
      <c r="AC1982" s="186"/>
      <c r="AD1982" s="186"/>
      <c r="AE1982" s="186"/>
      <c r="AF1982" s="186"/>
      <c r="AG1982" s="186"/>
      <c r="AH1982" s="186"/>
      <c r="AI1982" s="186"/>
      <c r="AJ1982" s="186"/>
      <c r="AK1982" s="186"/>
      <c r="AL1982" s="186"/>
      <c r="AM1982" s="186"/>
      <c r="AN1982" s="186"/>
      <c r="AO1982" s="186"/>
      <c r="AP1982" s="186"/>
    </row>
    <row r="1983" spans="1:42" s="55" customFormat="1" ht="31.9" hidden="1" customHeight="1" x14ac:dyDescent="0.25">
      <c r="A1983" s="143" t="s">
        <v>209</v>
      </c>
      <c r="B1983" s="57" t="s">
        <v>210</v>
      </c>
      <c r="C1983" s="58"/>
      <c r="D1983" s="122"/>
      <c r="E1983" s="59"/>
      <c r="F1983" s="87"/>
      <c r="G1983" s="118"/>
      <c r="H1983" s="186"/>
      <c r="I1983" s="186"/>
      <c r="J1983" s="186"/>
      <c r="K1983" s="186"/>
      <c r="L1983" s="186"/>
      <c r="M1983" s="186"/>
      <c r="N1983" s="186"/>
      <c r="O1983" s="186"/>
      <c r="P1983" s="186"/>
      <c r="Q1983" s="186"/>
      <c r="R1983" s="186"/>
      <c r="S1983" s="186"/>
      <c r="T1983" s="186"/>
      <c r="U1983" s="186"/>
      <c r="V1983" s="186"/>
      <c r="W1983" s="186"/>
      <c r="X1983" s="186"/>
      <c r="Y1983" s="186"/>
      <c r="Z1983" s="186"/>
      <c r="AA1983" s="186"/>
      <c r="AB1983" s="186"/>
      <c r="AC1983" s="186"/>
      <c r="AD1983" s="186"/>
      <c r="AE1983" s="186"/>
      <c r="AF1983" s="186"/>
      <c r="AG1983" s="186"/>
      <c r="AH1983" s="186"/>
      <c r="AI1983" s="186"/>
      <c r="AJ1983" s="186"/>
      <c r="AK1983" s="186"/>
      <c r="AL1983" s="186"/>
      <c r="AM1983" s="186"/>
      <c r="AN1983" s="186"/>
      <c r="AO1983" s="186"/>
      <c r="AP1983" s="186"/>
    </row>
    <row r="1984" spans="1:42" s="55" customFormat="1" ht="31.9" hidden="1" customHeight="1" outlineLevel="1" x14ac:dyDescent="0.25">
      <c r="A1984" s="143" t="s">
        <v>211</v>
      </c>
      <c r="B1984" s="61" t="s">
        <v>113</v>
      </c>
      <c r="C1984" s="62"/>
      <c r="D1984" s="120"/>
      <c r="E1984" s="64"/>
      <c r="F1984" s="64"/>
      <c r="G1984" s="66"/>
      <c r="H1984" s="186"/>
      <c r="I1984" s="186"/>
      <c r="J1984" s="186"/>
      <c r="K1984" s="186"/>
      <c r="L1984" s="186"/>
      <c r="M1984" s="186"/>
      <c r="N1984" s="186"/>
      <c r="O1984" s="186"/>
      <c r="P1984" s="186"/>
      <c r="Q1984" s="186"/>
      <c r="R1984" s="186"/>
      <c r="S1984" s="186"/>
      <c r="T1984" s="186"/>
      <c r="U1984" s="186"/>
      <c r="V1984" s="186"/>
      <c r="W1984" s="186"/>
      <c r="X1984" s="186"/>
      <c r="Y1984" s="186"/>
      <c r="Z1984" s="186"/>
      <c r="AA1984" s="186"/>
      <c r="AB1984" s="186"/>
      <c r="AC1984" s="186"/>
      <c r="AD1984" s="186"/>
      <c r="AE1984" s="186"/>
      <c r="AF1984" s="186"/>
      <c r="AG1984" s="186"/>
      <c r="AH1984" s="186"/>
      <c r="AI1984" s="186"/>
      <c r="AJ1984" s="186"/>
      <c r="AK1984" s="186"/>
      <c r="AL1984" s="186"/>
      <c r="AM1984" s="186"/>
      <c r="AN1984" s="186"/>
      <c r="AO1984" s="186"/>
      <c r="AP1984" s="186"/>
    </row>
    <row r="1985" spans="1:42" s="55" customFormat="1" ht="31.9" hidden="1" customHeight="1" outlineLevel="1" x14ac:dyDescent="0.25">
      <c r="A1985" s="143" t="s">
        <v>212</v>
      </c>
      <c r="B1985" s="68" t="s">
        <v>114</v>
      </c>
      <c r="C1985" s="69"/>
      <c r="D1985" s="119"/>
      <c r="E1985" s="85"/>
      <c r="F1985" s="85"/>
      <c r="G1985" s="86"/>
      <c r="H1985" s="186"/>
      <c r="I1985" s="186"/>
      <c r="J1985" s="186"/>
      <c r="K1985" s="186"/>
      <c r="L1985" s="186"/>
      <c r="M1985" s="186"/>
      <c r="N1985" s="186"/>
      <c r="O1985" s="186"/>
      <c r="P1985" s="186"/>
      <c r="Q1985" s="186"/>
      <c r="R1985" s="186"/>
      <c r="S1985" s="186"/>
      <c r="T1985" s="186"/>
      <c r="U1985" s="186"/>
      <c r="V1985" s="186"/>
      <c r="W1985" s="186"/>
      <c r="X1985" s="186"/>
      <c r="Y1985" s="186"/>
      <c r="Z1985" s="186"/>
      <c r="AA1985" s="186"/>
      <c r="AB1985" s="186"/>
      <c r="AC1985" s="186"/>
      <c r="AD1985" s="186"/>
      <c r="AE1985" s="186"/>
      <c r="AF1985" s="186"/>
      <c r="AG1985" s="186"/>
      <c r="AH1985" s="186"/>
      <c r="AI1985" s="186"/>
      <c r="AJ1985" s="186"/>
      <c r="AK1985" s="186"/>
      <c r="AL1985" s="186"/>
      <c r="AM1985" s="186"/>
      <c r="AN1985" s="186"/>
      <c r="AO1985" s="186"/>
      <c r="AP1985" s="186"/>
    </row>
    <row r="1986" spans="1:42" s="55" customFormat="1" ht="31.9" hidden="1" customHeight="1" outlineLevel="1" x14ac:dyDescent="0.25">
      <c r="A1986" s="143" t="s">
        <v>213</v>
      </c>
      <c r="B1986" s="72" t="s">
        <v>4</v>
      </c>
      <c r="C1986" s="73"/>
      <c r="D1986" s="111"/>
      <c r="E1986" s="76"/>
      <c r="F1986" s="76"/>
      <c r="G1986" s="78"/>
      <c r="H1986" s="186"/>
      <c r="I1986" s="186"/>
      <c r="J1986" s="186"/>
      <c r="K1986" s="186"/>
      <c r="L1986" s="186"/>
      <c r="M1986" s="186"/>
      <c r="N1986" s="186"/>
      <c r="O1986" s="186"/>
      <c r="P1986" s="186"/>
      <c r="Q1986" s="186"/>
      <c r="R1986" s="186"/>
      <c r="S1986" s="186"/>
      <c r="T1986" s="186"/>
      <c r="U1986" s="186"/>
      <c r="V1986" s="186"/>
      <c r="W1986" s="186"/>
      <c r="X1986" s="186"/>
      <c r="Y1986" s="186"/>
      <c r="Z1986" s="186"/>
      <c r="AA1986" s="186"/>
      <c r="AB1986" s="186"/>
      <c r="AC1986" s="186"/>
      <c r="AD1986" s="186"/>
      <c r="AE1986" s="186"/>
      <c r="AF1986" s="186"/>
      <c r="AG1986" s="186"/>
      <c r="AH1986" s="186"/>
      <c r="AI1986" s="186"/>
      <c r="AJ1986" s="186"/>
      <c r="AK1986" s="186"/>
      <c r="AL1986" s="186"/>
      <c r="AM1986" s="186"/>
      <c r="AN1986" s="186"/>
      <c r="AO1986" s="186"/>
      <c r="AP1986" s="186"/>
    </row>
    <row r="1987" spans="1:42" s="55" customFormat="1" ht="31.9" hidden="1" customHeight="1" outlineLevel="1" x14ac:dyDescent="0.25">
      <c r="A1987" s="143" t="s">
        <v>778</v>
      </c>
      <c r="B1987" s="75" t="s">
        <v>779</v>
      </c>
      <c r="C1987" s="73"/>
      <c r="D1987" s="111"/>
      <c r="E1987" s="76"/>
      <c r="F1987" s="76"/>
      <c r="G1987" s="78"/>
      <c r="H1987" s="186"/>
      <c r="I1987" s="186"/>
      <c r="J1987" s="186"/>
      <c r="K1987" s="186"/>
      <c r="L1987" s="186"/>
      <c r="M1987" s="186"/>
      <c r="N1987" s="186"/>
      <c r="O1987" s="186"/>
      <c r="P1987" s="186"/>
      <c r="Q1987" s="186"/>
      <c r="R1987" s="186"/>
      <c r="S1987" s="186"/>
      <c r="T1987" s="186"/>
      <c r="U1987" s="186"/>
      <c r="V1987" s="186"/>
      <c r="W1987" s="186"/>
      <c r="X1987" s="186"/>
      <c r="Y1987" s="186"/>
      <c r="Z1987" s="186"/>
      <c r="AA1987" s="186"/>
      <c r="AB1987" s="186"/>
      <c r="AC1987" s="186"/>
      <c r="AD1987" s="186"/>
      <c r="AE1987" s="186"/>
      <c r="AF1987" s="186"/>
      <c r="AG1987" s="186"/>
      <c r="AH1987" s="186"/>
      <c r="AI1987" s="186"/>
      <c r="AJ1987" s="186"/>
      <c r="AK1987" s="186"/>
      <c r="AL1987" s="186"/>
      <c r="AM1987" s="186"/>
      <c r="AN1987" s="186"/>
      <c r="AO1987" s="186"/>
      <c r="AP1987" s="186"/>
    </row>
    <row r="1988" spans="1:42" s="55" customFormat="1" ht="31.9" hidden="1" customHeight="1" outlineLevel="1" x14ac:dyDescent="0.25">
      <c r="A1988" s="143" t="s">
        <v>780</v>
      </c>
      <c r="B1988" s="75" t="s">
        <v>781</v>
      </c>
      <c r="C1988" s="73"/>
      <c r="D1988" s="111"/>
      <c r="E1988" s="76"/>
      <c r="F1988" s="76"/>
      <c r="G1988" s="78"/>
      <c r="H1988" s="186"/>
      <c r="I1988" s="186"/>
      <c r="J1988" s="186"/>
      <c r="K1988" s="186"/>
      <c r="L1988" s="186"/>
      <c r="M1988" s="186"/>
      <c r="N1988" s="186"/>
      <c r="O1988" s="186"/>
      <c r="P1988" s="186"/>
      <c r="Q1988" s="186"/>
      <c r="R1988" s="186"/>
      <c r="S1988" s="186"/>
      <c r="T1988" s="186"/>
      <c r="U1988" s="186"/>
      <c r="V1988" s="186"/>
      <c r="W1988" s="186"/>
      <c r="X1988" s="186"/>
      <c r="Y1988" s="186"/>
      <c r="Z1988" s="186"/>
      <c r="AA1988" s="186"/>
      <c r="AB1988" s="186"/>
      <c r="AC1988" s="186"/>
      <c r="AD1988" s="186"/>
      <c r="AE1988" s="186"/>
      <c r="AF1988" s="186"/>
      <c r="AG1988" s="186"/>
      <c r="AH1988" s="186"/>
      <c r="AI1988" s="186"/>
      <c r="AJ1988" s="186"/>
      <c r="AK1988" s="186"/>
      <c r="AL1988" s="186"/>
      <c r="AM1988" s="186"/>
      <c r="AN1988" s="186"/>
      <c r="AO1988" s="186"/>
      <c r="AP1988" s="186"/>
    </row>
    <row r="1989" spans="1:42" s="55" customFormat="1" ht="31.9" hidden="1" customHeight="1" outlineLevel="1" x14ac:dyDescent="0.25">
      <c r="A1989" s="143" t="s">
        <v>782</v>
      </c>
      <c r="B1989" s="75" t="s">
        <v>783</v>
      </c>
      <c r="C1989" s="73"/>
      <c r="D1989" s="111"/>
      <c r="E1989" s="76"/>
      <c r="F1989" s="76"/>
      <c r="G1989" s="78"/>
      <c r="H1989" s="186"/>
      <c r="I1989" s="186"/>
      <c r="J1989" s="186"/>
      <c r="K1989" s="186"/>
      <c r="L1989" s="186"/>
      <c r="M1989" s="186"/>
      <c r="N1989" s="186"/>
      <c r="O1989" s="186"/>
      <c r="P1989" s="186"/>
      <c r="Q1989" s="186"/>
      <c r="R1989" s="186"/>
      <c r="S1989" s="186"/>
      <c r="T1989" s="186"/>
      <c r="U1989" s="186"/>
      <c r="V1989" s="186"/>
      <c r="W1989" s="186"/>
      <c r="X1989" s="186"/>
      <c r="Y1989" s="186"/>
      <c r="Z1989" s="186"/>
      <c r="AA1989" s="186"/>
      <c r="AB1989" s="186"/>
      <c r="AC1989" s="186"/>
      <c r="AD1989" s="186"/>
      <c r="AE1989" s="186"/>
      <c r="AF1989" s="186"/>
      <c r="AG1989" s="186"/>
      <c r="AH1989" s="186"/>
      <c r="AI1989" s="186"/>
      <c r="AJ1989" s="186"/>
      <c r="AK1989" s="186"/>
      <c r="AL1989" s="186"/>
      <c r="AM1989" s="186"/>
      <c r="AN1989" s="186"/>
      <c r="AO1989" s="186"/>
      <c r="AP1989" s="186"/>
    </row>
    <row r="1990" spans="1:42" s="55" customFormat="1" ht="31.9" hidden="1" customHeight="1" outlineLevel="1" x14ac:dyDescent="0.25">
      <c r="A1990" s="143" t="s">
        <v>784</v>
      </c>
      <c r="B1990" s="75" t="s">
        <v>785</v>
      </c>
      <c r="C1990" s="73"/>
      <c r="D1990" s="111"/>
      <c r="E1990" s="76"/>
      <c r="F1990" s="76"/>
      <c r="G1990" s="78"/>
      <c r="H1990" s="186"/>
      <c r="I1990" s="186"/>
      <c r="J1990" s="186"/>
      <c r="K1990" s="186"/>
      <c r="L1990" s="186"/>
      <c r="M1990" s="186"/>
      <c r="N1990" s="186"/>
      <c r="O1990" s="186"/>
      <c r="P1990" s="186"/>
      <c r="Q1990" s="186"/>
      <c r="R1990" s="186"/>
      <c r="S1990" s="186"/>
      <c r="T1990" s="186"/>
      <c r="U1990" s="186"/>
      <c r="V1990" s="186"/>
      <c r="W1990" s="186"/>
      <c r="X1990" s="186"/>
      <c r="Y1990" s="186"/>
      <c r="Z1990" s="186"/>
      <c r="AA1990" s="186"/>
      <c r="AB1990" s="186"/>
      <c r="AC1990" s="186"/>
      <c r="AD1990" s="186"/>
      <c r="AE1990" s="186"/>
      <c r="AF1990" s="186"/>
      <c r="AG1990" s="186"/>
      <c r="AH1990" s="186"/>
      <c r="AI1990" s="186"/>
      <c r="AJ1990" s="186"/>
      <c r="AK1990" s="186"/>
      <c r="AL1990" s="186"/>
      <c r="AM1990" s="186"/>
      <c r="AN1990" s="186"/>
      <c r="AO1990" s="186"/>
      <c r="AP1990" s="186"/>
    </row>
    <row r="1991" spans="1:42" s="55" customFormat="1" ht="31.9" hidden="1" customHeight="1" outlineLevel="1" x14ac:dyDescent="0.25">
      <c r="A1991" s="143" t="s">
        <v>786</v>
      </c>
      <c r="B1991" s="75" t="s">
        <v>787</v>
      </c>
      <c r="C1991" s="73"/>
      <c r="D1991" s="111"/>
      <c r="E1991" s="76"/>
      <c r="F1991" s="76"/>
      <c r="G1991" s="78"/>
      <c r="H1991" s="186"/>
      <c r="I1991" s="186"/>
      <c r="J1991" s="186"/>
      <c r="K1991" s="186"/>
      <c r="L1991" s="186"/>
      <c r="M1991" s="186"/>
      <c r="N1991" s="186"/>
      <c r="O1991" s="186"/>
      <c r="P1991" s="186"/>
      <c r="Q1991" s="186"/>
      <c r="R1991" s="186"/>
      <c r="S1991" s="186"/>
      <c r="T1991" s="186"/>
      <c r="U1991" s="186"/>
      <c r="V1991" s="186"/>
      <c r="W1991" s="186"/>
      <c r="X1991" s="186"/>
      <c r="Y1991" s="186"/>
      <c r="Z1991" s="186"/>
      <c r="AA1991" s="186"/>
      <c r="AB1991" s="186"/>
      <c r="AC1991" s="186"/>
      <c r="AD1991" s="186"/>
      <c r="AE1991" s="186"/>
      <c r="AF1991" s="186"/>
      <c r="AG1991" s="186"/>
      <c r="AH1991" s="186"/>
      <c r="AI1991" s="186"/>
      <c r="AJ1991" s="186"/>
      <c r="AK1991" s="186"/>
      <c r="AL1991" s="186"/>
      <c r="AM1991" s="186"/>
      <c r="AN1991" s="186"/>
      <c r="AO1991" s="186"/>
      <c r="AP1991" s="186"/>
    </row>
    <row r="1992" spans="1:42" s="55" customFormat="1" ht="31.9" hidden="1" customHeight="1" outlineLevel="1" x14ac:dyDescent="0.25">
      <c r="A1992" s="143" t="s">
        <v>214</v>
      </c>
      <c r="B1992" s="107" t="s">
        <v>3</v>
      </c>
      <c r="C1992" s="73"/>
      <c r="D1992" s="111"/>
      <c r="E1992" s="76"/>
      <c r="F1992" s="76"/>
      <c r="G1992" s="78"/>
      <c r="H1992" s="186"/>
      <c r="I1992" s="186"/>
      <c r="J1992" s="186"/>
      <c r="K1992" s="186"/>
      <c r="L1992" s="186"/>
      <c r="M1992" s="186"/>
      <c r="N1992" s="186"/>
      <c r="O1992" s="186"/>
      <c r="P1992" s="186"/>
      <c r="Q1992" s="186"/>
      <c r="R1992" s="186"/>
      <c r="S1992" s="186"/>
      <c r="T1992" s="186"/>
      <c r="U1992" s="186"/>
      <c r="V1992" s="186"/>
      <c r="W1992" s="186"/>
      <c r="X1992" s="186"/>
      <c r="Y1992" s="186"/>
      <c r="Z1992" s="186"/>
      <c r="AA1992" s="186"/>
      <c r="AB1992" s="186"/>
      <c r="AC1992" s="186"/>
      <c r="AD1992" s="186"/>
      <c r="AE1992" s="186"/>
      <c r="AF1992" s="186"/>
      <c r="AG1992" s="186"/>
      <c r="AH1992" s="186"/>
      <c r="AI1992" s="186"/>
      <c r="AJ1992" s="186"/>
      <c r="AK1992" s="186"/>
      <c r="AL1992" s="186"/>
      <c r="AM1992" s="186"/>
      <c r="AN1992" s="186"/>
      <c r="AO1992" s="186"/>
      <c r="AP1992" s="186"/>
    </row>
    <row r="1993" spans="1:42" s="55" customFormat="1" ht="31.9" hidden="1" customHeight="1" outlineLevel="1" x14ac:dyDescent="0.25">
      <c r="A1993" s="143" t="s">
        <v>788</v>
      </c>
      <c r="B1993" s="75" t="s">
        <v>779</v>
      </c>
      <c r="C1993" s="73"/>
      <c r="D1993" s="111"/>
      <c r="E1993" s="76"/>
      <c r="F1993" s="76"/>
      <c r="G1993" s="78"/>
      <c r="H1993" s="186"/>
      <c r="I1993" s="186"/>
      <c r="J1993" s="186"/>
      <c r="K1993" s="186"/>
      <c r="L1993" s="186"/>
      <c r="M1993" s="186"/>
      <c r="N1993" s="186"/>
      <c r="O1993" s="186"/>
      <c r="P1993" s="186"/>
      <c r="Q1993" s="186"/>
      <c r="R1993" s="186"/>
      <c r="S1993" s="186"/>
      <c r="T1993" s="186"/>
      <c r="U1993" s="186"/>
      <c r="V1993" s="186"/>
      <c r="W1993" s="186"/>
      <c r="X1993" s="186"/>
      <c r="Y1993" s="186"/>
      <c r="Z1993" s="186"/>
      <c r="AA1993" s="186"/>
      <c r="AB1993" s="186"/>
      <c r="AC1993" s="186"/>
      <c r="AD1993" s="186"/>
      <c r="AE1993" s="186"/>
      <c r="AF1993" s="186"/>
      <c r="AG1993" s="186"/>
      <c r="AH1993" s="186"/>
      <c r="AI1993" s="186"/>
      <c r="AJ1993" s="186"/>
      <c r="AK1993" s="186"/>
      <c r="AL1993" s="186"/>
      <c r="AM1993" s="186"/>
      <c r="AN1993" s="186"/>
      <c r="AO1993" s="186"/>
      <c r="AP1993" s="186"/>
    </row>
    <row r="1994" spans="1:42" s="55" customFormat="1" ht="31.9" hidden="1" customHeight="1" outlineLevel="1" x14ac:dyDescent="0.25">
      <c r="A1994" s="143" t="s">
        <v>789</v>
      </c>
      <c r="B1994" s="75" t="s">
        <v>781</v>
      </c>
      <c r="C1994" s="73"/>
      <c r="D1994" s="111"/>
      <c r="E1994" s="76"/>
      <c r="F1994" s="76"/>
      <c r="G1994" s="78"/>
      <c r="H1994" s="186"/>
      <c r="I1994" s="186"/>
      <c r="J1994" s="186"/>
      <c r="K1994" s="186"/>
      <c r="L1994" s="186"/>
      <c r="M1994" s="186"/>
      <c r="N1994" s="186"/>
      <c r="O1994" s="186"/>
      <c r="P1994" s="186"/>
      <c r="Q1994" s="186"/>
      <c r="R1994" s="186"/>
      <c r="S1994" s="186"/>
      <c r="T1994" s="186"/>
      <c r="U1994" s="186"/>
      <c r="V1994" s="186"/>
      <c r="W1994" s="186"/>
      <c r="X1994" s="186"/>
      <c r="Y1994" s="186"/>
      <c r="Z1994" s="186"/>
      <c r="AA1994" s="186"/>
      <c r="AB1994" s="186"/>
      <c r="AC1994" s="186"/>
      <c r="AD1994" s="186"/>
      <c r="AE1994" s="186"/>
      <c r="AF1994" s="186"/>
      <c r="AG1994" s="186"/>
      <c r="AH1994" s="186"/>
      <c r="AI1994" s="186"/>
      <c r="AJ1994" s="186"/>
      <c r="AK1994" s="186"/>
      <c r="AL1994" s="186"/>
      <c r="AM1994" s="186"/>
      <c r="AN1994" s="186"/>
      <c r="AO1994" s="186"/>
      <c r="AP1994" s="186"/>
    </row>
    <row r="1995" spans="1:42" s="55" customFormat="1" ht="31.9" hidden="1" customHeight="1" outlineLevel="1" x14ac:dyDescent="0.25">
      <c r="A1995" s="143" t="s">
        <v>790</v>
      </c>
      <c r="B1995" s="75" t="s">
        <v>783</v>
      </c>
      <c r="C1995" s="73"/>
      <c r="D1995" s="111"/>
      <c r="E1995" s="76"/>
      <c r="F1995" s="76"/>
      <c r="G1995" s="78"/>
      <c r="H1995" s="186"/>
      <c r="I1995" s="186"/>
      <c r="J1995" s="186"/>
      <c r="K1995" s="186"/>
      <c r="L1995" s="186"/>
      <c r="M1995" s="186"/>
      <c r="N1995" s="186"/>
      <c r="O1995" s="186"/>
      <c r="P1995" s="186"/>
      <c r="Q1995" s="186"/>
      <c r="R1995" s="186"/>
      <c r="S1995" s="186"/>
      <c r="T1995" s="186"/>
      <c r="U1995" s="186"/>
      <c r="V1995" s="186"/>
      <c r="W1995" s="186"/>
      <c r="X1995" s="186"/>
      <c r="Y1995" s="186"/>
      <c r="Z1995" s="186"/>
      <c r="AA1995" s="186"/>
      <c r="AB1995" s="186"/>
      <c r="AC1995" s="186"/>
      <c r="AD1995" s="186"/>
      <c r="AE1995" s="186"/>
      <c r="AF1995" s="186"/>
      <c r="AG1995" s="186"/>
      <c r="AH1995" s="186"/>
      <c r="AI1995" s="186"/>
      <c r="AJ1995" s="186"/>
      <c r="AK1995" s="186"/>
      <c r="AL1995" s="186"/>
      <c r="AM1995" s="186"/>
      <c r="AN1995" s="186"/>
      <c r="AO1995" s="186"/>
      <c r="AP1995" s="186"/>
    </row>
    <row r="1996" spans="1:42" s="55" customFormat="1" ht="31.9" hidden="1" customHeight="1" outlineLevel="1" x14ac:dyDescent="0.25">
      <c r="A1996" s="143" t="s">
        <v>791</v>
      </c>
      <c r="B1996" s="75" t="s">
        <v>785</v>
      </c>
      <c r="C1996" s="73"/>
      <c r="D1996" s="111"/>
      <c r="E1996" s="76"/>
      <c r="F1996" s="76"/>
      <c r="G1996" s="78"/>
      <c r="H1996" s="186"/>
      <c r="I1996" s="186"/>
      <c r="J1996" s="186"/>
      <c r="K1996" s="186"/>
      <c r="L1996" s="186"/>
      <c r="M1996" s="186"/>
      <c r="N1996" s="186"/>
      <c r="O1996" s="186"/>
      <c r="P1996" s="186"/>
      <c r="Q1996" s="186"/>
      <c r="R1996" s="186"/>
      <c r="S1996" s="186"/>
      <c r="T1996" s="186"/>
      <c r="U1996" s="186"/>
      <c r="V1996" s="186"/>
      <c r="W1996" s="186"/>
      <c r="X1996" s="186"/>
      <c r="Y1996" s="186"/>
      <c r="Z1996" s="186"/>
      <c r="AA1996" s="186"/>
      <c r="AB1996" s="186"/>
      <c r="AC1996" s="186"/>
      <c r="AD1996" s="186"/>
      <c r="AE1996" s="186"/>
      <c r="AF1996" s="186"/>
      <c r="AG1996" s="186"/>
      <c r="AH1996" s="186"/>
      <c r="AI1996" s="186"/>
      <c r="AJ1996" s="186"/>
      <c r="AK1996" s="186"/>
      <c r="AL1996" s="186"/>
      <c r="AM1996" s="186"/>
      <c r="AN1996" s="186"/>
      <c r="AO1996" s="186"/>
      <c r="AP1996" s="186"/>
    </row>
    <row r="1997" spans="1:42" s="55" customFormat="1" ht="31.9" hidden="1" customHeight="1" outlineLevel="1" x14ac:dyDescent="0.25">
      <c r="A1997" s="143" t="s">
        <v>792</v>
      </c>
      <c r="B1997" s="75" t="s">
        <v>787</v>
      </c>
      <c r="C1997" s="73"/>
      <c r="D1997" s="111"/>
      <c r="E1997" s="76"/>
      <c r="F1997" s="76"/>
      <c r="G1997" s="78"/>
      <c r="H1997" s="186"/>
      <c r="I1997" s="186"/>
      <c r="J1997" s="186"/>
      <c r="K1997" s="186"/>
      <c r="L1997" s="186"/>
      <c r="M1997" s="186"/>
      <c r="N1997" s="186"/>
      <c r="O1997" s="186"/>
      <c r="P1997" s="186"/>
      <c r="Q1997" s="186"/>
      <c r="R1997" s="186"/>
      <c r="S1997" s="186"/>
      <c r="T1997" s="186"/>
      <c r="U1997" s="186"/>
      <c r="V1997" s="186"/>
      <c r="W1997" s="186"/>
      <c r="X1997" s="186"/>
      <c r="Y1997" s="186"/>
      <c r="Z1997" s="186"/>
      <c r="AA1997" s="186"/>
      <c r="AB1997" s="186"/>
      <c r="AC1997" s="186"/>
      <c r="AD1997" s="186"/>
      <c r="AE1997" s="186"/>
      <c r="AF1997" s="186"/>
      <c r="AG1997" s="186"/>
      <c r="AH1997" s="186"/>
      <c r="AI1997" s="186"/>
      <c r="AJ1997" s="186"/>
      <c r="AK1997" s="186"/>
      <c r="AL1997" s="186"/>
      <c r="AM1997" s="186"/>
      <c r="AN1997" s="186"/>
      <c r="AO1997" s="186"/>
      <c r="AP1997" s="186"/>
    </row>
    <row r="1998" spans="1:42" s="55" customFormat="1" ht="31.9" hidden="1" customHeight="1" outlineLevel="1" x14ac:dyDescent="0.25">
      <c r="A1998" s="143" t="s">
        <v>215</v>
      </c>
      <c r="B1998" s="72" t="s">
        <v>5</v>
      </c>
      <c r="C1998" s="73"/>
      <c r="D1998" s="111"/>
      <c r="E1998" s="76"/>
      <c r="F1998" s="76"/>
      <c r="G1998" s="78"/>
      <c r="H1998" s="186"/>
      <c r="I1998" s="186"/>
      <c r="J1998" s="186"/>
      <c r="K1998" s="186"/>
      <c r="L1998" s="186"/>
      <c r="M1998" s="186"/>
      <c r="N1998" s="186"/>
      <c r="O1998" s="186"/>
      <c r="P1998" s="186"/>
      <c r="Q1998" s="186"/>
      <c r="R1998" s="186"/>
      <c r="S1998" s="186"/>
      <c r="T1998" s="186"/>
      <c r="U1998" s="186"/>
      <c r="V1998" s="186"/>
      <c r="W1998" s="186"/>
      <c r="X1998" s="186"/>
      <c r="Y1998" s="186"/>
      <c r="Z1998" s="186"/>
      <c r="AA1998" s="186"/>
      <c r="AB1998" s="186"/>
      <c r="AC1998" s="186"/>
      <c r="AD1998" s="186"/>
      <c r="AE1998" s="186"/>
      <c r="AF1998" s="186"/>
      <c r="AG1998" s="186"/>
      <c r="AH1998" s="186"/>
      <c r="AI1998" s="186"/>
      <c r="AJ1998" s="186"/>
      <c r="AK1998" s="186"/>
      <c r="AL1998" s="186"/>
      <c r="AM1998" s="186"/>
      <c r="AN1998" s="186"/>
      <c r="AO1998" s="186"/>
      <c r="AP1998" s="186"/>
    </row>
    <row r="1999" spans="1:42" s="55" customFormat="1" ht="31.9" hidden="1" customHeight="1" outlineLevel="1" x14ac:dyDescent="0.25">
      <c r="A1999" s="143" t="s">
        <v>793</v>
      </c>
      <c r="B1999" s="75" t="s">
        <v>779</v>
      </c>
      <c r="C1999" s="73"/>
      <c r="D1999" s="111"/>
      <c r="E1999" s="76"/>
      <c r="F1999" s="76"/>
      <c r="G1999" s="78"/>
      <c r="H1999" s="186"/>
      <c r="I1999" s="186"/>
      <c r="J1999" s="186"/>
      <c r="K1999" s="186"/>
      <c r="L1999" s="186"/>
      <c r="M1999" s="186"/>
      <c r="N1999" s="186"/>
      <c r="O1999" s="186"/>
      <c r="P1999" s="186"/>
      <c r="Q1999" s="186"/>
      <c r="R1999" s="186"/>
      <c r="S1999" s="186"/>
      <c r="T1999" s="186"/>
      <c r="U1999" s="186"/>
      <c r="V1999" s="186"/>
      <c r="W1999" s="186"/>
      <c r="X1999" s="186"/>
      <c r="Y1999" s="186"/>
      <c r="Z1999" s="186"/>
      <c r="AA1999" s="186"/>
      <c r="AB1999" s="186"/>
      <c r="AC1999" s="186"/>
      <c r="AD1999" s="186"/>
      <c r="AE1999" s="186"/>
      <c r="AF1999" s="186"/>
      <c r="AG1999" s="186"/>
      <c r="AH1999" s="186"/>
      <c r="AI1999" s="186"/>
      <c r="AJ1999" s="186"/>
      <c r="AK1999" s="186"/>
      <c r="AL1999" s="186"/>
      <c r="AM1999" s="186"/>
      <c r="AN1999" s="186"/>
      <c r="AO1999" s="186"/>
      <c r="AP1999" s="186"/>
    </row>
    <row r="2000" spans="1:42" s="55" customFormat="1" ht="31.9" hidden="1" customHeight="1" outlineLevel="1" x14ac:dyDescent="0.25">
      <c r="A2000" s="143" t="s">
        <v>794</v>
      </c>
      <c r="B2000" s="75" t="s">
        <v>781</v>
      </c>
      <c r="C2000" s="73"/>
      <c r="D2000" s="111"/>
      <c r="E2000" s="76"/>
      <c r="F2000" s="76"/>
      <c r="G2000" s="78"/>
      <c r="H2000" s="186"/>
      <c r="I2000" s="186"/>
      <c r="J2000" s="186"/>
      <c r="K2000" s="186"/>
      <c r="L2000" s="186"/>
      <c r="M2000" s="186"/>
      <c r="N2000" s="186"/>
      <c r="O2000" s="186"/>
      <c r="P2000" s="186"/>
      <c r="Q2000" s="186"/>
      <c r="R2000" s="186"/>
      <c r="S2000" s="186"/>
      <c r="T2000" s="186"/>
      <c r="U2000" s="186"/>
      <c r="V2000" s="186"/>
      <c r="W2000" s="186"/>
      <c r="X2000" s="186"/>
      <c r="Y2000" s="186"/>
      <c r="Z2000" s="186"/>
      <c r="AA2000" s="186"/>
      <c r="AB2000" s="186"/>
      <c r="AC2000" s="186"/>
      <c r="AD2000" s="186"/>
      <c r="AE2000" s="186"/>
      <c r="AF2000" s="186"/>
      <c r="AG2000" s="186"/>
      <c r="AH2000" s="186"/>
      <c r="AI2000" s="186"/>
      <c r="AJ2000" s="186"/>
      <c r="AK2000" s="186"/>
      <c r="AL2000" s="186"/>
      <c r="AM2000" s="186"/>
      <c r="AN2000" s="186"/>
      <c r="AO2000" s="186"/>
      <c r="AP2000" s="186"/>
    </row>
    <row r="2001" spans="1:42" s="55" customFormat="1" ht="31.9" hidden="1" customHeight="1" outlineLevel="1" x14ac:dyDescent="0.25">
      <c r="A2001" s="143" t="s">
        <v>795</v>
      </c>
      <c r="B2001" s="75" t="s">
        <v>783</v>
      </c>
      <c r="C2001" s="73"/>
      <c r="D2001" s="111"/>
      <c r="E2001" s="76"/>
      <c r="F2001" s="76"/>
      <c r="G2001" s="78"/>
      <c r="H2001" s="186"/>
      <c r="I2001" s="186"/>
      <c r="J2001" s="186"/>
      <c r="K2001" s="186"/>
      <c r="L2001" s="186"/>
      <c r="M2001" s="186"/>
      <c r="N2001" s="186"/>
      <c r="O2001" s="186"/>
      <c r="P2001" s="186"/>
      <c r="Q2001" s="186"/>
      <c r="R2001" s="186"/>
      <c r="S2001" s="186"/>
      <c r="T2001" s="186"/>
      <c r="U2001" s="186"/>
      <c r="V2001" s="186"/>
      <c r="W2001" s="186"/>
      <c r="X2001" s="186"/>
      <c r="Y2001" s="186"/>
      <c r="Z2001" s="186"/>
      <c r="AA2001" s="186"/>
      <c r="AB2001" s="186"/>
      <c r="AC2001" s="186"/>
      <c r="AD2001" s="186"/>
      <c r="AE2001" s="186"/>
      <c r="AF2001" s="186"/>
      <c r="AG2001" s="186"/>
      <c r="AH2001" s="186"/>
      <c r="AI2001" s="186"/>
      <c r="AJ2001" s="186"/>
      <c r="AK2001" s="186"/>
      <c r="AL2001" s="186"/>
      <c r="AM2001" s="186"/>
      <c r="AN2001" s="186"/>
      <c r="AO2001" s="186"/>
      <c r="AP2001" s="186"/>
    </row>
    <row r="2002" spans="1:42" s="55" customFormat="1" ht="31.9" hidden="1" customHeight="1" outlineLevel="1" x14ac:dyDescent="0.25">
      <c r="A2002" s="143" t="s">
        <v>796</v>
      </c>
      <c r="B2002" s="75" t="s">
        <v>785</v>
      </c>
      <c r="C2002" s="73"/>
      <c r="D2002" s="111"/>
      <c r="E2002" s="76"/>
      <c r="F2002" s="76"/>
      <c r="G2002" s="78"/>
      <c r="H2002" s="186"/>
      <c r="I2002" s="186"/>
      <c r="J2002" s="186"/>
      <c r="K2002" s="186"/>
      <c r="L2002" s="186"/>
      <c r="M2002" s="186"/>
      <c r="N2002" s="186"/>
      <c r="O2002" s="186"/>
      <c r="P2002" s="186"/>
      <c r="Q2002" s="186"/>
      <c r="R2002" s="186"/>
      <c r="S2002" s="186"/>
      <c r="T2002" s="186"/>
      <c r="U2002" s="186"/>
      <c r="V2002" s="186"/>
      <c r="W2002" s="186"/>
      <c r="X2002" s="186"/>
      <c r="Y2002" s="186"/>
      <c r="Z2002" s="186"/>
      <c r="AA2002" s="186"/>
      <c r="AB2002" s="186"/>
      <c r="AC2002" s="186"/>
      <c r="AD2002" s="186"/>
      <c r="AE2002" s="186"/>
      <c r="AF2002" s="186"/>
      <c r="AG2002" s="186"/>
      <c r="AH2002" s="186"/>
      <c r="AI2002" s="186"/>
      <c r="AJ2002" s="186"/>
      <c r="AK2002" s="186"/>
      <c r="AL2002" s="186"/>
      <c r="AM2002" s="186"/>
      <c r="AN2002" s="186"/>
      <c r="AO2002" s="186"/>
      <c r="AP2002" s="186"/>
    </row>
    <row r="2003" spans="1:42" s="55" customFormat="1" ht="31.9" hidden="1" customHeight="1" outlineLevel="1" x14ac:dyDescent="0.25">
      <c r="A2003" s="143" t="s">
        <v>797</v>
      </c>
      <c r="B2003" s="75" t="s">
        <v>787</v>
      </c>
      <c r="C2003" s="73"/>
      <c r="D2003" s="111"/>
      <c r="E2003" s="76"/>
      <c r="F2003" s="76"/>
      <c r="G2003" s="78"/>
      <c r="H2003" s="186"/>
      <c r="I2003" s="186"/>
      <c r="J2003" s="186"/>
      <c r="K2003" s="186"/>
      <c r="L2003" s="186"/>
      <c r="M2003" s="186"/>
      <c r="N2003" s="186"/>
      <c r="O2003" s="186"/>
      <c r="P2003" s="186"/>
      <c r="Q2003" s="186"/>
      <c r="R2003" s="186"/>
      <c r="S2003" s="186"/>
      <c r="T2003" s="186"/>
      <c r="U2003" s="186"/>
      <c r="V2003" s="186"/>
      <c r="W2003" s="186"/>
      <c r="X2003" s="186"/>
      <c r="Y2003" s="186"/>
      <c r="Z2003" s="186"/>
      <c r="AA2003" s="186"/>
      <c r="AB2003" s="186"/>
      <c r="AC2003" s="186"/>
      <c r="AD2003" s="186"/>
      <c r="AE2003" s="186"/>
      <c r="AF2003" s="186"/>
      <c r="AG2003" s="186"/>
      <c r="AH2003" s="186"/>
      <c r="AI2003" s="186"/>
      <c r="AJ2003" s="186"/>
      <c r="AK2003" s="186"/>
      <c r="AL2003" s="186"/>
      <c r="AM2003" s="186"/>
      <c r="AN2003" s="186"/>
      <c r="AO2003" s="186"/>
      <c r="AP2003" s="186"/>
    </row>
    <row r="2004" spans="1:42" s="55" customFormat="1" ht="31.9" hidden="1" customHeight="1" outlineLevel="1" x14ac:dyDescent="0.25">
      <c r="A2004" s="143" t="s">
        <v>216</v>
      </c>
      <c r="B2004" s="72" t="s">
        <v>353</v>
      </c>
      <c r="C2004" s="73"/>
      <c r="D2004" s="111"/>
      <c r="E2004" s="76"/>
      <c r="F2004" s="76"/>
      <c r="G2004" s="78"/>
      <c r="H2004" s="186"/>
      <c r="I2004" s="186"/>
      <c r="J2004" s="186"/>
      <c r="K2004" s="186"/>
      <c r="L2004" s="186"/>
      <c r="M2004" s="186"/>
      <c r="N2004" s="186"/>
      <c r="O2004" s="186"/>
      <c r="P2004" s="186"/>
      <c r="Q2004" s="186"/>
      <c r="R2004" s="186"/>
      <c r="S2004" s="186"/>
      <c r="T2004" s="186"/>
      <c r="U2004" s="186"/>
      <c r="V2004" s="186"/>
      <c r="W2004" s="186"/>
      <c r="X2004" s="186"/>
      <c r="Y2004" s="186"/>
      <c r="Z2004" s="186"/>
      <c r="AA2004" s="186"/>
      <c r="AB2004" s="186"/>
      <c r="AC2004" s="186"/>
      <c r="AD2004" s="186"/>
      <c r="AE2004" s="186"/>
      <c r="AF2004" s="186"/>
      <c r="AG2004" s="186"/>
      <c r="AH2004" s="186"/>
      <c r="AI2004" s="186"/>
      <c r="AJ2004" s="186"/>
      <c r="AK2004" s="186"/>
      <c r="AL2004" s="186"/>
      <c r="AM2004" s="186"/>
      <c r="AN2004" s="186"/>
      <c r="AO2004" s="186"/>
      <c r="AP2004" s="186"/>
    </row>
    <row r="2005" spans="1:42" s="55" customFormat="1" ht="31.9" hidden="1" customHeight="1" outlineLevel="1" x14ac:dyDescent="0.25">
      <c r="A2005" s="143" t="s">
        <v>798</v>
      </c>
      <c r="B2005" s="75" t="s">
        <v>779</v>
      </c>
      <c r="C2005" s="73"/>
      <c r="D2005" s="111"/>
      <c r="E2005" s="76"/>
      <c r="F2005" s="76"/>
      <c r="G2005" s="78"/>
      <c r="H2005" s="186"/>
      <c r="I2005" s="186"/>
      <c r="J2005" s="186"/>
      <c r="K2005" s="186"/>
      <c r="L2005" s="186"/>
      <c r="M2005" s="186"/>
      <c r="N2005" s="186"/>
      <c r="O2005" s="186"/>
      <c r="P2005" s="186"/>
      <c r="Q2005" s="186"/>
      <c r="R2005" s="186"/>
      <c r="S2005" s="186"/>
      <c r="T2005" s="186"/>
      <c r="U2005" s="186"/>
      <c r="V2005" s="186"/>
      <c r="W2005" s="186"/>
      <c r="X2005" s="186"/>
      <c r="Y2005" s="186"/>
      <c r="Z2005" s="186"/>
      <c r="AA2005" s="186"/>
      <c r="AB2005" s="186"/>
      <c r="AC2005" s="186"/>
      <c r="AD2005" s="186"/>
      <c r="AE2005" s="186"/>
      <c r="AF2005" s="186"/>
      <c r="AG2005" s="186"/>
      <c r="AH2005" s="186"/>
      <c r="AI2005" s="186"/>
      <c r="AJ2005" s="186"/>
      <c r="AK2005" s="186"/>
      <c r="AL2005" s="186"/>
      <c r="AM2005" s="186"/>
      <c r="AN2005" s="186"/>
      <c r="AO2005" s="186"/>
      <c r="AP2005" s="186"/>
    </row>
    <row r="2006" spans="1:42" s="55" customFormat="1" ht="31.9" hidden="1" customHeight="1" outlineLevel="1" x14ac:dyDescent="0.25">
      <c r="A2006" s="143" t="s">
        <v>799</v>
      </c>
      <c r="B2006" s="75" t="s">
        <v>781</v>
      </c>
      <c r="C2006" s="73"/>
      <c r="D2006" s="111"/>
      <c r="E2006" s="76"/>
      <c r="F2006" s="76"/>
      <c r="G2006" s="78"/>
      <c r="H2006" s="186"/>
      <c r="I2006" s="186"/>
      <c r="J2006" s="186"/>
      <c r="K2006" s="186"/>
      <c r="L2006" s="186"/>
      <c r="M2006" s="186"/>
      <c r="N2006" s="186"/>
      <c r="O2006" s="186"/>
      <c r="P2006" s="186"/>
      <c r="Q2006" s="186"/>
      <c r="R2006" s="186"/>
      <c r="S2006" s="186"/>
      <c r="T2006" s="186"/>
      <c r="U2006" s="186"/>
      <c r="V2006" s="186"/>
      <c r="W2006" s="186"/>
      <c r="X2006" s="186"/>
      <c r="Y2006" s="186"/>
      <c r="Z2006" s="186"/>
      <c r="AA2006" s="186"/>
      <c r="AB2006" s="186"/>
      <c r="AC2006" s="186"/>
      <c r="AD2006" s="186"/>
      <c r="AE2006" s="186"/>
      <c r="AF2006" s="186"/>
      <c r="AG2006" s="186"/>
      <c r="AH2006" s="186"/>
      <c r="AI2006" s="186"/>
      <c r="AJ2006" s="186"/>
      <c r="AK2006" s="186"/>
      <c r="AL2006" s="186"/>
      <c r="AM2006" s="186"/>
      <c r="AN2006" s="186"/>
      <c r="AO2006" s="186"/>
      <c r="AP2006" s="186"/>
    </row>
    <row r="2007" spans="1:42" s="55" customFormat="1" ht="31.9" hidden="1" customHeight="1" outlineLevel="1" x14ac:dyDescent="0.25">
      <c r="A2007" s="143" t="s">
        <v>800</v>
      </c>
      <c r="B2007" s="75" t="s">
        <v>783</v>
      </c>
      <c r="C2007" s="73"/>
      <c r="D2007" s="111"/>
      <c r="E2007" s="76"/>
      <c r="F2007" s="76"/>
      <c r="G2007" s="78"/>
      <c r="H2007" s="186"/>
      <c r="I2007" s="186"/>
      <c r="J2007" s="186"/>
      <c r="K2007" s="186"/>
      <c r="L2007" s="186"/>
      <c r="M2007" s="186"/>
      <c r="N2007" s="186"/>
      <c r="O2007" s="186"/>
      <c r="P2007" s="186"/>
      <c r="Q2007" s="186"/>
      <c r="R2007" s="186"/>
      <c r="S2007" s="186"/>
      <c r="T2007" s="186"/>
      <c r="U2007" s="186"/>
      <c r="V2007" s="186"/>
      <c r="W2007" s="186"/>
      <c r="X2007" s="186"/>
      <c r="Y2007" s="186"/>
      <c r="Z2007" s="186"/>
      <c r="AA2007" s="186"/>
      <c r="AB2007" s="186"/>
      <c r="AC2007" s="186"/>
      <c r="AD2007" s="186"/>
      <c r="AE2007" s="186"/>
      <c r="AF2007" s="186"/>
      <c r="AG2007" s="186"/>
      <c r="AH2007" s="186"/>
      <c r="AI2007" s="186"/>
      <c r="AJ2007" s="186"/>
      <c r="AK2007" s="186"/>
      <c r="AL2007" s="186"/>
      <c r="AM2007" s="186"/>
      <c r="AN2007" s="186"/>
      <c r="AO2007" s="186"/>
      <c r="AP2007" s="186"/>
    </row>
    <row r="2008" spans="1:42" s="55" customFormat="1" ht="31.9" hidden="1" customHeight="1" outlineLevel="1" x14ac:dyDescent="0.25">
      <c r="A2008" s="143" t="s">
        <v>801</v>
      </c>
      <c r="B2008" s="75" t="s">
        <v>785</v>
      </c>
      <c r="C2008" s="73"/>
      <c r="D2008" s="111"/>
      <c r="E2008" s="76"/>
      <c r="F2008" s="76"/>
      <c r="G2008" s="78"/>
      <c r="H2008" s="186"/>
      <c r="I2008" s="186"/>
      <c r="J2008" s="186"/>
      <c r="K2008" s="186"/>
      <c r="L2008" s="186"/>
      <c r="M2008" s="186"/>
      <c r="N2008" s="186"/>
      <c r="O2008" s="186"/>
      <c r="P2008" s="186"/>
      <c r="Q2008" s="186"/>
      <c r="R2008" s="186"/>
      <c r="S2008" s="186"/>
      <c r="T2008" s="186"/>
      <c r="U2008" s="186"/>
      <c r="V2008" s="186"/>
      <c r="W2008" s="186"/>
      <c r="X2008" s="186"/>
      <c r="Y2008" s="186"/>
      <c r="Z2008" s="186"/>
      <c r="AA2008" s="186"/>
      <c r="AB2008" s="186"/>
      <c r="AC2008" s="186"/>
      <c r="AD2008" s="186"/>
      <c r="AE2008" s="186"/>
      <c r="AF2008" s="186"/>
      <c r="AG2008" s="186"/>
      <c r="AH2008" s="186"/>
      <c r="AI2008" s="186"/>
      <c r="AJ2008" s="186"/>
      <c r="AK2008" s="186"/>
      <c r="AL2008" s="186"/>
      <c r="AM2008" s="186"/>
      <c r="AN2008" s="186"/>
      <c r="AO2008" s="186"/>
      <c r="AP2008" s="186"/>
    </row>
    <row r="2009" spans="1:42" s="55" customFormat="1" ht="31.9" hidden="1" customHeight="1" outlineLevel="1" x14ac:dyDescent="0.25">
      <c r="A2009" s="143" t="s">
        <v>802</v>
      </c>
      <c r="B2009" s="75" t="s">
        <v>787</v>
      </c>
      <c r="C2009" s="73"/>
      <c r="D2009" s="111"/>
      <c r="E2009" s="76"/>
      <c r="F2009" s="76"/>
      <c r="G2009" s="78"/>
      <c r="H2009" s="186"/>
      <c r="I2009" s="186"/>
      <c r="J2009" s="186"/>
      <c r="K2009" s="186"/>
      <c r="L2009" s="186"/>
      <c r="M2009" s="186"/>
      <c r="N2009" s="186"/>
      <c r="O2009" s="186"/>
      <c r="P2009" s="186"/>
      <c r="Q2009" s="186"/>
      <c r="R2009" s="186"/>
      <c r="S2009" s="186"/>
      <c r="T2009" s="186"/>
      <c r="U2009" s="186"/>
      <c r="V2009" s="186"/>
      <c r="W2009" s="186"/>
      <c r="X2009" s="186"/>
      <c r="Y2009" s="186"/>
      <c r="Z2009" s="186"/>
      <c r="AA2009" s="186"/>
      <c r="AB2009" s="186"/>
      <c r="AC2009" s="186"/>
      <c r="AD2009" s="186"/>
      <c r="AE2009" s="186"/>
      <c r="AF2009" s="186"/>
      <c r="AG2009" s="186"/>
      <c r="AH2009" s="186"/>
      <c r="AI2009" s="186"/>
      <c r="AJ2009" s="186"/>
      <c r="AK2009" s="186"/>
      <c r="AL2009" s="186"/>
      <c r="AM2009" s="186"/>
      <c r="AN2009" s="186"/>
      <c r="AO2009" s="186"/>
      <c r="AP2009" s="186"/>
    </row>
    <row r="2010" spans="1:42" s="55" customFormat="1" ht="31.9" hidden="1" customHeight="1" outlineLevel="1" x14ac:dyDescent="0.25">
      <c r="A2010" s="143" t="s">
        <v>217</v>
      </c>
      <c r="B2010" s="72" t="s">
        <v>356</v>
      </c>
      <c r="C2010" s="73"/>
      <c r="D2010" s="111"/>
      <c r="E2010" s="76"/>
      <c r="F2010" s="76"/>
      <c r="G2010" s="78"/>
      <c r="H2010" s="186"/>
      <c r="I2010" s="186"/>
      <c r="J2010" s="186"/>
      <c r="K2010" s="186"/>
      <c r="L2010" s="186"/>
      <c r="M2010" s="186"/>
      <c r="N2010" s="186"/>
      <c r="O2010" s="186"/>
      <c r="P2010" s="186"/>
      <c r="Q2010" s="186"/>
      <c r="R2010" s="186"/>
      <c r="S2010" s="186"/>
      <c r="T2010" s="186"/>
      <c r="U2010" s="186"/>
      <c r="V2010" s="186"/>
      <c r="W2010" s="186"/>
      <c r="X2010" s="186"/>
      <c r="Y2010" s="186"/>
      <c r="Z2010" s="186"/>
      <c r="AA2010" s="186"/>
      <c r="AB2010" s="186"/>
      <c r="AC2010" s="186"/>
      <c r="AD2010" s="186"/>
      <c r="AE2010" s="186"/>
      <c r="AF2010" s="186"/>
      <c r="AG2010" s="186"/>
      <c r="AH2010" s="186"/>
      <c r="AI2010" s="186"/>
      <c r="AJ2010" s="186"/>
      <c r="AK2010" s="186"/>
      <c r="AL2010" s="186"/>
      <c r="AM2010" s="186"/>
      <c r="AN2010" s="186"/>
      <c r="AO2010" s="186"/>
      <c r="AP2010" s="186"/>
    </row>
    <row r="2011" spans="1:42" s="55" customFormat="1" ht="31.9" hidden="1" customHeight="1" outlineLevel="1" x14ac:dyDescent="0.25">
      <c r="A2011" s="143" t="s">
        <v>803</v>
      </c>
      <c r="B2011" s="75" t="s">
        <v>779</v>
      </c>
      <c r="C2011" s="73"/>
      <c r="D2011" s="111"/>
      <c r="E2011" s="76"/>
      <c r="F2011" s="76"/>
      <c r="G2011" s="78"/>
      <c r="H2011" s="186"/>
      <c r="I2011" s="186"/>
      <c r="J2011" s="186"/>
      <c r="K2011" s="186"/>
      <c r="L2011" s="186"/>
      <c r="M2011" s="186"/>
      <c r="N2011" s="186"/>
      <c r="O2011" s="186"/>
      <c r="P2011" s="186"/>
      <c r="Q2011" s="186"/>
      <c r="R2011" s="186"/>
      <c r="S2011" s="186"/>
      <c r="T2011" s="186"/>
      <c r="U2011" s="186"/>
      <c r="V2011" s="186"/>
      <c r="W2011" s="186"/>
      <c r="X2011" s="186"/>
      <c r="Y2011" s="186"/>
      <c r="Z2011" s="186"/>
      <c r="AA2011" s="186"/>
      <c r="AB2011" s="186"/>
      <c r="AC2011" s="186"/>
      <c r="AD2011" s="186"/>
      <c r="AE2011" s="186"/>
      <c r="AF2011" s="186"/>
      <c r="AG2011" s="186"/>
      <c r="AH2011" s="186"/>
      <c r="AI2011" s="186"/>
      <c r="AJ2011" s="186"/>
      <c r="AK2011" s="186"/>
      <c r="AL2011" s="186"/>
      <c r="AM2011" s="186"/>
      <c r="AN2011" s="186"/>
      <c r="AO2011" s="186"/>
      <c r="AP2011" s="186"/>
    </row>
    <row r="2012" spans="1:42" s="55" customFormat="1" ht="31.9" hidden="1" customHeight="1" outlineLevel="1" x14ac:dyDescent="0.25">
      <c r="A2012" s="143" t="s">
        <v>804</v>
      </c>
      <c r="B2012" s="75" t="s">
        <v>781</v>
      </c>
      <c r="C2012" s="73"/>
      <c r="D2012" s="111"/>
      <c r="E2012" s="76"/>
      <c r="F2012" s="76"/>
      <c r="G2012" s="78"/>
      <c r="H2012" s="186"/>
      <c r="I2012" s="186"/>
      <c r="J2012" s="186"/>
      <c r="K2012" s="186"/>
      <c r="L2012" s="186"/>
      <c r="M2012" s="186"/>
      <c r="N2012" s="186"/>
      <c r="O2012" s="186"/>
      <c r="P2012" s="186"/>
      <c r="Q2012" s="186"/>
      <c r="R2012" s="186"/>
      <c r="S2012" s="186"/>
      <c r="T2012" s="186"/>
      <c r="U2012" s="186"/>
      <c r="V2012" s="186"/>
      <c r="W2012" s="186"/>
      <c r="X2012" s="186"/>
      <c r="Y2012" s="186"/>
      <c r="Z2012" s="186"/>
      <c r="AA2012" s="186"/>
      <c r="AB2012" s="186"/>
      <c r="AC2012" s="186"/>
      <c r="AD2012" s="186"/>
      <c r="AE2012" s="186"/>
      <c r="AF2012" s="186"/>
      <c r="AG2012" s="186"/>
      <c r="AH2012" s="186"/>
      <c r="AI2012" s="186"/>
      <c r="AJ2012" s="186"/>
      <c r="AK2012" s="186"/>
      <c r="AL2012" s="186"/>
      <c r="AM2012" s="186"/>
      <c r="AN2012" s="186"/>
      <c r="AO2012" s="186"/>
      <c r="AP2012" s="186"/>
    </row>
    <row r="2013" spans="1:42" s="55" customFormat="1" ht="31.9" hidden="1" customHeight="1" outlineLevel="1" x14ac:dyDescent="0.25">
      <c r="A2013" s="143" t="s">
        <v>805</v>
      </c>
      <c r="B2013" s="75" t="s">
        <v>783</v>
      </c>
      <c r="C2013" s="73"/>
      <c r="D2013" s="111"/>
      <c r="E2013" s="76"/>
      <c r="F2013" s="76"/>
      <c r="G2013" s="78"/>
      <c r="H2013" s="186"/>
      <c r="I2013" s="186"/>
      <c r="J2013" s="186"/>
      <c r="K2013" s="186"/>
      <c r="L2013" s="186"/>
      <c r="M2013" s="186"/>
      <c r="N2013" s="186"/>
      <c r="O2013" s="186"/>
      <c r="P2013" s="186"/>
      <c r="Q2013" s="186"/>
      <c r="R2013" s="186"/>
      <c r="S2013" s="186"/>
      <c r="T2013" s="186"/>
      <c r="U2013" s="186"/>
      <c r="V2013" s="186"/>
      <c r="W2013" s="186"/>
      <c r="X2013" s="186"/>
      <c r="Y2013" s="186"/>
      <c r="Z2013" s="186"/>
      <c r="AA2013" s="186"/>
      <c r="AB2013" s="186"/>
      <c r="AC2013" s="186"/>
      <c r="AD2013" s="186"/>
      <c r="AE2013" s="186"/>
      <c r="AF2013" s="186"/>
      <c r="AG2013" s="186"/>
      <c r="AH2013" s="186"/>
      <c r="AI2013" s="186"/>
      <c r="AJ2013" s="186"/>
      <c r="AK2013" s="186"/>
      <c r="AL2013" s="186"/>
      <c r="AM2013" s="186"/>
      <c r="AN2013" s="186"/>
      <c r="AO2013" s="186"/>
      <c r="AP2013" s="186"/>
    </row>
    <row r="2014" spans="1:42" s="55" customFormat="1" ht="31.9" hidden="1" customHeight="1" outlineLevel="1" x14ac:dyDescent="0.25">
      <c r="A2014" s="143" t="s">
        <v>806</v>
      </c>
      <c r="B2014" s="75" t="s">
        <v>785</v>
      </c>
      <c r="C2014" s="73"/>
      <c r="D2014" s="111"/>
      <c r="E2014" s="76"/>
      <c r="F2014" s="76"/>
      <c r="G2014" s="78"/>
      <c r="H2014" s="186"/>
      <c r="I2014" s="186"/>
      <c r="J2014" s="186"/>
      <c r="K2014" s="186"/>
      <c r="L2014" s="186"/>
      <c r="M2014" s="186"/>
      <c r="N2014" s="186"/>
      <c r="O2014" s="186"/>
      <c r="P2014" s="186"/>
      <c r="Q2014" s="186"/>
      <c r="R2014" s="186"/>
      <c r="S2014" s="186"/>
      <c r="T2014" s="186"/>
      <c r="U2014" s="186"/>
      <c r="V2014" s="186"/>
      <c r="W2014" s="186"/>
      <c r="X2014" s="186"/>
      <c r="Y2014" s="186"/>
      <c r="Z2014" s="186"/>
      <c r="AA2014" s="186"/>
      <c r="AB2014" s="186"/>
      <c r="AC2014" s="186"/>
      <c r="AD2014" s="186"/>
      <c r="AE2014" s="186"/>
      <c r="AF2014" s="186"/>
      <c r="AG2014" s="186"/>
      <c r="AH2014" s="186"/>
      <c r="AI2014" s="186"/>
      <c r="AJ2014" s="186"/>
      <c r="AK2014" s="186"/>
      <c r="AL2014" s="186"/>
      <c r="AM2014" s="186"/>
      <c r="AN2014" s="186"/>
      <c r="AO2014" s="186"/>
      <c r="AP2014" s="186"/>
    </row>
    <row r="2015" spans="1:42" s="55" customFormat="1" ht="31.9" hidden="1" customHeight="1" outlineLevel="1" x14ac:dyDescent="0.25">
      <c r="A2015" s="143" t="s">
        <v>807</v>
      </c>
      <c r="B2015" s="75" t="s">
        <v>787</v>
      </c>
      <c r="C2015" s="73"/>
      <c r="D2015" s="111"/>
      <c r="E2015" s="76"/>
      <c r="F2015" s="76"/>
      <c r="G2015" s="78"/>
      <c r="H2015" s="186"/>
      <c r="I2015" s="186"/>
      <c r="J2015" s="186"/>
      <c r="K2015" s="186"/>
      <c r="L2015" s="186"/>
      <c r="M2015" s="186"/>
      <c r="N2015" s="186"/>
      <c r="O2015" s="186"/>
      <c r="P2015" s="186"/>
      <c r="Q2015" s="186"/>
      <c r="R2015" s="186"/>
      <c r="S2015" s="186"/>
      <c r="T2015" s="186"/>
      <c r="U2015" s="186"/>
      <c r="V2015" s="186"/>
      <c r="W2015" s="186"/>
      <c r="X2015" s="186"/>
      <c r="Y2015" s="186"/>
      <c r="Z2015" s="186"/>
      <c r="AA2015" s="186"/>
      <c r="AB2015" s="186"/>
      <c r="AC2015" s="186"/>
      <c r="AD2015" s="186"/>
      <c r="AE2015" s="186"/>
      <c r="AF2015" s="186"/>
      <c r="AG2015" s="186"/>
      <c r="AH2015" s="186"/>
      <c r="AI2015" s="186"/>
      <c r="AJ2015" s="186"/>
      <c r="AK2015" s="186"/>
      <c r="AL2015" s="186"/>
      <c r="AM2015" s="186"/>
      <c r="AN2015" s="186"/>
      <c r="AO2015" s="186"/>
      <c r="AP2015" s="186"/>
    </row>
    <row r="2016" spans="1:42" s="55" customFormat="1" ht="31.9" hidden="1" customHeight="1" outlineLevel="1" x14ac:dyDescent="0.25">
      <c r="A2016" s="143" t="s">
        <v>218</v>
      </c>
      <c r="B2016" s="72" t="s">
        <v>359</v>
      </c>
      <c r="C2016" s="73"/>
      <c r="D2016" s="111"/>
      <c r="E2016" s="76"/>
      <c r="F2016" s="76"/>
      <c r="G2016" s="78"/>
      <c r="H2016" s="186"/>
      <c r="I2016" s="186"/>
      <c r="J2016" s="186"/>
      <c r="K2016" s="186"/>
      <c r="L2016" s="186"/>
      <c r="M2016" s="186"/>
      <c r="N2016" s="186"/>
      <c r="O2016" s="186"/>
      <c r="P2016" s="186"/>
      <c r="Q2016" s="186"/>
      <c r="R2016" s="186"/>
      <c r="S2016" s="186"/>
      <c r="T2016" s="186"/>
      <c r="U2016" s="186"/>
      <c r="V2016" s="186"/>
      <c r="W2016" s="186"/>
      <c r="X2016" s="186"/>
      <c r="Y2016" s="186"/>
      <c r="Z2016" s="186"/>
      <c r="AA2016" s="186"/>
      <c r="AB2016" s="186"/>
      <c r="AC2016" s="186"/>
      <c r="AD2016" s="186"/>
      <c r="AE2016" s="186"/>
      <c r="AF2016" s="186"/>
      <c r="AG2016" s="186"/>
      <c r="AH2016" s="186"/>
      <c r="AI2016" s="186"/>
      <c r="AJ2016" s="186"/>
      <c r="AK2016" s="186"/>
      <c r="AL2016" s="186"/>
      <c r="AM2016" s="186"/>
      <c r="AN2016" s="186"/>
      <c r="AO2016" s="186"/>
      <c r="AP2016" s="186"/>
    </row>
    <row r="2017" spans="1:42" s="55" customFormat="1" ht="31.9" hidden="1" customHeight="1" outlineLevel="1" x14ac:dyDescent="0.25">
      <c r="A2017" s="143" t="s">
        <v>808</v>
      </c>
      <c r="B2017" s="75" t="s">
        <v>779</v>
      </c>
      <c r="C2017" s="73"/>
      <c r="D2017" s="111"/>
      <c r="E2017" s="76"/>
      <c r="F2017" s="76"/>
      <c r="G2017" s="78"/>
      <c r="H2017" s="186"/>
      <c r="I2017" s="186"/>
      <c r="J2017" s="186"/>
      <c r="K2017" s="186"/>
      <c r="L2017" s="186"/>
      <c r="M2017" s="186"/>
      <c r="N2017" s="186"/>
      <c r="O2017" s="186"/>
      <c r="P2017" s="186"/>
      <c r="Q2017" s="186"/>
      <c r="R2017" s="186"/>
      <c r="S2017" s="186"/>
      <c r="T2017" s="186"/>
      <c r="U2017" s="186"/>
      <c r="V2017" s="186"/>
      <c r="W2017" s="186"/>
      <c r="X2017" s="186"/>
      <c r="Y2017" s="186"/>
      <c r="Z2017" s="186"/>
      <c r="AA2017" s="186"/>
      <c r="AB2017" s="186"/>
      <c r="AC2017" s="186"/>
      <c r="AD2017" s="186"/>
      <c r="AE2017" s="186"/>
      <c r="AF2017" s="186"/>
      <c r="AG2017" s="186"/>
      <c r="AH2017" s="186"/>
      <c r="AI2017" s="186"/>
      <c r="AJ2017" s="186"/>
      <c r="AK2017" s="186"/>
      <c r="AL2017" s="186"/>
      <c r="AM2017" s="186"/>
      <c r="AN2017" s="186"/>
      <c r="AO2017" s="186"/>
      <c r="AP2017" s="186"/>
    </row>
    <row r="2018" spans="1:42" s="55" customFormat="1" ht="31.9" hidden="1" customHeight="1" outlineLevel="1" x14ac:dyDescent="0.25">
      <c r="A2018" s="143" t="s">
        <v>809</v>
      </c>
      <c r="B2018" s="75" t="s">
        <v>781</v>
      </c>
      <c r="C2018" s="73"/>
      <c r="D2018" s="111"/>
      <c r="E2018" s="76"/>
      <c r="F2018" s="76"/>
      <c r="G2018" s="78"/>
      <c r="H2018" s="186"/>
      <c r="I2018" s="186"/>
      <c r="J2018" s="186"/>
      <c r="K2018" s="186"/>
      <c r="L2018" s="186"/>
      <c r="M2018" s="186"/>
      <c r="N2018" s="186"/>
      <c r="O2018" s="186"/>
      <c r="P2018" s="186"/>
      <c r="Q2018" s="186"/>
      <c r="R2018" s="186"/>
      <c r="S2018" s="186"/>
      <c r="T2018" s="186"/>
      <c r="U2018" s="186"/>
      <c r="V2018" s="186"/>
      <c r="W2018" s="186"/>
      <c r="X2018" s="186"/>
      <c r="Y2018" s="186"/>
      <c r="Z2018" s="186"/>
      <c r="AA2018" s="186"/>
      <c r="AB2018" s="186"/>
      <c r="AC2018" s="186"/>
      <c r="AD2018" s="186"/>
      <c r="AE2018" s="186"/>
      <c r="AF2018" s="186"/>
      <c r="AG2018" s="186"/>
      <c r="AH2018" s="186"/>
      <c r="AI2018" s="186"/>
      <c r="AJ2018" s="186"/>
      <c r="AK2018" s="186"/>
      <c r="AL2018" s="186"/>
      <c r="AM2018" s="186"/>
      <c r="AN2018" s="186"/>
      <c r="AO2018" s="186"/>
      <c r="AP2018" s="186"/>
    </row>
    <row r="2019" spans="1:42" s="55" customFormat="1" ht="31.9" hidden="1" customHeight="1" outlineLevel="1" x14ac:dyDescent="0.25">
      <c r="A2019" s="143" t="s">
        <v>810</v>
      </c>
      <c r="B2019" s="75" t="s">
        <v>783</v>
      </c>
      <c r="C2019" s="73"/>
      <c r="D2019" s="111"/>
      <c r="E2019" s="76"/>
      <c r="F2019" s="76"/>
      <c r="G2019" s="78"/>
      <c r="H2019" s="186"/>
      <c r="I2019" s="186"/>
      <c r="J2019" s="186"/>
      <c r="K2019" s="186"/>
      <c r="L2019" s="186"/>
      <c r="M2019" s="186"/>
      <c r="N2019" s="186"/>
      <c r="O2019" s="186"/>
      <c r="P2019" s="186"/>
      <c r="Q2019" s="186"/>
      <c r="R2019" s="186"/>
      <c r="S2019" s="186"/>
      <c r="T2019" s="186"/>
      <c r="U2019" s="186"/>
      <c r="V2019" s="186"/>
      <c r="W2019" s="186"/>
      <c r="X2019" s="186"/>
      <c r="Y2019" s="186"/>
      <c r="Z2019" s="186"/>
      <c r="AA2019" s="186"/>
      <c r="AB2019" s="186"/>
      <c r="AC2019" s="186"/>
      <c r="AD2019" s="186"/>
      <c r="AE2019" s="186"/>
      <c r="AF2019" s="186"/>
      <c r="AG2019" s="186"/>
      <c r="AH2019" s="186"/>
      <c r="AI2019" s="186"/>
      <c r="AJ2019" s="186"/>
      <c r="AK2019" s="186"/>
      <c r="AL2019" s="186"/>
      <c r="AM2019" s="186"/>
      <c r="AN2019" s="186"/>
      <c r="AO2019" s="186"/>
      <c r="AP2019" s="186"/>
    </row>
    <row r="2020" spans="1:42" s="55" customFormat="1" ht="31.9" hidden="1" customHeight="1" outlineLevel="1" x14ac:dyDescent="0.25">
      <c r="A2020" s="143" t="s">
        <v>811</v>
      </c>
      <c r="B2020" s="75" t="s">
        <v>785</v>
      </c>
      <c r="C2020" s="73"/>
      <c r="D2020" s="111"/>
      <c r="E2020" s="76"/>
      <c r="F2020" s="76"/>
      <c r="G2020" s="78"/>
      <c r="H2020" s="186"/>
      <c r="I2020" s="186"/>
      <c r="J2020" s="186"/>
      <c r="K2020" s="186"/>
      <c r="L2020" s="186"/>
      <c r="M2020" s="186"/>
      <c r="N2020" s="186"/>
      <c r="O2020" s="186"/>
      <c r="P2020" s="186"/>
      <c r="Q2020" s="186"/>
      <c r="R2020" s="186"/>
      <c r="S2020" s="186"/>
      <c r="T2020" s="186"/>
      <c r="U2020" s="186"/>
      <c r="V2020" s="186"/>
      <c r="W2020" s="186"/>
      <c r="X2020" s="186"/>
      <c r="Y2020" s="186"/>
      <c r="Z2020" s="186"/>
      <c r="AA2020" s="186"/>
      <c r="AB2020" s="186"/>
      <c r="AC2020" s="186"/>
      <c r="AD2020" s="186"/>
      <c r="AE2020" s="186"/>
      <c r="AF2020" s="186"/>
      <c r="AG2020" s="186"/>
      <c r="AH2020" s="186"/>
      <c r="AI2020" s="186"/>
      <c r="AJ2020" s="186"/>
      <c r="AK2020" s="186"/>
      <c r="AL2020" s="186"/>
      <c r="AM2020" s="186"/>
      <c r="AN2020" s="186"/>
      <c r="AO2020" s="186"/>
      <c r="AP2020" s="186"/>
    </row>
    <row r="2021" spans="1:42" s="55" customFormat="1" ht="31.9" hidden="1" customHeight="1" outlineLevel="1" x14ac:dyDescent="0.25">
      <c r="A2021" s="143" t="s">
        <v>812</v>
      </c>
      <c r="B2021" s="75" t="s">
        <v>787</v>
      </c>
      <c r="C2021" s="73"/>
      <c r="D2021" s="111"/>
      <c r="E2021" s="76"/>
      <c r="F2021" s="76"/>
      <c r="G2021" s="78"/>
      <c r="H2021" s="186"/>
      <c r="I2021" s="186"/>
      <c r="J2021" s="186"/>
      <c r="K2021" s="186"/>
      <c r="L2021" s="186"/>
      <c r="M2021" s="186"/>
      <c r="N2021" s="186"/>
      <c r="O2021" s="186"/>
      <c r="P2021" s="186"/>
      <c r="Q2021" s="186"/>
      <c r="R2021" s="186"/>
      <c r="S2021" s="186"/>
      <c r="T2021" s="186"/>
      <c r="U2021" s="186"/>
      <c r="V2021" s="186"/>
      <c r="W2021" s="186"/>
      <c r="X2021" s="186"/>
      <c r="Y2021" s="186"/>
      <c r="Z2021" s="186"/>
      <c r="AA2021" s="186"/>
      <c r="AB2021" s="186"/>
      <c r="AC2021" s="186"/>
      <c r="AD2021" s="186"/>
      <c r="AE2021" s="186"/>
      <c r="AF2021" s="186"/>
      <c r="AG2021" s="186"/>
      <c r="AH2021" s="186"/>
      <c r="AI2021" s="186"/>
      <c r="AJ2021" s="186"/>
      <c r="AK2021" s="186"/>
      <c r="AL2021" s="186"/>
      <c r="AM2021" s="186"/>
      <c r="AN2021" s="186"/>
      <c r="AO2021" s="186"/>
      <c r="AP2021" s="186"/>
    </row>
    <row r="2022" spans="1:42" s="55" customFormat="1" ht="31.9" hidden="1" customHeight="1" outlineLevel="1" x14ac:dyDescent="0.25">
      <c r="A2022" s="143" t="s">
        <v>813</v>
      </c>
      <c r="B2022" s="72" t="s">
        <v>362</v>
      </c>
      <c r="C2022" s="73"/>
      <c r="D2022" s="111"/>
      <c r="E2022" s="76"/>
      <c r="F2022" s="76"/>
      <c r="G2022" s="78"/>
      <c r="H2022" s="186"/>
      <c r="I2022" s="186"/>
      <c r="J2022" s="186"/>
      <c r="K2022" s="186"/>
      <c r="L2022" s="186"/>
      <c r="M2022" s="186"/>
      <c r="N2022" s="186"/>
      <c r="O2022" s="186"/>
      <c r="P2022" s="186"/>
      <c r="Q2022" s="186"/>
      <c r="R2022" s="186"/>
      <c r="S2022" s="186"/>
      <c r="T2022" s="186"/>
      <c r="U2022" s="186"/>
      <c r="V2022" s="186"/>
      <c r="W2022" s="186"/>
      <c r="X2022" s="186"/>
      <c r="Y2022" s="186"/>
      <c r="Z2022" s="186"/>
      <c r="AA2022" s="186"/>
      <c r="AB2022" s="186"/>
      <c r="AC2022" s="186"/>
      <c r="AD2022" s="186"/>
      <c r="AE2022" s="186"/>
      <c r="AF2022" s="186"/>
      <c r="AG2022" s="186"/>
      <c r="AH2022" s="186"/>
      <c r="AI2022" s="186"/>
      <c r="AJ2022" s="186"/>
      <c r="AK2022" s="186"/>
      <c r="AL2022" s="186"/>
      <c r="AM2022" s="186"/>
      <c r="AN2022" s="186"/>
      <c r="AO2022" s="186"/>
      <c r="AP2022" s="186"/>
    </row>
    <row r="2023" spans="1:42" s="55" customFormat="1" ht="31.9" hidden="1" customHeight="1" outlineLevel="1" x14ac:dyDescent="0.25">
      <c r="A2023" s="143" t="s">
        <v>814</v>
      </c>
      <c r="B2023" s="75" t="s">
        <v>779</v>
      </c>
      <c r="C2023" s="73"/>
      <c r="D2023" s="111"/>
      <c r="E2023" s="76"/>
      <c r="F2023" s="76"/>
      <c r="G2023" s="78"/>
      <c r="H2023" s="186"/>
      <c r="I2023" s="186"/>
      <c r="J2023" s="186"/>
      <c r="K2023" s="186"/>
      <c r="L2023" s="186"/>
      <c r="M2023" s="186"/>
      <c r="N2023" s="186"/>
      <c r="O2023" s="186"/>
      <c r="P2023" s="186"/>
      <c r="Q2023" s="186"/>
      <c r="R2023" s="186"/>
      <c r="S2023" s="186"/>
      <c r="T2023" s="186"/>
      <c r="U2023" s="186"/>
      <c r="V2023" s="186"/>
      <c r="W2023" s="186"/>
      <c r="X2023" s="186"/>
      <c r="Y2023" s="186"/>
      <c r="Z2023" s="186"/>
      <c r="AA2023" s="186"/>
      <c r="AB2023" s="186"/>
      <c r="AC2023" s="186"/>
      <c r="AD2023" s="186"/>
      <c r="AE2023" s="186"/>
      <c r="AF2023" s="186"/>
      <c r="AG2023" s="186"/>
      <c r="AH2023" s="186"/>
      <c r="AI2023" s="186"/>
      <c r="AJ2023" s="186"/>
      <c r="AK2023" s="186"/>
      <c r="AL2023" s="186"/>
      <c r="AM2023" s="186"/>
      <c r="AN2023" s="186"/>
      <c r="AO2023" s="186"/>
      <c r="AP2023" s="186"/>
    </row>
    <row r="2024" spans="1:42" s="55" customFormat="1" ht="31.9" hidden="1" customHeight="1" outlineLevel="1" x14ac:dyDescent="0.25">
      <c r="A2024" s="143" t="s">
        <v>815</v>
      </c>
      <c r="B2024" s="75" t="s">
        <v>781</v>
      </c>
      <c r="C2024" s="73"/>
      <c r="D2024" s="111"/>
      <c r="E2024" s="76"/>
      <c r="F2024" s="76"/>
      <c r="G2024" s="78"/>
      <c r="H2024" s="186"/>
      <c r="I2024" s="186"/>
      <c r="J2024" s="186"/>
      <c r="K2024" s="186"/>
      <c r="L2024" s="186"/>
      <c r="M2024" s="186"/>
      <c r="N2024" s="186"/>
      <c r="O2024" s="186"/>
      <c r="P2024" s="186"/>
      <c r="Q2024" s="186"/>
      <c r="R2024" s="186"/>
      <c r="S2024" s="186"/>
      <c r="T2024" s="186"/>
      <c r="U2024" s="186"/>
      <c r="V2024" s="186"/>
      <c r="W2024" s="186"/>
      <c r="X2024" s="186"/>
      <c r="Y2024" s="186"/>
      <c r="Z2024" s="186"/>
      <c r="AA2024" s="186"/>
      <c r="AB2024" s="186"/>
      <c r="AC2024" s="186"/>
      <c r="AD2024" s="186"/>
      <c r="AE2024" s="186"/>
      <c r="AF2024" s="186"/>
      <c r="AG2024" s="186"/>
      <c r="AH2024" s="186"/>
      <c r="AI2024" s="186"/>
      <c r="AJ2024" s="186"/>
      <c r="AK2024" s="186"/>
      <c r="AL2024" s="186"/>
      <c r="AM2024" s="186"/>
      <c r="AN2024" s="186"/>
      <c r="AO2024" s="186"/>
      <c r="AP2024" s="186"/>
    </row>
    <row r="2025" spans="1:42" s="55" customFormat="1" ht="31.9" hidden="1" customHeight="1" outlineLevel="1" x14ac:dyDescent="0.25">
      <c r="A2025" s="143" t="s">
        <v>816</v>
      </c>
      <c r="B2025" s="75" t="s">
        <v>783</v>
      </c>
      <c r="C2025" s="73"/>
      <c r="D2025" s="111"/>
      <c r="E2025" s="76"/>
      <c r="F2025" s="76"/>
      <c r="G2025" s="78"/>
      <c r="H2025" s="186"/>
      <c r="I2025" s="186"/>
      <c r="J2025" s="186"/>
      <c r="K2025" s="186"/>
      <c r="L2025" s="186"/>
      <c r="M2025" s="186"/>
      <c r="N2025" s="186"/>
      <c r="O2025" s="186"/>
      <c r="P2025" s="186"/>
      <c r="Q2025" s="186"/>
      <c r="R2025" s="186"/>
      <c r="S2025" s="186"/>
      <c r="T2025" s="186"/>
      <c r="U2025" s="186"/>
      <c r="V2025" s="186"/>
      <c r="W2025" s="186"/>
      <c r="X2025" s="186"/>
      <c r="Y2025" s="186"/>
      <c r="Z2025" s="186"/>
      <c r="AA2025" s="186"/>
      <c r="AB2025" s="186"/>
      <c r="AC2025" s="186"/>
      <c r="AD2025" s="186"/>
      <c r="AE2025" s="186"/>
      <c r="AF2025" s="186"/>
      <c r="AG2025" s="186"/>
      <c r="AH2025" s="186"/>
      <c r="AI2025" s="186"/>
      <c r="AJ2025" s="186"/>
      <c r="AK2025" s="186"/>
      <c r="AL2025" s="186"/>
      <c r="AM2025" s="186"/>
      <c r="AN2025" s="186"/>
      <c r="AO2025" s="186"/>
      <c r="AP2025" s="186"/>
    </row>
    <row r="2026" spans="1:42" s="55" customFormat="1" ht="31.9" hidden="1" customHeight="1" outlineLevel="1" x14ac:dyDescent="0.25">
      <c r="A2026" s="143" t="s">
        <v>817</v>
      </c>
      <c r="B2026" s="75" t="s">
        <v>785</v>
      </c>
      <c r="C2026" s="73"/>
      <c r="D2026" s="111"/>
      <c r="E2026" s="76"/>
      <c r="F2026" s="76"/>
      <c r="G2026" s="78"/>
      <c r="H2026" s="186"/>
      <c r="I2026" s="186"/>
      <c r="J2026" s="186"/>
      <c r="K2026" s="186"/>
      <c r="L2026" s="186"/>
      <c r="M2026" s="186"/>
      <c r="N2026" s="186"/>
      <c r="O2026" s="186"/>
      <c r="P2026" s="186"/>
      <c r="Q2026" s="186"/>
      <c r="R2026" s="186"/>
      <c r="S2026" s="186"/>
      <c r="T2026" s="186"/>
      <c r="U2026" s="186"/>
      <c r="V2026" s="186"/>
      <c r="W2026" s="186"/>
      <c r="X2026" s="186"/>
      <c r="Y2026" s="186"/>
      <c r="Z2026" s="186"/>
      <c r="AA2026" s="186"/>
      <c r="AB2026" s="186"/>
      <c r="AC2026" s="186"/>
      <c r="AD2026" s="186"/>
      <c r="AE2026" s="186"/>
      <c r="AF2026" s="186"/>
      <c r="AG2026" s="186"/>
      <c r="AH2026" s="186"/>
      <c r="AI2026" s="186"/>
      <c r="AJ2026" s="186"/>
      <c r="AK2026" s="186"/>
      <c r="AL2026" s="186"/>
      <c r="AM2026" s="186"/>
      <c r="AN2026" s="186"/>
      <c r="AO2026" s="186"/>
      <c r="AP2026" s="186"/>
    </row>
    <row r="2027" spans="1:42" s="55" customFormat="1" ht="31.9" hidden="1" customHeight="1" outlineLevel="1" x14ac:dyDescent="0.25">
      <c r="A2027" s="143" t="s">
        <v>818</v>
      </c>
      <c r="B2027" s="75" t="s">
        <v>787</v>
      </c>
      <c r="C2027" s="73"/>
      <c r="D2027" s="111"/>
      <c r="E2027" s="76"/>
      <c r="F2027" s="76"/>
      <c r="G2027" s="78"/>
      <c r="H2027" s="186"/>
      <c r="I2027" s="186"/>
      <c r="J2027" s="186"/>
      <c r="K2027" s="186"/>
      <c r="L2027" s="186"/>
      <c r="M2027" s="186"/>
      <c r="N2027" s="186"/>
      <c r="O2027" s="186"/>
      <c r="P2027" s="186"/>
      <c r="Q2027" s="186"/>
      <c r="R2027" s="186"/>
      <c r="S2027" s="186"/>
      <c r="T2027" s="186"/>
      <c r="U2027" s="186"/>
      <c r="V2027" s="186"/>
      <c r="W2027" s="186"/>
      <c r="X2027" s="186"/>
      <c r="Y2027" s="186"/>
      <c r="Z2027" s="186"/>
      <c r="AA2027" s="186"/>
      <c r="AB2027" s="186"/>
      <c r="AC2027" s="186"/>
      <c r="AD2027" s="186"/>
      <c r="AE2027" s="186"/>
      <c r="AF2027" s="186"/>
      <c r="AG2027" s="186"/>
      <c r="AH2027" s="186"/>
      <c r="AI2027" s="186"/>
      <c r="AJ2027" s="186"/>
      <c r="AK2027" s="186"/>
      <c r="AL2027" s="186"/>
      <c r="AM2027" s="186"/>
      <c r="AN2027" s="186"/>
      <c r="AO2027" s="186"/>
      <c r="AP2027" s="186"/>
    </row>
    <row r="2028" spans="1:42" s="55" customFormat="1" ht="31.9" hidden="1" customHeight="1" outlineLevel="1" x14ac:dyDescent="0.25">
      <c r="A2028" s="143" t="s">
        <v>819</v>
      </c>
      <c r="B2028" s="72" t="s">
        <v>7</v>
      </c>
      <c r="C2028" s="73"/>
      <c r="D2028" s="111"/>
      <c r="E2028" s="76"/>
      <c r="F2028" s="76"/>
      <c r="G2028" s="78"/>
      <c r="H2028" s="186"/>
      <c r="I2028" s="186"/>
      <c r="J2028" s="186"/>
      <c r="K2028" s="186"/>
      <c r="L2028" s="186"/>
      <c r="M2028" s="186"/>
      <c r="N2028" s="186"/>
      <c r="O2028" s="186"/>
      <c r="P2028" s="186"/>
      <c r="Q2028" s="186"/>
      <c r="R2028" s="186"/>
      <c r="S2028" s="186"/>
      <c r="T2028" s="186"/>
      <c r="U2028" s="186"/>
      <c r="V2028" s="186"/>
      <c r="W2028" s="186"/>
      <c r="X2028" s="186"/>
      <c r="Y2028" s="186"/>
      <c r="Z2028" s="186"/>
      <c r="AA2028" s="186"/>
      <c r="AB2028" s="186"/>
      <c r="AC2028" s="186"/>
      <c r="AD2028" s="186"/>
      <c r="AE2028" s="186"/>
      <c r="AF2028" s="186"/>
      <c r="AG2028" s="186"/>
      <c r="AH2028" s="186"/>
      <c r="AI2028" s="186"/>
      <c r="AJ2028" s="186"/>
      <c r="AK2028" s="186"/>
      <c r="AL2028" s="186"/>
      <c r="AM2028" s="186"/>
      <c r="AN2028" s="186"/>
      <c r="AO2028" s="186"/>
      <c r="AP2028" s="186"/>
    </row>
    <row r="2029" spans="1:42" s="55" customFormat="1" ht="31.9" hidden="1" customHeight="1" outlineLevel="1" x14ac:dyDescent="0.25">
      <c r="A2029" s="143" t="s">
        <v>820</v>
      </c>
      <c r="B2029" s="75" t="s">
        <v>779</v>
      </c>
      <c r="C2029" s="73"/>
      <c r="D2029" s="111"/>
      <c r="E2029" s="76"/>
      <c r="F2029" s="76"/>
      <c r="G2029" s="78"/>
      <c r="H2029" s="186"/>
      <c r="I2029" s="186"/>
      <c r="J2029" s="186"/>
      <c r="K2029" s="186"/>
      <c r="L2029" s="186"/>
      <c r="M2029" s="186"/>
      <c r="N2029" s="186"/>
      <c r="O2029" s="186"/>
      <c r="P2029" s="186"/>
      <c r="Q2029" s="186"/>
      <c r="R2029" s="186"/>
      <c r="S2029" s="186"/>
      <c r="T2029" s="186"/>
      <c r="U2029" s="186"/>
      <c r="V2029" s="186"/>
      <c r="W2029" s="186"/>
      <c r="X2029" s="186"/>
      <c r="Y2029" s="186"/>
      <c r="Z2029" s="186"/>
      <c r="AA2029" s="186"/>
      <c r="AB2029" s="186"/>
      <c r="AC2029" s="186"/>
      <c r="AD2029" s="186"/>
      <c r="AE2029" s="186"/>
      <c r="AF2029" s="186"/>
      <c r="AG2029" s="186"/>
      <c r="AH2029" s="186"/>
      <c r="AI2029" s="186"/>
      <c r="AJ2029" s="186"/>
      <c r="AK2029" s="186"/>
      <c r="AL2029" s="186"/>
      <c r="AM2029" s="186"/>
      <c r="AN2029" s="186"/>
      <c r="AO2029" s="186"/>
      <c r="AP2029" s="186"/>
    </row>
    <row r="2030" spans="1:42" s="55" customFormat="1" ht="31.9" hidden="1" customHeight="1" outlineLevel="1" x14ac:dyDescent="0.25">
      <c r="A2030" s="143" t="s">
        <v>821</v>
      </c>
      <c r="B2030" s="75" t="s">
        <v>781</v>
      </c>
      <c r="C2030" s="73"/>
      <c r="D2030" s="111"/>
      <c r="E2030" s="76"/>
      <c r="F2030" s="76"/>
      <c r="G2030" s="78"/>
      <c r="H2030" s="186"/>
      <c r="I2030" s="186"/>
      <c r="J2030" s="186"/>
      <c r="K2030" s="186"/>
      <c r="L2030" s="186"/>
      <c r="M2030" s="186"/>
      <c r="N2030" s="186"/>
      <c r="O2030" s="186"/>
      <c r="P2030" s="186"/>
      <c r="Q2030" s="186"/>
      <c r="R2030" s="186"/>
      <c r="S2030" s="186"/>
      <c r="T2030" s="186"/>
      <c r="U2030" s="186"/>
      <c r="V2030" s="186"/>
      <c r="W2030" s="186"/>
      <c r="X2030" s="186"/>
      <c r="Y2030" s="186"/>
      <c r="Z2030" s="186"/>
      <c r="AA2030" s="186"/>
      <c r="AB2030" s="186"/>
      <c r="AC2030" s="186"/>
      <c r="AD2030" s="186"/>
      <c r="AE2030" s="186"/>
      <c r="AF2030" s="186"/>
      <c r="AG2030" s="186"/>
      <c r="AH2030" s="186"/>
      <c r="AI2030" s="186"/>
      <c r="AJ2030" s="186"/>
      <c r="AK2030" s="186"/>
      <c r="AL2030" s="186"/>
      <c r="AM2030" s="186"/>
      <c r="AN2030" s="186"/>
      <c r="AO2030" s="186"/>
      <c r="AP2030" s="186"/>
    </row>
    <row r="2031" spans="1:42" s="55" customFormat="1" ht="31.9" hidden="1" customHeight="1" outlineLevel="1" x14ac:dyDescent="0.25">
      <c r="A2031" s="143" t="s">
        <v>822</v>
      </c>
      <c r="B2031" s="75" t="s">
        <v>783</v>
      </c>
      <c r="C2031" s="73"/>
      <c r="D2031" s="111"/>
      <c r="E2031" s="76"/>
      <c r="F2031" s="76"/>
      <c r="G2031" s="78"/>
      <c r="H2031" s="186"/>
      <c r="I2031" s="186"/>
      <c r="J2031" s="186"/>
      <c r="K2031" s="186"/>
      <c r="L2031" s="186"/>
      <c r="M2031" s="186"/>
      <c r="N2031" s="186"/>
      <c r="O2031" s="186"/>
      <c r="P2031" s="186"/>
      <c r="Q2031" s="186"/>
      <c r="R2031" s="186"/>
      <c r="S2031" s="186"/>
      <c r="T2031" s="186"/>
      <c r="U2031" s="186"/>
      <c r="V2031" s="186"/>
      <c r="W2031" s="186"/>
      <c r="X2031" s="186"/>
      <c r="Y2031" s="186"/>
      <c r="Z2031" s="186"/>
      <c r="AA2031" s="186"/>
      <c r="AB2031" s="186"/>
      <c r="AC2031" s="186"/>
      <c r="AD2031" s="186"/>
      <c r="AE2031" s="186"/>
      <c r="AF2031" s="186"/>
      <c r="AG2031" s="186"/>
      <c r="AH2031" s="186"/>
      <c r="AI2031" s="186"/>
      <c r="AJ2031" s="186"/>
      <c r="AK2031" s="186"/>
      <c r="AL2031" s="186"/>
      <c r="AM2031" s="186"/>
      <c r="AN2031" s="186"/>
      <c r="AO2031" s="186"/>
      <c r="AP2031" s="186"/>
    </row>
    <row r="2032" spans="1:42" s="55" customFormat="1" ht="31.9" hidden="1" customHeight="1" outlineLevel="1" x14ac:dyDescent="0.25">
      <c r="A2032" s="143" t="s">
        <v>823</v>
      </c>
      <c r="B2032" s="75" t="s">
        <v>785</v>
      </c>
      <c r="C2032" s="73"/>
      <c r="D2032" s="111"/>
      <c r="E2032" s="76"/>
      <c r="F2032" s="76"/>
      <c r="G2032" s="78"/>
      <c r="H2032" s="186"/>
      <c r="I2032" s="186"/>
      <c r="J2032" s="186"/>
      <c r="K2032" s="186"/>
      <c r="L2032" s="186"/>
      <c r="M2032" s="186"/>
      <c r="N2032" s="186"/>
      <c r="O2032" s="186"/>
      <c r="P2032" s="186"/>
      <c r="Q2032" s="186"/>
      <c r="R2032" s="186"/>
      <c r="S2032" s="186"/>
      <c r="T2032" s="186"/>
      <c r="U2032" s="186"/>
      <c r="V2032" s="186"/>
      <c r="W2032" s="186"/>
      <c r="X2032" s="186"/>
      <c r="Y2032" s="186"/>
      <c r="Z2032" s="186"/>
      <c r="AA2032" s="186"/>
      <c r="AB2032" s="186"/>
      <c r="AC2032" s="186"/>
      <c r="AD2032" s="186"/>
      <c r="AE2032" s="186"/>
      <c r="AF2032" s="186"/>
      <c r="AG2032" s="186"/>
      <c r="AH2032" s="186"/>
      <c r="AI2032" s="186"/>
      <c r="AJ2032" s="186"/>
      <c r="AK2032" s="186"/>
      <c r="AL2032" s="186"/>
      <c r="AM2032" s="186"/>
      <c r="AN2032" s="186"/>
      <c r="AO2032" s="186"/>
      <c r="AP2032" s="186"/>
    </row>
    <row r="2033" spans="1:42" s="55" customFormat="1" ht="31.9" hidden="1" customHeight="1" outlineLevel="1" x14ac:dyDescent="0.25">
      <c r="A2033" s="143" t="s">
        <v>824</v>
      </c>
      <c r="B2033" s="75" t="s">
        <v>787</v>
      </c>
      <c r="C2033" s="73"/>
      <c r="D2033" s="111"/>
      <c r="E2033" s="76"/>
      <c r="F2033" s="76"/>
      <c r="G2033" s="78"/>
      <c r="H2033" s="186"/>
      <c r="I2033" s="186"/>
      <c r="J2033" s="186"/>
      <c r="K2033" s="186"/>
      <c r="L2033" s="186"/>
      <c r="M2033" s="186"/>
      <c r="N2033" s="186"/>
      <c r="O2033" s="186"/>
      <c r="P2033" s="186"/>
      <c r="Q2033" s="186"/>
      <c r="R2033" s="186"/>
      <c r="S2033" s="186"/>
      <c r="T2033" s="186"/>
      <c r="U2033" s="186"/>
      <c r="V2033" s="186"/>
      <c r="W2033" s="186"/>
      <c r="X2033" s="186"/>
      <c r="Y2033" s="186"/>
      <c r="Z2033" s="186"/>
      <c r="AA2033" s="186"/>
      <c r="AB2033" s="186"/>
      <c r="AC2033" s="186"/>
      <c r="AD2033" s="186"/>
      <c r="AE2033" s="186"/>
      <c r="AF2033" s="186"/>
      <c r="AG2033" s="186"/>
      <c r="AH2033" s="186"/>
      <c r="AI2033" s="186"/>
      <c r="AJ2033" s="186"/>
      <c r="AK2033" s="186"/>
      <c r="AL2033" s="186"/>
      <c r="AM2033" s="186"/>
      <c r="AN2033" s="186"/>
      <c r="AO2033" s="186"/>
      <c r="AP2033" s="186"/>
    </row>
    <row r="2034" spans="1:42" s="55" customFormat="1" ht="31.9" hidden="1" customHeight="1" outlineLevel="1" x14ac:dyDescent="0.25">
      <c r="A2034" s="143" t="s">
        <v>825</v>
      </c>
      <c r="B2034" s="72" t="s">
        <v>327</v>
      </c>
      <c r="C2034" s="73"/>
      <c r="D2034" s="111"/>
      <c r="E2034" s="76"/>
      <c r="F2034" s="76"/>
      <c r="G2034" s="78"/>
      <c r="H2034" s="186"/>
      <c r="I2034" s="186"/>
      <c r="J2034" s="186"/>
      <c r="K2034" s="186"/>
      <c r="L2034" s="186"/>
      <c r="M2034" s="186"/>
      <c r="N2034" s="186"/>
      <c r="O2034" s="186"/>
      <c r="P2034" s="186"/>
      <c r="Q2034" s="186"/>
      <c r="R2034" s="186"/>
      <c r="S2034" s="186"/>
      <c r="T2034" s="186"/>
      <c r="U2034" s="186"/>
      <c r="V2034" s="186"/>
      <c r="W2034" s="186"/>
      <c r="X2034" s="186"/>
      <c r="Y2034" s="186"/>
      <c r="Z2034" s="186"/>
      <c r="AA2034" s="186"/>
      <c r="AB2034" s="186"/>
      <c r="AC2034" s="186"/>
      <c r="AD2034" s="186"/>
      <c r="AE2034" s="186"/>
      <c r="AF2034" s="186"/>
      <c r="AG2034" s="186"/>
      <c r="AH2034" s="186"/>
      <c r="AI2034" s="186"/>
      <c r="AJ2034" s="186"/>
      <c r="AK2034" s="186"/>
      <c r="AL2034" s="186"/>
      <c r="AM2034" s="186"/>
      <c r="AN2034" s="186"/>
      <c r="AO2034" s="186"/>
      <c r="AP2034" s="186"/>
    </row>
    <row r="2035" spans="1:42" s="55" customFormat="1" ht="31.9" hidden="1" customHeight="1" outlineLevel="1" x14ac:dyDescent="0.25">
      <c r="A2035" s="143" t="s">
        <v>826</v>
      </c>
      <c r="B2035" s="75" t="s">
        <v>779</v>
      </c>
      <c r="C2035" s="73"/>
      <c r="D2035" s="111"/>
      <c r="E2035" s="76"/>
      <c r="F2035" s="76"/>
      <c r="G2035" s="78"/>
      <c r="H2035" s="186"/>
      <c r="I2035" s="186"/>
      <c r="J2035" s="186"/>
      <c r="K2035" s="186"/>
      <c r="L2035" s="186"/>
      <c r="M2035" s="186"/>
      <c r="N2035" s="186"/>
      <c r="O2035" s="186"/>
      <c r="P2035" s="186"/>
      <c r="Q2035" s="186"/>
      <c r="R2035" s="186"/>
      <c r="S2035" s="186"/>
      <c r="T2035" s="186"/>
      <c r="U2035" s="186"/>
      <c r="V2035" s="186"/>
      <c r="W2035" s="186"/>
      <c r="X2035" s="186"/>
      <c r="Y2035" s="186"/>
      <c r="Z2035" s="186"/>
      <c r="AA2035" s="186"/>
      <c r="AB2035" s="186"/>
      <c r="AC2035" s="186"/>
      <c r="AD2035" s="186"/>
      <c r="AE2035" s="186"/>
      <c r="AF2035" s="186"/>
      <c r="AG2035" s="186"/>
      <c r="AH2035" s="186"/>
      <c r="AI2035" s="186"/>
      <c r="AJ2035" s="186"/>
      <c r="AK2035" s="186"/>
      <c r="AL2035" s="186"/>
      <c r="AM2035" s="186"/>
      <c r="AN2035" s="186"/>
      <c r="AO2035" s="186"/>
      <c r="AP2035" s="186"/>
    </row>
    <row r="2036" spans="1:42" s="55" customFormat="1" ht="31.9" hidden="1" customHeight="1" outlineLevel="1" x14ac:dyDescent="0.25">
      <c r="A2036" s="143" t="s">
        <v>827</v>
      </c>
      <c r="B2036" s="75" t="s">
        <v>781</v>
      </c>
      <c r="C2036" s="73"/>
      <c r="D2036" s="111"/>
      <c r="E2036" s="76"/>
      <c r="F2036" s="76"/>
      <c r="G2036" s="78"/>
      <c r="H2036" s="186"/>
      <c r="I2036" s="186"/>
      <c r="J2036" s="186"/>
      <c r="K2036" s="186"/>
      <c r="L2036" s="186"/>
      <c r="M2036" s="186"/>
      <c r="N2036" s="186"/>
      <c r="O2036" s="186"/>
      <c r="P2036" s="186"/>
      <c r="Q2036" s="186"/>
      <c r="R2036" s="186"/>
      <c r="S2036" s="186"/>
      <c r="T2036" s="186"/>
      <c r="U2036" s="186"/>
      <c r="V2036" s="186"/>
      <c r="W2036" s="186"/>
      <c r="X2036" s="186"/>
      <c r="Y2036" s="186"/>
      <c r="Z2036" s="186"/>
      <c r="AA2036" s="186"/>
      <c r="AB2036" s="186"/>
      <c r="AC2036" s="186"/>
      <c r="AD2036" s="186"/>
      <c r="AE2036" s="186"/>
      <c r="AF2036" s="186"/>
      <c r="AG2036" s="186"/>
      <c r="AH2036" s="186"/>
      <c r="AI2036" s="186"/>
      <c r="AJ2036" s="186"/>
      <c r="AK2036" s="186"/>
      <c r="AL2036" s="186"/>
      <c r="AM2036" s="186"/>
      <c r="AN2036" s="186"/>
      <c r="AO2036" s="186"/>
      <c r="AP2036" s="186"/>
    </row>
    <row r="2037" spans="1:42" s="55" customFormat="1" ht="31.9" hidden="1" customHeight="1" outlineLevel="1" x14ac:dyDescent="0.25">
      <c r="A2037" s="143" t="s">
        <v>828</v>
      </c>
      <c r="B2037" s="75" t="s">
        <v>783</v>
      </c>
      <c r="C2037" s="73"/>
      <c r="D2037" s="111"/>
      <c r="E2037" s="76"/>
      <c r="F2037" s="76"/>
      <c r="G2037" s="78"/>
      <c r="H2037" s="186"/>
      <c r="I2037" s="186"/>
      <c r="J2037" s="186"/>
      <c r="K2037" s="186"/>
      <c r="L2037" s="186"/>
      <c r="M2037" s="186"/>
      <c r="N2037" s="186"/>
      <c r="O2037" s="186"/>
      <c r="P2037" s="186"/>
      <c r="Q2037" s="186"/>
      <c r="R2037" s="186"/>
      <c r="S2037" s="186"/>
      <c r="T2037" s="186"/>
      <c r="U2037" s="186"/>
      <c r="V2037" s="186"/>
      <c r="W2037" s="186"/>
      <c r="X2037" s="186"/>
      <c r="Y2037" s="186"/>
      <c r="Z2037" s="186"/>
      <c r="AA2037" s="186"/>
      <c r="AB2037" s="186"/>
      <c r="AC2037" s="186"/>
      <c r="AD2037" s="186"/>
      <c r="AE2037" s="186"/>
      <c r="AF2037" s="186"/>
      <c r="AG2037" s="186"/>
      <c r="AH2037" s="186"/>
      <c r="AI2037" s="186"/>
      <c r="AJ2037" s="186"/>
      <c r="AK2037" s="186"/>
      <c r="AL2037" s="186"/>
      <c r="AM2037" s="186"/>
      <c r="AN2037" s="186"/>
      <c r="AO2037" s="186"/>
      <c r="AP2037" s="186"/>
    </row>
    <row r="2038" spans="1:42" s="55" customFormat="1" ht="31.9" hidden="1" customHeight="1" outlineLevel="1" x14ac:dyDescent="0.25">
      <c r="A2038" s="143" t="s">
        <v>829</v>
      </c>
      <c r="B2038" s="75" t="s">
        <v>785</v>
      </c>
      <c r="C2038" s="73"/>
      <c r="D2038" s="111"/>
      <c r="E2038" s="76"/>
      <c r="F2038" s="76"/>
      <c r="G2038" s="78"/>
      <c r="H2038" s="186"/>
      <c r="I2038" s="186"/>
      <c r="J2038" s="186"/>
      <c r="K2038" s="186"/>
      <c r="L2038" s="186"/>
      <c r="M2038" s="186"/>
      <c r="N2038" s="186"/>
      <c r="O2038" s="186"/>
      <c r="P2038" s="186"/>
      <c r="Q2038" s="186"/>
      <c r="R2038" s="186"/>
      <c r="S2038" s="186"/>
      <c r="T2038" s="186"/>
      <c r="U2038" s="186"/>
      <c r="V2038" s="186"/>
      <c r="W2038" s="186"/>
      <c r="X2038" s="186"/>
      <c r="Y2038" s="186"/>
      <c r="Z2038" s="186"/>
      <c r="AA2038" s="186"/>
      <c r="AB2038" s="186"/>
      <c r="AC2038" s="186"/>
      <c r="AD2038" s="186"/>
      <c r="AE2038" s="186"/>
      <c r="AF2038" s="186"/>
      <c r="AG2038" s="186"/>
      <c r="AH2038" s="186"/>
      <c r="AI2038" s="186"/>
      <c r="AJ2038" s="186"/>
      <c r="AK2038" s="186"/>
      <c r="AL2038" s="186"/>
      <c r="AM2038" s="186"/>
      <c r="AN2038" s="186"/>
      <c r="AO2038" s="186"/>
      <c r="AP2038" s="186"/>
    </row>
    <row r="2039" spans="1:42" s="55" customFormat="1" ht="31.9" hidden="1" customHeight="1" outlineLevel="1" x14ac:dyDescent="0.25">
      <c r="A2039" s="143" t="s">
        <v>830</v>
      </c>
      <c r="B2039" s="75" t="s">
        <v>787</v>
      </c>
      <c r="C2039" s="73"/>
      <c r="D2039" s="111"/>
      <c r="E2039" s="76"/>
      <c r="F2039" s="76"/>
      <c r="G2039" s="78"/>
      <c r="H2039" s="186"/>
      <c r="I2039" s="186"/>
      <c r="J2039" s="186"/>
      <c r="K2039" s="186"/>
      <c r="L2039" s="186"/>
      <c r="M2039" s="186"/>
      <c r="N2039" s="186"/>
      <c r="O2039" s="186"/>
      <c r="P2039" s="186"/>
      <c r="Q2039" s="186"/>
      <c r="R2039" s="186"/>
      <c r="S2039" s="186"/>
      <c r="T2039" s="186"/>
      <c r="U2039" s="186"/>
      <c r="V2039" s="186"/>
      <c r="W2039" s="186"/>
      <c r="X2039" s="186"/>
      <c r="Y2039" s="186"/>
      <c r="Z2039" s="186"/>
      <c r="AA2039" s="186"/>
      <c r="AB2039" s="186"/>
      <c r="AC2039" s="186"/>
      <c r="AD2039" s="186"/>
      <c r="AE2039" s="186"/>
      <c r="AF2039" s="186"/>
      <c r="AG2039" s="186"/>
      <c r="AH2039" s="186"/>
      <c r="AI2039" s="186"/>
      <c r="AJ2039" s="186"/>
      <c r="AK2039" s="186"/>
      <c r="AL2039" s="186"/>
      <c r="AM2039" s="186"/>
      <c r="AN2039" s="186"/>
      <c r="AO2039" s="186"/>
      <c r="AP2039" s="186"/>
    </row>
    <row r="2040" spans="1:42" s="55" customFormat="1" ht="31.9" hidden="1" customHeight="1" outlineLevel="1" x14ac:dyDescent="0.25">
      <c r="A2040" s="143" t="s">
        <v>219</v>
      </c>
      <c r="B2040" s="68" t="s">
        <v>122</v>
      </c>
      <c r="C2040" s="69"/>
      <c r="D2040" s="119"/>
      <c r="E2040" s="85"/>
      <c r="F2040" s="85"/>
      <c r="G2040" s="86"/>
      <c r="H2040" s="186"/>
      <c r="I2040" s="186"/>
      <c r="J2040" s="186"/>
      <c r="K2040" s="186"/>
      <c r="L2040" s="186"/>
      <c r="M2040" s="186"/>
      <c r="N2040" s="186"/>
      <c r="O2040" s="186"/>
      <c r="P2040" s="186"/>
      <c r="Q2040" s="186"/>
      <c r="R2040" s="186"/>
      <c r="S2040" s="186"/>
      <c r="T2040" s="186"/>
      <c r="U2040" s="186"/>
      <c r="V2040" s="186"/>
      <c r="W2040" s="186"/>
      <c r="X2040" s="186"/>
      <c r="Y2040" s="186"/>
      <c r="Z2040" s="186"/>
      <c r="AA2040" s="186"/>
      <c r="AB2040" s="186"/>
      <c r="AC2040" s="186"/>
      <c r="AD2040" s="186"/>
      <c r="AE2040" s="186"/>
      <c r="AF2040" s="186"/>
      <c r="AG2040" s="186"/>
      <c r="AH2040" s="186"/>
      <c r="AI2040" s="186"/>
      <c r="AJ2040" s="186"/>
      <c r="AK2040" s="186"/>
      <c r="AL2040" s="186"/>
      <c r="AM2040" s="186"/>
      <c r="AN2040" s="186"/>
      <c r="AO2040" s="186"/>
      <c r="AP2040" s="186"/>
    </row>
    <row r="2041" spans="1:42" s="55" customFormat="1" ht="31.9" hidden="1" customHeight="1" outlineLevel="1" x14ac:dyDescent="0.25">
      <c r="A2041" s="143" t="s">
        <v>220</v>
      </c>
      <c r="B2041" s="72" t="s">
        <v>4</v>
      </c>
      <c r="C2041" s="73"/>
      <c r="D2041" s="111"/>
      <c r="E2041" s="76"/>
      <c r="F2041" s="76"/>
      <c r="G2041" s="78"/>
      <c r="H2041" s="186"/>
      <c r="I2041" s="186"/>
      <c r="J2041" s="186"/>
      <c r="K2041" s="186"/>
      <c r="L2041" s="186"/>
      <c r="M2041" s="186"/>
      <c r="N2041" s="186"/>
      <c r="O2041" s="186"/>
      <c r="P2041" s="186"/>
      <c r="Q2041" s="186"/>
      <c r="R2041" s="186"/>
      <c r="S2041" s="186"/>
      <c r="T2041" s="186"/>
      <c r="U2041" s="186"/>
      <c r="V2041" s="186"/>
      <c r="W2041" s="186"/>
      <c r="X2041" s="186"/>
      <c r="Y2041" s="186"/>
      <c r="Z2041" s="186"/>
      <c r="AA2041" s="186"/>
      <c r="AB2041" s="186"/>
      <c r="AC2041" s="186"/>
      <c r="AD2041" s="186"/>
      <c r="AE2041" s="186"/>
      <c r="AF2041" s="186"/>
      <c r="AG2041" s="186"/>
      <c r="AH2041" s="186"/>
      <c r="AI2041" s="186"/>
      <c r="AJ2041" s="186"/>
      <c r="AK2041" s="186"/>
      <c r="AL2041" s="186"/>
      <c r="AM2041" s="186"/>
      <c r="AN2041" s="186"/>
      <c r="AO2041" s="186"/>
      <c r="AP2041" s="186"/>
    </row>
    <row r="2042" spans="1:42" s="55" customFormat="1" ht="31.9" hidden="1" customHeight="1" outlineLevel="1" x14ac:dyDescent="0.25">
      <c r="A2042" s="143" t="s">
        <v>831</v>
      </c>
      <c r="B2042" s="75" t="s">
        <v>779</v>
      </c>
      <c r="C2042" s="73"/>
      <c r="D2042" s="111"/>
      <c r="E2042" s="76"/>
      <c r="F2042" s="76"/>
      <c r="G2042" s="78"/>
      <c r="H2042" s="186"/>
      <c r="I2042" s="186"/>
      <c r="J2042" s="186"/>
      <c r="K2042" s="186"/>
      <c r="L2042" s="186"/>
      <c r="M2042" s="186"/>
      <c r="N2042" s="186"/>
      <c r="O2042" s="186"/>
      <c r="P2042" s="186"/>
      <c r="Q2042" s="186"/>
      <c r="R2042" s="186"/>
      <c r="S2042" s="186"/>
      <c r="T2042" s="186"/>
      <c r="U2042" s="186"/>
      <c r="V2042" s="186"/>
      <c r="W2042" s="186"/>
      <c r="X2042" s="186"/>
      <c r="Y2042" s="186"/>
      <c r="Z2042" s="186"/>
      <c r="AA2042" s="186"/>
      <c r="AB2042" s="186"/>
      <c r="AC2042" s="186"/>
      <c r="AD2042" s="186"/>
      <c r="AE2042" s="186"/>
      <c r="AF2042" s="186"/>
      <c r="AG2042" s="186"/>
      <c r="AH2042" s="186"/>
      <c r="AI2042" s="186"/>
      <c r="AJ2042" s="186"/>
      <c r="AK2042" s="186"/>
      <c r="AL2042" s="186"/>
      <c r="AM2042" s="186"/>
      <c r="AN2042" s="186"/>
      <c r="AO2042" s="186"/>
      <c r="AP2042" s="186"/>
    </row>
    <row r="2043" spans="1:42" s="55" customFormat="1" ht="31.9" hidden="1" customHeight="1" outlineLevel="1" x14ac:dyDescent="0.25">
      <c r="A2043" s="143" t="s">
        <v>832</v>
      </c>
      <c r="B2043" s="75" t="s">
        <v>781</v>
      </c>
      <c r="C2043" s="73"/>
      <c r="D2043" s="111"/>
      <c r="E2043" s="76"/>
      <c r="F2043" s="76"/>
      <c r="G2043" s="78"/>
      <c r="H2043" s="186"/>
      <c r="I2043" s="186"/>
      <c r="J2043" s="186"/>
      <c r="K2043" s="186"/>
      <c r="L2043" s="186"/>
      <c r="M2043" s="186"/>
      <c r="N2043" s="186"/>
      <c r="O2043" s="186"/>
      <c r="P2043" s="186"/>
      <c r="Q2043" s="186"/>
      <c r="R2043" s="186"/>
      <c r="S2043" s="186"/>
      <c r="T2043" s="186"/>
      <c r="U2043" s="186"/>
      <c r="V2043" s="186"/>
      <c r="W2043" s="186"/>
      <c r="X2043" s="186"/>
      <c r="Y2043" s="186"/>
      <c r="Z2043" s="186"/>
      <c r="AA2043" s="186"/>
      <c r="AB2043" s="186"/>
      <c r="AC2043" s="186"/>
      <c r="AD2043" s="186"/>
      <c r="AE2043" s="186"/>
      <c r="AF2043" s="186"/>
      <c r="AG2043" s="186"/>
      <c r="AH2043" s="186"/>
      <c r="AI2043" s="186"/>
      <c r="AJ2043" s="186"/>
      <c r="AK2043" s="186"/>
      <c r="AL2043" s="186"/>
      <c r="AM2043" s="186"/>
      <c r="AN2043" s="186"/>
      <c r="AO2043" s="186"/>
      <c r="AP2043" s="186"/>
    </row>
    <row r="2044" spans="1:42" s="55" customFormat="1" ht="31.9" hidden="1" customHeight="1" outlineLevel="1" x14ac:dyDescent="0.25">
      <c r="A2044" s="143" t="s">
        <v>833</v>
      </c>
      <c r="B2044" s="75" t="s">
        <v>783</v>
      </c>
      <c r="C2044" s="73"/>
      <c r="D2044" s="111"/>
      <c r="E2044" s="76"/>
      <c r="F2044" s="76"/>
      <c r="G2044" s="78"/>
      <c r="H2044" s="186"/>
      <c r="I2044" s="186"/>
      <c r="J2044" s="186"/>
      <c r="K2044" s="186"/>
      <c r="L2044" s="186"/>
      <c r="M2044" s="186"/>
      <c r="N2044" s="186"/>
      <c r="O2044" s="186"/>
      <c r="P2044" s="186"/>
      <c r="Q2044" s="186"/>
      <c r="R2044" s="186"/>
      <c r="S2044" s="186"/>
      <c r="T2044" s="186"/>
      <c r="U2044" s="186"/>
      <c r="V2044" s="186"/>
      <c r="W2044" s="186"/>
      <c r="X2044" s="186"/>
      <c r="Y2044" s="186"/>
      <c r="Z2044" s="186"/>
      <c r="AA2044" s="186"/>
      <c r="AB2044" s="186"/>
      <c r="AC2044" s="186"/>
      <c r="AD2044" s="186"/>
      <c r="AE2044" s="186"/>
      <c r="AF2044" s="186"/>
      <c r="AG2044" s="186"/>
      <c r="AH2044" s="186"/>
      <c r="AI2044" s="186"/>
      <c r="AJ2044" s="186"/>
      <c r="AK2044" s="186"/>
      <c r="AL2044" s="186"/>
      <c r="AM2044" s="186"/>
      <c r="AN2044" s="186"/>
      <c r="AO2044" s="186"/>
      <c r="AP2044" s="186"/>
    </row>
    <row r="2045" spans="1:42" s="55" customFormat="1" ht="31.9" hidden="1" customHeight="1" outlineLevel="1" x14ac:dyDescent="0.25">
      <c r="A2045" s="143" t="s">
        <v>834</v>
      </c>
      <c r="B2045" s="75" t="s">
        <v>785</v>
      </c>
      <c r="C2045" s="73"/>
      <c r="D2045" s="111"/>
      <c r="E2045" s="76"/>
      <c r="F2045" s="76"/>
      <c r="G2045" s="78"/>
      <c r="H2045" s="186"/>
      <c r="I2045" s="186"/>
      <c r="J2045" s="186"/>
      <c r="K2045" s="186"/>
      <c r="L2045" s="186"/>
      <c r="M2045" s="186"/>
      <c r="N2045" s="186"/>
      <c r="O2045" s="186"/>
      <c r="P2045" s="186"/>
      <c r="Q2045" s="186"/>
      <c r="R2045" s="186"/>
      <c r="S2045" s="186"/>
      <c r="T2045" s="186"/>
      <c r="U2045" s="186"/>
      <c r="V2045" s="186"/>
      <c r="W2045" s="186"/>
      <c r="X2045" s="186"/>
      <c r="Y2045" s="186"/>
      <c r="Z2045" s="186"/>
      <c r="AA2045" s="186"/>
      <c r="AB2045" s="186"/>
      <c r="AC2045" s="186"/>
      <c r="AD2045" s="186"/>
      <c r="AE2045" s="186"/>
      <c r="AF2045" s="186"/>
      <c r="AG2045" s="186"/>
      <c r="AH2045" s="186"/>
      <c r="AI2045" s="186"/>
      <c r="AJ2045" s="186"/>
      <c r="AK2045" s="186"/>
      <c r="AL2045" s="186"/>
      <c r="AM2045" s="186"/>
      <c r="AN2045" s="186"/>
      <c r="AO2045" s="186"/>
      <c r="AP2045" s="186"/>
    </row>
    <row r="2046" spans="1:42" s="55" customFormat="1" ht="31.9" hidden="1" customHeight="1" outlineLevel="1" x14ac:dyDescent="0.25">
      <c r="A2046" s="143" t="s">
        <v>835</v>
      </c>
      <c r="B2046" s="75" t="s">
        <v>787</v>
      </c>
      <c r="C2046" s="73"/>
      <c r="D2046" s="111"/>
      <c r="E2046" s="76"/>
      <c r="F2046" s="76"/>
      <c r="G2046" s="78"/>
      <c r="H2046" s="186"/>
      <c r="I2046" s="186"/>
      <c r="J2046" s="186"/>
      <c r="K2046" s="186"/>
      <c r="L2046" s="186"/>
      <c r="M2046" s="186"/>
      <c r="N2046" s="186"/>
      <c r="O2046" s="186"/>
      <c r="P2046" s="186"/>
      <c r="Q2046" s="186"/>
      <c r="R2046" s="186"/>
      <c r="S2046" s="186"/>
      <c r="T2046" s="186"/>
      <c r="U2046" s="186"/>
      <c r="V2046" s="186"/>
      <c r="W2046" s="186"/>
      <c r="X2046" s="186"/>
      <c r="Y2046" s="186"/>
      <c r="Z2046" s="186"/>
      <c r="AA2046" s="186"/>
      <c r="AB2046" s="186"/>
      <c r="AC2046" s="186"/>
      <c r="AD2046" s="186"/>
      <c r="AE2046" s="186"/>
      <c r="AF2046" s="186"/>
      <c r="AG2046" s="186"/>
      <c r="AH2046" s="186"/>
      <c r="AI2046" s="186"/>
      <c r="AJ2046" s="186"/>
      <c r="AK2046" s="186"/>
      <c r="AL2046" s="186"/>
      <c r="AM2046" s="186"/>
      <c r="AN2046" s="186"/>
      <c r="AO2046" s="186"/>
      <c r="AP2046" s="186"/>
    </row>
    <row r="2047" spans="1:42" s="55" customFormat="1" ht="31.9" hidden="1" customHeight="1" outlineLevel="1" x14ac:dyDescent="0.25">
      <c r="A2047" s="143" t="s">
        <v>221</v>
      </c>
      <c r="B2047" s="107" t="s">
        <v>3</v>
      </c>
      <c r="C2047" s="73"/>
      <c r="D2047" s="111"/>
      <c r="E2047" s="76"/>
      <c r="F2047" s="76"/>
      <c r="G2047" s="78"/>
      <c r="H2047" s="186"/>
      <c r="I2047" s="186"/>
      <c r="J2047" s="186"/>
      <c r="K2047" s="186"/>
      <c r="L2047" s="186"/>
      <c r="M2047" s="186"/>
      <c r="N2047" s="186"/>
      <c r="O2047" s="186"/>
      <c r="P2047" s="186"/>
      <c r="Q2047" s="186"/>
      <c r="R2047" s="186"/>
      <c r="S2047" s="186"/>
      <c r="T2047" s="186"/>
      <c r="U2047" s="186"/>
      <c r="V2047" s="186"/>
      <c r="W2047" s="186"/>
      <c r="X2047" s="186"/>
      <c r="Y2047" s="186"/>
      <c r="Z2047" s="186"/>
      <c r="AA2047" s="186"/>
      <c r="AB2047" s="186"/>
      <c r="AC2047" s="186"/>
      <c r="AD2047" s="186"/>
      <c r="AE2047" s="186"/>
      <c r="AF2047" s="186"/>
      <c r="AG2047" s="186"/>
      <c r="AH2047" s="186"/>
      <c r="AI2047" s="186"/>
      <c r="AJ2047" s="186"/>
      <c r="AK2047" s="186"/>
      <c r="AL2047" s="186"/>
      <c r="AM2047" s="186"/>
      <c r="AN2047" s="186"/>
      <c r="AO2047" s="186"/>
      <c r="AP2047" s="186"/>
    </row>
    <row r="2048" spans="1:42" s="55" customFormat="1" ht="31.9" hidden="1" customHeight="1" outlineLevel="1" x14ac:dyDescent="0.25">
      <c r="A2048" s="143" t="s">
        <v>836</v>
      </c>
      <c r="B2048" s="75" t="s">
        <v>779</v>
      </c>
      <c r="C2048" s="73"/>
      <c r="D2048" s="111"/>
      <c r="E2048" s="76"/>
      <c r="F2048" s="76"/>
      <c r="G2048" s="78"/>
      <c r="H2048" s="186"/>
      <c r="I2048" s="186"/>
      <c r="J2048" s="186"/>
      <c r="K2048" s="186"/>
      <c r="L2048" s="186"/>
      <c r="M2048" s="186"/>
      <c r="N2048" s="186"/>
      <c r="O2048" s="186"/>
      <c r="P2048" s="186"/>
      <c r="Q2048" s="186"/>
      <c r="R2048" s="186"/>
      <c r="S2048" s="186"/>
      <c r="T2048" s="186"/>
      <c r="U2048" s="186"/>
      <c r="V2048" s="186"/>
      <c r="W2048" s="186"/>
      <c r="X2048" s="186"/>
      <c r="Y2048" s="186"/>
      <c r="Z2048" s="186"/>
      <c r="AA2048" s="186"/>
      <c r="AB2048" s="186"/>
      <c r="AC2048" s="186"/>
      <c r="AD2048" s="186"/>
      <c r="AE2048" s="186"/>
      <c r="AF2048" s="186"/>
      <c r="AG2048" s="186"/>
      <c r="AH2048" s="186"/>
      <c r="AI2048" s="186"/>
      <c r="AJ2048" s="186"/>
      <c r="AK2048" s="186"/>
      <c r="AL2048" s="186"/>
      <c r="AM2048" s="186"/>
      <c r="AN2048" s="186"/>
      <c r="AO2048" s="186"/>
      <c r="AP2048" s="186"/>
    </row>
    <row r="2049" spans="1:42" s="55" customFormat="1" ht="31.9" hidden="1" customHeight="1" outlineLevel="1" x14ac:dyDescent="0.25">
      <c r="A2049" s="143" t="s">
        <v>837</v>
      </c>
      <c r="B2049" s="75" t="s">
        <v>781</v>
      </c>
      <c r="C2049" s="73"/>
      <c r="D2049" s="111"/>
      <c r="E2049" s="76"/>
      <c r="F2049" s="76"/>
      <c r="G2049" s="78"/>
      <c r="H2049" s="186"/>
      <c r="I2049" s="186"/>
      <c r="J2049" s="186"/>
      <c r="K2049" s="186"/>
      <c r="L2049" s="186"/>
      <c r="M2049" s="186"/>
      <c r="N2049" s="186"/>
      <c r="O2049" s="186"/>
      <c r="P2049" s="186"/>
      <c r="Q2049" s="186"/>
      <c r="R2049" s="186"/>
      <c r="S2049" s="186"/>
      <c r="T2049" s="186"/>
      <c r="U2049" s="186"/>
      <c r="V2049" s="186"/>
      <c r="W2049" s="186"/>
      <c r="X2049" s="186"/>
      <c r="Y2049" s="186"/>
      <c r="Z2049" s="186"/>
      <c r="AA2049" s="186"/>
      <c r="AB2049" s="186"/>
      <c r="AC2049" s="186"/>
      <c r="AD2049" s="186"/>
      <c r="AE2049" s="186"/>
      <c r="AF2049" s="186"/>
      <c r="AG2049" s="186"/>
      <c r="AH2049" s="186"/>
      <c r="AI2049" s="186"/>
      <c r="AJ2049" s="186"/>
      <c r="AK2049" s="186"/>
      <c r="AL2049" s="186"/>
      <c r="AM2049" s="186"/>
      <c r="AN2049" s="186"/>
      <c r="AO2049" s="186"/>
      <c r="AP2049" s="186"/>
    </row>
    <row r="2050" spans="1:42" s="55" customFormat="1" ht="31.9" hidden="1" customHeight="1" outlineLevel="1" x14ac:dyDescent="0.25">
      <c r="A2050" s="143" t="s">
        <v>838</v>
      </c>
      <c r="B2050" s="75" t="s">
        <v>783</v>
      </c>
      <c r="C2050" s="73"/>
      <c r="D2050" s="111"/>
      <c r="E2050" s="76"/>
      <c r="F2050" s="76"/>
      <c r="G2050" s="78"/>
      <c r="H2050" s="186"/>
      <c r="I2050" s="186"/>
      <c r="J2050" s="186"/>
      <c r="K2050" s="186"/>
      <c r="L2050" s="186"/>
      <c r="M2050" s="186"/>
      <c r="N2050" s="186"/>
      <c r="O2050" s="186"/>
      <c r="P2050" s="186"/>
      <c r="Q2050" s="186"/>
      <c r="R2050" s="186"/>
      <c r="S2050" s="186"/>
      <c r="T2050" s="186"/>
      <c r="U2050" s="186"/>
      <c r="V2050" s="186"/>
      <c r="W2050" s="186"/>
      <c r="X2050" s="186"/>
      <c r="Y2050" s="186"/>
      <c r="Z2050" s="186"/>
      <c r="AA2050" s="186"/>
      <c r="AB2050" s="186"/>
      <c r="AC2050" s="186"/>
      <c r="AD2050" s="186"/>
      <c r="AE2050" s="186"/>
      <c r="AF2050" s="186"/>
      <c r="AG2050" s="186"/>
      <c r="AH2050" s="186"/>
      <c r="AI2050" s="186"/>
      <c r="AJ2050" s="186"/>
      <c r="AK2050" s="186"/>
      <c r="AL2050" s="186"/>
      <c r="AM2050" s="186"/>
      <c r="AN2050" s="186"/>
      <c r="AO2050" s="186"/>
      <c r="AP2050" s="186"/>
    </row>
    <row r="2051" spans="1:42" s="55" customFormat="1" ht="31.9" hidden="1" customHeight="1" outlineLevel="1" x14ac:dyDescent="0.25">
      <c r="A2051" s="143" t="s">
        <v>839</v>
      </c>
      <c r="B2051" s="75" t="s">
        <v>785</v>
      </c>
      <c r="C2051" s="73"/>
      <c r="D2051" s="111"/>
      <c r="E2051" s="76"/>
      <c r="F2051" s="76"/>
      <c r="G2051" s="78"/>
      <c r="H2051" s="186"/>
      <c r="I2051" s="186"/>
      <c r="J2051" s="186"/>
      <c r="K2051" s="186"/>
      <c r="L2051" s="186"/>
      <c r="M2051" s="186"/>
      <c r="N2051" s="186"/>
      <c r="O2051" s="186"/>
      <c r="P2051" s="186"/>
      <c r="Q2051" s="186"/>
      <c r="R2051" s="186"/>
      <c r="S2051" s="186"/>
      <c r="T2051" s="186"/>
      <c r="U2051" s="186"/>
      <c r="V2051" s="186"/>
      <c r="W2051" s="186"/>
      <c r="X2051" s="186"/>
      <c r="Y2051" s="186"/>
      <c r="Z2051" s="186"/>
      <c r="AA2051" s="186"/>
      <c r="AB2051" s="186"/>
      <c r="AC2051" s="186"/>
      <c r="AD2051" s="186"/>
      <c r="AE2051" s="186"/>
      <c r="AF2051" s="186"/>
      <c r="AG2051" s="186"/>
      <c r="AH2051" s="186"/>
      <c r="AI2051" s="186"/>
      <c r="AJ2051" s="186"/>
      <c r="AK2051" s="186"/>
      <c r="AL2051" s="186"/>
      <c r="AM2051" s="186"/>
      <c r="AN2051" s="186"/>
      <c r="AO2051" s="186"/>
      <c r="AP2051" s="186"/>
    </row>
    <row r="2052" spans="1:42" s="55" customFormat="1" ht="31.9" hidden="1" customHeight="1" outlineLevel="1" x14ac:dyDescent="0.25">
      <c r="A2052" s="143" t="s">
        <v>840</v>
      </c>
      <c r="B2052" s="75" t="s">
        <v>787</v>
      </c>
      <c r="C2052" s="73"/>
      <c r="D2052" s="111"/>
      <c r="E2052" s="76"/>
      <c r="F2052" s="76"/>
      <c r="G2052" s="78"/>
      <c r="H2052" s="186"/>
      <c r="I2052" s="186"/>
      <c r="J2052" s="186"/>
      <c r="K2052" s="186"/>
      <c r="L2052" s="186"/>
      <c r="M2052" s="186"/>
      <c r="N2052" s="186"/>
      <c r="O2052" s="186"/>
      <c r="P2052" s="186"/>
      <c r="Q2052" s="186"/>
      <c r="R2052" s="186"/>
      <c r="S2052" s="186"/>
      <c r="T2052" s="186"/>
      <c r="U2052" s="186"/>
      <c r="V2052" s="186"/>
      <c r="W2052" s="186"/>
      <c r="X2052" s="186"/>
      <c r="Y2052" s="186"/>
      <c r="Z2052" s="186"/>
      <c r="AA2052" s="186"/>
      <c r="AB2052" s="186"/>
      <c r="AC2052" s="186"/>
      <c r="AD2052" s="186"/>
      <c r="AE2052" s="186"/>
      <c r="AF2052" s="186"/>
      <c r="AG2052" s="186"/>
      <c r="AH2052" s="186"/>
      <c r="AI2052" s="186"/>
      <c r="AJ2052" s="186"/>
      <c r="AK2052" s="186"/>
      <c r="AL2052" s="186"/>
      <c r="AM2052" s="186"/>
      <c r="AN2052" s="186"/>
      <c r="AO2052" s="186"/>
      <c r="AP2052" s="186"/>
    </row>
    <row r="2053" spans="1:42" s="55" customFormat="1" ht="31.9" hidden="1" customHeight="1" outlineLevel="1" x14ac:dyDescent="0.25">
      <c r="A2053" s="143" t="s">
        <v>222</v>
      </c>
      <c r="B2053" s="72" t="s">
        <v>5</v>
      </c>
      <c r="C2053" s="73"/>
      <c r="D2053" s="111"/>
      <c r="E2053" s="76"/>
      <c r="F2053" s="76"/>
      <c r="G2053" s="78"/>
      <c r="H2053" s="186"/>
      <c r="I2053" s="186"/>
      <c r="J2053" s="186"/>
      <c r="K2053" s="186"/>
      <c r="L2053" s="186"/>
      <c r="M2053" s="186"/>
      <c r="N2053" s="186"/>
      <c r="O2053" s="186"/>
      <c r="P2053" s="186"/>
      <c r="Q2053" s="186"/>
      <c r="R2053" s="186"/>
      <c r="S2053" s="186"/>
      <c r="T2053" s="186"/>
      <c r="U2053" s="186"/>
      <c r="V2053" s="186"/>
      <c r="W2053" s="186"/>
      <c r="X2053" s="186"/>
      <c r="Y2053" s="186"/>
      <c r="Z2053" s="186"/>
      <c r="AA2053" s="186"/>
      <c r="AB2053" s="186"/>
      <c r="AC2053" s="186"/>
      <c r="AD2053" s="186"/>
      <c r="AE2053" s="186"/>
      <c r="AF2053" s="186"/>
      <c r="AG2053" s="186"/>
      <c r="AH2053" s="186"/>
      <c r="AI2053" s="186"/>
      <c r="AJ2053" s="186"/>
      <c r="AK2053" s="186"/>
      <c r="AL2053" s="186"/>
      <c r="AM2053" s="186"/>
      <c r="AN2053" s="186"/>
      <c r="AO2053" s="186"/>
      <c r="AP2053" s="186"/>
    </row>
    <row r="2054" spans="1:42" s="55" customFormat="1" ht="31.9" hidden="1" customHeight="1" outlineLevel="1" x14ac:dyDescent="0.25">
      <c r="A2054" s="143" t="s">
        <v>841</v>
      </c>
      <c r="B2054" s="75" t="s">
        <v>779</v>
      </c>
      <c r="C2054" s="73"/>
      <c r="D2054" s="111"/>
      <c r="E2054" s="76"/>
      <c r="F2054" s="76"/>
      <c r="G2054" s="78"/>
      <c r="H2054" s="186"/>
      <c r="I2054" s="186"/>
      <c r="J2054" s="186"/>
      <c r="K2054" s="186"/>
      <c r="L2054" s="186"/>
      <c r="M2054" s="186"/>
      <c r="N2054" s="186"/>
      <c r="O2054" s="186"/>
      <c r="P2054" s="186"/>
      <c r="Q2054" s="186"/>
      <c r="R2054" s="186"/>
      <c r="S2054" s="186"/>
      <c r="T2054" s="186"/>
      <c r="U2054" s="186"/>
      <c r="V2054" s="186"/>
      <c r="W2054" s="186"/>
      <c r="X2054" s="186"/>
      <c r="Y2054" s="186"/>
      <c r="Z2054" s="186"/>
      <c r="AA2054" s="186"/>
      <c r="AB2054" s="186"/>
      <c r="AC2054" s="186"/>
      <c r="AD2054" s="186"/>
      <c r="AE2054" s="186"/>
      <c r="AF2054" s="186"/>
      <c r="AG2054" s="186"/>
      <c r="AH2054" s="186"/>
      <c r="AI2054" s="186"/>
      <c r="AJ2054" s="186"/>
      <c r="AK2054" s="186"/>
      <c r="AL2054" s="186"/>
      <c r="AM2054" s="186"/>
      <c r="AN2054" s="186"/>
      <c r="AO2054" s="186"/>
      <c r="AP2054" s="186"/>
    </row>
    <row r="2055" spans="1:42" s="55" customFormat="1" ht="31.9" hidden="1" customHeight="1" outlineLevel="1" x14ac:dyDescent="0.25">
      <c r="A2055" s="143" t="s">
        <v>842</v>
      </c>
      <c r="B2055" s="75" t="s">
        <v>781</v>
      </c>
      <c r="C2055" s="73"/>
      <c r="D2055" s="111"/>
      <c r="E2055" s="76"/>
      <c r="F2055" s="76"/>
      <c r="G2055" s="78"/>
      <c r="H2055" s="186"/>
      <c r="I2055" s="186"/>
      <c r="J2055" s="186"/>
      <c r="K2055" s="186"/>
      <c r="L2055" s="186"/>
      <c r="M2055" s="186"/>
      <c r="N2055" s="186"/>
      <c r="O2055" s="186"/>
      <c r="P2055" s="186"/>
      <c r="Q2055" s="186"/>
      <c r="R2055" s="186"/>
      <c r="S2055" s="186"/>
      <c r="T2055" s="186"/>
      <c r="U2055" s="186"/>
      <c r="V2055" s="186"/>
      <c r="W2055" s="186"/>
      <c r="X2055" s="186"/>
      <c r="Y2055" s="186"/>
      <c r="Z2055" s="186"/>
      <c r="AA2055" s="186"/>
      <c r="AB2055" s="186"/>
      <c r="AC2055" s="186"/>
      <c r="AD2055" s="186"/>
      <c r="AE2055" s="186"/>
      <c r="AF2055" s="186"/>
      <c r="AG2055" s="186"/>
      <c r="AH2055" s="186"/>
      <c r="AI2055" s="186"/>
      <c r="AJ2055" s="186"/>
      <c r="AK2055" s="186"/>
      <c r="AL2055" s="186"/>
      <c r="AM2055" s="186"/>
      <c r="AN2055" s="186"/>
      <c r="AO2055" s="186"/>
      <c r="AP2055" s="186"/>
    </row>
    <row r="2056" spans="1:42" s="55" customFormat="1" ht="31.9" hidden="1" customHeight="1" outlineLevel="1" x14ac:dyDescent="0.25">
      <c r="A2056" s="143" t="s">
        <v>843</v>
      </c>
      <c r="B2056" s="75" t="s">
        <v>783</v>
      </c>
      <c r="C2056" s="73"/>
      <c r="D2056" s="111"/>
      <c r="E2056" s="76"/>
      <c r="F2056" s="76"/>
      <c r="G2056" s="78"/>
      <c r="H2056" s="186"/>
      <c r="I2056" s="186"/>
      <c r="J2056" s="186"/>
      <c r="K2056" s="186"/>
      <c r="L2056" s="186"/>
      <c r="M2056" s="186"/>
      <c r="N2056" s="186"/>
      <c r="O2056" s="186"/>
      <c r="P2056" s="186"/>
      <c r="Q2056" s="186"/>
      <c r="R2056" s="186"/>
      <c r="S2056" s="186"/>
      <c r="T2056" s="186"/>
      <c r="U2056" s="186"/>
      <c r="V2056" s="186"/>
      <c r="W2056" s="186"/>
      <c r="X2056" s="186"/>
      <c r="Y2056" s="186"/>
      <c r="Z2056" s="186"/>
      <c r="AA2056" s="186"/>
      <c r="AB2056" s="186"/>
      <c r="AC2056" s="186"/>
      <c r="AD2056" s="186"/>
      <c r="AE2056" s="186"/>
      <c r="AF2056" s="186"/>
      <c r="AG2056" s="186"/>
      <c r="AH2056" s="186"/>
      <c r="AI2056" s="186"/>
      <c r="AJ2056" s="186"/>
      <c r="AK2056" s="186"/>
      <c r="AL2056" s="186"/>
      <c r="AM2056" s="186"/>
      <c r="AN2056" s="186"/>
      <c r="AO2056" s="186"/>
      <c r="AP2056" s="186"/>
    </row>
    <row r="2057" spans="1:42" s="55" customFormat="1" ht="31.9" hidden="1" customHeight="1" outlineLevel="1" x14ac:dyDescent="0.25">
      <c r="A2057" s="143" t="s">
        <v>844</v>
      </c>
      <c r="B2057" s="75" t="s">
        <v>785</v>
      </c>
      <c r="C2057" s="73"/>
      <c r="D2057" s="111"/>
      <c r="E2057" s="76"/>
      <c r="F2057" s="76"/>
      <c r="G2057" s="78"/>
      <c r="H2057" s="186"/>
      <c r="I2057" s="186"/>
      <c r="J2057" s="186"/>
      <c r="K2057" s="186"/>
      <c r="L2057" s="186"/>
      <c r="M2057" s="186"/>
      <c r="N2057" s="186"/>
      <c r="O2057" s="186"/>
      <c r="P2057" s="186"/>
      <c r="Q2057" s="186"/>
      <c r="R2057" s="186"/>
      <c r="S2057" s="186"/>
      <c r="T2057" s="186"/>
      <c r="U2057" s="186"/>
      <c r="V2057" s="186"/>
      <c r="W2057" s="186"/>
      <c r="X2057" s="186"/>
      <c r="Y2057" s="186"/>
      <c r="Z2057" s="186"/>
      <c r="AA2057" s="186"/>
      <c r="AB2057" s="186"/>
      <c r="AC2057" s="186"/>
      <c r="AD2057" s="186"/>
      <c r="AE2057" s="186"/>
      <c r="AF2057" s="186"/>
      <c r="AG2057" s="186"/>
      <c r="AH2057" s="186"/>
      <c r="AI2057" s="186"/>
      <c r="AJ2057" s="186"/>
      <c r="AK2057" s="186"/>
      <c r="AL2057" s="186"/>
      <c r="AM2057" s="186"/>
      <c r="AN2057" s="186"/>
      <c r="AO2057" s="186"/>
      <c r="AP2057" s="186"/>
    </row>
    <row r="2058" spans="1:42" s="55" customFormat="1" ht="31.9" hidden="1" customHeight="1" outlineLevel="1" x14ac:dyDescent="0.25">
      <c r="A2058" s="143" t="s">
        <v>845</v>
      </c>
      <c r="B2058" s="75" t="s">
        <v>787</v>
      </c>
      <c r="C2058" s="73"/>
      <c r="D2058" s="111"/>
      <c r="E2058" s="76"/>
      <c r="F2058" s="76"/>
      <c r="G2058" s="78"/>
      <c r="H2058" s="186"/>
      <c r="I2058" s="186"/>
      <c r="J2058" s="186"/>
      <c r="K2058" s="186"/>
      <c r="L2058" s="186"/>
      <c r="M2058" s="186"/>
      <c r="N2058" s="186"/>
      <c r="O2058" s="186"/>
      <c r="P2058" s="186"/>
      <c r="Q2058" s="186"/>
      <c r="R2058" s="186"/>
      <c r="S2058" s="186"/>
      <c r="T2058" s="186"/>
      <c r="U2058" s="186"/>
      <c r="V2058" s="186"/>
      <c r="W2058" s="186"/>
      <c r="X2058" s="186"/>
      <c r="Y2058" s="186"/>
      <c r="Z2058" s="186"/>
      <c r="AA2058" s="186"/>
      <c r="AB2058" s="186"/>
      <c r="AC2058" s="186"/>
      <c r="AD2058" s="186"/>
      <c r="AE2058" s="186"/>
      <c r="AF2058" s="186"/>
      <c r="AG2058" s="186"/>
      <c r="AH2058" s="186"/>
      <c r="AI2058" s="186"/>
      <c r="AJ2058" s="186"/>
      <c r="AK2058" s="186"/>
      <c r="AL2058" s="186"/>
      <c r="AM2058" s="186"/>
      <c r="AN2058" s="186"/>
      <c r="AO2058" s="186"/>
      <c r="AP2058" s="186"/>
    </row>
    <row r="2059" spans="1:42" s="55" customFormat="1" ht="31.9" hidden="1" customHeight="1" outlineLevel="1" x14ac:dyDescent="0.25">
      <c r="A2059" s="143" t="s">
        <v>223</v>
      </c>
      <c r="B2059" s="72" t="s">
        <v>353</v>
      </c>
      <c r="C2059" s="73"/>
      <c r="D2059" s="111"/>
      <c r="E2059" s="76"/>
      <c r="F2059" s="76"/>
      <c r="G2059" s="78"/>
      <c r="H2059" s="186"/>
      <c r="I2059" s="186"/>
      <c r="J2059" s="186"/>
      <c r="K2059" s="186"/>
      <c r="L2059" s="186"/>
      <c r="M2059" s="186"/>
      <c r="N2059" s="186"/>
      <c r="O2059" s="186"/>
      <c r="P2059" s="186"/>
      <c r="Q2059" s="186"/>
      <c r="R2059" s="186"/>
      <c r="S2059" s="186"/>
      <c r="T2059" s="186"/>
      <c r="U2059" s="186"/>
      <c r="V2059" s="186"/>
      <c r="W2059" s="186"/>
      <c r="X2059" s="186"/>
      <c r="Y2059" s="186"/>
      <c r="Z2059" s="186"/>
      <c r="AA2059" s="186"/>
      <c r="AB2059" s="186"/>
      <c r="AC2059" s="186"/>
      <c r="AD2059" s="186"/>
      <c r="AE2059" s="186"/>
      <c r="AF2059" s="186"/>
      <c r="AG2059" s="186"/>
      <c r="AH2059" s="186"/>
      <c r="AI2059" s="186"/>
      <c r="AJ2059" s="186"/>
      <c r="AK2059" s="186"/>
      <c r="AL2059" s="186"/>
      <c r="AM2059" s="186"/>
      <c r="AN2059" s="186"/>
      <c r="AO2059" s="186"/>
      <c r="AP2059" s="186"/>
    </row>
    <row r="2060" spans="1:42" s="55" customFormat="1" ht="31.9" hidden="1" customHeight="1" outlineLevel="1" x14ac:dyDescent="0.25">
      <c r="A2060" s="143" t="s">
        <v>846</v>
      </c>
      <c r="B2060" s="75" t="s">
        <v>779</v>
      </c>
      <c r="C2060" s="73"/>
      <c r="D2060" s="111"/>
      <c r="E2060" s="76"/>
      <c r="F2060" s="76"/>
      <c r="G2060" s="78"/>
      <c r="H2060" s="186"/>
      <c r="I2060" s="186"/>
      <c r="J2060" s="186"/>
      <c r="K2060" s="186"/>
      <c r="L2060" s="186"/>
      <c r="M2060" s="186"/>
      <c r="N2060" s="186"/>
      <c r="O2060" s="186"/>
      <c r="P2060" s="186"/>
      <c r="Q2060" s="186"/>
      <c r="R2060" s="186"/>
      <c r="S2060" s="186"/>
      <c r="T2060" s="186"/>
      <c r="U2060" s="186"/>
      <c r="V2060" s="186"/>
      <c r="W2060" s="186"/>
      <c r="X2060" s="186"/>
      <c r="Y2060" s="186"/>
      <c r="Z2060" s="186"/>
      <c r="AA2060" s="186"/>
      <c r="AB2060" s="186"/>
      <c r="AC2060" s="186"/>
      <c r="AD2060" s="186"/>
      <c r="AE2060" s="186"/>
      <c r="AF2060" s="186"/>
      <c r="AG2060" s="186"/>
      <c r="AH2060" s="186"/>
      <c r="AI2060" s="186"/>
      <c r="AJ2060" s="186"/>
      <c r="AK2060" s="186"/>
      <c r="AL2060" s="186"/>
      <c r="AM2060" s="186"/>
      <c r="AN2060" s="186"/>
      <c r="AO2060" s="186"/>
      <c r="AP2060" s="186"/>
    </row>
    <row r="2061" spans="1:42" s="55" customFormat="1" ht="31.9" hidden="1" customHeight="1" outlineLevel="1" x14ac:dyDescent="0.25">
      <c r="A2061" s="143" t="s">
        <v>847</v>
      </c>
      <c r="B2061" s="75" t="s">
        <v>781</v>
      </c>
      <c r="C2061" s="73"/>
      <c r="D2061" s="111"/>
      <c r="E2061" s="76"/>
      <c r="F2061" s="76"/>
      <c r="G2061" s="78"/>
      <c r="H2061" s="186"/>
      <c r="I2061" s="186"/>
      <c r="J2061" s="186"/>
      <c r="K2061" s="186"/>
      <c r="L2061" s="186"/>
      <c r="M2061" s="186"/>
      <c r="N2061" s="186"/>
      <c r="O2061" s="186"/>
      <c r="P2061" s="186"/>
      <c r="Q2061" s="186"/>
      <c r="R2061" s="186"/>
      <c r="S2061" s="186"/>
      <c r="T2061" s="186"/>
      <c r="U2061" s="186"/>
      <c r="V2061" s="186"/>
      <c r="W2061" s="186"/>
      <c r="X2061" s="186"/>
      <c r="Y2061" s="186"/>
      <c r="Z2061" s="186"/>
      <c r="AA2061" s="186"/>
      <c r="AB2061" s="186"/>
      <c r="AC2061" s="186"/>
      <c r="AD2061" s="186"/>
      <c r="AE2061" s="186"/>
      <c r="AF2061" s="186"/>
      <c r="AG2061" s="186"/>
      <c r="AH2061" s="186"/>
      <c r="AI2061" s="186"/>
      <c r="AJ2061" s="186"/>
      <c r="AK2061" s="186"/>
      <c r="AL2061" s="186"/>
      <c r="AM2061" s="186"/>
      <c r="AN2061" s="186"/>
      <c r="AO2061" s="186"/>
      <c r="AP2061" s="186"/>
    </row>
    <row r="2062" spans="1:42" s="55" customFormat="1" ht="31.9" hidden="1" customHeight="1" outlineLevel="1" x14ac:dyDescent="0.25">
      <c r="A2062" s="143" t="s">
        <v>848</v>
      </c>
      <c r="B2062" s="75" t="s">
        <v>783</v>
      </c>
      <c r="C2062" s="73"/>
      <c r="D2062" s="111"/>
      <c r="E2062" s="76"/>
      <c r="F2062" s="76"/>
      <c r="G2062" s="78"/>
      <c r="H2062" s="186"/>
      <c r="I2062" s="186"/>
      <c r="J2062" s="186"/>
      <c r="K2062" s="186"/>
      <c r="L2062" s="186"/>
      <c r="M2062" s="186"/>
      <c r="N2062" s="186"/>
      <c r="O2062" s="186"/>
      <c r="P2062" s="186"/>
      <c r="Q2062" s="186"/>
      <c r="R2062" s="186"/>
      <c r="S2062" s="186"/>
      <c r="T2062" s="186"/>
      <c r="U2062" s="186"/>
      <c r="V2062" s="186"/>
      <c r="W2062" s="186"/>
      <c r="X2062" s="186"/>
      <c r="Y2062" s="186"/>
      <c r="Z2062" s="186"/>
      <c r="AA2062" s="186"/>
      <c r="AB2062" s="186"/>
      <c r="AC2062" s="186"/>
      <c r="AD2062" s="186"/>
      <c r="AE2062" s="186"/>
      <c r="AF2062" s="186"/>
      <c r="AG2062" s="186"/>
      <c r="AH2062" s="186"/>
      <c r="AI2062" s="186"/>
      <c r="AJ2062" s="186"/>
      <c r="AK2062" s="186"/>
      <c r="AL2062" s="186"/>
      <c r="AM2062" s="186"/>
      <c r="AN2062" s="186"/>
      <c r="AO2062" s="186"/>
      <c r="AP2062" s="186"/>
    </row>
    <row r="2063" spans="1:42" s="55" customFormat="1" ht="31.9" hidden="1" customHeight="1" outlineLevel="1" x14ac:dyDescent="0.25">
      <c r="A2063" s="143" t="s">
        <v>849</v>
      </c>
      <c r="B2063" s="75" t="s">
        <v>785</v>
      </c>
      <c r="C2063" s="73"/>
      <c r="D2063" s="111"/>
      <c r="E2063" s="76"/>
      <c r="F2063" s="76"/>
      <c r="G2063" s="78"/>
      <c r="H2063" s="186"/>
      <c r="I2063" s="186"/>
      <c r="J2063" s="186"/>
      <c r="K2063" s="186"/>
      <c r="L2063" s="186"/>
      <c r="M2063" s="186"/>
      <c r="N2063" s="186"/>
      <c r="O2063" s="186"/>
      <c r="P2063" s="186"/>
      <c r="Q2063" s="186"/>
      <c r="R2063" s="186"/>
      <c r="S2063" s="186"/>
      <c r="T2063" s="186"/>
      <c r="U2063" s="186"/>
      <c r="V2063" s="186"/>
      <c r="W2063" s="186"/>
      <c r="X2063" s="186"/>
      <c r="Y2063" s="186"/>
      <c r="Z2063" s="186"/>
      <c r="AA2063" s="186"/>
      <c r="AB2063" s="186"/>
      <c r="AC2063" s="186"/>
      <c r="AD2063" s="186"/>
      <c r="AE2063" s="186"/>
      <c r="AF2063" s="186"/>
      <c r="AG2063" s="186"/>
      <c r="AH2063" s="186"/>
      <c r="AI2063" s="186"/>
      <c r="AJ2063" s="186"/>
      <c r="AK2063" s="186"/>
      <c r="AL2063" s="186"/>
      <c r="AM2063" s="186"/>
      <c r="AN2063" s="186"/>
      <c r="AO2063" s="186"/>
      <c r="AP2063" s="186"/>
    </row>
    <row r="2064" spans="1:42" s="55" customFormat="1" ht="31.9" hidden="1" customHeight="1" outlineLevel="1" x14ac:dyDescent="0.25">
      <c r="A2064" s="143" t="s">
        <v>850</v>
      </c>
      <c r="B2064" s="75" t="s">
        <v>787</v>
      </c>
      <c r="C2064" s="73"/>
      <c r="D2064" s="111"/>
      <c r="E2064" s="76"/>
      <c r="F2064" s="76"/>
      <c r="G2064" s="78"/>
      <c r="H2064" s="186"/>
      <c r="I2064" s="186"/>
      <c r="J2064" s="186"/>
      <c r="K2064" s="186"/>
      <c r="L2064" s="186"/>
      <c r="M2064" s="186"/>
      <c r="N2064" s="186"/>
      <c r="O2064" s="186"/>
      <c r="P2064" s="186"/>
      <c r="Q2064" s="186"/>
      <c r="R2064" s="186"/>
      <c r="S2064" s="186"/>
      <c r="T2064" s="186"/>
      <c r="U2064" s="186"/>
      <c r="V2064" s="186"/>
      <c r="W2064" s="186"/>
      <c r="X2064" s="186"/>
      <c r="Y2064" s="186"/>
      <c r="Z2064" s="186"/>
      <c r="AA2064" s="186"/>
      <c r="AB2064" s="186"/>
      <c r="AC2064" s="186"/>
      <c r="AD2064" s="186"/>
      <c r="AE2064" s="186"/>
      <c r="AF2064" s="186"/>
      <c r="AG2064" s="186"/>
      <c r="AH2064" s="186"/>
      <c r="AI2064" s="186"/>
      <c r="AJ2064" s="186"/>
      <c r="AK2064" s="186"/>
      <c r="AL2064" s="186"/>
      <c r="AM2064" s="186"/>
      <c r="AN2064" s="186"/>
      <c r="AO2064" s="186"/>
      <c r="AP2064" s="186"/>
    </row>
    <row r="2065" spans="1:42" s="55" customFormat="1" ht="31.9" hidden="1" customHeight="1" outlineLevel="1" x14ac:dyDescent="0.25">
      <c r="A2065" s="143" t="s">
        <v>224</v>
      </c>
      <c r="B2065" s="72" t="s">
        <v>356</v>
      </c>
      <c r="C2065" s="73"/>
      <c r="D2065" s="111"/>
      <c r="E2065" s="76"/>
      <c r="F2065" s="76"/>
      <c r="G2065" s="78"/>
      <c r="H2065" s="186"/>
      <c r="I2065" s="186"/>
      <c r="J2065" s="186"/>
      <c r="K2065" s="186"/>
      <c r="L2065" s="186"/>
      <c r="M2065" s="186"/>
      <c r="N2065" s="186"/>
      <c r="O2065" s="186"/>
      <c r="P2065" s="186"/>
      <c r="Q2065" s="186"/>
      <c r="R2065" s="186"/>
      <c r="S2065" s="186"/>
      <c r="T2065" s="186"/>
      <c r="U2065" s="186"/>
      <c r="V2065" s="186"/>
      <c r="W2065" s="186"/>
      <c r="X2065" s="186"/>
      <c r="Y2065" s="186"/>
      <c r="Z2065" s="186"/>
      <c r="AA2065" s="186"/>
      <c r="AB2065" s="186"/>
      <c r="AC2065" s="186"/>
      <c r="AD2065" s="186"/>
      <c r="AE2065" s="186"/>
      <c r="AF2065" s="186"/>
      <c r="AG2065" s="186"/>
      <c r="AH2065" s="186"/>
      <c r="AI2065" s="186"/>
      <c r="AJ2065" s="186"/>
      <c r="AK2065" s="186"/>
      <c r="AL2065" s="186"/>
      <c r="AM2065" s="186"/>
      <c r="AN2065" s="186"/>
      <c r="AO2065" s="186"/>
      <c r="AP2065" s="186"/>
    </row>
    <row r="2066" spans="1:42" s="55" customFormat="1" ht="31.9" hidden="1" customHeight="1" outlineLevel="1" x14ac:dyDescent="0.25">
      <c r="A2066" s="143" t="s">
        <v>851</v>
      </c>
      <c r="B2066" s="75" t="s">
        <v>779</v>
      </c>
      <c r="C2066" s="73"/>
      <c r="D2066" s="111"/>
      <c r="E2066" s="76"/>
      <c r="F2066" s="76"/>
      <c r="G2066" s="78"/>
      <c r="H2066" s="186"/>
      <c r="I2066" s="186"/>
      <c r="J2066" s="186"/>
      <c r="K2066" s="186"/>
      <c r="L2066" s="186"/>
      <c r="M2066" s="186"/>
      <c r="N2066" s="186"/>
      <c r="O2066" s="186"/>
      <c r="P2066" s="186"/>
      <c r="Q2066" s="186"/>
      <c r="R2066" s="186"/>
      <c r="S2066" s="186"/>
      <c r="T2066" s="186"/>
      <c r="U2066" s="186"/>
      <c r="V2066" s="186"/>
      <c r="W2066" s="186"/>
      <c r="X2066" s="186"/>
      <c r="Y2066" s="186"/>
      <c r="Z2066" s="186"/>
      <c r="AA2066" s="186"/>
      <c r="AB2066" s="186"/>
      <c r="AC2066" s="186"/>
      <c r="AD2066" s="186"/>
      <c r="AE2066" s="186"/>
      <c r="AF2066" s="186"/>
      <c r="AG2066" s="186"/>
      <c r="AH2066" s="186"/>
      <c r="AI2066" s="186"/>
      <c r="AJ2066" s="186"/>
      <c r="AK2066" s="186"/>
      <c r="AL2066" s="186"/>
      <c r="AM2066" s="186"/>
      <c r="AN2066" s="186"/>
      <c r="AO2066" s="186"/>
      <c r="AP2066" s="186"/>
    </row>
    <row r="2067" spans="1:42" s="55" customFormat="1" ht="31.9" hidden="1" customHeight="1" outlineLevel="1" x14ac:dyDescent="0.25">
      <c r="A2067" s="143" t="s">
        <v>852</v>
      </c>
      <c r="B2067" s="75" t="s">
        <v>781</v>
      </c>
      <c r="C2067" s="73"/>
      <c r="D2067" s="111"/>
      <c r="E2067" s="76"/>
      <c r="F2067" s="76"/>
      <c r="G2067" s="78"/>
      <c r="H2067" s="186"/>
      <c r="I2067" s="186"/>
      <c r="J2067" s="186"/>
      <c r="K2067" s="186"/>
      <c r="L2067" s="186"/>
      <c r="M2067" s="186"/>
      <c r="N2067" s="186"/>
      <c r="O2067" s="186"/>
      <c r="P2067" s="186"/>
      <c r="Q2067" s="186"/>
      <c r="R2067" s="186"/>
      <c r="S2067" s="186"/>
      <c r="T2067" s="186"/>
      <c r="U2067" s="186"/>
      <c r="V2067" s="186"/>
      <c r="W2067" s="186"/>
      <c r="X2067" s="186"/>
      <c r="Y2067" s="186"/>
      <c r="Z2067" s="186"/>
      <c r="AA2067" s="186"/>
      <c r="AB2067" s="186"/>
      <c r="AC2067" s="186"/>
      <c r="AD2067" s="186"/>
      <c r="AE2067" s="186"/>
      <c r="AF2067" s="186"/>
      <c r="AG2067" s="186"/>
      <c r="AH2067" s="186"/>
      <c r="AI2067" s="186"/>
      <c r="AJ2067" s="186"/>
      <c r="AK2067" s="186"/>
      <c r="AL2067" s="186"/>
      <c r="AM2067" s="186"/>
      <c r="AN2067" s="186"/>
      <c r="AO2067" s="186"/>
      <c r="AP2067" s="186"/>
    </row>
    <row r="2068" spans="1:42" s="55" customFormat="1" ht="31.9" hidden="1" customHeight="1" outlineLevel="1" x14ac:dyDescent="0.25">
      <c r="A2068" s="143" t="s">
        <v>853</v>
      </c>
      <c r="B2068" s="75" t="s">
        <v>783</v>
      </c>
      <c r="C2068" s="73"/>
      <c r="D2068" s="111"/>
      <c r="E2068" s="76"/>
      <c r="F2068" s="76"/>
      <c r="G2068" s="78"/>
      <c r="H2068" s="186"/>
      <c r="I2068" s="186"/>
      <c r="J2068" s="186"/>
      <c r="K2068" s="186"/>
      <c r="L2068" s="186"/>
      <c r="M2068" s="186"/>
      <c r="N2068" s="186"/>
      <c r="O2068" s="186"/>
      <c r="P2068" s="186"/>
      <c r="Q2068" s="186"/>
      <c r="R2068" s="186"/>
      <c r="S2068" s="186"/>
      <c r="T2068" s="186"/>
      <c r="U2068" s="186"/>
      <c r="V2068" s="186"/>
      <c r="W2068" s="186"/>
      <c r="X2068" s="186"/>
      <c r="Y2068" s="186"/>
      <c r="Z2068" s="186"/>
      <c r="AA2068" s="186"/>
      <c r="AB2068" s="186"/>
      <c r="AC2068" s="186"/>
      <c r="AD2068" s="186"/>
      <c r="AE2068" s="186"/>
      <c r="AF2068" s="186"/>
      <c r="AG2068" s="186"/>
      <c r="AH2068" s="186"/>
      <c r="AI2068" s="186"/>
      <c r="AJ2068" s="186"/>
      <c r="AK2068" s="186"/>
      <c r="AL2068" s="186"/>
      <c r="AM2068" s="186"/>
      <c r="AN2068" s="186"/>
      <c r="AO2068" s="186"/>
      <c r="AP2068" s="186"/>
    </row>
    <row r="2069" spans="1:42" s="55" customFormat="1" ht="31.9" hidden="1" customHeight="1" outlineLevel="1" x14ac:dyDescent="0.25">
      <c r="A2069" s="143" t="s">
        <v>854</v>
      </c>
      <c r="B2069" s="75" t="s">
        <v>785</v>
      </c>
      <c r="C2069" s="73"/>
      <c r="D2069" s="111"/>
      <c r="E2069" s="76"/>
      <c r="F2069" s="76"/>
      <c r="G2069" s="78"/>
      <c r="H2069" s="186"/>
      <c r="I2069" s="186"/>
      <c r="J2069" s="186"/>
      <c r="K2069" s="186"/>
      <c r="L2069" s="186"/>
      <c r="M2069" s="186"/>
      <c r="N2069" s="186"/>
      <c r="O2069" s="186"/>
      <c r="P2069" s="186"/>
      <c r="Q2069" s="186"/>
      <c r="R2069" s="186"/>
      <c r="S2069" s="186"/>
      <c r="T2069" s="186"/>
      <c r="U2069" s="186"/>
      <c r="V2069" s="186"/>
      <c r="W2069" s="186"/>
      <c r="X2069" s="186"/>
      <c r="Y2069" s="186"/>
      <c r="Z2069" s="186"/>
      <c r="AA2069" s="186"/>
      <c r="AB2069" s="186"/>
      <c r="AC2069" s="186"/>
      <c r="AD2069" s="186"/>
      <c r="AE2069" s="186"/>
      <c r="AF2069" s="186"/>
      <c r="AG2069" s="186"/>
      <c r="AH2069" s="186"/>
      <c r="AI2069" s="186"/>
      <c r="AJ2069" s="186"/>
      <c r="AK2069" s="186"/>
      <c r="AL2069" s="186"/>
      <c r="AM2069" s="186"/>
      <c r="AN2069" s="186"/>
      <c r="AO2069" s="186"/>
      <c r="AP2069" s="186"/>
    </row>
    <row r="2070" spans="1:42" s="55" customFormat="1" ht="31.9" hidden="1" customHeight="1" outlineLevel="1" x14ac:dyDescent="0.25">
      <c r="A2070" s="143" t="s">
        <v>855</v>
      </c>
      <c r="B2070" s="75" t="s">
        <v>787</v>
      </c>
      <c r="C2070" s="73"/>
      <c r="D2070" s="111"/>
      <c r="E2070" s="76"/>
      <c r="F2070" s="76"/>
      <c r="G2070" s="78"/>
      <c r="H2070" s="186"/>
      <c r="I2070" s="186"/>
      <c r="J2070" s="186"/>
      <c r="K2070" s="186"/>
      <c r="L2070" s="186"/>
      <c r="M2070" s="186"/>
      <c r="N2070" s="186"/>
      <c r="O2070" s="186"/>
      <c r="P2070" s="186"/>
      <c r="Q2070" s="186"/>
      <c r="R2070" s="186"/>
      <c r="S2070" s="186"/>
      <c r="T2070" s="186"/>
      <c r="U2070" s="186"/>
      <c r="V2070" s="186"/>
      <c r="W2070" s="186"/>
      <c r="X2070" s="186"/>
      <c r="Y2070" s="186"/>
      <c r="Z2070" s="186"/>
      <c r="AA2070" s="186"/>
      <c r="AB2070" s="186"/>
      <c r="AC2070" s="186"/>
      <c r="AD2070" s="186"/>
      <c r="AE2070" s="186"/>
      <c r="AF2070" s="186"/>
      <c r="AG2070" s="186"/>
      <c r="AH2070" s="186"/>
      <c r="AI2070" s="186"/>
      <c r="AJ2070" s="186"/>
      <c r="AK2070" s="186"/>
      <c r="AL2070" s="186"/>
      <c r="AM2070" s="186"/>
      <c r="AN2070" s="186"/>
      <c r="AO2070" s="186"/>
      <c r="AP2070" s="186"/>
    </row>
    <row r="2071" spans="1:42" s="55" customFormat="1" ht="31.9" hidden="1" customHeight="1" outlineLevel="1" x14ac:dyDescent="0.25">
      <c r="A2071" s="143" t="s">
        <v>225</v>
      </c>
      <c r="B2071" s="72" t="s">
        <v>359</v>
      </c>
      <c r="C2071" s="73"/>
      <c r="D2071" s="111"/>
      <c r="E2071" s="76"/>
      <c r="F2071" s="76"/>
      <c r="G2071" s="78"/>
      <c r="H2071" s="186"/>
      <c r="I2071" s="186"/>
      <c r="J2071" s="186"/>
      <c r="K2071" s="186"/>
      <c r="L2071" s="186"/>
      <c r="M2071" s="186"/>
      <c r="N2071" s="186"/>
      <c r="O2071" s="186"/>
      <c r="P2071" s="186"/>
      <c r="Q2071" s="186"/>
      <c r="R2071" s="186"/>
      <c r="S2071" s="186"/>
      <c r="T2071" s="186"/>
      <c r="U2071" s="186"/>
      <c r="V2071" s="186"/>
      <c r="W2071" s="186"/>
      <c r="X2071" s="186"/>
      <c r="Y2071" s="186"/>
      <c r="Z2071" s="186"/>
      <c r="AA2071" s="186"/>
      <c r="AB2071" s="186"/>
      <c r="AC2071" s="186"/>
      <c r="AD2071" s="186"/>
      <c r="AE2071" s="186"/>
      <c r="AF2071" s="186"/>
      <c r="AG2071" s="186"/>
      <c r="AH2071" s="186"/>
      <c r="AI2071" s="186"/>
      <c r="AJ2071" s="186"/>
      <c r="AK2071" s="186"/>
      <c r="AL2071" s="186"/>
      <c r="AM2071" s="186"/>
      <c r="AN2071" s="186"/>
      <c r="AO2071" s="186"/>
      <c r="AP2071" s="186"/>
    </row>
    <row r="2072" spans="1:42" s="55" customFormat="1" ht="31.9" hidden="1" customHeight="1" outlineLevel="1" x14ac:dyDescent="0.25">
      <c r="A2072" s="143" t="s">
        <v>856</v>
      </c>
      <c r="B2072" s="75" t="s">
        <v>779</v>
      </c>
      <c r="C2072" s="73"/>
      <c r="D2072" s="111"/>
      <c r="E2072" s="76"/>
      <c r="F2072" s="76"/>
      <c r="G2072" s="78"/>
      <c r="H2072" s="186"/>
      <c r="I2072" s="186"/>
      <c r="J2072" s="186"/>
      <c r="K2072" s="186"/>
      <c r="L2072" s="186"/>
      <c r="M2072" s="186"/>
      <c r="N2072" s="186"/>
      <c r="O2072" s="186"/>
      <c r="P2072" s="186"/>
      <c r="Q2072" s="186"/>
      <c r="R2072" s="186"/>
      <c r="S2072" s="186"/>
      <c r="T2072" s="186"/>
      <c r="U2072" s="186"/>
      <c r="V2072" s="186"/>
      <c r="W2072" s="186"/>
      <c r="X2072" s="186"/>
      <c r="Y2072" s="186"/>
      <c r="Z2072" s="186"/>
      <c r="AA2072" s="186"/>
      <c r="AB2072" s="186"/>
      <c r="AC2072" s="186"/>
      <c r="AD2072" s="186"/>
      <c r="AE2072" s="186"/>
      <c r="AF2072" s="186"/>
      <c r="AG2072" s="186"/>
      <c r="AH2072" s="186"/>
      <c r="AI2072" s="186"/>
      <c r="AJ2072" s="186"/>
      <c r="AK2072" s="186"/>
      <c r="AL2072" s="186"/>
      <c r="AM2072" s="186"/>
      <c r="AN2072" s="186"/>
      <c r="AO2072" s="186"/>
      <c r="AP2072" s="186"/>
    </row>
    <row r="2073" spans="1:42" s="55" customFormat="1" ht="31.9" hidden="1" customHeight="1" outlineLevel="1" x14ac:dyDescent="0.25">
      <c r="A2073" s="143" t="s">
        <v>857</v>
      </c>
      <c r="B2073" s="75" t="s">
        <v>781</v>
      </c>
      <c r="C2073" s="73"/>
      <c r="D2073" s="111"/>
      <c r="E2073" s="76"/>
      <c r="F2073" s="76"/>
      <c r="G2073" s="78"/>
      <c r="H2073" s="186"/>
      <c r="I2073" s="186"/>
      <c r="J2073" s="186"/>
      <c r="K2073" s="186"/>
      <c r="L2073" s="186"/>
      <c r="M2073" s="186"/>
      <c r="N2073" s="186"/>
      <c r="O2073" s="186"/>
      <c r="P2073" s="186"/>
      <c r="Q2073" s="186"/>
      <c r="R2073" s="186"/>
      <c r="S2073" s="186"/>
      <c r="T2073" s="186"/>
      <c r="U2073" s="186"/>
      <c r="V2073" s="186"/>
      <c r="W2073" s="186"/>
      <c r="X2073" s="186"/>
      <c r="Y2073" s="186"/>
      <c r="Z2073" s="186"/>
      <c r="AA2073" s="186"/>
      <c r="AB2073" s="186"/>
      <c r="AC2073" s="186"/>
      <c r="AD2073" s="186"/>
      <c r="AE2073" s="186"/>
      <c r="AF2073" s="186"/>
      <c r="AG2073" s="186"/>
      <c r="AH2073" s="186"/>
      <c r="AI2073" s="186"/>
      <c r="AJ2073" s="186"/>
      <c r="AK2073" s="186"/>
      <c r="AL2073" s="186"/>
      <c r="AM2073" s="186"/>
      <c r="AN2073" s="186"/>
      <c r="AO2073" s="186"/>
      <c r="AP2073" s="186"/>
    </row>
    <row r="2074" spans="1:42" s="55" customFormat="1" ht="31.9" hidden="1" customHeight="1" outlineLevel="1" x14ac:dyDescent="0.25">
      <c r="A2074" s="143" t="s">
        <v>858</v>
      </c>
      <c r="B2074" s="75" t="s">
        <v>783</v>
      </c>
      <c r="C2074" s="73"/>
      <c r="D2074" s="111"/>
      <c r="E2074" s="76"/>
      <c r="F2074" s="76"/>
      <c r="G2074" s="78"/>
      <c r="H2074" s="186"/>
      <c r="I2074" s="186"/>
      <c r="J2074" s="186"/>
      <c r="K2074" s="186"/>
      <c r="L2074" s="186"/>
      <c r="M2074" s="186"/>
      <c r="N2074" s="186"/>
      <c r="O2074" s="186"/>
      <c r="P2074" s="186"/>
      <c r="Q2074" s="186"/>
      <c r="R2074" s="186"/>
      <c r="S2074" s="186"/>
      <c r="T2074" s="186"/>
      <c r="U2074" s="186"/>
      <c r="V2074" s="186"/>
      <c r="W2074" s="186"/>
      <c r="X2074" s="186"/>
      <c r="Y2074" s="186"/>
      <c r="Z2074" s="186"/>
      <c r="AA2074" s="186"/>
      <c r="AB2074" s="186"/>
      <c r="AC2074" s="186"/>
      <c r="AD2074" s="186"/>
      <c r="AE2074" s="186"/>
      <c r="AF2074" s="186"/>
      <c r="AG2074" s="186"/>
      <c r="AH2074" s="186"/>
      <c r="AI2074" s="186"/>
      <c r="AJ2074" s="186"/>
      <c r="AK2074" s="186"/>
      <c r="AL2074" s="186"/>
      <c r="AM2074" s="186"/>
      <c r="AN2074" s="186"/>
      <c r="AO2074" s="186"/>
      <c r="AP2074" s="186"/>
    </row>
    <row r="2075" spans="1:42" s="55" customFormat="1" ht="31.9" hidden="1" customHeight="1" outlineLevel="1" x14ac:dyDescent="0.25">
      <c r="A2075" s="143" t="s">
        <v>859</v>
      </c>
      <c r="B2075" s="75" t="s">
        <v>785</v>
      </c>
      <c r="C2075" s="73"/>
      <c r="D2075" s="111"/>
      <c r="E2075" s="76"/>
      <c r="F2075" s="76"/>
      <c r="G2075" s="78"/>
      <c r="H2075" s="186"/>
      <c r="I2075" s="186"/>
      <c r="J2075" s="186"/>
      <c r="K2075" s="186"/>
      <c r="L2075" s="186"/>
      <c r="M2075" s="186"/>
      <c r="N2075" s="186"/>
      <c r="O2075" s="186"/>
      <c r="P2075" s="186"/>
      <c r="Q2075" s="186"/>
      <c r="R2075" s="186"/>
      <c r="S2075" s="186"/>
      <c r="T2075" s="186"/>
      <c r="U2075" s="186"/>
      <c r="V2075" s="186"/>
      <c r="W2075" s="186"/>
      <c r="X2075" s="186"/>
      <c r="Y2075" s="186"/>
      <c r="Z2075" s="186"/>
      <c r="AA2075" s="186"/>
      <c r="AB2075" s="186"/>
      <c r="AC2075" s="186"/>
      <c r="AD2075" s="186"/>
      <c r="AE2075" s="186"/>
      <c r="AF2075" s="186"/>
      <c r="AG2075" s="186"/>
      <c r="AH2075" s="186"/>
      <c r="AI2075" s="186"/>
      <c r="AJ2075" s="186"/>
      <c r="AK2075" s="186"/>
      <c r="AL2075" s="186"/>
      <c r="AM2075" s="186"/>
      <c r="AN2075" s="186"/>
      <c r="AO2075" s="186"/>
      <c r="AP2075" s="186"/>
    </row>
    <row r="2076" spans="1:42" s="55" customFormat="1" ht="31.9" hidden="1" customHeight="1" outlineLevel="1" x14ac:dyDescent="0.25">
      <c r="A2076" s="143" t="s">
        <v>860</v>
      </c>
      <c r="B2076" s="75" t="s">
        <v>787</v>
      </c>
      <c r="C2076" s="73"/>
      <c r="D2076" s="111"/>
      <c r="E2076" s="76"/>
      <c r="F2076" s="76"/>
      <c r="G2076" s="78"/>
      <c r="H2076" s="186"/>
      <c r="I2076" s="186"/>
      <c r="J2076" s="186"/>
      <c r="K2076" s="186"/>
      <c r="L2076" s="186"/>
      <c r="M2076" s="186"/>
      <c r="N2076" s="186"/>
      <c r="O2076" s="186"/>
      <c r="P2076" s="186"/>
      <c r="Q2076" s="186"/>
      <c r="R2076" s="186"/>
      <c r="S2076" s="186"/>
      <c r="T2076" s="186"/>
      <c r="U2076" s="186"/>
      <c r="V2076" s="186"/>
      <c r="W2076" s="186"/>
      <c r="X2076" s="186"/>
      <c r="Y2076" s="186"/>
      <c r="Z2076" s="186"/>
      <c r="AA2076" s="186"/>
      <c r="AB2076" s="186"/>
      <c r="AC2076" s="186"/>
      <c r="AD2076" s="186"/>
      <c r="AE2076" s="186"/>
      <c r="AF2076" s="186"/>
      <c r="AG2076" s="186"/>
      <c r="AH2076" s="186"/>
      <c r="AI2076" s="186"/>
      <c r="AJ2076" s="186"/>
      <c r="AK2076" s="186"/>
      <c r="AL2076" s="186"/>
      <c r="AM2076" s="186"/>
      <c r="AN2076" s="186"/>
      <c r="AO2076" s="186"/>
      <c r="AP2076" s="186"/>
    </row>
    <row r="2077" spans="1:42" s="55" customFormat="1" ht="31.9" hidden="1" customHeight="1" outlineLevel="1" x14ac:dyDescent="0.25">
      <c r="A2077" s="143" t="s">
        <v>861</v>
      </c>
      <c r="B2077" s="72" t="s">
        <v>362</v>
      </c>
      <c r="C2077" s="73"/>
      <c r="D2077" s="111"/>
      <c r="E2077" s="76"/>
      <c r="F2077" s="76"/>
      <c r="G2077" s="78"/>
      <c r="H2077" s="186"/>
      <c r="I2077" s="186"/>
      <c r="J2077" s="186"/>
      <c r="K2077" s="186"/>
      <c r="L2077" s="186"/>
      <c r="M2077" s="186"/>
      <c r="N2077" s="186"/>
      <c r="O2077" s="186"/>
      <c r="P2077" s="186"/>
      <c r="Q2077" s="186"/>
      <c r="R2077" s="186"/>
      <c r="S2077" s="186"/>
      <c r="T2077" s="186"/>
      <c r="U2077" s="186"/>
      <c r="V2077" s="186"/>
      <c r="W2077" s="186"/>
      <c r="X2077" s="186"/>
      <c r="Y2077" s="186"/>
      <c r="Z2077" s="186"/>
      <c r="AA2077" s="186"/>
      <c r="AB2077" s="186"/>
      <c r="AC2077" s="186"/>
      <c r="AD2077" s="186"/>
      <c r="AE2077" s="186"/>
      <c r="AF2077" s="186"/>
      <c r="AG2077" s="186"/>
      <c r="AH2077" s="186"/>
      <c r="AI2077" s="186"/>
      <c r="AJ2077" s="186"/>
      <c r="AK2077" s="186"/>
      <c r="AL2077" s="186"/>
      <c r="AM2077" s="186"/>
      <c r="AN2077" s="186"/>
      <c r="AO2077" s="186"/>
      <c r="AP2077" s="186"/>
    </row>
    <row r="2078" spans="1:42" s="55" customFormat="1" ht="31.9" hidden="1" customHeight="1" outlineLevel="1" x14ac:dyDescent="0.25">
      <c r="A2078" s="143" t="s">
        <v>862</v>
      </c>
      <c r="B2078" s="75" t="s">
        <v>779</v>
      </c>
      <c r="C2078" s="73"/>
      <c r="D2078" s="111"/>
      <c r="E2078" s="76"/>
      <c r="F2078" s="76"/>
      <c r="G2078" s="78"/>
      <c r="H2078" s="186"/>
      <c r="I2078" s="186"/>
      <c r="J2078" s="186"/>
      <c r="K2078" s="186"/>
      <c r="L2078" s="186"/>
      <c r="M2078" s="186"/>
      <c r="N2078" s="186"/>
      <c r="O2078" s="186"/>
      <c r="P2078" s="186"/>
      <c r="Q2078" s="186"/>
      <c r="R2078" s="186"/>
      <c r="S2078" s="186"/>
      <c r="T2078" s="186"/>
      <c r="U2078" s="186"/>
      <c r="V2078" s="186"/>
      <c r="W2078" s="186"/>
      <c r="X2078" s="186"/>
      <c r="Y2078" s="186"/>
      <c r="Z2078" s="186"/>
      <c r="AA2078" s="186"/>
      <c r="AB2078" s="186"/>
      <c r="AC2078" s="186"/>
      <c r="AD2078" s="186"/>
      <c r="AE2078" s="186"/>
      <c r="AF2078" s="186"/>
      <c r="AG2078" s="186"/>
      <c r="AH2078" s="186"/>
      <c r="AI2078" s="186"/>
      <c r="AJ2078" s="186"/>
      <c r="AK2078" s="186"/>
      <c r="AL2078" s="186"/>
      <c r="AM2078" s="186"/>
      <c r="AN2078" s="186"/>
      <c r="AO2078" s="186"/>
      <c r="AP2078" s="186"/>
    </row>
    <row r="2079" spans="1:42" s="55" customFormat="1" ht="31.9" hidden="1" customHeight="1" outlineLevel="1" x14ac:dyDescent="0.25">
      <c r="A2079" s="143" t="s">
        <v>863</v>
      </c>
      <c r="B2079" s="75" t="s">
        <v>781</v>
      </c>
      <c r="C2079" s="73"/>
      <c r="D2079" s="111"/>
      <c r="E2079" s="76"/>
      <c r="F2079" s="76"/>
      <c r="G2079" s="78"/>
      <c r="H2079" s="186"/>
      <c r="I2079" s="186"/>
      <c r="J2079" s="186"/>
      <c r="K2079" s="186"/>
      <c r="L2079" s="186"/>
      <c r="M2079" s="186"/>
      <c r="N2079" s="186"/>
      <c r="O2079" s="186"/>
      <c r="P2079" s="186"/>
      <c r="Q2079" s="186"/>
      <c r="R2079" s="186"/>
      <c r="S2079" s="186"/>
      <c r="T2079" s="186"/>
      <c r="U2079" s="186"/>
      <c r="V2079" s="186"/>
      <c r="W2079" s="186"/>
      <c r="X2079" s="186"/>
      <c r="Y2079" s="186"/>
      <c r="Z2079" s="186"/>
      <c r="AA2079" s="186"/>
      <c r="AB2079" s="186"/>
      <c r="AC2079" s="186"/>
      <c r="AD2079" s="186"/>
      <c r="AE2079" s="186"/>
      <c r="AF2079" s="186"/>
      <c r="AG2079" s="186"/>
      <c r="AH2079" s="186"/>
      <c r="AI2079" s="186"/>
      <c r="AJ2079" s="186"/>
      <c r="AK2079" s="186"/>
      <c r="AL2079" s="186"/>
      <c r="AM2079" s="186"/>
      <c r="AN2079" s="186"/>
      <c r="AO2079" s="186"/>
      <c r="AP2079" s="186"/>
    </row>
    <row r="2080" spans="1:42" s="55" customFormat="1" ht="31.9" hidden="1" customHeight="1" outlineLevel="1" x14ac:dyDescent="0.25">
      <c r="A2080" s="143" t="s">
        <v>864</v>
      </c>
      <c r="B2080" s="75" t="s">
        <v>783</v>
      </c>
      <c r="C2080" s="73"/>
      <c r="D2080" s="111"/>
      <c r="E2080" s="76"/>
      <c r="F2080" s="76"/>
      <c r="G2080" s="78"/>
      <c r="H2080" s="186"/>
      <c r="I2080" s="186"/>
      <c r="J2080" s="186"/>
      <c r="K2080" s="186"/>
      <c r="L2080" s="186"/>
      <c r="M2080" s="186"/>
      <c r="N2080" s="186"/>
      <c r="O2080" s="186"/>
      <c r="P2080" s="186"/>
      <c r="Q2080" s="186"/>
      <c r="R2080" s="186"/>
      <c r="S2080" s="186"/>
      <c r="T2080" s="186"/>
      <c r="U2080" s="186"/>
      <c r="V2080" s="186"/>
      <c r="W2080" s="186"/>
      <c r="X2080" s="186"/>
      <c r="Y2080" s="186"/>
      <c r="Z2080" s="186"/>
      <c r="AA2080" s="186"/>
      <c r="AB2080" s="186"/>
      <c r="AC2080" s="186"/>
      <c r="AD2080" s="186"/>
      <c r="AE2080" s="186"/>
      <c r="AF2080" s="186"/>
      <c r="AG2080" s="186"/>
      <c r="AH2080" s="186"/>
      <c r="AI2080" s="186"/>
      <c r="AJ2080" s="186"/>
      <c r="AK2080" s="186"/>
      <c r="AL2080" s="186"/>
      <c r="AM2080" s="186"/>
      <c r="AN2080" s="186"/>
      <c r="AO2080" s="186"/>
      <c r="AP2080" s="186"/>
    </row>
    <row r="2081" spans="1:42" s="55" customFormat="1" ht="31.9" hidden="1" customHeight="1" outlineLevel="1" x14ac:dyDescent="0.25">
      <c r="A2081" s="143" t="s">
        <v>865</v>
      </c>
      <c r="B2081" s="75" t="s">
        <v>785</v>
      </c>
      <c r="C2081" s="73"/>
      <c r="D2081" s="111"/>
      <c r="E2081" s="76"/>
      <c r="F2081" s="76"/>
      <c r="G2081" s="78"/>
      <c r="H2081" s="186"/>
      <c r="I2081" s="186"/>
      <c r="J2081" s="186"/>
      <c r="K2081" s="186"/>
      <c r="L2081" s="186"/>
      <c r="M2081" s="186"/>
      <c r="N2081" s="186"/>
      <c r="O2081" s="186"/>
      <c r="P2081" s="186"/>
      <c r="Q2081" s="186"/>
      <c r="R2081" s="186"/>
      <c r="S2081" s="186"/>
      <c r="T2081" s="186"/>
      <c r="U2081" s="186"/>
      <c r="V2081" s="186"/>
      <c r="W2081" s="186"/>
      <c r="X2081" s="186"/>
      <c r="Y2081" s="186"/>
      <c r="Z2081" s="186"/>
      <c r="AA2081" s="186"/>
      <c r="AB2081" s="186"/>
      <c r="AC2081" s="186"/>
      <c r="AD2081" s="186"/>
      <c r="AE2081" s="186"/>
      <c r="AF2081" s="186"/>
      <c r="AG2081" s="186"/>
      <c r="AH2081" s="186"/>
      <c r="AI2081" s="186"/>
      <c r="AJ2081" s="186"/>
      <c r="AK2081" s="186"/>
      <c r="AL2081" s="186"/>
      <c r="AM2081" s="186"/>
      <c r="AN2081" s="186"/>
      <c r="AO2081" s="186"/>
      <c r="AP2081" s="186"/>
    </row>
    <row r="2082" spans="1:42" s="55" customFormat="1" ht="31.9" hidden="1" customHeight="1" outlineLevel="1" x14ac:dyDescent="0.25">
      <c r="A2082" s="143" t="s">
        <v>866</v>
      </c>
      <c r="B2082" s="75" t="s">
        <v>787</v>
      </c>
      <c r="C2082" s="73"/>
      <c r="D2082" s="111"/>
      <c r="E2082" s="76"/>
      <c r="F2082" s="76"/>
      <c r="G2082" s="78"/>
      <c r="H2082" s="186"/>
      <c r="I2082" s="186"/>
      <c r="J2082" s="186"/>
      <c r="K2082" s="186"/>
      <c r="L2082" s="186"/>
      <c r="M2082" s="186"/>
      <c r="N2082" s="186"/>
      <c r="O2082" s="186"/>
      <c r="P2082" s="186"/>
      <c r="Q2082" s="186"/>
      <c r="R2082" s="186"/>
      <c r="S2082" s="186"/>
      <c r="T2082" s="186"/>
      <c r="U2082" s="186"/>
      <c r="V2082" s="186"/>
      <c r="W2082" s="186"/>
      <c r="X2082" s="186"/>
      <c r="Y2082" s="186"/>
      <c r="Z2082" s="186"/>
      <c r="AA2082" s="186"/>
      <c r="AB2082" s="186"/>
      <c r="AC2082" s="186"/>
      <c r="AD2082" s="186"/>
      <c r="AE2082" s="186"/>
      <c r="AF2082" s="186"/>
      <c r="AG2082" s="186"/>
      <c r="AH2082" s="186"/>
      <c r="AI2082" s="186"/>
      <c r="AJ2082" s="186"/>
      <c r="AK2082" s="186"/>
      <c r="AL2082" s="186"/>
      <c r="AM2082" s="186"/>
      <c r="AN2082" s="186"/>
      <c r="AO2082" s="186"/>
      <c r="AP2082" s="186"/>
    </row>
    <row r="2083" spans="1:42" s="55" customFormat="1" ht="31.9" hidden="1" customHeight="1" outlineLevel="1" x14ac:dyDescent="0.25">
      <c r="A2083" s="143" t="s">
        <v>867</v>
      </c>
      <c r="B2083" s="72" t="s">
        <v>7</v>
      </c>
      <c r="C2083" s="73"/>
      <c r="D2083" s="111"/>
      <c r="E2083" s="76"/>
      <c r="F2083" s="76"/>
      <c r="G2083" s="78"/>
      <c r="H2083" s="186"/>
      <c r="I2083" s="186"/>
      <c r="J2083" s="186"/>
      <c r="K2083" s="186"/>
      <c r="L2083" s="186"/>
      <c r="M2083" s="186"/>
      <c r="N2083" s="186"/>
      <c r="O2083" s="186"/>
      <c r="P2083" s="186"/>
      <c r="Q2083" s="186"/>
      <c r="R2083" s="186"/>
      <c r="S2083" s="186"/>
      <c r="T2083" s="186"/>
      <c r="U2083" s="186"/>
      <c r="V2083" s="186"/>
      <c r="W2083" s="186"/>
      <c r="X2083" s="186"/>
      <c r="Y2083" s="186"/>
      <c r="Z2083" s="186"/>
      <c r="AA2083" s="186"/>
      <c r="AB2083" s="186"/>
      <c r="AC2083" s="186"/>
      <c r="AD2083" s="186"/>
      <c r="AE2083" s="186"/>
      <c r="AF2083" s="186"/>
      <c r="AG2083" s="186"/>
      <c r="AH2083" s="186"/>
      <c r="AI2083" s="186"/>
      <c r="AJ2083" s="186"/>
      <c r="AK2083" s="186"/>
      <c r="AL2083" s="186"/>
      <c r="AM2083" s="186"/>
      <c r="AN2083" s="186"/>
      <c r="AO2083" s="186"/>
      <c r="AP2083" s="186"/>
    </row>
    <row r="2084" spans="1:42" s="55" customFormat="1" ht="31.9" hidden="1" customHeight="1" outlineLevel="1" x14ac:dyDescent="0.25">
      <c r="A2084" s="143" t="s">
        <v>868</v>
      </c>
      <c r="B2084" s="75" t="s">
        <v>779</v>
      </c>
      <c r="C2084" s="73"/>
      <c r="D2084" s="111"/>
      <c r="E2084" s="76"/>
      <c r="F2084" s="76"/>
      <c r="G2084" s="78"/>
      <c r="H2084" s="186"/>
      <c r="I2084" s="186"/>
      <c r="J2084" s="186"/>
      <c r="K2084" s="186"/>
      <c r="L2084" s="186"/>
      <c r="M2084" s="186"/>
      <c r="N2084" s="186"/>
      <c r="O2084" s="186"/>
      <c r="P2084" s="186"/>
      <c r="Q2084" s="186"/>
      <c r="R2084" s="186"/>
      <c r="S2084" s="186"/>
      <c r="T2084" s="186"/>
      <c r="U2084" s="186"/>
      <c r="V2084" s="186"/>
      <c r="W2084" s="186"/>
      <c r="X2084" s="186"/>
      <c r="Y2084" s="186"/>
      <c r="Z2084" s="186"/>
      <c r="AA2084" s="186"/>
      <c r="AB2084" s="186"/>
      <c r="AC2084" s="186"/>
      <c r="AD2084" s="186"/>
      <c r="AE2084" s="186"/>
      <c r="AF2084" s="186"/>
      <c r="AG2084" s="186"/>
      <c r="AH2084" s="186"/>
      <c r="AI2084" s="186"/>
      <c r="AJ2084" s="186"/>
      <c r="AK2084" s="186"/>
      <c r="AL2084" s="186"/>
      <c r="AM2084" s="186"/>
      <c r="AN2084" s="186"/>
      <c r="AO2084" s="186"/>
      <c r="AP2084" s="186"/>
    </row>
    <row r="2085" spans="1:42" s="55" customFormat="1" ht="31.9" hidden="1" customHeight="1" outlineLevel="1" x14ac:dyDescent="0.25">
      <c r="A2085" s="143" t="s">
        <v>869</v>
      </c>
      <c r="B2085" s="75" t="s">
        <v>781</v>
      </c>
      <c r="C2085" s="73"/>
      <c r="D2085" s="111"/>
      <c r="E2085" s="76"/>
      <c r="F2085" s="76"/>
      <c r="G2085" s="78"/>
      <c r="H2085" s="186"/>
      <c r="I2085" s="186"/>
      <c r="J2085" s="186"/>
      <c r="K2085" s="186"/>
      <c r="L2085" s="186"/>
      <c r="M2085" s="186"/>
      <c r="N2085" s="186"/>
      <c r="O2085" s="186"/>
      <c r="P2085" s="186"/>
      <c r="Q2085" s="186"/>
      <c r="R2085" s="186"/>
      <c r="S2085" s="186"/>
      <c r="T2085" s="186"/>
      <c r="U2085" s="186"/>
      <c r="V2085" s="186"/>
      <c r="W2085" s="186"/>
      <c r="X2085" s="186"/>
      <c r="Y2085" s="186"/>
      <c r="Z2085" s="186"/>
      <c r="AA2085" s="186"/>
      <c r="AB2085" s="186"/>
      <c r="AC2085" s="186"/>
      <c r="AD2085" s="186"/>
      <c r="AE2085" s="186"/>
      <c r="AF2085" s="186"/>
      <c r="AG2085" s="186"/>
      <c r="AH2085" s="186"/>
      <c r="AI2085" s="186"/>
      <c r="AJ2085" s="186"/>
      <c r="AK2085" s="186"/>
      <c r="AL2085" s="186"/>
      <c r="AM2085" s="186"/>
      <c r="AN2085" s="186"/>
      <c r="AO2085" s="186"/>
      <c r="AP2085" s="186"/>
    </row>
    <row r="2086" spans="1:42" s="55" customFormat="1" ht="31.9" hidden="1" customHeight="1" outlineLevel="1" x14ac:dyDescent="0.25">
      <c r="A2086" s="143" t="s">
        <v>870</v>
      </c>
      <c r="B2086" s="75" t="s">
        <v>783</v>
      </c>
      <c r="C2086" s="73"/>
      <c r="D2086" s="111"/>
      <c r="E2086" s="76"/>
      <c r="F2086" s="76"/>
      <c r="G2086" s="78"/>
      <c r="H2086" s="186"/>
      <c r="I2086" s="186"/>
      <c r="J2086" s="186"/>
      <c r="K2086" s="186"/>
      <c r="L2086" s="186"/>
      <c r="M2086" s="186"/>
      <c r="N2086" s="186"/>
      <c r="O2086" s="186"/>
      <c r="P2086" s="186"/>
      <c r="Q2086" s="186"/>
      <c r="R2086" s="186"/>
      <c r="S2086" s="186"/>
      <c r="T2086" s="186"/>
      <c r="U2086" s="186"/>
      <c r="V2086" s="186"/>
      <c r="W2086" s="186"/>
      <c r="X2086" s="186"/>
      <c r="Y2086" s="186"/>
      <c r="Z2086" s="186"/>
      <c r="AA2086" s="186"/>
      <c r="AB2086" s="186"/>
      <c r="AC2086" s="186"/>
      <c r="AD2086" s="186"/>
      <c r="AE2086" s="186"/>
      <c r="AF2086" s="186"/>
      <c r="AG2086" s="186"/>
      <c r="AH2086" s="186"/>
      <c r="AI2086" s="186"/>
      <c r="AJ2086" s="186"/>
      <c r="AK2086" s="186"/>
      <c r="AL2086" s="186"/>
      <c r="AM2086" s="186"/>
      <c r="AN2086" s="186"/>
      <c r="AO2086" s="186"/>
      <c r="AP2086" s="186"/>
    </row>
    <row r="2087" spans="1:42" s="55" customFormat="1" ht="31.9" hidden="1" customHeight="1" outlineLevel="1" x14ac:dyDescent="0.25">
      <c r="A2087" s="143" t="s">
        <v>871</v>
      </c>
      <c r="B2087" s="75" t="s">
        <v>785</v>
      </c>
      <c r="C2087" s="73"/>
      <c r="D2087" s="111"/>
      <c r="E2087" s="76"/>
      <c r="F2087" s="76"/>
      <c r="G2087" s="78"/>
      <c r="H2087" s="186"/>
      <c r="I2087" s="186"/>
      <c r="J2087" s="186"/>
      <c r="K2087" s="186"/>
      <c r="L2087" s="186"/>
      <c r="M2087" s="186"/>
      <c r="N2087" s="186"/>
      <c r="O2087" s="186"/>
      <c r="P2087" s="186"/>
      <c r="Q2087" s="186"/>
      <c r="R2087" s="186"/>
      <c r="S2087" s="186"/>
      <c r="T2087" s="186"/>
      <c r="U2087" s="186"/>
      <c r="V2087" s="186"/>
      <c r="W2087" s="186"/>
      <c r="X2087" s="186"/>
      <c r="Y2087" s="186"/>
      <c r="Z2087" s="186"/>
      <c r="AA2087" s="186"/>
      <c r="AB2087" s="186"/>
      <c r="AC2087" s="186"/>
      <c r="AD2087" s="186"/>
      <c r="AE2087" s="186"/>
      <c r="AF2087" s="186"/>
      <c r="AG2087" s="186"/>
      <c r="AH2087" s="186"/>
      <c r="AI2087" s="186"/>
      <c r="AJ2087" s="186"/>
      <c r="AK2087" s="186"/>
      <c r="AL2087" s="186"/>
      <c r="AM2087" s="186"/>
      <c r="AN2087" s="186"/>
      <c r="AO2087" s="186"/>
      <c r="AP2087" s="186"/>
    </row>
    <row r="2088" spans="1:42" s="55" customFormat="1" ht="31.9" hidden="1" customHeight="1" outlineLevel="1" x14ac:dyDescent="0.25">
      <c r="A2088" s="143" t="s">
        <v>872</v>
      </c>
      <c r="B2088" s="75" t="s">
        <v>787</v>
      </c>
      <c r="C2088" s="73"/>
      <c r="D2088" s="111"/>
      <c r="E2088" s="76"/>
      <c r="F2088" s="76"/>
      <c r="G2088" s="78"/>
      <c r="H2088" s="186"/>
      <c r="I2088" s="186"/>
      <c r="J2088" s="186"/>
      <c r="K2088" s="186"/>
      <c r="L2088" s="186"/>
      <c r="M2088" s="186"/>
      <c r="N2088" s="186"/>
      <c r="O2088" s="186"/>
      <c r="P2088" s="186"/>
      <c r="Q2088" s="186"/>
      <c r="R2088" s="186"/>
      <c r="S2088" s="186"/>
      <c r="T2088" s="186"/>
      <c r="U2088" s="186"/>
      <c r="V2088" s="186"/>
      <c r="W2088" s="186"/>
      <c r="X2088" s="186"/>
      <c r="Y2088" s="186"/>
      <c r="Z2088" s="186"/>
      <c r="AA2088" s="186"/>
      <c r="AB2088" s="186"/>
      <c r="AC2088" s="186"/>
      <c r="AD2088" s="186"/>
      <c r="AE2088" s="186"/>
      <c r="AF2088" s="186"/>
      <c r="AG2088" s="186"/>
      <c r="AH2088" s="186"/>
      <c r="AI2088" s="186"/>
      <c r="AJ2088" s="186"/>
      <c r="AK2088" s="186"/>
      <c r="AL2088" s="186"/>
      <c r="AM2088" s="186"/>
      <c r="AN2088" s="186"/>
      <c r="AO2088" s="186"/>
      <c r="AP2088" s="186"/>
    </row>
    <row r="2089" spans="1:42" s="55" customFormat="1" ht="31.9" hidden="1" customHeight="1" outlineLevel="1" x14ac:dyDescent="0.25">
      <c r="A2089" s="143" t="s">
        <v>873</v>
      </c>
      <c r="B2089" s="72" t="s">
        <v>327</v>
      </c>
      <c r="C2089" s="73"/>
      <c r="D2089" s="111"/>
      <c r="E2089" s="76"/>
      <c r="F2089" s="76"/>
      <c r="G2089" s="78"/>
      <c r="H2089" s="186"/>
      <c r="I2089" s="186"/>
      <c r="J2089" s="186"/>
      <c r="K2089" s="186"/>
      <c r="L2089" s="186"/>
      <c r="M2089" s="186"/>
      <c r="N2089" s="186"/>
      <c r="O2089" s="186"/>
      <c r="P2089" s="186"/>
      <c r="Q2089" s="186"/>
      <c r="R2089" s="186"/>
      <c r="S2089" s="186"/>
      <c r="T2089" s="186"/>
      <c r="U2089" s="186"/>
      <c r="V2089" s="186"/>
      <c r="W2089" s="186"/>
      <c r="X2089" s="186"/>
      <c r="Y2089" s="186"/>
      <c r="Z2089" s="186"/>
      <c r="AA2089" s="186"/>
      <c r="AB2089" s="186"/>
      <c r="AC2089" s="186"/>
      <c r="AD2089" s="186"/>
      <c r="AE2089" s="186"/>
      <c r="AF2089" s="186"/>
      <c r="AG2089" s="186"/>
      <c r="AH2089" s="186"/>
      <c r="AI2089" s="186"/>
      <c r="AJ2089" s="186"/>
      <c r="AK2089" s="186"/>
      <c r="AL2089" s="186"/>
      <c r="AM2089" s="186"/>
      <c r="AN2089" s="186"/>
      <c r="AO2089" s="186"/>
      <c r="AP2089" s="186"/>
    </row>
    <row r="2090" spans="1:42" s="55" customFormat="1" ht="31.9" hidden="1" customHeight="1" outlineLevel="1" x14ac:dyDescent="0.25">
      <c r="A2090" s="143" t="s">
        <v>874</v>
      </c>
      <c r="B2090" s="75" t="s">
        <v>779</v>
      </c>
      <c r="C2090" s="73"/>
      <c r="D2090" s="111"/>
      <c r="E2090" s="76"/>
      <c r="F2090" s="76"/>
      <c r="G2090" s="78"/>
      <c r="H2090" s="186"/>
      <c r="I2090" s="186"/>
      <c r="J2090" s="186"/>
      <c r="K2090" s="186"/>
      <c r="L2090" s="186"/>
      <c r="M2090" s="186"/>
      <c r="N2090" s="186"/>
      <c r="O2090" s="186"/>
      <c r="P2090" s="186"/>
      <c r="Q2090" s="186"/>
      <c r="R2090" s="186"/>
      <c r="S2090" s="186"/>
      <c r="T2090" s="186"/>
      <c r="U2090" s="186"/>
      <c r="V2090" s="186"/>
      <c r="W2090" s="186"/>
      <c r="X2090" s="186"/>
      <c r="Y2090" s="186"/>
      <c r="Z2090" s="186"/>
      <c r="AA2090" s="186"/>
      <c r="AB2090" s="186"/>
      <c r="AC2090" s="186"/>
      <c r="AD2090" s="186"/>
      <c r="AE2090" s="186"/>
      <c r="AF2090" s="186"/>
      <c r="AG2090" s="186"/>
      <c r="AH2090" s="186"/>
      <c r="AI2090" s="186"/>
      <c r="AJ2090" s="186"/>
      <c r="AK2090" s="186"/>
      <c r="AL2090" s="186"/>
      <c r="AM2090" s="186"/>
      <c r="AN2090" s="186"/>
      <c r="AO2090" s="186"/>
      <c r="AP2090" s="186"/>
    </row>
    <row r="2091" spans="1:42" s="55" customFormat="1" ht="31.9" hidden="1" customHeight="1" outlineLevel="1" x14ac:dyDescent="0.25">
      <c r="A2091" s="143" t="s">
        <v>875</v>
      </c>
      <c r="B2091" s="75" t="s">
        <v>781</v>
      </c>
      <c r="C2091" s="73"/>
      <c r="D2091" s="111"/>
      <c r="E2091" s="76"/>
      <c r="F2091" s="76"/>
      <c r="G2091" s="78"/>
      <c r="H2091" s="186"/>
      <c r="I2091" s="186"/>
      <c r="J2091" s="186"/>
      <c r="K2091" s="186"/>
      <c r="L2091" s="186"/>
      <c r="M2091" s="186"/>
      <c r="N2091" s="186"/>
      <c r="O2091" s="186"/>
      <c r="P2091" s="186"/>
      <c r="Q2091" s="186"/>
      <c r="R2091" s="186"/>
      <c r="S2091" s="186"/>
      <c r="T2091" s="186"/>
      <c r="U2091" s="186"/>
      <c r="V2091" s="186"/>
      <c r="W2091" s="186"/>
      <c r="X2091" s="186"/>
      <c r="Y2091" s="186"/>
      <c r="Z2091" s="186"/>
      <c r="AA2091" s="186"/>
      <c r="AB2091" s="186"/>
      <c r="AC2091" s="186"/>
      <c r="AD2091" s="186"/>
      <c r="AE2091" s="186"/>
      <c r="AF2091" s="186"/>
      <c r="AG2091" s="186"/>
      <c r="AH2091" s="186"/>
      <c r="AI2091" s="186"/>
      <c r="AJ2091" s="186"/>
      <c r="AK2091" s="186"/>
      <c r="AL2091" s="186"/>
      <c r="AM2091" s="186"/>
      <c r="AN2091" s="186"/>
      <c r="AO2091" s="186"/>
      <c r="AP2091" s="186"/>
    </row>
    <row r="2092" spans="1:42" s="55" customFormat="1" ht="31.9" hidden="1" customHeight="1" outlineLevel="1" x14ac:dyDescent="0.25">
      <c r="A2092" s="143" t="s">
        <v>876</v>
      </c>
      <c r="B2092" s="75" t="s">
        <v>783</v>
      </c>
      <c r="C2092" s="73"/>
      <c r="D2092" s="111"/>
      <c r="E2092" s="76"/>
      <c r="F2092" s="76"/>
      <c r="G2092" s="78"/>
      <c r="H2092" s="186"/>
      <c r="I2092" s="186"/>
      <c r="J2092" s="186"/>
      <c r="K2092" s="186"/>
      <c r="L2092" s="186"/>
      <c r="M2092" s="186"/>
      <c r="N2092" s="186"/>
      <c r="O2092" s="186"/>
      <c r="P2092" s="186"/>
      <c r="Q2092" s="186"/>
      <c r="R2092" s="186"/>
      <c r="S2092" s="186"/>
      <c r="T2092" s="186"/>
      <c r="U2092" s="186"/>
      <c r="V2092" s="186"/>
      <c r="W2092" s="186"/>
      <c r="X2092" s="186"/>
      <c r="Y2092" s="186"/>
      <c r="Z2092" s="186"/>
      <c r="AA2092" s="186"/>
      <c r="AB2092" s="186"/>
      <c r="AC2092" s="186"/>
      <c r="AD2092" s="186"/>
      <c r="AE2092" s="186"/>
      <c r="AF2092" s="186"/>
      <c r="AG2092" s="186"/>
      <c r="AH2092" s="186"/>
      <c r="AI2092" s="186"/>
      <c r="AJ2092" s="186"/>
      <c r="AK2092" s="186"/>
      <c r="AL2092" s="186"/>
      <c r="AM2092" s="186"/>
      <c r="AN2092" s="186"/>
      <c r="AO2092" s="186"/>
      <c r="AP2092" s="186"/>
    </row>
    <row r="2093" spans="1:42" s="55" customFormat="1" ht="31.9" hidden="1" customHeight="1" outlineLevel="1" x14ac:dyDescent="0.25">
      <c r="A2093" s="143" t="s">
        <v>877</v>
      </c>
      <c r="B2093" s="75" t="s">
        <v>785</v>
      </c>
      <c r="C2093" s="73"/>
      <c r="D2093" s="111"/>
      <c r="E2093" s="76"/>
      <c r="F2093" s="76"/>
      <c r="G2093" s="78"/>
      <c r="H2093" s="186"/>
      <c r="I2093" s="186"/>
      <c r="J2093" s="186"/>
      <c r="K2093" s="186"/>
      <c r="L2093" s="186"/>
      <c r="M2093" s="186"/>
      <c r="N2093" s="186"/>
      <c r="O2093" s="186"/>
      <c r="P2093" s="186"/>
      <c r="Q2093" s="186"/>
      <c r="R2093" s="186"/>
      <c r="S2093" s="186"/>
      <c r="T2093" s="186"/>
      <c r="U2093" s="186"/>
      <c r="V2093" s="186"/>
      <c r="W2093" s="186"/>
      <c r="X2093" s="186"/>
      <c r="Y2093" s="186"/>
      <c r="Z2093" s="186"/>
      <c r="AA2093" s="186"/>
      <c r="AB2093" s="186"/>
      <c r="AC2093" s="186"/>
      <c r="AD2093" s="186"/>
      <c r="AE2093" s="186"/>
      <c r="AF2093" s="186"/>
      <c r="AG2093" s="186"/>
      <c r="AH2093" s="186"/>
      <c r="AI2093" s="186"/>
      <c r="AJ2093" s="186"/>
      <c r="AK2093" s="186"/>
      <c r="AL2093" s="186"/>
      <c r="AM2093" s="186"/>
      <c r="AN2093" s="186"/>
      <c r="AO2093" s="186"/>
      <c r="AP2093" s="186"/>
    </row>
    <row r="2094" spans="1:42" s="55" customFormat="1" ht="31.9" hidden="1" customHeight="1" outlineLevel="1" x14ac:dyDescent="0.25">
      <c r="A2094" s="143" t="s">
        <v>878</v>
      </c>
      <c r="B2094" s="75" t="s">
        <v>787</v>
      </c>
      <c r="C2094" s="73"/>
      <c r="D2094" s="111"/>
      <c r="E2094" s="76"/>
      <c r="F2094" s="76"/>
      <c r="G2094" s="78"/>
      <c r="H2094" s="186"/>
      <c r="I2094" s="186"/>
      <c r="J2094" s="186"/>
      <c r="K2094" s="186"/>
      <c r="L2094" s="186"/>
      <c r="M2094" s="186"/>
      <c r="N2094" s="186"/>
      <c r="O2094" s="186"/>
      <c r="P2094" s="186"/>
      <c r="Q2094" s="186"/>
      <c r="R2094" s="186"/>
      <c r="S2094" s="186"/>
      <c r="T2094" s="186"/>
      <c r="U2094" s="186"/>
      <c r="V2094" s="186"/>
      <c r="W2094" s="186"/>
      <c r="X2094" s="186"/>
      <c r="Y2094" s="186"/>
      <c r="Z2094" s="186"/>
      <c r="AA2094" s="186"/>
      <c r="AB2094" s="186"/>
      <c r="AC2094" s="186"/>
      <c r="AD2094" s="186"/>
      <c r="AE2094" s="186"/>
      <c r="AF2094" s="186"/>
      <c r="AG2094" s="186"/>
      <c r="AH2094" s="186"/>
      <c r="AI2094" s="186"/>
      <c r="AJ2094" s="186"/>
      <c r="AK2094" s="186"/>
      <c r="AL2094" s="186"/>
      <c r="AM2094" s="186"/>
      <c r="AN2094" s="186"/>
      <c r="AO2094" s="186"/>
      <c r="AP2094" s="186"/>
    </row>
    <row r="2095" spans="1:42" s="55" customFormat="1" ht="31.9" hidden="1" customHeight="1" outlineLevel="1" x14ac:dyDescent="0.25">
      <c r="A2095" s="143" t="s">
        <v>226</v>
      </c>
      <c r="B2095" s="61" t="s">
        <v>130</v>
      </c>
      <c r="C2095" s="62"/>
      <c r="D2095" s="120"/>
      <c r="E2095" s="65"/>
      <c r="F2095" s="64"/>
      <c r="G2095" s="66"/>
      <c r="H2095" s="186"/>
      <c r="I2095" s="186"/>
      <c r="J2095" s="186"/>
      <c r="K2095" s="186"/>
      <c r="L2095" s="186"/>
      <c r="M2095" s="186"/>
      <c r="N2095" s="186"/>
      <c r="O2095" s="186"/>
      <c r="P2095" s="186"/>
      <c r="Q2095" s="186"/>
      <c r="R2095" s="186"/>
      <c r="S2095" s="186"/>
      <c r="T2095" s="186"/>
      <c r="U2095" s="186"/>
      <c r="V2095" s="186"/>
      <c r="W2095" s="186"/>
      <c r="X2095" s="186"/>
      <c r="Y2095" s="186"/>
      <c r="Z2095" s="186"/>
      <c r="AA2095" s="186"/>
      <c r="AB2095" s="186"/>
      <c r="AC2095" s="186"/>
      <c r="AD2095" s="186"/>
      <c r="AE2095" s="186"/>
      <c r="AF2095" s="186"/>
      <c r="AG2095" s="186"/>
      <c r="AH2095" s="186"/>
      <c r="AI2095" s="186"/>
      <c r="AJ2095" s="186"/>
      <c r="AK2095" s="186"/>
      <c r="AL2095" s="186"/>
      <c r="AM2095" s="186"/>
      <c r="AN2095" s="186"/>
      <c r="AO2095" s="186"/>
      <c r="AP2095" s="186"/>
    </row>
    <row r="2096" spans="1:42" s="55" customFormat="1" ht="31.9" hidden="1" customHeight="1" outlineLevel="1" x14ac:dyDescent="0.25">
      <c r="A2096" s="143" t="s">
        <v>227</v>
      </c>
      <c r="B2096" s="68" t="s">
        <v>114</v>
      </c>
      <c r="C2096" s="69"/>
      <c r="D2096" s="119"/>
      <c r="E2096" s="85"/>
      <c r="F2096" s="85"/>
      <c r="G2096" s="86"/>
      <c r="H2096" s="186"/>
      <c r="I2096" s="186"/>
      <c r="J2096" s="186"/>
      <c r="K2096" s="186"/>
      <c r="L2096" s="186"/>
      <c r="M2096" s="186"/>
      <c r="N2096" s="186"/>
      <c r="O2096" s="186"/>
      <c r="P2096" s="186"/>
      <c r="Q2096" s="186"/>
      <c r="R2096" s="186"/>
      <c r="S2096" s="186"/>
      <c r="T2096" s="186"/>
      <c r="U2096" s="186"/>
      <c r="V2096" s="186"/>
      <c r="W2096" s="186"/>
      <c r="X2096" s="186"/>
      <c r="Y2096" s="186"/>
      <c r="Z2096" s="186"/>
      <c r="AA2096" s="186"/>
      <c r="AB2096" s="186"/>
      <c r="AC2096" s="186"/>
      <c r="AD2096" s="186"/>
      <c r="AE2096" s="186"/>
      <c r="AF2096" s="186"/>
      <c r="AG2096" s="186"/>
      <c r="AH2096" s="186"/>
      <c r="AI2096" s="186"/>
      <c r="AJ2096" s="186"/>
      <c r="AK2096" s="186"/>
      <c r="AL2096" s="186"/>
      <c r="AM2096" s="186"/>
      <c r="AN2096" s="186"/>
      <c r="AO2096" s="186"/>
      <c r="AP2096" s="186"/>
    </row>
    <row r="2097" spans="1:42" s="55" customFormat="1" ht="31.9" hidden="1" customHeight="1" outlineLevel="1" x14ac:dyDescent="0.25">
      <c r="A2097" s="143" t="s">
        <v>228</v>
      </c>
      <c r="B2097" s="72" t="s">
        <v>4</v>
      </c>
      <c r="C2097" s="73"/>
      <c r="D2097" s="111"/>
      <c r="E2097" s="76"/>
      <c r="F2097" s="76"/>
      <c r="G2097" s="78"/>
      <c r="H2097" s="186"/>
      <c r="I2097" s="186"/>
      <c r="J2097" s="186"/>
      <c r="K2097" s="186"/>
      <c r="L2097" s="186"/>
      <c r="M2097" s="186"/>
      <c r="N2097" s="186"/>
      <c r="O2097" s="186"/>
      <c r="P2097" s="186"/>
      <c r="Q2097" s="186"/>
      <c r="R2097" s="186"/>
      <c r="S2097" s="186"/>
      <c r="T2097" s="186"/>
      <c r="U2097" s="186"/>
      <c r="V2097" s="186"/>
      <c r="W2097" s="186"/>
      <c r="X2097" s="186"/>
      <c r="Y2097" s="186"/>
      <c r="Z2097" s="186"/>
      <c r="AA2097" s="186"/>
      <c r="AB2097" s="186"/>
      <c r="AC2097" s="186"/>
      <c r="AD2097" s="186"/>
      <c r="AE2097" s="186"/>
      <c r="AF2097" s="186"/>
      <c r="AG2097" s="186"/>
      <c r="AH2097" s="186"/>
      <c r="AI2097" s="186"/>
      <c r="AJ2097" s="186"/>
      <c r="AK2097" s="186"/>
      <c r="AL2097" s="186"/>
      <c r="AM2097" s="186"/>
      <c r="AN2097" s="186"/>
      <c r="AO2097" s="186"/>
      <c r="AP2097" s="186"/>
    </row>
    <row r="2098" spans="1:42" s="55" customFormat="1" ht="31.9" hidden="1" customHeight="1" outlineLevel="1" x14ac:dyDescent="0.25">
      <c r="A2098" s="143" t="s">
        <v>879</v>
      </c>
      <c r="B2098" s="75" t="s">
        <v>779</v>
      </c>
      <c r="C2098" s="73"/>
      <c r="D2098" s="111"/>
      <c r="E2098" s="76"/>
      <c r="F2098" s="76"/>
      <c r="G2098" s="78"/>
      <c r="H2098" s="186"/>
      <c r="I2098" s="186"/>
      <c r="J2098" s="186"/>
      <c r="K2098" s="186"/>
      <c r="L2098" s="186"/>
      <c r="M2098" s="186"/>
      <c r="N2098" s="186"/>
      <c r="O2098" s="186"/>
      <c r="P2098" s="186"/>
      <c r="Q2098" s="186"/>
      <c r="R2098" s="186"/>
      <c r="S2098" s="186"/>
      <c r="T2098" s="186"/>
      <c r="U2098" s="186"/>
      <c r="V2098" s="186"/>
      <c r="W2098" s="186"/>
      <c r="X2098" s="186"/>
      <c r="Y2098" s="186"/>
      <c r="Z2098" s="186"/>
      <c r="AA2098" s="186"/>
      <c r="AB2098" s="186"/>
      <c r="AC2098" s="186"/>
      <c r="AD2098" s="186"/>
      <c r="AE2098" s="186"/>
      <c r="AF2098" s="186"/>
      <c r="AG2098" s="186"/>
      <c r="AH2098" s="186"/>
      <c r="AI2098" s="186"/>
      <c r="AJ2098" s="186"/>
      <c r="AK2098" s="186"/>
      <c r="AL2098" s="186"/>
      <c r="AM2098" s="186"/>
      <c r="AN2098" s="186"/>
      <c r="AO2098" s="186"/>
      <c r="AP2098" s="186"/>
    </row>
    <row r="2099" spans="1:42" s="55" customFormat="1" ht="31.9" hidden="1" customHeight="1" outlineLevel="1" x14ac:dyDescent="0.25">
      <c r="A2099" s="143" t="s">
        <v>880</v>
      </c>
      <c r="B2099" s="75" t="s">
        <v>781</v>
      </c>
      <c r="C2099" s="73"/>
      <c r="D2099" s="111"/>
      <c r="E2099" s="76"/>
      <c r="F2099" s="76"/>
      <c r="G2099" s="78"/>
      <c r="H2099" s="186"/>
      <c r="I2099" s="186"/>
      <c r="J2099" s="186"/>
      <c r="K2099" s="186"/>
      <c r="L2099" s="186"/>
      <c r="M2099" s="186"/>
      <c r="N2099" s="186"/>
      <c r="O2099" s="186"/>
      <c r="P2099" s="186"/>
      <c r="Q2099" s="186"/>
      <c r="R2099" s="186"/>
      <c r="S2099" s="186"/>
      <c r="T2099" s="186"/>
      <c r="U2099" s="186"/>
      <c r="V2099" s="186"/>
      <c r="W2099" s="186"/>
      <c r="X2099" s="186"/>
      <c r="Y2099" s="186"/>
      <c r="Z2099" s="186"/>
      <c r="AA2099" s="186"/>
      <c r="AB2099" s="186"/>
      <c r="AC2099" s="186"/>
      <c r="AD2099" s="186"/>
      <c r="AE2099" s="186"/>
      <c r="AF2099" s="186"/>
      <c r="AG2099" s="186"/>
      <c r="AH2099" s="186"/>
      <c r="AI2099" s="186"/>
      <c r="AJ2099" s="186"/>
      <c r="AK2099" s="186"/>
      <c r="AL2099" s="186"/>
      <c r="AM2099" s="186"/>
      <c r="AN2099" s="186"/>
      <c r="AO2099" s="186"/>
      <c r="AP2099" s="186"/>
    </row>
    <row r="2100" spans="1:42" s="55" customFormat="1" ht="31.9" hidden="1" customHeight="1" outlineLevel="1" x14ac:dyDescent="0.25">
      <c r="A2100" s="143" t="s">
        <v>881</v>
      </c>
      <c r="B2100" s="75" t="s">
        <v>783</v>
      </c>
      <c r="C2100" s="73"/>
      <c r="D2100" s="111"/>
      <c r="E2100" s="76"/>
      <c r="F2100" s="76"/>
      <c r="G2100" s="78"/>
      <c r="H2100" s="186"/>
      <c r="I2100" s="186"/>
      <c r="J2100" s="186"/>
      <c r="K2100" s="186"/>
      <c r="L2100" s="186"/>
      <c r="M2100" s="186"/>
      <c r="N2100" s="186"/>
      <c r="O2100" s="186"/>
      <c r="P2100" s="186"/>
      <c r="Q2100" s="186"/>
      <c r="R2100" s="186"/>
      <c r="S2100" s="186"/>
      <c r="T2100" s="186"/>
      <c r="U2100" s="186"/>
      <c r="V2100" s="186"/>
      <c r="W2100" s="186"/>
      <c r="X2100" s="186"/>
      <c r="Y2100" s="186"/>
      <c r="Z2100" s="186"/>
      <c r="AA2100" s="186"/>
      <c r="AB2100" s="186"/>
      <c r="AC2100" s="186"/>
      <c r="AD2100" s="186"/>
      <c r="AE2100" s="186"/>
      <c r="AF2100" s="186"/>
      <c r="AG2100" s="186"/>
      <c r="AH2100" s="186"/>
      <c r="AI2100" s="186"/>
      <c r="AJ2100" s="186"/>
      <c r="AK2100" s="186"/>
      <c r="AL2100" s="186"/>
      <c r="AM2100" s="186"/>
      <c r="AN2100" s="186"/>
      <c r="AO2100" s="186"/>
      <c r="AP2100" s="186"/>
    </row>
    <row r="2101" spans="1:42" s="55" customFormat="1" ht="31.9" hidden="1" customHeight="1" outlineLevel="1" x14ac:dyDescent="0.25">
      <c r="A2101" s="143" t="s">
        <v>882</v>
      </c>
      <c r="B2101" s="75" t="s">
        <v>785</v>
      </c>
      <c r="C2101" s="73"/>
      <c r="D2101" s="111"/>
      <c r="E2101" s="76"/>
      <c r="F2101" s="76"/>
      <c r="G2101" s="78"/>
      <c r="H2101" s="186"/>
      <c r="I2101" s="186"/>
      <c r="J2101" s="186"/>
      <c r="K2101" s="186"/>
      <c r="L2101" s="186"/>
      <c r="M2101" s="186"/>
      <c r="N2101" s="186"/>
      <c r="O2101" s="186"/>
      <c r="P2101" s="186"/>
      <c r="Q2101" s="186"/>
      <c r="R2101" s="186"/>
      <c r="S2101" s="186"/>
      <c r="T2101" s="186"/>
      <c r="U2101" s="186"/>
      <c r="V2101" s="186"/>
      <c r="W2101" s="186"/>
      <c r="X2101" s="186"/>
      <c r="Y2101" s="186"/>
      <c r="Z2101" s="186"/>
      <c r="AA2101" s="186"/>
      <c r="AB2101" s="186"/>
      <c r="AC2101" s="186"/>
      <c r="AD2101" s="186"/>
      <c r="AE2101" s="186"/>
      <c r="AF2101" s="186"/>
      <c r="AG2101" s="186"/>
      <c r="AH2101" s="186"/>
      <c r="AI2101" s="186"/>
      <c r="AJ2101" s="186"/>
      <c r="AK2101" s="186"/>
      <c r="AL2101" s="186"/>
      <c r="AM2101" s="186"/>
      <c r="AN2101" s="186"/>
      <c r="AO2101" s="186"/>
      <c r="AP2101" s="186"/>
    </row>
    <row r="2102" spans="1:42" s="55" customFormat="1" ht="31.9" hidden="1" customHeight="1" outlineLevel="1" x14ac:dyDescent="0.25">
      <c r="A2102" s="143" t="s">
        <v>883</v>
      </c>
      <c r="B2102" s="75" t="s">
        <v>787</v>
      </c>
      <c r="C2102" s="73"/>
      <c r="D2102" s="111"/>
      <c r="E2102" s="76"/>
      <c r="F2102" s="76"/>
      <c r="G2102" s="78"/>
      <c r="H2102" s="186"/>
      <c r="I2102" s="186"/>
      <c r="J2102" s="186"/>
      <c r="K2102" s="186"/>
      <c r="L2102" s="186"/>
      <c r="M2102" s="186"/>
      <c r="N2102" s="186"/>
      <c r="O2102" s="186"/>
      <c r="P2102" s="186"/>
      <c r="Q2102" s="186"/>
      <c r="R2102" s="186"/>
      <c r="S2102" s="186"/>
      <c r="T2102" s="186"/>
      <c r="U2102" s="186"/>
      <c r="V2102" s="186"/>
      <c r="W2102" s="186"/>
      <c r="X2102" s="186"/>
      <c r="Y2102" s="186"/>
      <c r="Z2102" s="186"/>
      <c r="AA2102" s="186"/>
      <c r="AB2102" s="186"/>
      <c r="AC2102" s="186"/>
      <c r="AD2102" s="186"/>
      <c r="AE2102" s="186"/>
      <c r="AF2102" s="186"/>
      <c r="AG2102" s="186"/>
      <c r="AH2102" s="186"/>
      <c r="AI2102" s="186"/>
      <c r="AJ2102" s="186"/>
      <c r="AK2102" s="186"/>
      <c r="AL2102" s="186"/>
      <c r="AM2102" s="186"/>
      <c r="AN2102" s="186"/>
      <c r="AO2102" s="186"/>
      <c r="AP2102" s="186"/>
    </row>
    <row r="2103" spans="1:42" s="55" customFormat="1" ht="31.9" hidden="1" customHeight="1" outlineLevel="1" x14ac:dyDescent="0.25">
      <c r="A2103" s="143" t="s">
        <v>229</v>
      </c>
      <c r="B2103" s="107" t="s">
        <v>3</v>
      </c>
      <c r="C2103" s="73"/>
      <c r="D2103" s="111"/>
      <c r="E2103" s="76"/>
      <c r="F2103" s="76"/>
      <c r="G2103" s="78"/>
      <c r="H2103" s="186"/>
      <c r="I2103" s="186"/>
      <c r="J2103" s="186"/>
      <c r="K2103" s="186"/>
      <c r="L2103" s="186"/>
      <c r="M2103" s="186"/>
      <c r="N2103" s="186"/>
      <c r="O2103" s="186"/>
      <c r="P2103" s="186"/>
      <c r="Q2103" s="186"/>
      <c r="R2103" s="186"/>
      <c r="S2103" s="186"/>
      <c r="T2103" s="186"/>
      <c r="U2103" s="186"/>
      <c r="V2103" s="186"/>
      <c r="W2103" s="186"/>
      <c r="X2103" s="186"/>
      <c r="Y2103" s="186"/>
      <c r="Z2103" s="186"/>
      <c r="AA2103" s="186"/>
      <c r="AB2103" s="186"/>
      <c r="AC2103" s="186"/>
      <c r="AD2103" s="186"/>
      <c r="AE2103" s="186"/>
      <c r="AF2103" s="186"/>
      <c r="AG2103" s="186"/>
      <c r="AH2103" s="186"/>
      <c r="AI2103" s="186"/>
      <c r="AJ2103" s="186"/>
      <c r="AK2103" s="186"/>
      <c r="AL2103" s="186"/>
      <c r="AM2103" s="186"/>
      <c r="AN2103" s="186"/>
      <c r="AO2103" s="186"/>
      <c r="AP2103" s="186"/>
    </row>
    <row r="2104" spans="1:42" s="55" customFormat="1" ht="31.9" hidden="1" customHeight="1" outlineLevel="1" x14ac:dyDescent="0.25">
      <c r="A2104" s="143" t="s">
        <v>884</v>
      </c>
      <c r="B2104" s="75" t="s">
        <v>779</v>
      </c>
      <c r="C2104" s="73"/>
      <c r="D2104" s="111"/>
      <c r="E2104" s="76"/>
      <c r="F2104" s="76"/>
      <c r="G2104" s="78"/>
      <c r="H2104" s="186"/>
      <c r="I2104" s="186"/>
      <c r="J2104" s="186"/>
      <c r="K2104" s="186"/>
      <c r="L2104" s="186"/>
      <c r="M2104" s="186"/>
      <c r="N2104" s="186"/>
      <c r="O2104" s="186"/>
      <c r="P2104" s="186"/>
      <c r="Q2104" s="186"/>
      <c r="R2104" s="186"/>
      <c r="S2104" s="186"/>
      <c r="T2104" s="186"/>
      <c r="U2104" s="186"/>
      <c r="V2104" s="186"/>
      <c r="W2104" s="186"/>
      <c r="X2104" s="186"/>
      <c r="Y2104" s="186"/>
      <c r="Z2104" s="186"/>
      <c r="AA2104" s="186"/>
      <c r="AB2104" s="186"/>
      <c r="AC2104" s="186"/>
      <c r="AD2104" s="186"/>
      <c r="AE2104" s="186"/>
      <c r="AF2104" s="186"/>
      <c r="AG2104" s="186"/>
      <c r="AH2104" s="186"/>
      <c r="AI2104" s="186"/>
      <c r="AJ2104" s="186"/>
      <c r="AK2104" s="186"/>
      <c r="AL2104" s="186"/>
      <c r="AM2104" s="186"/>
      <c r="AN2104" s="186"/>
      <c r="AO2104" s="186"/>
      <c r="AP2104" s="186"/>
    </row>
    <row r="2105" spans="1:42" s="55" customFormat="1" ht="31.9" hidden="1" customHeight="1" outlineLevel="1" x14ac:dyDescent="0.25">
      <c r="A2105" s="143" t="s">
        <v>885</v>
      </c>
      <c r="B2105" s="75" t="s">
        <v>781</v>
      </c>
      <c r="C2105" s="73"/>
      <c r="D2105" s="111"/>
      <c r="E2105" s="76"/>
      <c r="F2105" s="76"/>
      <c r="G2105" s="78"/>
      <c r="H2105" s="186"/>
      <c r="I2105" s="186"/>
      <c r="J2105" s="186"/>
      <c r="K2105" s="186"/>
      <c r="L2105" s="186"/>
      <c r="M2105" s="186"/>
      <c r="N2105" s="186"/>
      <c r="O2105" s="186"/>
      <c r="P2105" s="186"/>
      <c r="Q2105" s="186"/>
      <c r="R2105" s="186"/>
      <c r="S2105" s="186"/>
      <c r="T2105" s="186"/>
      <c r="U2105" s="186"/>
      <c r="V2105" s="186"/>
      <c r="W2105" s="186"/>
      <c r="X2105" s="186"/>
      <c r="Y2105" s="186"/>
      <c r="Z2105" s="186"/>
      <c r="AA2105" s="186"/>
      <c r="AB2105" s="186"/>
      <c r="AC2105" s="186"/>
      <c r="AD2105" s="186"/>
      <c r="AE2105" s="186"/>
      <c r="AF2105" s="186"/>
      <c r="AG2105" s="186"/>
      <c r="AH2105" s="186"/>
      <c r="AI2105" s="186"/>
      <c r="AJ2105" s="186"/>
      <c r="AK2105" s="186"/>
      <c r="AL2105" s="186"/>
      <c r="AM2105" s="186"/>
      <c r="AN2105" s="186"/>
      <c r="AO2105" s="186"/>
      <c r="AP2105" s="186"/>
    </row>
    <row r="2106" spans="1:42" s="55" customFormat="1" ht="31.9" hidden="1" customHeight="1" outlineLevel="1" x14ac:dyDescent="0.25">
      <c r="A2106" s="143" t="s">
        <v>886</v>
      </c>
      <c r="B2106" s="75" t="s">
        <v>783</v>
      </c>
      <c r="C2106" s="73"/>
      <c r="D2106" s="111"/>
      <c r="E2106" s="76"/>
      <c r="F2106" s="76"/>
      <c r="G2106" s="78"/>
      <c r="H2106" s="186"/>
      <c r="I2106" s="186"/>
      <c r="J2106" s="186"/>
      <c r="K2106" s="186"/>
      <c r="L2106" s="186"/>
      <c r="M2106" s="186"/>
      <c r="N2106" s="186"/>
      <c r="O2106" s="186"/>
      <c r="P2106" s="186"/>
      <c r="Q2106" s="186"/>
      <c r="R2106" s="186"/>
      <c r="S2106" s="186"/>
      <c r="T2106" s="186"/>
      <c r="U2106" s="186"/>
      <c r="V2106" s="186"/>
      <c r="W2106" s="186"/>
      <c r="X2106" s="186"/>
      <c r="Y2106" s="186"/>
      <c r="Z2106" s="186"/>
      <c r="AA2106" s="186"/>
      <c r="AB2106" s="186"/>
      <c r="AC2106" s="186"/>
      <c r="AD2106" s="186"/>
      <c r="AE2106" s="186"/>
      <c r="AF2106" s="186"/>
      <c r="AG2106" s="186"/>
      <c r="AH2106" s="186"/>
      <c r="AI2106" s="186"/>
      <c r="AJ2106" s="186"/>
      <c r="AK2106" s="186"/>
      <c r="AL2106" s="186"/>
      <c r="AM2106" s="186"/>
      <c r="AN2106" s="186"/>
      <c r="AO2106" s="186"/>
      <c r="AP2106" s="186"/>
    </row>
    <row r="2107" spans="1:42" s="55" customFormat="1" ht="31.9" hidden="1" customHeight="1" outlineLevel="1" x14ac:dyDescent="0.25">
      <c r="A2107" s="143" t="s">
        <v>887</v>
      </c>
      <c r="B2107" s="75" t="s">
        <v>785</v>
      </c>
      <c r="C2107" s="73"/>
      <c r="D2107" s="111"/>
      <c r="E2107" s="76"/>
      <c r="F2107" s="76"/>
      <c r="G2107" s="78"/>
      <c r="H2107" s="186"/>
      <c r="I2107" s="186"/>
      <c r="J2107" s="186"/>
      <c r="K2107" s="186"/>
      <c r="L2107" s="186"/>
      <c r="M2107" s="186"/>
      <c r="N2107" s="186"/>
      <c r="O2107" s="186"/>
      <c r="P2107" s="186"/>
      <c r="Q2107" s="186"/>
      <c r="R2107" s="186"/>
      <c r="S2107" s="186"/>
      <c r="T2107" s="186"/>
      <c r="U2107" s="186"/>
      <c r="V2107" s="186"/>
      <c r="W2107" s="186"/>
      <c r="X2107" s="186"/>
      <c r="Y2107" s="186"/>
      <c r="Z2107" s="186"/>
      <c r="AA2107" s="186"/>
      <c r="AB2107" s="186"/>
      <c r="AC2107" s="186"/>
      <c r="AD2107" s="186"/>
      <c r="AE2107" s="186"/>
      <c r="AF2107" s="186"/>
      <c r="AG2107" s="186"/>
      <c r="AH2107" s="186"/>
      <c r="AI2107" s="186"/>
      <c r="AJ2107" s="186"/>
      <c r="AK2107" s="186"/>
      <c r="AL2107" s="186"/>
      <c r="AM2107" s="186"/>
      <c r="AN2107" s="186"/>
      <c r="AO2107" s="186"/>
      <c r="AP2107" s="186"/>
    </row>
    <row r="2108" spans="1:42" s="55" customFormat="1" ht="31.9" hidden="1" customHeight="1" outlineLevel="1" x14ac:dyDescent="0.25">
      <c r="A2108" s="143" t="s">
        <v>888</v>
      </c>
      <c r="B2108" s="75" t="s">
        <v>787</v>
      </c>
      <c r="C2108" s="73"/>
      <c r="D2108" s="111"/>
      <c r="E2108" s="76"/>
      <c r="F2108" s="76"/>
      <c r="G2108" s="78"/>
      <c r="H2108" s="186"/>
      <c r="I2108" s="186"/>
      <c r="J2108" s="186"/>
      <c r="K2108" s="186"/>
      <c r="L2108" s="186"/>
      <c r="M2108" s="186"/>
      <c r="N2108" s="186"/>
      <c r="O2108" s="186"/>
      <c r="P2108" s="186"/>
      <c r="Q2108" s="186"/>
      <c r="R2108" s="186"/>
      <c r="S2108" s="186"/>
      <c r="T2108" s="186"/>
      <c r="U2108" s="186"/>
      <c r="V2108" s="186"/>
      <c r="W2108" s="186"/>
      <c r="X2108" s="186"/>
      <c r="Y2108" s="186"/>
      <c r="Z2108" s="186"/>
      <c r="AA2108" s="186"/>
      <c r="AB2108" s="186"/>
      <c r="AC2108" s="186"/>
      <c r="AD2108" s="186"/>
      <c r="AE2108" s="186"/>
      <c r="AF2108" s="186"/>
      <c r="AG2108" s="186"/>
      <c r="AH2108" s="186"/>
      <c r="AI2108" s="186"/>
      <c r="AJ2108" s="186"/>
      <c r="AK2108" s="186"/>
      <c r="AL2108" s="186"/>
      <c r="AM2108" s="186"/>
      <c r="AN2108" s="186"/>
      <c r="AO2108" s="186"/>
      <c r="AP2108" s="186"/>
    </row>
    <row r="2109" spans="1:42" s="55" customFormat="1" ht="31.9" hidden="1" customHeight="1" outlineLevel="1" x14ac:dyDescent="0.25">
      <c r="A2109" s="143" t="s">
        <v>230</v>
      </c>
      <c r="B2109" s="72" t="s">
        <v>5</v>
      </c>
      <c r="C2109" s="73"/>
      <c r="D2109" s="111"/>
      <c r="E2109" s="76"/>
      <c r="F2109" s="76"/>
      <c r="G2109" s="78"/>
      <c r="H2109" s="186"/>
      <c r="I2109" s="186"/>
      <c r="J2109" s="186"/>
      <c r="K2109" s="186"/>
      <c r="L2109" s="186"/>
      <c r="M2109" s="186"/>
      <c r="N2109" s="186"/>
      <c r="O2109" s="186"/>
      <c r="P2109" s="186"/>
      <c r="Q2109" s="186"/>
      <c r="R2109" s="186"/>
      <c r="S2109" s="186"/>
      <c r="T2109" s="186"/>
      <c r="U2109" s="186"/>
      <c r="V2109" s="186"/>
      <c r="W2109" s="186"/>
      <c r="X2109" s="186"/>
      <c r="Y2109" s="186"/>
      <c r="Z2109" s="186"/>
      <c r="AA2109" s="186"/>
      <c r="AB2109" s="186"/>
      <c r="AC2109" s="186"/>
      <c r="AD2109" s="186"/>
      <c r="AE2109" s="186"/>
      <c r="AF2109" s="186"/>
      <c r="AG2109" s="186"/>
      <c r="AH2109" s="186"/>
      <c r="AI2109" s="186"/>
      <c r="AJ2109" s="186"/>
      <c r="AK2109" s="186"/>
      <c r="AL2109" s="186"/>
      <c r="AM2109" s="186"/>
      <c r="AN2109" s="186"/>
      <c r="AO2109" s="186"/>
      <c r="AP2109" s="186"/>
    </row>
    <row r="2110" spans="1:42" s="55" customFormat="1" ht="31.9" hidden="1" customHeight="1" outlineLevel="1" x14ac:dyDescent="0.25">
      <c r="A2110" s="143" t="s">
        <v>889</v>
      </c>
      <c r="B2110" s="75" t="s">
        <v>779</v>
      </c>
      <c r="C2110" s="73"/>
      <c r="D2110" s="111"/>
      <c r="E2110" s="76"/>
      <c r="F2110" s="76"/>
      <c r="G2110" s="78"/>
      <c r="H2110" s="186"/>
      <c r="I2110" s="186"/>
      <c r="J2110" s="186"/>
      <c r="K2110" s="186"/>
      <c r="L2110" s="186"/>
      <c r="M2110" s="186"/>
      <c r="N2110" s="186"/>
      <c r="O2110" s="186"/>
      <c r="P2110" s="186"/>
      <c r="Q2110" s="186"/>
      <c r="R2110" s="186"/>
      <c r="S2110" s="186"/>
      <c r="T2110" s="186"/>
      <c r="U2110" s="186"/>
      <c r="V2110" s="186"/>
      <c r="W2110" s="186"/>
      <c r="X2110" s="186"/>
      <c r="Y2110" s="186"/>
      <c r="Z2110" s="186"/>
      <c r="AA2110" s="186"/>
      <c r="AB2110" s="186"/>
      <c r="AC2110" s="186"/>
      <c r="AD2110" s="186"/>
      <c r="AE2110" s="186"/>
      <c r="AF2110" s="186"/>
      <c r="AG2110" s="186"/>
      <c r="AH2110" s="186"/>
      <c r="AI2110" s="186"/>
      <c r="AJ2110" s="186"/>
      <c r="AK2110" s="186"/>
      <c r="AL2110" s="186"/>
      <c r="AM2110" s="186"/>
      <c r="AN2110" s="186"/>
      <c r="AO2110" s="186"/>
      <c r="AP2110" s="186"/>
    </row>
    <row r="2111" spans="1:42" s="55" customFormat="1" ht="31.9" hidden="1" customHeight="1" outlineLevel="1" x14ac:dyDescent="0.25">
      <c r="A2111" s="143" t="s">
        <v>890</v>
      </c>
      <c r="B2111" s="75" t="s">
        <v>781</v>
      </c>
      <c r="C2111" s="73"/>
      <c r="D2111" s="111"/>
      <c r="E2111" s="76"/>
      <c r="F2111" s="76"/>
      <c r="G2111" s="78"/>
      <c r="H2111" s="186"/>
      <c r="I2111" s="186"/>
      <c r="J2111" s="186"/>
      <c r="K2111" s="186"/>
      <c r="L2111" s="186"/>
      <c r="M2111" s="186"/>
      <c r="N2111" s="186"/>
      <c r="O2111" s="186"/>
      <c r="P2111" s="186"/>
      <c r="Q2111" s="186"/>
      <c r="R2111" s="186"/>
      <c r="S2111" s="186"/>
      <c r="T2111" s="186"/>
      <c r="U2111" s="186"/>
      <c r="V2111" s="186"/>
      <c r="W2111" s="186"/>
      <c r="X2111" s="186"/>
      <c r="Y2111" s="186"/>
      <c r="Z2111" s="186"/>
      <c r="AA2111" s="186"/>
      <c r="AB2111" s="186"/>
      <c r="AC2111" s="186"/>
      <c r="AD2111" s="186"/>
      <c r="AE2111" s="186"/>
      <c r="AF2111" s="186"/>
      <c r="AG2111" s="186"/>
      <c r="AH2111" s="186"/>
      <c r="AI2111" s="186"/>
      <c r="AJ2111" s="186"/>
      <c r="AK2111" s="186"/>
      <c r="AL2111" s="186"/>
      <c r="AM2111" s="186"/>
      <c r="AN2111" s="186"/>
      <c r="AO2111" s="186"/>
      <c r="AP2111" s="186"/>
    </row>
    <row r="2112" spans="1:42" s="55" customFormat="1" ht="31.9" hidden="1" customHeight="1" outlineLevel="1" x14ac:dyDescent="0.25">
      <c r="A2112" s="143" t="s">
        <v>891</v>
      </c>
      <c r="B2112" s="75" t="s">
        <v>783</v>
      </c>
      <c r="C2112" s="73"/>
      <c r="D2112" s="111"/>
      <c r="E2112" s="76"/>
      <c r="F2112" s="76"/>
      <c r="G2112" s="78"/>
      <c r="H2112" s="186"/>
      <c r="I2112" s="186"/>
      <c r="J2112" s="186"/>
      <c r="K2112" s="186"/>
      <c r="L2112" s="186"/>
      <c r="M2112" s="186"/>
      <c r="N2112" s="186"/>
      <c r="O2112" s="186"/>
      <c r="P2112" s="186"/>
      <c r="Q2112" s="186"/>
      <c r="R2112" s="186"/>
      <c r="S2112" s="186"/>
      <c r="T2112" s="186"/>
      <c r="U2112" s="186"/>
      <c r="V2112" s="186"/>
      <c r="W2112" s="186"/>
      <c r="X2112" s="186"/>
      <c r="Y2112" s="186"/>
      <c r="Z2112" s="186"/>
      <c r="AA2112" s="186"/>
      <c r="AB2112" s="186"/>
      <c r="AC2112" s="186"/>
      <c r="AD2112" s="186"/>
      <c r="AE2112" s="186"/>
      <c r="AF2112" s="186"/>
      <c r="AG2112" s="186"/>
      <c r="AH2112" s="186"/>
      <c r="AI2112" s="186"/>
      <c r="AJ2112" s="186"/>
      <c r="AK2112" s="186"/>
      <c r="AL2112" s="186"/>
      <c r="AM2112" s="186"/>
      <c r="AN2112" s="186"/>
      <c r="AO2112" s="186"/>
      <c r="AP2112" s="186"/>
    </row>
    <row r="2113" spans="1:42" s="55" customFormat="1" ht="31.9" hidden="1" customHeight="1" outlineLevel="1" x14ac:dyDescent="0.25">
      <c r="A2113" s="143" t="s">
        <v>892</v>
      </c>
      <c r="B2113" s="75" t="s">
        <v>785</v>
      </c>
      <c r="C2113" s="73"/>
      <c r="D2113" s="111"/>
      <c r="E2113" s="76"/>
      <c r="F2113" s="76"/>
      <c r="G2113" s="78"/>
      <c r="H2113" s="186"/>
      <c r="I2113" s="186"/>
      <c r="J2113" s="186"/>
      <c r="K2113" s="186"/>
      <c r="L2113" s="186"/>
      <c r="M2113" s="186"/>
      <c r="N2113" s="186"/>
      <c r="O2113" s="186"/>
      <c r="P2113" s="186"/>
      <c r="Q2113" s="186"/>
      <c r="R2113" s="186"/>
      <c r="S2113" s="186"/>
      <c r="T2113" s="186"/>
      <c r="U2113" s="186"/>
      <c r="V2113" s="186"/>
      <c r="W2113" s="186"/>
      <c r="X2113" s="186"/>
      <c r="Y2113" s="186"/>
      <c r="Z2113" s="186"/>
      <c r="AA2113" s="186"/>
      <c r="AB2113" s="186"/>
      <c r="AC2113" s="186"/>
      <c r="AD2113" s="186"/>
      <c r="AE2113" s="186"/>
      <c r="AF2113" s="186"/>
      <c r="AG2113" s="186"/>
      <c r="AH2113" s="186"/>
      <c r="AI2113" s="186"/>
      <c r="AJ2113" s="186"/>
      <c r="AK2113" s="186"/>
      <c r="AL2113" s="186"/>
      <c r="AM2113" s="186"/>
      <c r="AN2113" s="186"/>
      <c r="AO2113" s="186"/>
      <c r="AP2113" s="186"/>
    </row>
    <row r="2114" spans="1:42" s="55" customFormat="1" ht="31.9" hidden="1" customHeight="1" outlineLevel="1" x14ac:dyDescent="0.25">
      <c r="A2114" s="143" t="s">
        <v>893</v>
      </c>
      <c r="B2114" s="75" t="s">
        <v>787</v>
      </c>
      <c r="C2114" s="73"/>
      <c r="D2114" s="111"/>
      <c r="E2114" s="76"/>
      <c r="F2114" s="76"/>
      <c r="G2114" s="78"/>
      <c r="H2114" s="186"/>
      <c r="I2114" s="186"/>
      <c r="J2114" s="186"/>
      <c r="K2114" s="186"/>
      <c r="L2114" s="186"/>
      <c r="M2114" s="186"/>
      <c r="N2114" s="186"/>
      <c r="O2114" s="186"/>
      <c r="P2114" s="186"/>
      <c r="Q2114" s="186"/>
      <c r="R2114" s="186"/>
      <c r="S2114" s="186"/>
      <c r="T2114" s="186"/>
      <c r="U2114" s="186"/>
      <c r="V2114" s="186"/>
      <c r="W2114" s="186"/>
      <c r="X2114" s="186"/>
      <c r="Y2114" s="186"/>
      <c r="Z2114" s="186"/>
      <c r="AA2114" s="186"/>
      <c r="AB2114" s="186"/>
      <c r="AC2114" s="186"/>
      <c r="AD2114" s="186"/>
      <c r="AE2114" s="186"/>
      <c r="AF2114" s="186"/>
      <c r="AG2114" s="186"/>
      <c r="AH2114" s="186"/>
      <c r="AI2114" s="186"/>
      <c r="AJ2114" s="186"/>
      <c r="AK2114" s="186"/>
      <c r="AL2114" s="186"/>
      <c r="AM2114" s="186"/>
      <c r="AN2114" s="186"/>
      <c r="AO2114" s="186"/>
      <c r="AP2114" s="186"/>
    </row>
    <row r="2115" spans="1:42" s="55" customFormat="1" ht="31.9" hidden="1" customHeight="1" outlineLevel="1" x14ac:dyDescent="0.25">
      <c r="A2115" s="143" t="s">
        <v>231</v>
      </c>
      <c r="B2115" s="72" t="s">
        <v>353</v>
      </c>
      <c r="C2115" s="73"/>
      <c r="D2115" s="111"/>
      <c r="E2115" s="76"/>
      <c r="F2115" s="76"/>
      <c r="G2115" s="78"/>
      <c r="H2115" s="186"/>
      <c r="I2115" s="186"/>
      <c r="J2115" s="186"/>
      <c r="K2115" s="186"/>
      <c r="L2115" s="186"/>
      <c r="M2115" s="186"/>
      <c r="N2115" s="186"/>
      <c r="O2115" s="186"/>
      <c r="P2115" s="186"/>
      <c r="Q2115" s="186"/>
      <c r="R2115" s="186"/>
      <c r="S2115" s="186"/>
      <c r="T2115" s="186"/>
      <c r="U2115" s="186"/>
      <c r="V2115" s="186"/>
      <c r="W2115" s="186"/>
      <c r="X2115" s="186"/>
      <c r="Y2115" s="186"/>
      <c r="Z2115" s="186"/>
      <c r="AA2115" s="186"/>
      <c r="AB2115" s="186"/>
      <c r="AC2115" s="186"/>
      <c r="AD2115" s="186"/>
      <c r="AE2115" s="186"/>
      <c r="AF2115" s="186"/>
      <c r="AG2115" s="186"/>
      <c r="AH2115" s="186"/>
      <c r="AI2115" s="186"/>
      <c r="AJ2115" s="186"/>
      <c r="AK2115" s="186"/>
      <c r="AL2115" s="186"/>
      <c r="AM2115" s="186"/>
      <c r="AN2115" s="186"/>
      <c r="AO2115" s="186"/>
      <c r="AP2115" s="186"/>
    </row>
    <row r="2116" spans="1:42" s="55" customFormat="1" ht="31.9" hidden="1" customHeight="1" outlineLevel="1" x14ac:dyDescent="0.25">
      <c r="A2116" s="143" t="s">
        <v>894</v>
      </c>
      <c r="B2116" s="75" t="s">
        <v>779</v>
      </c>
      <c r="C2116" s="73"/>
      <c r="D2116" s="111"/>
      <c r="E2116" s="76"/>
      <c r="F2116" s="76"/>
      <c r="G2116" s="78"/>
      <c r="H2116" s="186"/>
      <c r="I2116" s="186"/>
      <c r="J2116" s="186"/>
      <c r="K2116" s="186"/>
      <c r="L2116" s="186"/>
      <c r="M2116" s="186"/>
      <c r="N2116" s="186"/>
      <c r="O2116" s="186"/>
      <c r="P2116" s="186"/>
      <c r="Q2116" s="186"/>
      <c r="R2116" s="186"/>
      <c r="S2116" s="186"/>
      <c r="T2116" s="186"/>
      <c r="U2116" s="186"/>
      <c r="V2116" s="186"/>
      <c r="W2116" s="186"/>
      <c r="X2116" s="186"/>
      <c r="Y2116" s="186"/>
      <c r="Z2116" s="186"/>
      <c r="AA2116" s="186"/>
      <c r="AB2116" s="186"/>
      <c r="AC2116" s="186"/>
      <c r="AD2116" s="186"/>
      <c r="AE2116" s="186"/>
      <c r="AF2116" s="186"/>
      <c r="AG2116" s="186"/>
      <c r="AH2116" s="186"/>
      <c r="AI2116" s="186"/>
      <c r="AJ2116" s="186"/>
      <c r="AK2116" s="186"/>
      <c r="AL2116" s="186"/>
      <c r="AM2116" s="186"/>
      <c r="AN2116" s="186"/>
      <c r="AO2116" s="186"/>
      <c r="AP2116" s="186"/>
    </row>
    <row r="2117" spans="1:42" s="55" customFormat="1" ht="31.9" hidden="1" customHeight="1" outlineLevel="1" x14ac:dyDescent="0.25">
      <c r="A2117" s="143" t="s">
        <v>895</v>
      </c>
      <c r="B2117" s="75" t="s">
        <v>781</v>
      </c>
      <c r="C2117" s="73"/>
      <c r="D2117" s="111"/>
      <c r="E2117" s="76"/>
      <c r="F2117" s="76"/>
      <c r="G2117" s="78"/>
      <c r="H2117" s="186"/>
      <c r="I2117" s="186"/>
      <c r="J2117" s="186"/>
      <c r="K2117" s="186"/>
      <c r="L2117" s="186"/>
      <c r="M2117" s="186"/>
      <c r="N2117" s="186"/>
      <c r="O2117" s="186"/>
      <c r="P2117" s="186"/>
      <c r="Q2117" s="186"/>
      <c r="R2117" s="186"/>
      <c r="S2117" s="186"/>
      <c r="T2117" s="186"/>
      <c r="U2117" s="186"/>
      <c r="V2117" s="186"/>
      <c r="W2117" s="186"/>
      <c r="X2117" s="186"/>
      <c r="Y2117" s="186"/>
      <c r="Z2117" s="186"/>
      <c r="AA2117" s="186"/>
      <c r="AB2117" s="186"/>
      <c r="AC2117" s="186"/>
      <c r="AD2117" s="186"/>
      <c r="AE2117" s="186"/>
      <c r="AF2117" s="186"/>
      <c r="AG2117" s="186"/>
      <c r="AH2117" s="186"/>
      <c r="AI2117" s="186"/>
      <c r="AJ2117" s="186"/>
      <c r="AK2117" s="186"/>
      <c r="AL2117" s="186"/>
      <c r="AM2117" s="186"/>
      <c r="AN2117" s="186"/>
      <c r="AO2117" s="186"/>
      <c r="AP2117" s="186"/>
    </row>
    <row r="2118" spans="1:42" s="55" customFormat="1" ht="31.9" hidden="1" customHeight="1" outlineLevel="1" x14ac:dyDescent="0.25">
      <c r="A2118" s="143" t="s">
        <v>896</v>
      </c>
      <c r="B2118" s="75" t="s">
        <v>783</v>
      </c>
      <c r="C2118" s="73"/>
      <c r="D2118" s="111"/>
      <c r="E2118" s="76"/>
      <c r="F2118" s="76"/>
      <c r="G2118" s="78"/>
      <c r="H2118" s="186"/>
      <c r="I2118" s="186"/>
      <c r="J2118" s="186"/>
      <c r="K2118" s="186"/>
      <c r="L2118" s="186"/>
      <c r="M2118" s="186"/>
      <c r="N2118" s="186"/>
      <c r="O2118" s="186"/>
      <c r="P2118" s="186"/>
      <c r="Q2118" s="186"/>
      <c r="R2118" s="186"/>
      <c r="S2118" s="186"/>
      <c r="T2118" s="186"/>
      <c r="U2118" s="186"/>
      <c r="V2118" s="186"/>
      <c r="W2118" s="186"/>
      <c r="X2118" s="186"/>
      <c r="Y2118" s="186"/>
      <c r="Z2118" s="186"/>
      <c r="AA2118" s="186"/>
      <c r="AB2118" s="186"/>
      <c r="AC2118" s="186"/>
      <c r="AD2118" s="186"/>
      <c r="AE2118" s="186"/>
      <c r="AF2118" s="186"/>
      <c r="AG2118" s="186"/>
      <c r="AH2118" s="186"/>
      <c r="AI2118" s="186"/>
      <c r="AJ2118" s="186"/>
      <c r="AK2118" s="186"/>
      <c r="AL2118" s="186"/>
      <c r="AM2118" s="186"/>
      <c r="AN2118" s="186"/>
      <c r="AO2118" s="186"/>
      <c r="AP2118" s="186"/>
    </row>
    <row r="2119" spans="1:42" s="55" customFormat="1" ht="31.9" hidden="1" customHeight="1" outlineLevel="1" x14ac:dyDescent="0.25">
      <c r="A2119" s="143" t="s">
        <v>897</v>
      </c>
      <c r="B2119" s="75" t="s">
        <v>785</v>
      </c>
      <c r="C2119" s="73"/>
      <c r="D2119" s="111"/>
      <c r="E2119" s="76"/>
      <c r="F2119" s="76"/>
      <c r="G2119" s="78"/>
      <c r="H2119" s="186"/>
      <c r="I2119" s="186"/>
      <c r="J2119" s="186"/>
      <c r="K2119" s="186"/>
      <c r="L2119" s="186"/>
      <c r="M2119" s="186"/>
      <c r="N2119" s="186"/>
      <c r="O2119" s="186"/>
      <c r="P2119" s="186"/>
      <c r="Q2119" s="186"/>
      <c r="R2119" s="186"/>
      <c r="S2119" s="186"/>
      <c r="T2119" s="186"/>
      <c r="U2119" s="186"/>
      <c r="V2119" s="186"/>
      <c r="W2119" s="186"/>
      <c r="X2119" s="186"/>
      <c r="Y2119" s="186"/>
      <c r="Z2119" s="186"/>
      <c r="AA2119" s="186"/>
      <c r="AB2119" s="186"/>
      <c r="AC2119" s="186"/>
      <c r="AD2119" s="186"/>
      <c r="AE2119" s="186"/>
      <c r="AF2119" s="186"/>
      <c r="AG2119" s="186"/>
      <c r="AH2119" s="186"/>
      <c r="AI2119" s="186"/>
      <c r="AJ2119" s="186"/>
      <c r="AK2119" s="186"/>
      <c r="AL2119" s="186"/>
      <c r="AM2119" s="186"/>
      <c r="AN2119" s="186"/>
      <c r="AO2119" s="186"/>
      <c r="AP2119" s="186"/>
    </row>
    <row r="2120" spans="1:42" s="55" customFormat="1" ht="31.9" hidden="1" customHeight="1" outlineLevel="1" x14ac:dyDescent="0.25">
      <c r="A2120" s="143" t="s">
        <v>898</v>
      </c>
      <c r="B2120" s="75" t="s">
        <v>787</v>
      </c>
      <c r="C2120" s="73"/>
      <c r="D2120" s="111"/>
      <c r="E2120" s="76"/>
      <c r="F2120" s="76"/>
      <c r="G2120" s="78"/>
      <c r="H2120" s="186"/>
      <c r="I2120" s="186"/>
      <c r="J2120" s="186"/>
      <c r="K2120" s="186"/>
      <c r="L2120" s="186"/>
      <c r="M2120" s="186"/>
      <c r="N2120" s="186"/>
      <c r="O2120" s="186"/>
      <c r="P2120" s="186"/>
      <c r="Q2120" s="186"/>
      <c r="R2120" s="186"/>
      <c r="S2120" s="186"/>
      <c r="T2120" s="186"/>
      <c r="U2120" s="186"/>
      <c r="V2120" s="186"/>
      <c r="W2120" s="186"/>
      <c r="X2120" s="186"/>
      <c r="Y2120" s="186"/>
      <c r="Z2120" s="186"/>
      <c r="AA2120" s="186"/>
      <c r="AB2120" s="186"/>
      <c r="AC2120" s="186"/>
      <c r="AD2120" s="186"/>
      <c r="AE2120" s="186"/>
      <c r="AF2120" s="186"/>
      <c r="AG2120" s="186"/>
      <c r="AH2120" s="186"/>
      <c r="AI2120" s="186"/>
      <c r="AJ2120" s="186"/>
      <c r="AK2120" s="186"/>
      <c r="AL2120" s="186"/>
      <c r="AM2120" s="186"/>
      <c r="AN2120" s="186"/>
      <c r="AO2120" s="186"/>
      <c r="AP2120" s="186"/>
    </row>
    <row r="2121" spans="1:42" s="55" customFormat="1" ht="31.9" hidden="1" customHeight="1" outlineLevel="1" x14ac:dyDescent="0.25">
      <c r="A2121" s="143" t="s">
        <v>232</v>
      </c>
      <c r="B2121" s="72" t="s">
        <v>356</v>
      </c>
      <c r="C2121" s="73"/>
      <c r="D2121" s="111"/>
      <c r="E2121" s="76"/>
      <c r="F2121" s="76"/>
      <c r="G2121" s="78"/>
      <c r="H2121" s="186"/>
      <c r="I2121" s="186"/>
      <c r="J2121" s="186"/>
      <c r="K2121" s="186"/>
      <c r="L2121" s="186"/>
      <c r="M2121" s="186"/>
      <c r="N2121" s="186"/>
      <c r="O2121" s="186"/>
      <c r="P2121" s="186"/>
      <c r="Q2121" s="186"/>
      <c r="R2121" s="186"/>
      <c r="S2121" s="186"/>
      <c r="T2121" s="186"/>
      <c r="U2121" s="186"/>
      <c r="V2121" s="186"/>
      <c r="W2121" s="186"/>
      <c r="X2121" s="186"/>
      <c r="Y2121" s="186"/>
      <c r="Z2121" s="186"/>
      <c r="AA2121" s="186"/>
      <c r="AB2121" s="186"/>
      <c r="AC2121" s="186"/>
      <c r="AD2121" s="186"/>
      <c r="AE2121" s="186"/>
      <c r="AF2121" s="186"/>
      <c r="AG2121" s="186"/>
      <c r="AH2121" s="186"/>
      <c r="AI2121" s="186"/>
      <c r="AJ2121" s="186"/>
      <c r="AK2121" s="186"/>
      <c r="AL2121" s="186"/>
      <c r="AM2121" s="186"/>
      <c r="AN2121" s="186"/>
      <c r="AO2121" s="186"/>
      <c r="AP2121" s="186"/>
    </row>
    <row r="2122" spans="1:42" s="55" customFormat="1" ht="31.9" hidden="1" customHeight="1" outlineLevel="1" x14ac:dyDescent="0.25">
      <c r="A2122" s="143" t="s">
        <v>899</v>
      </c>
      <c r="B2122" s="75" t="s">
        <v>779</v>
      </c>
      <c r="C2122" s="73"/>
      <c r="D2122" s="111"/>
      <c r="E2122" s="76"/>
      <c r="F2122" s="76"/>
      <c r="G2122" s="78"/>
      <c r="H2122" s="186"/>
      <c r="I2122" s="186"/>
      <c r="J2122" s="186"/>
      <c r="K2122" s="186"/>
      <c r="L2122" s="186"/>
      <c r="M2122" s="186"/>
      <c r="N2122" s="186"/>
      <c r="O2122" s="186"/>
      <c r="P2122" s="186"/>
      <c r="Q2122" s="186"/>
      <c r="R2122" s="186"/>
      <c r="S2122" s="186"/>
      <c r="T2122" s="186"/>
      <c r="U2122" s="186"/>
      <c r="V2122" s="186"/>
      <c r="W2122" s="186"/>
      <c r="X2122" s="186"/>
      <c r="Y2122" s="186"/>
      <c r="Z2122" s="186"/>
      <c r="AA2122" s="186"/>
      <c r="AB2122" s="186"/>
      <c r="AC2122" s="186"/>
      <c r="AD2122" s="186"/>
      <c r="AE2122" s="186"/>
      <c r="AF2122" s="186"/>
      <c r="AG2122" s="186"/>
      <c r="AH2122" s="186"/>
      <c r="AI2122" s="186"/>
      <c r="AJ2122" s="186"/>
      <c r="AK2122" s="186"/>
      <c r="AL2122" s="186"/>
      <c r="AM2122" s="186"/>
      <c r="AN2122" s="186"/>
      <c r="AO2122" s="186"/>
      <c r="AP2122" s="186"/>
    </row>
    <row r="2123" spans="1:42" s="55" customFormat="1" ht="31.9" hidden="1" customHeight="1" outlineLevel="1" x14ac:dyDescent="0.25">
      <c r="A2123" s="143" t="s">
        <v>900</v>
      </c>
      <c r="B2123" s="75" t="s">
        <v>781</v>
      </c>
      <c r="C2123" s="73"/>
      <c r="D2123" s="111"/>
      <c r="E2123" s="76"/>
      <c r="F2123" s="76"/>
      <c r="G2123" s="78"/>
      <c r="H2123" s="186"/>
      <c r="I2123" s="186"/>
      <c r="J2123" s="186"/>
      <c r="K2123" s="186"/>
      <c r="L2123" s="186"/>
      <c r="M2123" s="186"/>
      <c r="N2123" s="186"/>
      <c r="O2123" s="186"/>
      <c r="P2123" s="186"/>
      <c r="Q2123" s="186"/>
      <c r="R2123" s="186"/>
      <c r="S2123" s="186"/>
      <c r="T2123" s="186"/>
      <c r="U2123" s="186"/>
      <c r="V2123" s="186"/>
      <c r="W2123" s="186"/>
      <c r="X2123" s="186"/>
      <c r="Y2123" s="186"/>
      <c r="Z2123" s="186"/>
      <c r="AA2123" s="186"/>
      <c r="AB2123" s="186"/>
      <c r="AC2123" s="186"/>
      <c r="AD2123" s="186"/>
      <c r="AE2123" s="186"/>
      <c r="AF2123" s="186"/>
      <c r="AG2123" s="186"/>
      <c r="AH2123" s="186"/>
      <c r="AI2123" s="186"/>
      <c r="AJ2123" s="186"/>
      <c r="AK2123" s="186"/>
      <c r="AL2123" s="186"/>
      <c r="AM2123" s="186"/>
      <c r="AN2123" s="186"/>
      <c r="AO2123" s="186"/>
      <c r="AP2123" s="186"/>
    </row>
    <row r="2124" spans="1:42" s="55" customFormat="1" ht="31.9" hidden="1" customHeight="1" outlineLevel="1" x14ac:dyDescent="0.25">
      <c r="A2124" s="143" t="s">
        <v>901</v>
      </c>
      <c r="B2124" s="75" t="s">
        <v>783</v>
      </c>
      <c r="C2124" s="73"/>
      <c r="D2124" s="111"/>
      <c r="E2124" s="76"/>
      <c r="F2124" s="76"/>
      <c r="G2124" s="78"/>
      <c r="H2124" s="186"/>
      <c r="I2124" s="186"/>
      <c r="J2124" s="186"/>
      <c r="K2124" s="186"/>
      <c r="L2124" s="186"/>
      <c r="M2124" s="186"/>
      <c r="N2124" s="186"/>
      <c r="O2124" s="186"/>
      <c r="P2124" s="186"/>
      <c r="Q2124" s="186"/>
      <c r="R2124" s="186"/>
      <c r="S2124" s="186"/>
      <c r="T2124" s="186"/>
      <c r="U2124" s="186"/>
      <c r="V2124" s="186"/>
      <c r="W2124" s="186"/>
      <c r="X2124" s="186"/>
      <c r="Y2124" s="186"/>
      <c r="Z2124" s="186"/>
      <c r="AA2124" s="186"/>
      <c r="AB2124" s="186"/>
      <c r="AC2124" s="186"/>
      <c r="AD2124" s="186"/>
      <c r="AE2124" s="186"/>
      <c r="AF2124" s="186"/>
      <c r="AG2124" s="186"/>
      <c r="AH2124" s="186"/>
      <c r="AI2124" s="186"/>
      <c r="AJ2124" s="186"/>
      <c r="AK2124" s="186"/>
      <c r="AL2124" s="186"/>
      <c r="AM2124" s="186"/>
      <c r="AN2124" s="186"/>
      <c r="AO2124" s="186"/>
      <c r="AP2124" s="186"/>
    </row>
    <row r="2125" spans="1:42" s="55" customFormat="1" ht="31.9" hidden="1" customHeight="1" outlineLevel="1" x14ac:dyDescent="0.25">
      <c r="A2125" s="143" t="s">
        <v>902</v>
      </c>
      <c r="B2125" s="75" t="s">
        <v>785</v>
      </c>
      <c r="C2125" s="73"/>
      <c r="D2125" s="111"/>
      <c r="E2125" s="76"/>
      <c r="F2125" s="76"/>
      <c r="G2125" s="78"/>
      <c r="H2125" s="186"/>
      <c r="I2125" s="186"/>
      <c r="J2125" s="186"/>
      <c r="K2125" s="186"/>
      <c r="L2125" s="186"/>
      <c r="M2125" s="186"/>
      <c r="N2125" s="186"/>
      <c r="O2125" s="186"/>
      <c r="P2125" s="186"/>
      <c r="Q2125" s="186"/>
      <c r="R2125" s="186"/>
      <c r="S2125" s="186"/>
      <c r="T2125" s="186"/>
      <c r="U2125" s="186"/>
      <c r="V2125" s="186"/>
      <c r="W2125" s="186"/>
      <c r="X2125" s="186"/>
      <c r="Y2125" s="186"/>
      <c r="Z2125" s="186"/>
      <c r="AA2125" s="186"/>
      <c r="AB2125" s="186"/>
      <c r="AC2125" s="186"/>
      <c r="AD2125" s="186"/>
      <c r="AE2125" s="186"/>
      <c r="AF2125" s="186"/>
      <c r="AG2125" s="186"/>
      <c r="AH2125" s="186"/>
      <c r="AI2125" s="186"/>
      <c r="AJ2125" s="186"/>
      <c r="AK2125" s="186"/>
      <c r="AL2125" s="186"/>
      <c r="AM2125" s="186"/>
      <c r="AN2125" s="186"/>
      <c r="AO2125" s="186"/>
      <c r="AP2125" s="186"/>
    </row>
    <row r="2126" spans="1:42" s="55" customFormat="1" ht="31.9" hidden="1" customHeight="1" outlineLevel="1" x14ac:dyDescent="0.25">
      <c r="A2126" s="143" t="s">
        <v>903</v>
      </c>
      <c r="B2126" s="75" t="s">
        <v>787</v>
      </c>
      <c r="C2126" s="73"/>
      <c r="D2126" s="111"/>
      <c r="E2126" s="76"/>
      <c r="F2126" s="76"/>
      <c r="G2126" s="78"/>
      <c r="H2126" s="186"/>
      <c r="I2126" s="186"/>
      <c r="J2126" s="186"/>
      <c r="K2126" s="186"/>
      <c r="L2126" s="186"/>
      <c r="M2126" s="186"/>
      <c r="N2126" s="186"/>
      <c r="O2126" s="186"/>
      <c r="P2126" s="186"/>
      <c r="Q2126" s="186"/>
      <c r="R2126" s="186"/>
      <c r="S2126" s="186"/>
      <c r="T2126" s="186"/>
      <c r="U2126" s="186"/>
      <c r="V2126" s="186"/>
      <c r="W2126" s="186"/>
      <c r="X2126" s="186"/>
      <c r="Y2126" s="186"/>
      <c r="Z2126" s="186"/>
      <c r="AA2126" s="186"/>
      <c r="AB2126" s="186"/>
      <c r="AC2126" s="186"/>
      <c r="AD2126" s="186"/>
      <c r="AE2126" s="186"/>
      <c r="AF2126" s="186"/>
      <c r="AG2126" s="186"/>
      <c r="AH2126" s="186"/>
      <c r="AI2126" s="186"/>
      <c r="AJ2126" s="186"/>
      <c r="AK2126" s="186"/>
      <c r="AL2126" s="186"/>
      <c r="AM2126" s="186"/>
      <c r="AN2126" s="186"/>
      <c r="AO2126" s="186"/>
      <c r="AP2126" s="186"/>
    </row>
    <row r="2127" spans="1:42" s="55" customFormat="1" ht="31.9" hidden="1" customHeight="1" outlineLevel="1" x14ac:dyDescent="0.25">
      <c r="A2127" s="143" t="s">
        <v>233</v>
      </c>
      <c r="B2127" s="72" t="s">
        <v>359</v>
      </c>
      <c r="C2127" s="73"/>
      <c r="D2127" s="111"/>
      <c r="E2127" s="76"/>
      <c r="F2127" s="76"/>
      <c r="G2127" s="78"/>
      <c r="H2127" s="186"/>
      <c r="I2127" s="186"/>
      <c r="J2127" s="186"/>
      <c r="K2127" s="186"/>
      <c r="L2127" s="186"/>
      <c r="M2127" s="186"/>
      <c r="N2127" s="186"/>
      <c r="O2127" s="186"/>
      <c r="P2127" s="186"/>
      <c r="Q2127" s="186"/>
      <c r="R2127" s="186"/>
      <c r="S2127" s="186"/>
      <c r="T2127" s="186"/>
      <c r="U2127" s="186"/>
      <c r="V2127" s="186"/>
      <c r="W2127" s="186"/>
      <c r="X2127" s="186"/>
      <c r="Y2127" s="186"/>
      <c r="Z2127" s="186"/>
      <c r="AA2127" s="186"/>
      <c r="AB2127" s="186"/>
      <c r="AC2127" s="186"/>
      <c r="AD2127" s="186"/>
      <c r="AE2127" s="186"/>
      <c r="AF2127" s="186"/>
      <c r="AG2127" s="186"/>
      <c r="AH2127" s="186"/>
      <c r="AI2127" s="186"/>
      <c r="AJ2127" s="186"/>
      <c r="AK2127" s="186"/>
      <c r="AL2127" s="186"/>
      <c r="AM2127" s="186"/>
      <c r="AN2127" s="186"/>
      <c r="AO2127" s="186"/>
      <c r="AP2127" s="186"/>
    </row>
    <row r="2128" spans="1:42" s="55" customFormat="1" ht="31.9" hidden="1" customHeight="1" outlineLevel="1" x14ac:dyDescent="0.25">
      <c r="A2128" s="143" t="s">
        <v>904</v>
      </c>
      <c r="B2128" s="75" t="s">
        <v>779</v>
      </c>
      <c r="C2128" s="73"/>
      <c r="D2128" s="111"/>
      <c r="E2128" s="76"/>
      <c r="F2128" s="76"/>
      <c r="G2128" s="78"/>
      <c r="H2128" s="186"/>
      <c r="I2128" s="186"/>
      <c r="J2128" s="186"/>
      <c r="K2128" s="186"/>
      <c r="L2128" s="186"/>
      <c r="M2128" s="186"/>
      <c r="N2128" s="186"/>
      <c r="O2128" s="186"/>
      <c r="P2128" s="186"/>
      <c r="Q2128" s="186"/>
      <c r="R2128" s="186"/>
      <c r="S2128" s="186"/>
      <c r="T2128" s="186"/>
      <c r="U2128" s="186"/>
      <c r="V2128" s="186"/>
      <c r="W2128" s="186"/>
      <c r="X2128" s="186"/>
      <c r="Y2128" s="186"/>
      <c r="Z2128" s="186"/>
      <c r="AA2128" s="186"/>
      <c r="AB2128" s="186"/>
      <c r="AC2128" s="186"/>
      <c r="AD2128" s="186"/>
      <c r="AE2128" s="186"/>
      <c r="AF2128" s="186"/>
      <c r="AG2128" s="186"/>
      <c r="AH2128" s="186"/>
      <c r="AI2128" s="186"/>
      <c r="AJ2128" s="186"/>
      <c r="AK2128" s="186"/>
      <c r="AL2128" s="186"/>
      <c r="AM2128" s="186"/>
      <c r="AN2128" s="186"/>
      <c r="AO2128" s="186"/>
      <c r="AP2128" s="186"/>
    </row>
    <row r="2129" spans="1:42" s="55" customFormat="1" ht="31.9" hidden="1" customHeight="1" outlineLevel="1" x14ac:dyDescent="0.25">
      <c r="A2129" s="143" t="s">
        <v>905</v>
      </c>
      <c r="B2129" s="75" t="s">
        <v>781</v>
      </c>
      <c r="C2129" s="73"/>
      <c r="D2129" s="111"/>
      <c r="E2129" s="76"/>
      <c r="F2129" s="76"/>
      <c r="G2129" s="78"/>
      <c r="H2129" s="186"/>
      <c r="I2129" s="186"/>
      <c r="J2129" s="186"/>
      <c r="K2129" s="186"/>
      <c r="L2129" s="186"/>
      <c r="M2129" s="186"/>
      <c r="N2129" s="186"/>
      <c r="O2129" s="186"/>
      <c r="P2129" s="186"/>
      <c r="Q2129" s="186"/>
      <c r="R2129" s="186"/>
      <c r="S2129" s="186"/>
      <c r="T2129" s="186"/>
      <c r="U2129" s="186"/>
      <c r="V2129" s="186"/>
      <c r="W2129" s="186"/>
      <c r="X2129" s="186"/>
      <c r="Y2129" s="186"/>
      <c r="Z2129" s="186"/>
      <c r="AA2129" s="186"/>
      <c r="AB2129" s="186"/>
      <c r="AC2129" s="186"/>
      <c r="AD2129" s="186"/>
      <c r="AE2129" s="186"/>
      <c r="AF2129" s="186"/>
      <c r="AG2129" s="186"/>
      <c r="AH2129" s="186"/>
      <c r="AI2129" s="186"/>
      <c r="AJ2129" s="186"/>
      <c r="AK2129" s="186"/>
      <c r="AL2129" s="186"/>
      <c r="AM2129" s="186"/>
      <c r="AN2129" s="186"/>
      <c r="AO2129" s="186"/>
      <c r="AP2129" s="186"/>
    </row>
    <row r="2130" spans="1:42" s="55" customFormat="1" ht="31.9" hidden="1" customHeight="1" outlineLevel="1" x14ac:dyDescent="0.25">
      <c r="A2130" s="143" t="s">
        <v>906</v>
      </c>
      <c r="B2130" s="75" t="s">
        <v>783</v>
      </c>
      <c r="C2130" s="73"/>
      <c r="D2130" s="111"/>
      <c r="E2130" s="76"/>
      <c r="F2130" s="76"/>
      <c r="G2130" s="78"/>
      <c r="H2130" s="186"/>
      <c r="I2130" s="186"/>
      <c r="J2130" s="186"/>
      <c r="K2130" s="186"/>
      <c r="L2130" s="186"/>
      <c r="M2130" s="186"/>
      <c r="N2130" s="186"/>
      <c r="O2130" s="186"/>
      <c r="P2130" s="186"/>
      <c r="Q2130" s="186"/>
      <c r="R2130" s="186"/>
      <c r="S2130" s="186"/>
      <c r="T2130" s="186"/>
      <c r="U2130" s="186"/>
      <c r="V2130" s="186"/>
      <c r="W2130" s="186"/>
      <c r="X2130" s="186"/>
      <c r="Y2130" s="186"/>
      <c r="Z2130" s="186"/>
      <c r="AA2130" s="186"/>
      <c r="AB2130" s="186"/>
      <c r="AC2130" s="186"/>
      <c r="AD2130" s="186"/>
      <c r="AE2130" s="186"/>
      <c r="AF2130" s="186"/>
      <c r="AG2130" s="186"/>
      <c r="AH2130" s="186"/>
      <c r="AI2130" s="186"/>
      <c r="AJ2130" s="186"/>
      <c r="AK2130" s="186"/>
      <c r="AL2130" s="186"/>
      <c r="AM2130" s="186"/>
      <c r="AN2130" s="186"/>
      <c r="AO2130" s="186"/>
      <c r="AP2130" s="186"/>
    </row>
    <row r="2131" spans="1:42" s="55" customFormat="1" ht="31.9" hidden="1" customHeight="1" outlineLevel="1" x14ac:dyDescent="0.25">
      <c r="A2131" s="143" t="s">
        <v>907</v>
      </c>
      <c r="B2131" s="75" t="s">
        <v>785</v>
      </c>
      <c r="C2131" s="73"/>
      <c r="D2131" s="111"/>
      <c r="E2131" s="76"/>
      <c r="F2131" s="76"/>
      <c r="G2131" s="78"/>
      <c r="H2131" s="186"/>
      <c r="I2131" s="186"/>
      <c r="J2131" s="186"/>
      <c r="K2131" s="186"/>
      <c r="L2131" s="186"/>
      <c r="M2131" s="186"/>
      <c r="N2131" s="186"/>
      <c r="O2131" s="186"/>
      <c r="P2131" s="186"/>
      <c r="Q2131" s="186"/>
      <c r="R2131" s="186"/>
      <c r="S2131" s="186"/>
      <c r="T2131" s="186"/>
      <c r="U2131" s="186"/>
      <c r="V2131" s="186"/>
      <c r="W2131" s="186"/>
      <c r="X2131" s="186"/>
      <c r="Y2131" s="186"/>
      <c r="Z2131" s="186"/>
      <c r="AA2131" s="186"/>
      <c r="AB2131" s="186"/>
      <c r="AC2131" s="186"/>
      <c r="AD2131" s="186"/>
      <c r="AE2131" s="186"/>
      <c r="AF2131" s="186"/>
      <c r="AG2131" s="186"/>
      <c r="AH2131" s="186"/>
      <c r="AI2131" s="186"/>
      <c r="AJ2131" s="186"/>
      <c r="AK2131" s="186"/>
      <c r="AL2131" s="186"/>
      <c r="AM2131" s="186"/>
      <c r="AN2131" s="186"/>
      <c r="AO2131" s="186"/>
      <c r="AP2131" s="186"/>
    </row>
    <row r="2132" spans="1:42" s="55" customFormat="1" ht="31.9" hidden="1" customHeight="1" outlineLevel="1" x14ac:dyDescent="0.25">
      <c r="A2132" s="143" t="s">
        <v>908</v>
      </c>
      <c r="B2132" s="75" t="s">
        <v>787</v>
      </c>
      <c r="C2132" s="73"/>
      <c r="D2132" s="111"/>
      <c r="E2132" s="76"/>
      <c r="F2132" s="76"/>
      <c r="G2132" s="78"/>
      <c r="H2132" s="186"/>
      <c r="I2132" s="186"/>
      <c r="J2132" s="186"/>
      <c r="K2132" s="186"/>
      <c r="L2132" s="186"/>
      <c r="M2132" s="186"/>
      <c r="N2132" s="186"/>
      <c r="O2132" s="186"/>
      <c r="P2132" s="186"/>
      <c r="Q2132" s="186"/>
      <c r="R2132" s="186"/>
      <c r="S2132" s="186"/>
      <c r="T2132" s="186"/>
      <c r="U2132" s="186"/>
      <c r="V2132" s="186"/>
      <c r="W2132" s="186"/>
      <c r="X2132" s="186"/>
      <c r="Y2132" s="186"/>
      <c r="Z2132" s="186"/>
      <c r="AA2132" s="186"/>
      <c r="AB2132" s="186"/>
      <c r="AC2132" s="186"/>
      <c r="AD2132" s="186"/>
      <c r="AE2132" s="186"/>
      <c r="AF2132" s="186"/>
      <c r="AG2132" s="186"/>
      <c r="AH2132" s="186"/>
      <c r="AI2132" s="186"/>
      <c r="AJ2132" s="186"/>
      <c r="AK2132" s="186"/>
      <c r="AL2132" s="186"/>
      <c r="AM2132" s="186"/>
      <c r="AN2132" s="186"/>
      <c r="AO2132" s="186"/>
      <c r="AP2132" s="186"/>
    </row>
    <row r="2133" spans="1:42" s="55" customFormat="1" ht="31.9" hidden="1" customHeight="1" outlineLevel="1" x14ac:dyDescent="0.25">
      <c r="A2133" s="143" t="s">
        <v>909</v>
      </c>
      <c r="B2133" s="72" t="s">
        <v>362</v>
      </c>
      <c r="C2133" s="73"/>
      <c r="D2133" s="111"/>
      <c r="E2133" s="76"/>
      <c r="F2133" s="76"/>
      <c r="G2133" s="78"/>
      <c r="H2133" s="186"/>
      <c r="I2133" s="186"/>
      <c r="J2133" s="186"/>
      <c r="K2133" s="186"/>
      <c r="L2133" s="186"/>
      <c r="M2133" s="186"/>
      <c r="N2133" s="186"/>
      <c r="O2133" s="186"/>
      <c r="P2133" s="186"/>
      <c r="Q2133" s="186"/>
      <c r="R2133" s="186"/>
      <c r="S2133" s="186"/>
      <c r="T2133" s="186"/>
      <c r="U2133" s="186"/>
      <c r="V2133" s="186"/>
      <c r="W2133" s="186"/>
      <c r="X2133" s="186"/>
      <c r="Y2133" s="186"/>
      <c r="Z2133" s="186"/>
      <c r="AA2133" s="186"/>
      <c r="AB2133" s="186"/>
      <c r="AC2133" s="186"/>
      <c r="AD2133" s="186"/>
      <c r="AE2133" s="186"/>
      <c r="AF2133" s="186"/>
      <c r="AG2133" s="186"/>
      <c r="AH2133" s="186"/>
      <c r="AI2133" s="186"/>
      <c r="AJ2133" s="186"/>
      <c r="AK2133" s="186"/>
      <c r="AL2133" s="186"/>
      <c r="AM2133" s="186"/>
      <c r="AN2133" s="186"/>
      <c r="AO2133" s="186"/>
      <c r="AP2133" s="186"/>
    </row>
    <row r="2134" spans="1:42" s="55" customFormat="1" ht="31.9" hidden="1" customHeight="1" outlineLevel="1" x14ac:dyDescent="0.25">
      <c r="A2134" s="143" t="s">
        <v>910</v>
      </c>
      <c r="B2134" s="75" t="s">
        <v>779</v>
      </c>
      <c r="C2134" s="73"/>
      <c r="D2134" s="111"/>
      <c r="E2134" s="76"/>
      <c r="F2134" s="76"/>
      <c r="G2134" s="78"/>
      <c r="H2134" s="186"/>
      <c r="I2134" s="186"/>
      <c r="J2134" s="186"/>
      <c r="K2134" s="186"/>
      <c r="L2134" s="186"/>
      <c r="M2134" s="186"/>
      <c r="N2134" s="186"/>
      <c r="O2134" s="186"/>
      <c r="P2134" s="186"/>
      <c r="Q2134" s="186"/>
      <c r="R2134" s="186"/>
      <c r="S2134" s="186"/>
      <c r="T2134" s="186"/>
      <c r="U2134" s="186"/>
      <c r="V2134" s="186"/>
      <c r="W2134" s="186"/>
      <c r="X2134" s="186"/>
      <c r="Y2134" s="186"/>
      <c r="Z2134" s="186"/>
      <c r="AA2134" s="186"/>
      <c r="AB2134" s="186"/>
      <c r="AC2134" s="186"/>
      <c r="AD2134" s="186"/>
      <c r="AE2134" s="186"/>
      <c r="AF2134" s="186"/>
      <c r="AG2134" s="186"/>
      <c r="AH2134" s="186"/>
      <c r="AI2134" s="186"/>
      <c r="AJ2134" s="186"/>
      <c r="AK2134" s="186"/>
      <c r="AL2134" s="186"/>
      <c r="AM2134" s="186"/>
      <c r="AN2134" s="186"/>
      <c r="AO2134" s="186"/>
      <c r="AP2134" s="186"/>
    </row>
    <row r="2135" spans="1:42" s="55" customFormat="1" ht="31.9" hidden="1" customHeight="1" outlineLevel="1" x14ac:dyDescent="0.25">
      <c r="A2135" s="143" t="s">
        <v>911</v>
      </c>
      <c r="B2135" s="75" t="s">
        <v>781</v>
      </c>
      <c r="C2135" s="73"/>
      <c r="D2135" s="111"/>
      <c r="E2135" s="76"/>
      <c r="F2135" s="76"/>
      <c r="G2135" s="78"/>
      <c r="H2135" s="186"/>
      <c r="I2135" s="186"/>
      <c r="J2135" s="186"/>
      <c r="K2135" s="186"/>
      <c r="L2135" s="186"/>
      <c r="M2135" s="186"/>
      <c r="N2135" s="186"/>
      <c r="O2135" s="186"/>
      <c r="P2135" s="186"/>
      <c r="Q2135" s="186"/>
      <c r="R2135" s="186"/>
      <c r="S2135" s="186"/>
      <c r="T2135" s="186"/>
      <c r="U2135" s="186"/>
      <c r="V2135" s="186"/>
      <c r="W2135" s="186"/>
      <c r="X2135" s="186"/>
      <c r="Y2135" s="186"/>
      <c r="Z2135" s="186"/>
      <c r="AA2135" s="186"/>
      <c r="AB2135" s="186"/>
      <c r="AC2135" s="186"/>
      <c r="AD2135" s="186"/>
      <c r="AE2135" s="186"/>
      <c r="AF2135" s="186"/>
      <c r="AG2135" s="186"/>
      <c r="AH2135" s="186"/>
      <c r="AI2135" s="186"/>
      <c r="AJ2135" s="186"/>
      <c r="AK2135" s="186"/>
      <c r="AL2135" s="186"/>
      <c r="AM2135" s="186"/>
      <c r="AN2135" s="186"/>
      <c r="AO2135" s="186"/>
      <c r="AP2135" s="186"/>
    </row>
    <row r="2136" spans="1:42" s="55" customFormat="1" ht="31.9" hidden="1" customHeight="1" outlineLevel="1" x14ac:dyDescent="0.25">
      <c r="A2136" s="143" t="s">
        <v>912</v>
      </c>
      <c r="B2136" s="75" t="s">
        <v>783</v>
      </c>
      <c r="C2136" s="73"/>
      <c r="D2136" s="111"/>
      <c r="E2136" s="76"/>
      <c r="F2136" s="76"/>
      <c r="G2136" s="78"/>
      <c r="H2136" s="186"/>
      <c r="I2136" s="186"/>
      <c r="J2136" s="186"/>
      <c r="K2136" s="186"/>
      <c r="L2136" s="186"/>
      <c r="M2136" s="186"/>
      <c r="N2136" s="186"/>
      <c r="O2136" s="186"/>
      <c r="P2136" s="186"/>
      <c r="Q2136" s="186"/>
      <c r="R2136" s="186"/>
      <c r="S2136" s="186"/>
      <c r="T2136" s="186"/>
      <c r="U2136" s="186"/>
      <c r="V2136" s="186"/>
      <c r="W2136" s="186"/>
      <c r="X2136" s="186"/>
      <c r="Y2136" s="186"/>
      <c r="Z2136" s="186"/>
      <c r="AA2136" s="186"/>
      <c r="AB2136" s="186"/>
      <c r="AC2136" s="186"/>
      <c r="AD2136" s="186"/>
      <c r="AE2136" s="186"/>
      <c r="AF2136" s="186"/>
      <c r="AG2136" s="186"/>
      <c r="AH2136" s="186"/>
      <c r="AI2136" s="186"/>
      <c r="AJ2136" s="186"/>
      <c r="AK2136" s="186"/>
      <c r="AL2136" s="186"/>
      <c r="AM2136" s="186"/>
      <c r="AN2136" s="186"/>
      <c r="AO2136" s="186"/>
      <c r="AP2136" s="186"/>
    </row>
    <row r="2137" spans="1:42" s="55" customFormat="1" ht="31.9" hidden="1" customHeight="1" outlineLevel="1" x14ac:dyDescent="0.25">
      <c r="A2137" s="143" t="s">
        <v>913</v>
      </c>
      <c r="B2137" s="75" t="s">
        <v>785</v>
      </c>
      <c r="C2137" s="73"/>
      <c r="D2137" s="111"/>
      <c r="E2137" s="76"/>
      <c r="F2137" s="76"/>
      <c r="G2137" s="78"/>
      <c r="H2137" s="186"/>
      <c r="I2137" s="186"/>
      <c r="J2137" s="186"/>
      <c r="K2137" s="186"/>
      <c r="L2137" s="186"/>
      <c r="M2137" s="186"/>
      <c r="N2137" s="186"/>
      <c r="O2137" s="186"/>
      <c r="P2137" s="186"/>
      <c r="Q2137" s="186"/>
      <c r="R2137" s="186"/>
      <c r="S2137" s="186"/>
      <c r="T2137" s="186"/>
      <c r="U2137" s="186"/>
      <c r="V2137" s="186"/>
      <c r="W2137" s="186"/>
      <c r="X2137" s="186"/>
      <c r="Y2137" s="186"/>
      <c r="Z2137" s="186"/>
      <c r="AA2137" s="186"/>
      <c r="AB2137" s="186"/>
      <c r="AC2137" s="186"/>
      <c r="AD2137" s="186"/>
      <c r="AE2137" s="186"/>
      <c r="AF2137" s="186"/>
      <c r="AG2137" s="186"/>
      <c r="AH2137" s="186"/>
      <c r="AI2137" s="186"/>
      <c r="AJ2137" s="186"/>
      <c r="AK2137" s="186"/>
      <c r="AL2137" s="186"/>
      <c r="AM2137" s="186"/>
      <c r="AN2137" s="186"/>
      <c r="AO2137" s="186"/>
      <c r="AP2137" s="186"/>
    </row>
    <row r="2138" spans="1:42" s="55" customFormat="1" ht="31.9" hidden="1" customHeight="1" outlineLevel="1" x14ac:dyDescent="0.25">
      <c r="A2138" s="143" t="s">
        <v>914</v>
      </c>
      <c r="B2138" s="75" t="s">
        <v>787</v>
      </c>
      <c r="C2138" s="73"/>
      <c r="D2138" s="111"/>
      <c r="E2138" s="76"/>
      <c r="F2138" s="76"/>
      <c r="G2138" s="78"/>
      <c r="H2138" s="186"/>
      <c r="I2138" s="186"/>
      <c r="J2138" s="186"/>
      <c r="K2138" s="186"/>
      <c r="L2138" s="186"/>
      <c r="M2138" s="186"/>
      <c r="N2138" s="186"/>
      <c r="O2138" s="186"/>
      <c r="P2138" s="186"/>
      <c r="Q2138" s="186"/>
      <c r="R2138" s="186"/>
      <c r="S2138" s="186"/>
      <c r="T2138" s="186"/>
      <c r="U2138" s="186"/>
      <c r="V2138" s="186"/>
      <c r="W2138" s="186"/>
      <c r="X2138" s="186"/>
      <c r="Y2138" s="186"/>
      <c r="Z2138" s="186"/>
      <c r="AA2138" s="186"/>
      <c r="AB2138" s="186"/>
      <c r="AC2138" s="186"/>
      <c r="AD2138" s="186"/>
      <c r="AE2138" s="186"/>
      <c r="AF2138" s="186"/>
      <c r="AG2138" s="186"/>
      <c r="AH2138" s="186"/>
      <c r="AI2138" s="186"/>
      <c r="AJ2138" s="186"/>
      <c r="AK2138" s="186"/>
      <c r="AL2138" s="186"/>
      <c r="AM2138" s="186"/>
      <c r="AN2138" s="186"/>
      <c r="AO2138" s="186"/>
      <c r="AP2138" s="186"/>
    </row>
    <row r="2139" spans="1:42" s="55" customFormat="1" ht="31.9" hidden="1" customHeight="1" outlineLevel="1" x14ac:dyDescent="0.25">
      <c r="A2139" s="143" t="s">
        <v>915</v>
      </c>
      <c r="B2139" s="72" t="s">
        <v>7</v>
      </c>
      <c r="C2139" s="73"/>
      <c r="D2139" s="111"/>
      <c r="E2139" s="76"/>
      <c r="F2139" s="76"/>
      <c r="G2139" s="78"/>
      <c r="H2139" s="186"/>
      <c r="I2139" s="186"/>
      <c r="J2139" s="186"/>
      <c r="K2139" s="186"/>
      <c r="L2139" s="186"/>
      <c r="M2139" s="186"/>
      <c r="N2139" s="186"/>
      <c r="O2139" s="186"/>
      <c r="P2139" s="186"/>
      <c r="Q2139" s="186"/>
      <c r="R2139" s="186"/>
      <c r="S2139" s="186"/>
      <c r="T2139" s="186"/>
      <c r="U2139" s="186"/>
      <c r="V2139" s="186"/>
      <c r="W2139" s="186"/>
      <c r="X2139" s="186"/>
      <c r="Y2139" s="186"/>
      <c r="Z2139" s="186"/>
      <c r="AA2139" s="186"/>
      <c r="AB2139" s="186"/>
      <c r="AC2139" s="186"/>
      <c r="AD2139" s="186"/>
      <c r="AE2139" s="186"/>
      <c r="AF2139" s="186"/>
      <c r="AG2139" s="186"/>
      <c r="AH2139" s="186"/>
      <c r="AI2139" s="186"/>
      <c r="AJ2139" s="186"/>
      <c r="AK2139" s="186"/>
      <c r="AL2139" s="186"/>
      <c r="AM2139" s="186"/>
      <c r="AN2139" s="186"/>
      <c r="AO2139" s="186"/>
      <c r="AP2139" s="186"/>
    </row>
    <row r="2140" spans="1:42" s="55" customFormat="1" ht="31.9" hidden="1" customHeight="1" outlineLevel="1" x14ac:dyDescent="0.25">
      <c r="A2140" s="143" t="s">
        <v>916</v>
      </c>
      <c r="B2140" s="75" t="s">
        <v>779</v>
      </c>
      <c r="C2140" s="73"/>
      <c r="D2140" s="111"/>
      <c r="E2140" s="76"/>
      <c r="F2140" s="76"/>
      <c r="G2140" s="78"/>
      <c r="H2140" s="186"/>
      <c r="I2140" s="186"/>
      <c r="J2140" s="186"/>
      <c r="K2140" s="186"/>
      <c r="L2140" s="186"/>
      <c r="M2140" s="186"/>
      <c r="N2140" s="186"/>
      <c r="O2140" s="186"/>
      <c r="P2140" s="186"/>
      <c r="Q2140" s="186"/>
      <c r="R2140" s="186"/>
      <c r="S2140" s="186"/>
      <c r="T2140" s="186"/>
      <c r="U2140" s="186"/>
      <c r="V2140" s="186"/>
      <c r="W2140" s="186"/>
      <c r="X2140" s="186"/>
      <c r="Y2140" s="186"/>
      <c r="Z2140" s="186"/>
      <c r="AA2140" s="186"/>
      <c r="AB2140" s="186"/>
      <c r="AC2140" s="186"/>
      <c r="AD2140" s="186"/>
      <c r="AE2140" s="186"/>
      <c r="AF2140" s="186"/>
      <c r="AG2140" s="186"/>
      <c r="AH2140" s="186"/>
      <c r="AI2140" s="186"/>
      <c r="AJ2140" s="186"/>
      <c r="AK2140" s="186"/>
      <c r="AL2140" s="186"/>
      <c r="AM2140" s="186"/>
      <c r="AN2140" s="186"/>
      <c r="AO2140" s="186"/>
      <c r="AP2140" s="186"/>
    </row>
    <row r="2141" spans="1:42" s="55" customFormat="1" ht="31.9" hidden="1" customHeight="1" outlineLevel="1" x14ac:dyDescent="0.25">
      <c r="A2141" s="143" t="s">
        <v>917</v>
      </c>
      <c r="B2141" s="75" t="s">
        <v>781</v>
      </c>
      <c r="C2141" s="73"/>
      <c r="D2141" s="111"/>
      <c r="E2141" s="76"/>
      <c r="F2141" s="76"/>
      <c r="G2141" s="78"/>
      <c r="H2141" s="186"/>
      <c r="I2141" s="186"/>
      <c r="J2141" s="186"/>
      <c r="K2141" s="186"/>
      <c r="L2141" s="186"/>
      <c r="M2141" s="186"/>
      <c r="N2141" s="186"/>
      <c r="O2141" s="186"/>
      <c r="P2141" s="186"/>
      <c r="Q2141" s="186"/>
      <c r="R2141" s="186"/>
      <c r="S2141" s="186"/>
      <c r="T2141" s="186"/>
      <c r="U2141" s="186"/>
      <c r="V2141" s="186"/>
      <c r="W2141" s="186"/>
      <c r="X2141" s="186"/>
      <c r="Y2141" s="186"/>
      <c r="Z2141" s="186"/>
      <c r="AA2141" s="186"/>
      <c r="AB2141" s="186"/>
      <c r="AC2141" s="186"/>
      <c r="AD2141" s="186"/>
      <c r="AE2141" s="186"/>
      <c r="AF2141" s="186"/>
      <c r="AG2141" s="186"/>
      <c r="AH2141" s="186"/>
      <c r="AI2141" s="186"/>
      <c r="AJ2141" s="186"/>
      <c r="AK2141" s="186"/>
      <c r="AL2141" s="186"/>
      <c r="AM2141" s="186"/>
      <c r="AN2141" s="186"/>
      <c r="AO2141" s="186"/>
      <c r="AP2141" s="186"/>
    </row>
    <row r="2142" spans="1:42" s="55" customFormat="1" ht="31.9" hidden="1" customHeight="1" outlineLevel="1" x14ac:dyDescent="0.25">
      <c r="A2142" s="143" t="s">
        <v>918</v>
      </c>
      <c r="B2142" s="75" t="s">
        <v>783</v>
      </c>
      <c r="C2142" s="73"/>
      <c r="D2142" s="111"/>
      <c r="E2142" s="76"/>
      <c r="F2142" s="76"/>
      <c r="G2142" s="78"/>
      <c r="H2142" s="186"/>
      <c r="I2142" s="186"/>
      <c r="J2142" s="186"/>
      <c r="K2142" s="186"/>
      <c r="L2142" s="186"/>
      <c r="M2142" s="186"/>
      <c r="N2142" s="186"/>
      <c r="O2142" s="186"/>
      <c r="P2142" s="186"/>
      <c r="Q2142" s="186"/>
      <c r="R2142" s="186"/>
      <c r="S2142" s="186"/>
      <c r="T2142" s="186"/>
      <c r="U2142" s="186"/>
      <c r="V2142" s="186"/>
      <c r="W2142" s="186"/>
      <c r="X2142" s="186"/>
      <c r="Y2142" s="186"/>
      <c r="Z2142" s="186"/>
      <c r="AA2142" s="186"/>
      <c r="AB2142" s="186"/>
      <c r="AC2142" s="186"/>
      <c r="AD2142" s="186"/>
      <c r="AE2142" s="186"/>
      <c r="AF2142" s="186"/>
      <c r="AG2142" s="186"/>
      <c r="AH2142" s="186"/>
      <c r="AI2142" s="186"/>
      <c r="AJ2142" s="186"/>
      <c r="AK2142" s="186"/>
      <c r="AL2142" s="186"/>
      <c r="AM2142" s="186"/>
      <c r="AN2142" s="186"/>
      <c r="AO2142" s="186"/>
      <c r="AP2142" s="186"/>
    </row>
    <row r="2143" spans="1:42" s="55" customFormat="1" ht="31.9" hidden="1" customHeight="1" outlineLevel="1" x14ac:dyDescent="0.25">
      <c r="A2143" s="143" t="s">
        <v>919</v>
      </c>
      <c r="B2143" s="75" t="s">
        <v>785</v>
      </c>
      <c r="C2143" s="73"/>
      <c r="D2143" s="111"/>
      <c r="E2143" s="76"/>
      <c r="F2143" s="76"/>
      <c r="G2143" s="78"/>
      <c r="H2143" s="186"/>
      <c r="I2143" s="186"/>
      <c r="J2143" s="186"/>
      <c r="K2143" s="186"/>
      <c r="L2143" s="186"/>
      <c r="M2143" s="186"/>
      <c r="N2143" s="186"/>
      <c r="O2143" s="186"/>
      <c r="P2143" s="186"/>
      <c r="Q2143" s="186"/>
      <c r="R2143" s="186"/>
      <c r="S2143" s="186"/>
      <c r="T2143" s="186"/>
      <c r="U2143" s="186"/>
      <c r="V2143" s="186"/>
      <c r="W2143" s="186"/>
      <c r="X2143" s="186"/>
      <c r="Y2143" s="186"/>
      <c r="Z2143" s="186"/>
      <c r="AA2143" s="186"/>
      <c r="AB2143" s="186"/>
      <c r="AC2143" s="186"/>
      <c r="AD2143" s="186"/>
      <c r="AE2143" s="186"/>
      <c r="AF2143" s="186"/>
      <c r="AG2143" s="186"/>
      <c r="AH2143" s="186"/>
      <c r="AI2143" s="186"/>
      <c r="AJ2143" s="186"/>
      <c r="AK2143" s="186"/>
      <c r="AL2143" s="186"/>
      <c r="AM2143" s="186"/>
      <c r="AN2143" s="186"/>
      <c r="AO2143" s="186"/>
      <c r="AP2143" s="186"/>
    </row>
    <row r="2144" spans="1:42" s="55" customFormat="1" ht="31.9" hidden="1" customHeight="1" outlineLevel="1" x14ac:dyDescent="0.25">
      <c r="A2144" s="143" t="s">
        <v>920</v>
      </c>
      <c r="B2144" s="75" t="s">
        <v>787</v>
      </c>
      <c r="C2144" s="73"/>
      <c r="D2144" s="111"/>
      <c r="E2144" s="76"/>
      <c r="F2144" s="76"/>
      <c r="G2144" s="78"/>
      <c r="H2144" s="186"/>
      <c r="I2144" s="186"/>
      <c r="J2144" s="186"/>
      <c r="K2144" s="186"/>
      <c r="L2144" s="186"/>
      <c r="M2144" s="186"/>
      <c r="N2144" s="186"/>
      <c r="O2144" s="186"/>
      <c r="P2144" s="186"/>
      <c r="Q2144" s="186"/>
      <c r="R2144" s="186"/>
      <c r="S2144" s="186"/>
      <c r="T2144" s="186"/>
      <c r="U2144" s="186"/>
      <c r="V2144" s="186"/>
      <c r="W2144" s="186"/>
      <c r="X2144" s="186"/>
      <c r="Y2144" s="186"/>
      <c r="Z2144" s="186"/>
      <c r="AA2144" s="186"/>
      <c r="AB2144" s="186"/>
      <c r="AC2144" s="186"/>
      <c r="AD2144" s="186"/>
      <c r="AE2144" s="186"/>
      <c r="AF2144" s="186"/>
      <c r="AG2144" s="186"/>
      <c r="AH2144" s="186"/>
      <c r="AI2144" s="186"/>
      <c r="AJ2144" s="186"/>
      <c r="AK2144" s="186"/>
      <c r="AL2144" s="186"/>
      <c r="AM2144" s="186"/>
      <c r="AN2144" s="186"/>
      <c r="AO2144" s="186"/>
      <c r="AP2144" s="186"/>
    </row>
    <row r="2145" spans="1:42" s="55" customFormat="1" ht="31.9" hidden="1" customHeight="1" outlineLevel="1" x14ac:dyDescent="0.25">
      <c r="A2145" s="143" t="s">
        <v>921</v>
      </c>
      <c r="B2145" s="72" t="s">
        <v>327</v>
      </c>
      <c r="C2145" s="73"/>
      <c r="D2145" s="111"/>
      <c r="E2145" s="76"/>
      <c r="F2145" s="76"/>
      <c r="G2145" s="78"/>
      <c r="H2145" s="186"/>
      <c r="I2145" s="186"/>
      <c r="J2145" s="186"/>
      <c r="K2145" s="186"/>
      <c r="L2145" s="186"/>
      <c r="M2145" s="186"/>
      <c r="N2145" s="186"/>
      <c r="O2145" s="186"/>
      <c r="P2145" s="186"/>
      <c r="Q2145" s="186"/>
      <c r="R2145" s="186"/>
      <c r="S2145" s="186"/>
      <c r="T2145" s="186"/>
      <c r="U2145" s="186"/>
      <c r="V2145" s="186"/>
      <c r="W2145" s="186"/>
      <c r="X2145" s="186"/>
      <c r="Y2145" s="186"/>
      <c r="Z2145" s="186"/>
      <c r="AA2145" s="186"/>
      <c r="AB2145" s="186"/>
      <c r="AC2145" s="186"/>
      <c r="AD2145" s="186"/>
      <c r="AE2145" s="186"/>
      <c r="AF2145" s="186"/>
      <c r="AG2145" s="186"/>
      <c r="AH2145" s="186"/>
      <c r="AI2145" s="186"/>
      <c r="AJ2145" s="186"/>
      <c r="AK2145" s="186"/>
      <c r="AL2145" s="186"/>
      <c r="AM2145" s="186"/>
      <c r="AN2145" s="186"/>
      <c r="AO2145" s="186"/>
      <c r="AP2145" s="186"/>
    </row>
    <row r="2146" spans="1:42" s="55" customFormat="1" ht="31.9" hidden="1" customHeight="1" outlineLevel="1" x14ac:dyDescent="0.25">
      <c r="A2146" s="143" t="s">
        <v>922</v>
      </c>
      <c r="B2146" s="75" t="s">
        <v>779</v>
      </c>
      <c r="C2146" s="73"/>
      <c r="D2146" s="111"/>
      <c r="E2146" s="76"/>
      <c r="F2146" s="76"/>
      <c r="G2146" s="78"/>
      <c r="H2146" s="186"/>
      <c r="I2146" s="186"/>
      <c r="J2146" s="186"/>
      <c r="K2146" s="186"/>
      <c r="L2146" s="186"/>
      <c r="M2146" s="186"/>
      <c r="N2146" s="186"/>
      <c r="O2146" s="186"/>
      <c r="P2146" s="186"/>
      <c r="Q2146" s="186"/>
      <c r="R2146" s="186"/>
      <c r="S2146" s="186"/>
      <c r="T2146" s="186"/>
      <c r="U2146" s="186"/>
      <c r="V2146" s="186"/>
      <c r="W2146" s="186"/>
      <c r="X2146" s="186"/>
      <c r="Y2146" s="186"/>
      <c r="Z2146" s="186"/>
      <c r="AA2146" s="186"/>
      <c r="AB2146" s="186"/>
      <c r="AC2146" s="186"/>
      <c r="AD2146" s="186"/>
      <c r="AE2146" s="186"/>
      <c r="AF2146" s="186"/>
      <c r="AG2146" s="186"/>
      <c r="AH2146" s="186"/>
      <c r="AI2146" s="186"/>
      <c r="AJ2146" s="186"/>
      <c r="AK2146" s="186"/>
      <c r="AL2146" s="186"/>
      <c r="AM2146" s="186"/>
      <c r="AN2146" s="186"/>
      <c r="AO2146" s="186"/>
      <c r="AP2146" s="186"/>
    </row>
    <row r="2147" spans="1:42" s="55" customFormat="1" ht="31.9" hidden="1" customHeight="1" outlineLevel="1" x14ac:dyDescent="0.25">
      <c r="A2147" s="143" t="s">
        <v>923</v>
      </c>
      <c r="B2147" s="75" t="s">
        <v>781</v>
      </c>
      <c r="C2147" s="73"/>
      <c r="D2147" s="111"/>
      <c r="E2147" s="76"/>
      <c r="F2147" s="76"/>
      <c r="G2147" s="78"/>
      <c r="H2147" s="186"/>
      <c r="I2147" s="186"/>
      <c r="J2147" s="186"/>
      <c r="K2147" s="186"/>
      <c r="L2147" s="186"/>
      <c r="M2147" s="186"/>
      <c r="N2147" s="186"/>
      <c r="O2147" s="186"/>
      <c r="P2147" s="186"/>
      <c r="Q2147" s="186"/>
      <c r="R2147" s="186"/>
      <c r="S2147" s="186"/>
      <c r="T2147" s="186"/>
      <c r="U2147" s="186"/>
      <c r="V2147" s="186"/>
      <c r="W2147" s="186"/>
      <c r="X2147" s="186"/>
      <c r="Y2147" s="186"/>
      <c r="Z2147" s="186"/>
      <c r="AA2147" s="186"/>
      <c r="AB2147" s="186"/>
      <c r="AC2147" s="186"/>
      <c r="AD2147" s="186"/>
      <c r="AE2147" s="186"/>
      <c r="AF2147" s="186"/>
      <c r="AG2147" s="186"/>
      <c r="AH2147" s="186"/>
      <c r="AI2147" s="186"/>
      <c r="AJ2147" s="186"/>
      <c r="AK2147" s="186"/>
      <c r="AL2147" s="186"/>
      <c r="AM2147" s="186"/>
      <c r="AN2147" s="186"/>
      <c r="AO2147" s="186"/>
      <c r="AP2147" s="186"/>
    </row>
    <row r="2148" spans="1:42" s="55" customFormat="1" ht="31.9" hidden="1" customHeight="1" outlineLevel="1" x14ac:dyDescent="0.25">
      <c r="A2148" s="143" t="s">
        <v>924</v>
      </c>
      <c r="B2148" s="75" t="s">
        <v>783</v>
      </c>
      <c r="C2148" s="73"/>
      <c r="D2148" s="111"/>
      <c r="E2148" s="76"/>
      <c r="F2148" s="76"/>
      <c r="G2148" s="78"/>
      <c r="H2148" s="186"/>
      <c r="I2148" s="186"/>
      <c r="J2148" s="186"/>
      <c r="K2148" s="186"/>
      <c r="L2148" s="186"/>
      <c r="M2148" s="186"/>
      <c r="N2148" s="186"/>
      <c r="O2148" s="186"/>
      <c r="P2148" s="186"/>
      <c r="Q2148" s="186"/>
      <c r="R2148" s="186"/>
      <c r="S2148" s="186"/>
      <c r="T2148" s="186"/>
      <c r="U2148" s="186"/>
      <c r="V2148" s="186"/>
      <c r="W2148" s="186"/>
      <c r="X2148" s="186"/>
      <c r="Y2148" s="186"/>
      <c r="Z2148" s="186"/>
      <c r="AA2148" s="186"/>
      <c r="AB2148" s="186"/>
      <c r="AC2148" s="186"/>
      <c r="AD2148" s="186"/>
      <c r="AE2148" s="186"/>
      <c r="AF2148" s="186"/>
      <c r="AG2148" s="186"/>
      <c r="AH2148" s="186"/>
      <c r="AI2148" s="186"/>
      <c r="AJ2148" s="186"/>
      <c r="AK2148" s="186"/>
      <c r="AL2148" s="186"/>
      <c r="AM2148" s="186"/>
      <c r="AN2148" s="186"/>
      <c r="AO2148" s="186"/>
      <c r="AP2148" s="186"/>
    </row>
    <row r="2149" spans="1:42" s="55" customFormat="1" ht="31.9" hidden="1" customHeight="1" outlineLevel="1" x14ac:dyDescent="0.25">
      <c r="A2149" s="143" t="s">
        <v>925</v>
      </c>
      <c r="B2149" s="75" t="s">
        <v>785</v>
      </c>
      <c r="C2149" s="73"/>
      <c r="D2149" s="111"/>
      <c r="E2149" s="76"/>
      <c r="F2149" s="76"/>
      <c r="G2149" s="78"/>
      <c r="H2149" s="186"/>
      <c r="I2149" s="186"/>
      <c r="J2149" s="186"/>
      <c r="K2149" s="186"/>
      <c r="L2149" s="186"/>
      <c r="M2149" s="186"/>
      <c r="N2149" s="186"/>
      <c r="O2149" s="186"/>
      <c r="P2149" s="186"/>
      <c r="Q2149" s="186"/>
      <c r="R2149" s="186"/>
      <c r="S2149" s="186"/>
      <c r="T2149" s="186"/>
      <c r="U2149" s="186"/>
      <c r="V2149" s="186"/>
      <c r="W2149" s="186"/>
      <c r="X2149" s="186"/>
      <c r="Y2149" s="186"/>
      <c r="Z2149" s="186"/>
      <c r="AA2149" s="186"/>
      <c r="AB2149" s="186"/>
      <c r="AC2149" s="186"/>
      <c r="AD2149" s="186"/>
      <c r="AE2149" s="186"/>
      <c r="AF2149" s="186"/>
      <c r="AG2149" s="186"/>
      <c r="AH2149" s="186"/>
      <c r="AI2149" s="186"/>
      <c r="AJ2149" s="186"/>
      <c r="AK2149" s="186"/>
      <c r="AL2149" s="186"/>
      <c r="AM2149" s="186"/>
      <c r="AN2149" s="186"/>
      <c r="AO2149" s="186"/>
      <c r="AP2149" s="186"/>
    </row>
    <row r="2150" spans="1:42" s="55" customFormat="1" ht="31.9" hidden="1" customHeight="1" outlineLevel="1" x14ac:dyDescent="0.25">
      <c r="A2150" s="143" t="s">
        <v>926</v>
      </c>
      <c r="B2150" s="75" t="s">
        <v>787</v>
      </c>
      <c r="C2150" s="73"/>
      <c r="D2150" s="111"/>
      <c r="E2150" s="76"/>
      <c r="F2150" s="76"/>
      <c r="G2150" s="78"/>
      <c r="H2150" s="186"/>
      <c r="I2150" s="186"/>
      <c r="J2150" s="186"/>
      <c r="K2150" s="186"/>
      <c r="L2150" s="186"/>
      <c r="M2150" s="186"/>
      <c r="N2150" s="186"/>
      <c r="O2150" s="186"/>
      <c r="P2150" s="186"/>
      <c r="Q2150" s="186"/>
      <c r="R2150" s="186"/>
      <c r="S2150" s="186"/>
      <c r="T2150" s="186"/>
      <c r="U2150" s="186"/>
      <c r="V2150" s="186"/>
      <c r="W2150" s="186"/>
      <c r="X2150" s="186"/>
      <c r="Y2150" s="186"/>
      <c r="Z2150" s="186"/>
      <c r="AA2150" s="186"/>
      <c r="AB2150" s="186"/>
      <c r="AC2150" s="186"/>
      <c r="AD2150" s="186"/>
      <c r="AE2150" s="186"/>
      <c r="AF2150" s="186"/>
      <c r="AG2150" s="186"/>
      <c r="AH2150" s="186"/>
      <c r="AI2150" s="186"/>
      <c r="AJ2150" s="186"/>
      <c r="AK2150" s="186"/>
      <c r="AL2150" s="186"/>
      <c r="AM2150" s="186"/>
      <c r="AN2150" s="186"/>
      <c r="AO2150" s="186"/>
      <c r="AP2150" s="186"/>
    </row>
    <row r="2151" spans="1:42" s="55" customFormat="1" ht="31.9" hidden="1" customHeight="1" outlineLevel="1" x14ac:dyDescent="0.25">
      <c r="A2151" s="143" t="s">
        <v>234</v>
      </c>
      <c r="B2151" s="68" t="s">
        <v>122</v>
      </c>
      <c r="C2151" s="69"/>
      <c r="D2151" s="119"/>
      <c r="E2151" s="85"/>
      <c r="F2151" s="85"/>
      <c r="G2151" s="86"/>
      <c r="H2151" s="186"/>
      <c r="I2151" s="186"/>
      <c r="J2151" s="186"/>
      <c r="K2151" s="186"/>
      <c r="L2151" s="186"/>
      <c r="M2151" s="186"/>
      <c r="N2151" s="186"/>
      <c r="O2151" s="186"/>
      <c r="P2151" s="186"/>
      <c r="Q2151" s="186"/>
      <c r="R2151" s="186"/>
      <c r="S2151" s="186"/>
      <c r="T2151" s="186"/>
      <c r="U2151" s="186"/>
      <c r="V2151" s="186"/>
      <c r="W2151" s="186"/>
      <c r="X2151" s="186"/>
      <c r="Y2151" s="186"/>
      <c r="Z2151" s="186"/>
      <c r="AA2151" s="186"/>
      <c r="AB2151" s="186"/>
      <c r="AC2151" s="186"/>
      <c r="AD2151" s="186"/>
      <c r="AE2151" s="186"/>
      <c r="AF2151" s="186"/>
      <c r="AG2151" s="186"/>
      <c r="AH2151" s="186"/>
      <c r="AI2151" s="186"/>
      <c r="AJ2151" s="186"/>
      <c r="AK2151" s="186"/>
      <c r="AL2151" s="186"/>
      <c r="AM2151" s="186"/>
      <c r="AN2151" s="186"/>
      <c r="AO2151" s="186"/>
      <c r="AP2151" s="186"/>
    </row>
    <row r="2152" spans="1:42" s="55" customFormat="1" ht="31.9" hidden="1" customHeight="1" outlineLevel="1" x14ac:dyDescent="0.25">
      <c r="A2152" s="143" t="s">
        <v>235</v>
      </c>
      <c r="B2152" s="72" t="s">
        <v>4</v>
      </c>
      <c r="C2152" s="73"/>
      <c r="D2152" s="111"/>
      <c r="E2152" s="76"/>
      <c r="F2152" s="76"/>
      <c r="G2152" s="78"/>
      <c r="H2152" s="186"/>
      <c r="I2152" s="186"/>
      <c r="J2152" s="186"/>
      <c r="K2152" s="186"/>
      <c r="L2152" s="186"/>
      <c r="M2152" s="186"/>
      <c r="N2152" s="186"/>
      <c r="O2152" s="186"/>
      <c r="P2152" s="186"/>
      <c r="Q2152" s="186"/>
      <c r="R2152" s="186"/>
      <c r="S2152" s="186"/>
      <c r="T2152" s="186"/>
      <c r="U2152" s="186"/>
      <c r="V2152" s="186"/>
      <c r="W2152" s="186"/>
      <c r="X2152" s="186"/>
      <c r="Y2152" s="186"/>
      <c r="Z2152" s="186"/>
      <c r="AA2152" s="186"/>
      <c r="AB2152" s="186"/>
      <c r="AC2152" s="186"/>
      <c r="AD2152" s="186"/>
      <c r="AE2152" s="186"/>
      <c r="AF2152" s="186"/>
      <c r="AG2152" s="186"/>
      <c r="AH2152" s="186"/>
      <c r="AI2152" s="186"/>
      <c r="AJ2152" s="186"/>
      <c r="AK2152" s="186"/>
      <c r="AL2152" s="186"/>
      <c r="AM2152" s="186"/>
      <c r="AN2152" s="186"/>
      <c r="AO2152" s="186"/>
      <c r="AP2152" s="186"/>
    </row>
    <row r="2153" spans="1:42" s="55" customFormat="1" ht="31.9" hidden="1" customHeight="1" outlineLevel="1" x14ac:dyDescent="0.25">
      <c r="A2153" s="143" t="s">
        <v>927</v>
      </c>
      <c r="B2153" s="75" t="s">
        <v>779</v>
      </c>
      <c r="C2153" s="73"/>
      <c r="D2153" s="111"/>
      <c r="E2153" s="76"/>
      <c r="F2153" s="76"/>
      <c r="G2153" s="78"/>
      <c r="H2153" s="186"/>
      <c r="I2153" s="186"/>
      <c r="J2153" s="186"/>
      <c r="K2153" s="186"/>
      <c r="L2153" s="186"/>
      <c r="M2153" s="186"/>
      <c r="N2153" s="186"/>
      <c r="O2153" s="186"/>
      <c r="P2153" s="186"/>
      <c r="Q2153" s="186"/>
      <c r="R2153" s="186"/>
      <c r="S2153" s="186"/>
      <c r="T2153" s="186"/>
      <c r="U2153" s="186"/>
      <c r="V2153" s="186"/>
      <c r="W2153" s="186"/>
      <c r="X2153" s="186"/>
      <c r="Y2153" s="186"/>
      <c r="Z2153" s="186"/>
      <c r="AA2153" s="186"/>
      <c r="AB2153" s="186"/>
      <c r="AC2153" s="186"/>
      <c r="AD2153" s="186"/>
      <c r="AE2153" s="186"/>
      <c r="AF2153" s="186"/>
      <c r="AG2153" s="186"/>
      <c r="AH2153" s="186"/>
      <c r="AI2153" s="186"/>
      <c r="AJ2153" s="186"/>
      <c r="AK2153" s="186"/>
      <c r="AL2153" s="186"/>
      <c r="AM2153" s="186"/>
      <c r="AN2153" s="186"/>
      <c r="AO2153" s="186"/>
      <c r="AP2153" s="186"/>
    </row>
    <row r="2154" spans="1:42" s="55" customFormat="1" ht="31.9" hidden="1" customHeight="1" outlineLevel="1" x14ac:dyDescent="0.25">
      <c r="A2154" s="143" t="s">
        <v>928</v>
      </c>
      <c r="B2154" s="75" t="s">
        <v>781</v>
      </c>
      <c r="C2154" s="73"/>
      <c r="D2154" s="111"/>
      <c r="E2154" s="76"/>
      <c r="F2154" s="76"/>
      <c r="G2154" s="78"/>
      <c r="H2154" s="186"/>
      <c r="I2154" s="186"/>
      <c r="J2154" s="186"/>
      <c r="K2154" s="186"/>
      <c r="L2154" s="186"/>
      <c r="M2154" s="186"/>
      <c r="N2154" s="186"/>
      <c r="O2154" s="186"/>
      <c r="P2154" s="186"/>
      <c r="Q2154" s="186"/>
      <c r="R2154" s="186"/>
      <c r="S2154" s="186"/>
      <c r="T2154" s="186"/>
      <c r="U2154" s="186"/>
      <c r="V2154" s="186"/>
      <c r="W2154" s="186"/>
      <c r="X2154" s="186"/>
      <c r="Y2154" s="186"/>
      <c r="Z2154" s="186"/>
      <c r="AA2154" s="186"/>
      <c r="AB2154" s="186"/>
      <c r="AC2154" s="186"/>
      <c r="AD2154" s="186"/>
      <c r="AE2154" s="186"/>
      <c r="AF2154" s="186"/>
      <c r="AG2154" s="186"/>
      <c r="AH2154" s="186"/>
      <c r="AI2154" s="186"/>
      <c r="AJ2154" s="186"/>
      <c r="AK2154" s="186"/>
      <c r="AL2154" s="186"/>
      <c r="AM2154" s="186"/>
      <c r="AN2154" s="186"/>
      <c r="AO2154" s="186"/>
      <c r="AP2154" s="186"/>
    </row>
    <row r="2155" spans="1:42" s="55" customFormat="1" ht="31.9" hidden="1" customHeight="1" outlineLevel="1" x14ac:dyDescent="0.25">
      <c r="A2155" s="143" t="s">
        <v>929</v>
      </c>
      <c r="B2155" s="75" t="s">
        <v>783</v>
      </c>
      <c r="C2155" s="73"/>
      <c r="D2155" s="111"/>
      <c r="E2155" s="76"/>
      <c r="F2155" s="76"/>
      <c r="G2155" s="78"/>
      <c r="H2155" s="186"/>
      <c r="I2155" s="186"/>
      <c r="J2155" s="186"/>
      <c r="K2155" s="186"/>
      <c r="L2155" s="186"/>
      <c r="M2155" s="186"/>
      <c r="N2155" s="186"/>
      <c r="O2155" s="186"/>
      <c r="P2155" s="186"/>
      <c r="Q2155" s="186"/>
      <c r="R2155" s="186"/>
      <c r="S2155" s="186"/>
      <c r="T2155" s="186"/>
      <c r="U2155" s="186"/>
      <c r="V2155" s="186"/>
      <c r="W2155" s="186"/>
      <c r="X2155" s="186"/>
      <c r="Y2155" s="186"/>
      <c r="Z2155" s="186"/>
      <c r="AA2155" s="186"/>
      <c r="AB2155" s="186"/>
      <c r="AC2155" s="186"/>
      <c r="AD2155" s="186"/>
      <c r="AE2155" s="186"/>
      <c r="AF2155" s="186"/>
      <c r="AG2155" s="186"/>
      <c r="AH2155" s="186"/>
      <c r="AI2155" s="186"/>
      <c r="AJ2155" s="186"/>
      <c r="AK2155" s="186"/>
      <c r="AL2155" s="186"/>
      <c r="AM2155" s="186"/>
      <c r="AN2155" s="186"/>
      <c r="AO2155" s="186"/>
      <c r="AP2155" s="186"/>
    </row>
    <row r="2156" spans="1:42" s="55" customFormat="1" ht="31.9" hidden="1" customHeight="1" outlineLevel="1" x14ac:dyDescent="0.25">
      <c r="A2156" s="143" t="s">
        <v>930</v>
      </c>
      <c r="B2156" s="75" t="s">
        <v>785</v>
      </c>
      <c r="C2156" s="73"/>
      <c r="D2156" s="111"/>
      <c r="E2156" s="76"/>
      <c r="F2156" s="76"/>
      <c r="G2156" s="78"/>
      <c r="H2156" s="186"/>
      <c r="I2156" s="186"/>
      <c r="J2156" s="186"/>
      <c r="K2156" s="186"/>
      <c r="L2156" s="186"/>
      <c r="M2156" s="186"/>
      <c r="N2156" s="186"/>
      <c r="O2156" s="186"/>
      <c r="P2156" s="186"/>
      <c r="Q2156" s="186"/>
      <c r="R2156" s="186"/>
      <c r="S2156" s="186"/>
      <c r="T2156" s="186"/>
      <c r="U2156" s="186"/>
      <c r="V2156" s="186"/>
      <c r="W2156" s="186"/>
      <c r="X2156" s="186"/>
      <c r="Y2156" s="186"/>
      <c r="Z2156" s="186"/>
      <c r="AA2156" s="186"/>
      <c r="AB2156" s="186"/>
      <c r="AC2156" s="186"/>
      <c r="AD2156" s="186"/>
      <c r="AE2156" s="186"/>
      <c r="AF2156" s="186"/>
      <c r="AG2156" s="186"/>
      <c r="AH2156" s="186"/>
      <c r="AI2156" s="186"/>
      <c r="AJ2156" s="186"/>
      <c r="AK2156" s="186"/>
      <c r="AL2156" s="186"/>
      <c r="AM2156" s="186"/>
      <c r="AN2156" s="186"/>
      <c r="AO2156" s="186"/>
      <c r="AP2156" s="186"/>
    </row>
    <row r="2157" spans="1:42" s="55" customFormat="1" ht="31.9" hidden="1" customHeight="1" outlineLevel="1" x14ac:dyDescent="0.25">
      <c r="A2157" s="143" t="s">
        <v>931</v>
      </c>
      <c r="B2157" s="75" t="s">
        <v>787</v>
      </c>
      <c r="C2157" s="73"/>
      <c r="D2157" s="111"/>
      <c r="E2157" s="76"/>
      <c r="F2157" s="76"/>
      <c r="G2157" s="78"/>
      <c r="H2157" s="186"/>
      <c r="I2157" s="186"/>
      <c r="J2157" s="186"/>
      <c r="K2157" s="186"/>
      <c r="L2157" s="186"/>
      <c r="M2157" s="186"/>
      <c r="N2157" s="186"/>
      <c r="O2157" s="186"/>
      <c r="P2157" s="186"/>
      <c r="Q2157" s="186"/>
      <c r="R2157" s="186"/>
      <c r="S2157" s="186"/>
      <c r="T2157" s="186"/>
      <c r="U2157" s="186"/>
      <c r="V2157" s="186"/>
      <c r="W2157" s="186"/>
      <c r="X2157" s="186"/>
      <c r="Y2157" s="186"/>
      <c r="Z2157" s="186"/>
      <c r="AA2157" s="186"/>
      <c r="AB2157" s="186"/>
      <c r="AC2157" s="186"/>
      <c r="AD2157" s="186"/>
      <c r="AE2157" s="186"/>
      <c r="AF2157" s="186"/>
      <c r="AG2157" s="186"/>
      <c r="AH2157" s="186"/>
      <c r="AI2157" s="186"/>
      <c r="AJ2157" s="186"/>
      <c r="AK2157" s="186"/>
      <c r="AL2157" s="186"/>
      <c r="AM2157" s="186"/>
      <c r="AN2157" s="186"/>
      <c r="AO2157" s="186"/>
      <c r="AP2157" s="186"/>
    </row>
    <row r="2158" spans="1:42" s="55" customFormat="1" ht="31.9" hidden="1" customHeight="1" outlineLevel="1" x14ac:dyDescent="0.25">
      <c r="A2158" s="143" t="s">
        <v>236</v>
      </c>
      <c r="B2158" s="107" t="s">
        <v>3</v>
      </c>
      <c r="C2158" s="73"/>
      <c r="D2158" s="111"/>
      <c r="E2158" s="76"/>
      <c r="F2158" s="76"/>
      <c r="G2158" s="78"/>
      <c r="H2158" s="186"/>
      <c r="I2158" s="186"/>
      <c r="J2158" s="186"/>
      <c r="K2158" s="186"/>
      <c r="L2158" s="186"/>
      <c r="M2158" s="186"/>
      <c r="N2158" s="186"/>
      <c r="O2158" s="186"/>
      <c r="P2158" s="186"/>
      <c r="Q2158" s="186"/>
      <c r="R2158" s="186"/>
      <c r="S2158" s="186"/>
      <c r="T2158" s="186"/>
      <c r="U2158" s="186"/>
      <c r="V2158" s="186"/>
      <c r="W2158" s="186"/>
      <c r="X2158" s="186"/>
      <c r="Y2158" s="186"/>
      <c r="Z2158" s="186"/>
      <c r="AA2158" s="186"/>
      <c r="AB2158" s="186"/>
      <c r="AC2158" s="186"/>
      <c r="AD2158" s="186"/>
      <c r="AE2158" s="186"/>
      <c r="AF2158" s="186"/>
      <c r="AG2158" s="186"/>
      <c r="AH2158" s="186"/>
      <c r="AI2158" s="186"/>
      <c r="AJ2158" s="186"/>
      <c r="AK2158" s="186"/>
      <c r="AL2158" s="186"/>
      <c r="AM2158" s="186"/>
      <c r="AN2158" s="186"/>
      <c r="AO2158" s="186"/>
      <c r="AP2158" s="186"/>
    </row>
    <row r="2159" spans="1:42" s="55" customFormat="1" ht="31.9" hidden="1" customHeight="1" outlineLevel="1" x14ac:dyDescent="0.25">
      <c r="A2159" s="143" t="s">
        <v>932</v>
      </c>
      <c r="B2159" s="75" t="s">
        <v>779</v>
      </c>
      <c r="C2159" s="73"/>
      <c r="D2159" s="111"/>
      <c r="E2159" s="76"/>
      <c r="F2159" s="76"/>
      <c r="G2159" s="78"/>
      <c r="H2159" s="186"/>
      <c r="I2159" s="186"/>
      <c r="J2159" s="186"/>
      <c r="K2159" s="186"/>
      <c r="L2159" s="186"/>
      <c r="M2159" s="186"/>
      <c r="N2159" s="186"/>
      <c r="O2159" s="186"/>
      <c r="P2159" s="186"/>
      <c r="Q2159" s="186"/>
      <c r="R2159" s="186"/>
      <c r="S2159" s="186"/>
      <c r="T2159" s="186"/>
      <c r="U2159" s="186"/>
      <c r="V2159" s="186"/>
      <c r="W2159" s="186"/>
      <c r="X2159" s="186"/>
      <c r="Y2159" s="186"/>
      <c r="Z2159" s="186"/>
      <c r="AA2159" s="186"/>
      <c r="AB2159" s="186"/>
      <c r="AC2159" s="186"/>
      <c r="AD2159" s="186"/>
      <c r="AE2159" s="186"/>
      <c r="AF2159" s="186"/>
      <c r="AG2159" s="186"/>
      <c r="AH2159" s="186"/>
      <c r="AI2159" s="186"/>
      <c r="AJ2159" s="186"/>
      <c r="AK2159" s="186"/>
      <c r="AL2159" s="186"/>
      <c r="AM2159" s="186"/>
      <c r="AN2159" s="186"/>
      <c r="AO2159" s="186"/>
      <c r="AP2159" s="186"/>
    </row>
    <row r="2160" spans="1:42" s="55" customFormat="1" ht="31.9" hidden="1" customHeight="1" outlineLevel="1" x14ac:dyDescent="0.25">
      <c r="A2160" s="143" t="s">
        <v>933</v>
      </c>
      <c r="B2160" s="75" t="s">
        <v>781</v>
      </c>
      <c r="C2160" s="73"/>
      <c r="D2160" s="111"/>
      <c r="E2160" s="76"/>
      <c r="F2160" s="76"/>
      <c r="G2160" s="78"/>
      <c r="H2160" s="186"/>
      <c r="I2160" s="186"/>
      <c r="J2160" s="186"/>
      <c r="K2160" s="186"/>
      <c r="L2160" s="186"/>
      <c r="M2160" s="186"/>
      <c r="N2160" s="186"/>
      <c r="O2160" s="186"/>
      <c r="P2160" s="186"/>
      <c r="Q2160" s="186"/>
      <c r="R2160" s="186"/>
      <c r="S2160" s="186"/>
      <c r="T2160" s="186"/>
      <c r="U2160" s="186"/>
      <c r="V2160" s="186"/>
      <c r="W2160" s="186"/>
      <c r="X2160" s="186"/>
      <c r="Y2160" s="186"/>
      <c r="Z2160" s="186"/>
      <c r="AA2160" s="186"/>
      <c r="AB2160" s="186"/>
      <c r="AC2160" s="186"/>
      <c r="AD2160" s="186"/>
      <c r="AE2160" s="186"/>
      <c r="AF2160" s="186"/>
      <c r="AG2160" s="186"/>
      <c r="AH2160" s="186"/>
      <c r="AI2160" s="186"/>
      <c r="AJ2160" s="186"/>
      <c r="AK2160" s="186"/>
      <c r="AL2160" s="186"/>
      <c r="AM2160" s="186"/>
      <c r="AN2160" s="186"/>
      <c r="AO2160" s="186"/>
      <c r="AP2160" s="186"/>
    </row>
    <row r="2161" spans="1:42" s="55" customFormat="1" ht="31.9" hidden="1" customHeight="1" outlineLevel="1" x14ac:dyDescent="0.25">
      <c r="A2161" s="143" t="s">
        <v>934</v>
      </c>
      <c r="B2161" s="75" t="s">
        <v>783</v>
      </c>
      <c r="C2161" s="73"/>
      <c r="D2161" s="111"/>
      <c r="E2161" s="76"/>
      <c r="F2161" s="76"/>
      <c r="G2161" s="78"/>
      <c r="H2161" s="186"/>
      <c r="I2161" s="186"/>
      <c r="J2161" s="186"/>
      <c r="K2161" s="186"/>
      <c r="L2161" s="186"/>
      <c r="M2161" s="186"/>
      <c r="N2161" s="186"/>
      <c r="O2161" s="186"/>
      <c r="P2161" s="186"/>
      <c r="Q2161" s="186"/>
      <c r="R2161" s="186"/>
      <c r="S2161" s="186"/>
      <c r="T2161" s="186"/>
      <c r="U2161" s="186"/>
      <c r="V2161" s="186"/>
      <c r="W2161" s="186"/>
      <c r="X2161" s="186"/>
      <c r="Y2161" s="186"/>
      <c r="Z2161" s="186"/>
      <c r="AA2161" s="186"/>
      <c r="AB2161" s="186"/>
      <c r="AC2161" s="186"/>
      <c r="AD2161" s="186"/>
      <c r="AE2161" s="186"/>
      <c r="AF2161" s="186"/>
      <c r="AG2161" s="186"/>
      <c r="AH2161" s="186"/>
      <c r="AI2161" s="186"/>
      <c r="AJ2161" s="186"/>
      <c r="AK2161" s="186"/>
      <c r="AL2161" s="186"/>
      <c r="AM2161" s="186"/>
      <c r="AN2161" s="186"/>
      <c r="AO2161" s="186"/>
      <c r="AP2161" s="186"/>
    </row>
    <row r="2162" spans="1:42" s="55" customFormat="1" ht="31.9" hidden="1" customHeight="1" outlineLevel="1" x14ac:dyDescent="0.25">
      <c r="A2162" s="143" t="s">
        <v>935</v>
      </c>
      <c r="B2162" s="75" t="s">
        <v>785</v>
      </c>
      <c r="C2162" s="73"/>
      <c r="D2162" s="111"/>
      <c r="E2162" s="76"/>
      <c r="F2162" s="76"/>
      <c r="G2162" s="78"/>
      <c r="H2162" s="186"/>
      <c r="I2162" s="186"/>
      <c r="J2162" s="186"/>
      <c r="K2162" s="186"/>
      <c r="L2162" s="186"/>
      <c r="M2162" s="186"/>
      <c r="N2162" s="186"/>
      <c r="O2162" s="186"/>
      <c r="P2162" s="186"/>
      <c r="Q2162" s="186"/>
      <c r="R2162" s="186"/>
      <c r="S2162" s="186"/>
      <c r="T2162" s="186"/>
      <c r="U2162" s="186"/>
      <c r="V2162" s="186"/>
      <c r="W2162" s="186"/>
      <c r="X2162" s="186"/>
      <c r="Y2162" s="186"/>
      <c r="Z2162" s="186"/>
      <c r="AA2162" s="186"/>
      <c r="AB2162" s="186"/>
      <c r="AC2162" s="186"/>
      <c r="AD2162" s="186"/>
      <c r="AE2162" s="186"/>
      <c r="AF2162" s="186"/>
      <c r="AG2162" s="186"/>
      <c r="AH2162" s="186"/>
      <c r="AI2162" s="186"/>
      <c r="AJ2162" s="186"/>
      <c r="AK2162" s="186"/>
      <c r="AL2162" s="186"/>
      <c r="AM2162" s="186"/>
      <c r="AN2162" s="186"/>
      <c r="AO2162" s="186"/>
      <c r="AP2162" s="186"/>
    </row>
    <row r="2163" spans="1:42" s="55" customFormat="1" ht="31.9" hidden="1" customHeight="1" outlineLevel="1" x14ac:dyDescent="0.25">
      <c r="A2163" s="143" t="s">
        <v>936</v>
      </c>
      <c r="B2163" s="75" t="s">
        <v>787</v>
      </c>
      <c r="C2163" s="73"/>
      <c r="D2163" s="111"/>
      <c r="E2163" s="76"/>
      <c r="F2163" s="76"/>
      <c r="G2163" s="78"/>
      <c r="H2163" s="186"/>
      <c r="I2163" s="186"/>
      <c r="J2163" s="186"/>
      <c r="K2163" s="186"/>
      <c r="L2163" s="186"/>
      <c r="M2163" s="186"/>
      <c r="N2163" s="186"/>
      <c r="O2163" s="186"/>
      <c r="P2163" s="186"/>
      <c r="Q2163" s="186"/>
      <c r="R2163" s="186"/>
      <c r="S2163" s="186"/>
      <c r="T2163" s="186"/>
      <c r="U2163" s="186"/>
      <c r="V2163" s="186"/>
      <c r="W2163" s="186"/>
      <c r="X2163" s="186"/>
      <c r="Y2163" s="186"/>
      <c r="Z2163" s="186"/>
      <c r="AA2163" s="186"/>
      <c r="AB2163" s="186"/>
      <c r="AC2163" s="186"/>
      <c r="AD2163" s="186"/>
      <c r="AE2163" s="186"/>
      <c r="AF2163" s="186"/>
      <c r="AG2163" s="186"/>
      <c r="AH2163" s="186"/>
      <c r="AI2163" s="186"/>
      <c r="AJ2163" s="186"/>
      <c r="AK2163" s="186"/>
      <c r="AL2163" s="186"/>
      <c r="AM2163" s="186"/>
      <c r="AN2163" s="186"/>
      <c r="AO2163" s="186"/>
      <c r="AP2163" s="186"/>
    </row>
    <row r="2164" spans="1:42" s="55" customFormat="1" ht="31.9" hidden="1" customHeight="1" outlineLevel="1" x14ac:dyDescent="0.25">
      <c r="A2164" s="143" t="s">
        <v>237</v>
      </c>
      <c r="B2164" s="72" t="s">
        <v>5</v>
      </c>
      <c r="C2164" s="73"/>
      <c r="D2164" s="111"/>
      <c r="E2164" s="76"/>
      <c r="F2164" s="76"/>
      <c r="G2164" s="78"/>
      <c r="H2164" s="186"/>
      <c r="I2164" s="186"/>
      <c r="J2164" s="186"/>
      <c r="K2164" s="186"/>
      <c r="L2164" s="186"/>
      <c r="M2164" s="186"/>
      <c r="N2164" s="186"/>
      <c r="O2164" s="186"/>
      <c r="P2164" s="186"/>
      <c r="Q2164" s="186"/>
      <c r="R2164" s="186"/>
      <c r="S2164" s="186"/>
      <c r="T2164" s="186"/>
      <c r="U2164" s="186"/>
      <c r="V2164" s="186"/>
      <c r="W2164" s="186"/>
      <c r="X2164" s="186"/>
      <c r="Y2164" s="186"/>
      <c r="Z2164" s="186"/>
      <c r="AA2164" s="186"/>
      <c r="AB2164" s="186"/>
      <c r="AC2164" s="186"/>
      <c r="AD2164" s="186"/>
      <c r="AE2164" s="186"/>
      <c r="AF2164" s="186"/>
      <c r="AG2164" s="186"/>
      <c r="AH2164" s="186"/>
      <c r="AI2164" s="186"/>
      <c r="AJ2164" s="186"/>
      <c r="AK2164" s="186"/>
      <c r="AL2164" s="186"/>
      <c r="AM2164" s="186"/>
      <c r="AN2164" s="186"/>
      <c r="AO2164" s="186"/>
      <c r="AP2164" s="186"/>
    </row>
    <row r="2165" spans="1:42" s="55" customFormat="1" ht="31.9" hidden="1" customHeight="1" outlineLevel="1" x14ac:dyDescent="0.25">
      <c r="A2165" s="143" t="s">
        <v>937</v>
      </c>
      <c r="B2165" s="75" t="s">
        <v>779</v>
      </c>
      <c r="C2165" s="73"/>
      <c r="D2165" s="111"/>
      <c r="E2165" s="76"/>
      <c r="F2165" s="76"/>
      <c r="G2165" s="78"/>
      <c r="H2165" s="186"/>
      <c r="I2165" s="186"/>
      <c r="J2165" s="186"/>
      <c r="K2165" s="186"/>
      <c r="L2165" s="186"/>
      <c r="M2165" s="186"/>
      <c r="N2165" s="186"/>
      <c r="O2165" s="186"/>
      <c r="P2165" s="186"/>
      <c r="Q2165" s="186"/>
      <c r="R2165" s="186"/>
      <c r="S2165" s="186"/>
      <c r="T2165" s="186"/>
      <c r="U2165" s="186"/>
      <c r="V2165" s="186"/>
      <c r="W2165" s="186"/>
      <c r="X2165" s="186"/>
      <c r="Y2165" s="186"/>
      <c r="Z2165" s="186"/>
      <c r="AA2165" s="186"/>
      <c r="AB2165" s="186"/>
      <c r="AC2165" s="186"/>
      <c r="AD2165" s="186"/>
      <c r="AE2165" s="186"/>
      <c r="AF2165" s="186"/>
      <c r="AG2165" s="186"/>
      <c r="AH2165" s="186"/>
      <c r="AI2165" s="186"/>
      <c r="AJ2165" s="186"/>
      <c r="AK2165" s="186"/>
      <c r="AL2165" s="186"/>
      <c r="AM2165" s="186"/>
      <c r="AN2165" s="186"/>
      <c r="AO2165" s="186"/>
      <c r="AP2165" s="186"/>
    </row>
    <row r="2166" spans="1:42" s="55" customFormat="1" ht="31.9" hidden="1" customHeight="1" outlineLevel="1" x14ac:dyDescent="0.25">
      <c r="A2166" s="143" t="s">
        <v>938</v>
      </c>
      <c r="B2166" s="75" t="s">
        <v>781</v>
      </c>
      <c r="C2166" s="73"/>
      <c r="D2166" s="111"/>
      <c r="E2166" s="76"/>
      <c r="F2166" s="76"/>
      <c r="G2166" s="78"/>
      <c r="H2166" s="186"/>
      <c r="I2166" s="186"/>
      <c r="J2166" s="186"/>
      <c r="K2166" s="186"/>
      <c r="L2166" s="186"/>
      <c r="M2166" s="186"/>
      <c r="N2166" s="186"/>
      <c r="O2166" s="186"/>
      <c r="P2166" s="186"/>
      <c r="Q2166" s="186"/>
      <c r="R2166" s="186"/>
      <c r="S2166" s="186"/>
      <c r="T2166" s="186"/>
      <c r="U2166" s="186"/>
      <c r="V2166" s="186"/>
      <c r="W2166" s="186"/>
      <c r="X2166" s="186"/>
      <c r="Y2166" s="186"/>
      <c r="Z2166" s="186"/>
      <c r="AA2166" s="186"/>
      <c r="AB2166" s="186"/>
      <c r="AC2166" s="186"/>
      <c r="AD2166" s="186"/>
      <c r="AE2166" s="186"/>
      <c r="AF2166" s="186"/>
      <c r="AG2166" s="186"/>
      <c r="AH2166" s="186"/>
      <c r="AI2166" s="186"/>
      <c r="AJ2166" s="186"/>
      <c r="AK2166" s="186"/>
      <c r="AL2166" s="186"/>
      <c r="AM2166" s="186"/>
      <c r="AN2166" s="186"/>
      <c r="AO2166" s="186"/>
      <c r="AP2166" s="186"/>
    </row>
    <row r="2167" spans="1:42" s="55" customFormat="1" ht="31.9" hidden="1" customHeight="1" outlineLevel="1" x14ac:dyDescent="0.25">
      <c r="A2167" s="143" t="s">
        <v>939</v>
      </c>
      <c r="B2167" s="75" t="s">
        <v>783</v>
      </c>
      <c r="C2167" s="73"/>
      <c r="D2167" s="111"/>
      <c r="E2167" s="76"/>
      <c r="F2167" s="76"/>
      <c r="G2167" s="78"/>
      <c r="H2167" s="186"/>
      <c r="I2167" s="186"/>
      <c r="J2167" s="186"/>
      <c r="K2167" s="186"/>
      <c r="L2167" s="186"/>
      <c r="M2167" s="186"/>
      <c r="N2167" s="186"/>
      <c r="O2167" s="186"/>
      <c r="P2167" s="186"/>
      <c r="Q2167" s="186"/>
      <c r="R2167" s="186"/>
      <c r="S2167" s="186"/>
      <c r="T2167" s="186"/>
      <c r="U2167" s="186"/>
      <c r="V2167" s="186"/>
      <c r="W2167" s="186"/>
      <c r="X2167" s="186"/>
      <c r="Y2167" s="186"/>
      <c r="Z2167" s="186"/>
      <c r="AA2167" s="186"/>
      <c r="AB2167" s="186"/>
      <c r="AC2167" s="186"/>
      <c r="AD2167" s="186"/>
      <c r="AE2167" s="186"/>
      <c r="AF2167" s="186"/>
      <c r="AG2167" s="186"/>
      <c r="AH2167" s="186"/>
      <c r="AI2167" s="186"/>
      <c r="AJ2167" s="186"/>
      <c r="AK2167" s="186"/>
      <c r="AL2167" s="186"/>
      <c r="AM2167" s="186"/>
      <c r="AN2167" s="186"/>
      <c r="AO2167" s="186"/>
      <c r="AP2167" s="186"/>
    </row>
    <row r="2168" spans="1:42" s="55" customFormat="1" ht="31.9" hidden="1" customHeight="1" outlineLevel="1" x14ac:dyDescent="0.25">
      <c r="A2168" s="143" t="s">
        <v>940</v>
      </c>
      <c r="B2168" s="75" t="s">
        <v>785</v>
      </c>
      <c r="C2168" s="73"/>
      <c r="D2168" s="111"/>
      <c r="E2168" s="76"/>
      <c r="F2168" s="76"/>
      <c r="G2168" s="78"/>
      <c r="H2168" s="186"/>
      <c r="I2168" s="186"/>
      <c r="J2168" s="186"/>
      <c r="K2168" s="186"/>
      <c r="L2168" s="186"/>
      <c r="M2168" s="186"/>
      <c r="N2168" s="186"/>
      <c r="O2168" s="186"/>
      <c r="P2168" s="186"/>
      <c r="Q2168" s="186"/>
      <c r="R2168" s="186"/>
      <c r="S2168" s="186"/>
      <c r="T2168" s="186"/>
      <c r="U2168" s="186"/>
      <c r="V2168" s="186"/>
      <c r="W2168" s="186"/>
      <c r="X2168" s="186"/>
      <c r="Y2168" s="186"/>
      <c r="Z2168" s="186"/>
      <c r="AA2168" s="186"/>
      <c r="AB2168" s="186"/>
      <c r="AC2168" s="186"/>
      <c r="AD2168" s="186"/>
      <c r="AE2168" s="186"/>
      <c r="AF2168" s="186"/>
      <c r="AG2168" s="186"/>
      <c r="AH2168" s="186"/>
      <c r="AI2168" s="186"/>
      <c r="AJ2168" s="186"/>
      <c r="AK2168" s="186"/>
      <c r="AL2168" s="186"/>
      <c r="AM2168" s="186"/>
      <c r="AN2168" s="186"/>
      <c r="AO2168" s="186"/>
      <c r="AP2168" s="186"/>
    </row>
    <row r="2169" spans="1:42" s="55" customFormat="1" ht="31.9" hidden="1" customHeight="1" outlineLevel="1" x14ac:dyDescent="0.25">
      <c r="A2169" s="143" t="s">
        <v>941</v>
      </c>
      <c r="B2169" s="75" t="s">
        <v>787</v>
      </c>
      <c r="C2169" s="73"/>
      <c r="D2169" s="111"/>
      <c r="E2169" s="76"/>
      <c r="F2169" s="76"/>
      <c r="G2169" s="78"/>
      <c r="H2169" s="186"/>
      <c r="I2169" s="186"/>
      <c r="J2169" s="186"/>
      <c r="K2169" s="186"/>
      <c r="L2169" s="186"/>
      <c r="M2169" s="186"/>
      <c r="N2169" s="186"/>
      <c r="O2169" s="186"/>
      <c r="P2169" s="186"/>
      <c r="Q2169" s="186"/>
      <c r="R2169" s="186"/>
      <c r="S2169" s="186"/>
      <c r="T2169" s="186"/>
      <c r="U2169" s="186"/>
      <c r="V2169" s="186"/>
      <c r="W2169" s="186"/>
      <c r="X2169" s="186"/>
      <c r="Y2169" s="186"/>
      <c r="Z2169" s="186"/>
      <c r="AA2169" s="186"/>
      <c r="AB2169" s="186"/>
      <c r="AC2169" s="186"/>
      <c r="AD2169" s="186"/>
      <c r="AE2169" s="186"/>
      <c r="AF2169" s="186"/>
      <c r="AG2169" s="186"/>
      <c r="AH2169" s="186"/>
      <c r="AI2169" s="186"/>
      <c r="AJ2169" s="186"/>
      <c r="AK2169" s="186"/>
      <c r="AL2169" s="186"/>
      <c r="AM2169" s="186"/>
      <c r="AN2169" s="186"/>
      <c r="AO2169" s="186"/>
      <c r="AP2169" s="186"/>
    </row>
    <row r="2170" spans="1:42" s="55" customFormat="1" ht="31.9" hidden="1" customHeight="1" outlineLevel="1" x14ac:dyDescent="0.25">
      <c r="A2170" s="143" t="s">
        <v>238</v>
      </c>
      <c r="B2170" s="72" t="s">
        <v>353</v>
      </c>
      <c r="C2170" s="73"/>
      <c r="D2170" s="111"/>
      <c r="E2170" s="76"/>
      <c r="F2170" s="76"/>
      <c r="G2170" s="78"/>
      <c r="H2170" s="186"/>
      <c r="I2170" s="186"/>
      <c r="J2170" s="186"/>
      <c r="K2170" s="186"/>
      <c r="L2170" s="186"/>
      <c r="M2170" s="186"/>
      <c r="N2170" s="186"/>
      <c r="O2170" s="186"/>
      <c r="P2170" s="186"/>
      <c r="Q2170" s="186"/>
      <c r="R2170" s="186"/>
      <c r="S2170" s="186"/>
      <c r="T2170" s="186"/>
      <c r="U2170" s="186"/>
      <c r="V2170" s="186"/>
      <c r="W2170" s="186"/>
      <c r="X2170" s="186"/>
      <c r="Y2170" s="186"/>
      <c r="Z2170" s="186"/>
      <c r="AA2170" s="186"/>
      <c r="AB2170" s="186"/>
      <c r="AC2170" s="186"/>
      <c r="AD2170" s="186"/>
      <c r="AE2170" s="186"/>
      <c r="AF2170" s="186"/>
      <c r="AG2170" s="186"/>
      <c r="AH2170" s="186"/>
      <c r="AI2170" s="186"/>
      <c r="AJ2170" s="186"/>
      <c r="AK2170" s="186"/>
      <c r="AL2170" s="186"/>
      <c r="AM2170" s="186"/>
      <c r="AN2170" s="186"/>
      <c r="AO2170" s="186"/>
      <c r="AP2170" s="186"/>
    </row>
    <row r="2171" spans="1:42" s="55" customFormat="1" ht="31.9" hidden="1" customHeight="1" outlineLevel="1" x14ac:dyDescent="0.25">
      <c r="A2171" s="143" t="s">
        <v>942</v>
      </c>
      <c r="B2171" s="75" t="s">
        <v>779</v>
      </c>
      <c r="C2171" s="73"/>
      <c r="D2171" s="111"/>
      <c r="E2171" s="76"/>
      <c r="F2171" s="76"/>
      <c r="G2171" s="78"/>
      <c r="H2171" s="186"/>
      <c r="I2171" s="186"/>
      <c r="J2171" s="186"/>
      <c r="K2171" s="186"/>
      <c r="L2171" s="186"/>
      <c r="M2171" s="186"/>
      <c r="N2171" s="186"/>
      <c r="O2171" s="186"/>
      <c r="P2171" s="186"/>
      <c r="Q2171" s="186"/>
      <c r="R2171" s="186"/>
      <c r="S2171" s="186"/>
      <c r="T2171" s="186"/>
      <c r="U2171" s="186"/>
      <c r="V2171" s="186"/>
      <c r="W2171" s="186"/>
      <c r="X2171" s="186"/>
      <c r="Y2171" s="186"/>
      <c r="Z2171" s="186"/>
      <c r="AA2171" s="186"/>
      <c r="AB2171" s="186"/>
      <c r="AC2171" s="186"/>
      <c r="AD2171" s="186"/>
      <c r="AE2171" s="186"/>
      <c r="AF2171" s="186"/>
      <c r="AG2171" s="186"/>
      <c r="AH2171" s="186"/>
      <c r="AI2171" s="186"/>
      <c r="AJ2171" s="186"/>
      <c r="AK2171" s="186"/>
      <c r="AL2171" s="186"/>
      <c r="AM2171" s="186"/>
      <c r="AN2171" s="186"/>
      <c r="AO2171" s="186"/>
      <c r="AP2171" s="186"/>
    </row>
    <row r="2172" spans="1:42" s="55" customFormat="1" ht="31.9" hidden="1" customHeight="1" outlineLevel="1" x14ac:dyDescent="0.25">
      <c r="A2172" s="143" t="s">
        <v>943</v>
      </c>
      <c r="B2172" s="75" t="s">
        <v>781</v>
      </c>
      <c r="C2172" s="73"/>
      <c r="D2172" s="111"/>
      <c r="E2172" s="76"/>
      <c r="F2172" s="76"/>
      <c r="G2172" s="78"/>
      <c r="H2172" s="186"/>
      <c r="I2172" s="186"/>
      <c r="J2172" s="186"/>
      <c r="K2172" s="186"/>
      <c r="L2172" s="186"/>
      <c r="M2172" s="186"/>
      <c r="N2172" s="186"/>
      <c r="O2172" s="186"/>
      <c r="P2172" s="186"/>
      <c r="Q2172" s="186"/>
      <c r="R2172" s="186"/>
      <c r="S2172" s="186"/>
      <c r="T2172" s="186"/>
      <c r="U2172" s="186"/>
      <c r="V2172" s="186"/>
      <c r="W2172" s="186"/>
      <c r="X2172" s="186"/>
      <c r="Y2172" s="186"/>
      <c r="Z2172" s="186"/>
      <c r="AA2172" s="186"/>
      <c r="AB2172" s="186"/>
      <c r="AC2172" s="186"/>
      <c r="AD2172" s="186"/>
      <c r="AE2172" s="186"/>
      <c r="AF2172" s="186"/>
      <c r="AG2172" s="186"/>
      <c r="AH2172" s="186"/>
      <c r="AI2172" s="186"/>
      <c r="AJ2172" s="186"/>
      <c r="AK2172" s="186"/>
      <c r="AL2172" s="186"/>
      <c r="AM2172" s="186"/>
      <c r="AN2172" s="186"/>
      <c r="AO2172" s="186"/>
      <c r="AP2172" s="186"/>
    </row>
    <row r="2173" spans="1:42" s="55" customFormat="1" ht="31.9" hidden="1" customHeight="1" outlineLevel="1" x14ac:dyDescent="0.25">
      <c r="A2173" s="143" t="s">
        <v>944</v>
      </c>
      <c r="B2173" s="75" t="s">
        <v>783</v>
      </c>
      <c r="C2173" s="73"/>
      <c r="D2173" s="111"/>
      <c r="E2173" s="76"/>
      <c r="F2173" s="76"/>
      <c r="G2173" s="78"/>
      <c r="H2173" s="186"/>
      <c r="I2173" s="186"/>
      <c r="J2173" s="186"/>
      <c r="K2173" s="186"/>
      <c r="L2173" s="186"/>
      <c r="M2173" s="186"/>
      <c r="N2173" s="186"/>
      <c r="O2173" s="186"/>
      <c r="P2173" s="186"/>
      <c r="Q2173" s="186"/>
      <c r="R2173" s="186"/>
      <c r="S2173" s="186"/>
      <c r="T2173" s="186"/>
      <c r="U2173" s="186"/>
      <c r="V2173" s="186"/>
      <c r="W2173" s="186"/>
      <c r="X2173" s="186"/>
      <c r="Y2173" s="186"/>
      <c r="Z2173" s="186"/>
      <c r="AA2173" s="186"/>
      <c r="AB2173" s="186"/>
      <c r="AC2173" s="186"/>
      <c r="AD2173" s="186"/>
      <c r="AE2173" s="186"/>
      <c r="AF2173" s="186"/>
      <c r="AG2173" s="186"/>
      <c r="AH2173" s="186"/>
      <c r="AI2173" s="186"/>
      <c r="AJ2173" s="186"/>
      <c r="AK2173" s="186"/>
      <c r="AL2173" s="186"/>
      <c r="AM2173" s="186"/>
      <c r="AN2173" s="186"/>
      <c r="AO2173" s="186"/>
      <c r="AP2173" s="186"/>
    </row>
    <row r="2174" spans="1:42" s="55" customFormat="1" ht="31.9" hidden="1" customHeight="1" outlineLevel="1" x14ac:dyDescent="0.25">
      <c r="A2174" s="143" t="s">
        <v>945</v>
      </c>
      <c r="B2174" s="75" t="s">
        <v>785</v>
      </c>
      <c r="C2174" s="73"/>
      <c r="D2174" s="111"/>
      <c r="E2174" s="76"/>
      <c r="F2174" s="76"/>
      <c r="G2174" s="78"/>
      <c r="H2174" s="186"/>
      <c r="I2174" s="186"/>
      <c r="J2174" s="186"/>
      <c r="K2174" s="186"/>
      <c r="L2174" s="186"/>
      <c r="M2174" s="186"/>
      <c r="N2174" s="186"/>
      <c r="O2174" s="186"/>
      <c r="P2174" s="186"/>
      <c r="Q2174" s="186"/>
      <c r="R2174" s="186"/>
      <c r="S2174" s="186"/>
      <c r="T2174" s="186"/>
      <c r="U2174" s="186"/>
      <c r="V2174" s="186"/>
      <c r="W2174" s="186"/>
      <c r="X2174" s="186"/>
      <c r="Y2174" s="186"/>
      <c r="Z2174" s="186"/>
      <c r="AA2174" s="186"/>
      <c r="AB2174" s="186"/>
      <c r="AC2174" s="186"/>
      <c r="AD2174" s="186"/>
      <c r="AE2174" s="186"/>
      <c r="AF2174" s="186"/>
      <c r="AG2174" s="186"/>
      <c r="AH2174" s="186"/>
      <c r="AI2174" s="186"/>
      <c r="AJ2174" s="186"/>
      <c r="AK2174" s="186"/>
      <c r="AL2174" s="186"/>
      <c r="AM2174" s="186"/>
      <c r="AN2174" s="186"/>
      <c r="AO2174" s="186"/>
      <c r="AP2174" s="186"/>
    </row>
    <row r="2175" spans="1:42" s="55" customFormat="1" ht="31.9" hidden="1" customHeight="1" outlineLevel="1" x14ac:dyDescent="0.25">
      <c r="A2175" s="143" t="s">
        <v>946</v>
      </c>
      <c r="B2175" s="75" t="s">
        <v>787</v>
      </c>
      <c r="C2175" s="73"/>
      <c r="D2175" s="111"/>
      <c r="E2175" s="76"/>
      <c r="F2175" s="76"/>
      <c r="G2175" s="78"/>
      <c r="H2175" s="186"/>
      <c r="I2175" s="186"/>
      <c r="J2175" s="186"/>
      <c r="K2175" s="186"/>
      <c r="L2175" s="186"/>
      <c r="M2175" s="186"/>
      <c r="N2175" s="186"/>
      <c r="O2175" s="186"/>
      <c r="P2175" s="186"/>
      <c r="Q2175" s="186"/>
      <c r="R2175" s="186"/>
      <c r="S2175" s="186"/>
      <c r="T2175" s="186"/>
      <c r="U2175" s="186"/>
      <c r="V2175" s="186"/>
      <c r="W2175" s="186"/>
      <c r="X2175" s="186"/>
      <c r="Y2175" s="186"/>
      <c r="Z2175" s="186"/>
      <c r="AA2175" s="186"/>
      <c r="AB2175" s="186"/>
      <c r="AC2175" s="186"/>
      <c r="AD2175" s="186"/>
      <c r="AE2175" s="186"/>
      <c r="AF2175" s="186"/>
      <c r="AG2175" s="186"/>
      <c r="AH2175" s="186"/>
      <c r="AI2175" s="186"/>
      <c r="AJ2175" s="186"/>
      <c r="AK2175" s="186"/>
      <c r="AL2175" s="186"/>
      <c r="AM2175" s="186"/>
      <c r="AN2175" s="186"/>
      <c r="AO2175" s="186"/>
      <c r="AP2175" s="186"/>
    </row>
    <row r="2176" spans="1:42" s="55" customFormat="1" ht="31.9" hidden="1" customHeight="1" outlineLevel="1" x14ac:dyDescent="0.25">
      <c r="A2176" s="143" t="s">
        <v>239</v>
      </c>
      <c r="B2176" s="72" t="s">
        <v>356</v>
      </c>
      <c r="C2176" s="73"/>
      <c r="D2176" s="111"/>
      <c r="E2176" s="76"/>
      <c r="F2176" s="76"/>
      <c r="G2176" s="78"/>
      <c r="H2176" s="186"/>
      <c r="I2176" s="186"/>
      <c r="J2176" s="186"/>
      <c r="K2176" s="186"/>
      <c r="L2176" s="186"/>
      <c r="M2176" s="186"/>
      <c r="N2176" s="186"/>
      <c r="O2176" s="186"/>
      <c r="P2176" s="186"/>
      <c r="Q2176" s="186"/>
      <c r="R2176" s="186"/>
      <c r="S2176" s="186"/>
      <c r="T2176" s="186"/>
      <c r="U2176" s="186"/>
      <c r="V2176" s="186"/>
      <c r="W2176" s="186"/>
      <c r="X2176" s="186"/>
      <c r="Y2176" s="186"/>
      <c r="Z2176" s="186"/>
      <c r="AA2176" s="186"/>
      <c r="AB2176" s="186"/>
      <c r="AC2176" s="186"/>
      <c r="AD2176" s="186"/>
      <c r="AE2176" s="186"/>
      <c r="AF2176" s="186"/>
      <c r="AG2176" s="186"/>
      <c r="AH2176" s="186"/>
      <c r="AI2176" s="186"/>
      <c r="AJ2176" s="186"/>
      <c r="AK2176" s="186"/>
      <c r="AL2176" s="186"/>
      <c r="AM2176" s="186"/>
      <c r="AN2176" s="186"/>
      <c r="AO2176" s="186"/>
      <c r="AP2176" s="186"/>
    </row>
    <row r="2177" spans="1:42" s="55" customFormat="1" ht="31.9" hidden="1" customHeight="1" outlineLevel="1" x14ac:dyDescent="0.25">
      <c r="A2177" s="143" t="s">
        <v>947</v>
      </c>
      <c r="B2177" s="75" t="s">
        <v>779</v>
      </c>
      <c r="C2177" s="73"/>
      <c r="D2177" s="111"/>
      <c r="E2177" s="76"/>
      <c r="F2177" s="76"/>
      <c r="G2177" s="78"/>
      <c r="H2177" s="186"/>
      <c r="I2177" s="186"/>
      <c r="J2177" s="186"/>
      <c r="K2177" s="186"/>
      <c r="L2177" s="186"/>
      <c r="M2177" s="186"/>
      <c r="N2177" s="186"/>
      <c r="O2177" s="186"/>
      <c r="P2177" s="186"/>
      <c r="Q2177" s="186"/>
      <c r="R2177" s="186"/>
      <c r="S2177" s="186"/>
      <c r="T2177" s="186"/>
      <c r="U2177" s="186"/>
      <c r="V2177" s="186"/>
      <c r="W2177" s="186"/>
      <c r="X2177" s="186"/>
      <c r="Y2177" s="186"/>
      <c r="Z2177" s="186"/>
      <c r="AA2177" s="186"/>
      <c r="AB2177" s="186"/>
      <c r="AC2177" s="186"/>
      <c r="AD2177" s="186"/>
      <c r="AE2177" s="186"/>
      <c r="AF2177" s="186"/>
      <c r="AG2177" s="186"/>
      <c r="AH2177" s="186"/>
      <c r="AI2177" s="186"/>
      <c r="AJ2177" s="186"/>
      <c r="AK2177" s="186"/>
      <c r="AL2177" s="186"/>
      <c r="AM2177" s="186"/>
      <c r="AN2177" s="186"/>
      <c r="AO2177" s="186"/>
      <c r="AP2177" s="186"/>
    </row>
    <row r="2178" spans="1:42" s="55" customFormat="1" ht="31.9" hidden="1" customHeight="1" outlineLevel="1" x14ac:dyDescent="0.25">
      <c r="A2178" s="143" t="s">
        <v>948</v>
      </c>
      <c r="B2178" s="75" t="s">
        <v>781</v>
      </c>
      <c r="C2178" s="73"/>
      <c r="D2178" s="111"/>
      <c r="E2178" s="76"/>
      <c r="F2178" s="76"/>
      <c r="G2178" s="78"/>
      <c r="H2178" s="186"/>
      <c r="I2178" s="186"/>
      <c r="J2178" s="186"/>
      <c r="K2178" s="186"/>
      <c r="L2178" s="186"/>
      <c r="M2178" s="186"/>
      <c r="N2178" s="186"/>
      <c r="O2178" s="186"/>
      <c r="P2178" s="186"/>
      <c r="Q2178" s="186"/>
      <c r="R2178" s="186"/>
      <c r="S2178" s="186"/>
      <c r="T2178" s="186"/>
      <c r="U2178" s="186"/>
      <c r="V2178" s="186"/>
      <c r="W2178" s="186"/>
      <c r="X2178" s="186"/>
      <c r="Y2178" s="186"/>
      <c r="Z2178" s="186"/>
      <c r="AA2178" s="186"/>
      <c r="AB2178" s="186"/>
      <c r="AC2178" s="186"/>
      <c r="AD2178" s="186"/>
      <c r="AE2178" s="186"/>
      <c r="AF2178" s="186"/>
      <c r="AG2178" s="186"/>
      <c r="AH2178" s="186"/>
      <c r="AI2178" s="186"/>
      <c r="AJ2178" s="186"/>
      <c r="AK2178" s="186"/>
      <c r="AL2178" s="186"/>
      <c r="AM2178" s="186"/>
      <c r="AN2178" s="186"/>
      <c r="AO2178" s="186"/>
      <c r="AP2178" s="186"/>
    </row>
    <row r="2179" spans="1:42" s="55" customFormat="1" ht="31.9" hidden="1" customHeight="1" outlineLevel="1" x14ac:dyDescent="0.25">
      <c r="A2179" s="143" t="s">
        <v>949</v>
      </c>
      <c r="B2179" s="75" t="s">
        <v>783</v>
      </c>
      <c r="C2179" s="73"/>
      <c r="D2179" s="111"/>
      <c r="E2179" s="76"/>
      <c r="F2179" s="76"/>
      <c r="G2179" s="78"/>
      <c r="H2179" s="186"/>
      <c r="I2179" s="186"/>
      <c r="J2179" s="186"/>
      <c r="K2179" s="186"/>
      <c r="L2179" s="186"/>
      <c r="M2179" s="186"/>
      <c r="N2179" s="186"/>
      <c r="O2179" s="186"/>
      <c r="P2179" s="186"/>
      <c r="Q2179" s="186"/>
      <c r="R2179" s="186"/>
      <c r="S2179" s="186"/>
      <c r="T2179" s="186"/>
      <c r="U2179" s="186"/>
      <c r="V2179" s="186"/>
      <c r="W2179" s="186"/>
      <c r="X2179" s="186"/>
      <c r="Y2179" s="186"/>
      <c r="Z2179" s="186"/>
      <c r="AA2179" s="186"/>
      <c r="AB2179" s="186"/>
      <c r="AC2179" s="186"/>
      <c r="AD2179" s="186"/>
      <c r="AE2179" s="186"/>
      <c r="AF2179" s="186"/>
      <c r="AG2179" s="186"/>
      <c r="AH2179" s="186"/>
      <c r="AI2179" s="186"/>
      <c r="AJ2179" s="186"/>
      <c r="AK2179" s="186"/>
      <c r="AL2179" s="186"/>
      <c r="AM2179" s="186"/>
      <c r="AN2179" s="186"/>
      <c r="AO2179" s="186"/>
      <c r="AP2179" s="186"/>
    </row>
    <row r="2180" spans="1:42" s="55" customFormat="1" ht="31.9" hidden="1" customHeight="1" outlineLevel="1" x14ac:dyDescent="0.25">
      <c r="A2180" s="143" t="s">
        <v>950</v>
      </c>
      <c r="B2180" s="75" t="s">
        <v>785</v>
      </c>
      <c r="C2180" s="73"/>
      <c r="D2180" s="111"/>
      <c r="E2180" s="76"/>
      <c r="F2180" s="76"/>
      <c r="G2180" s="78"/>
      <c r="H2180" s="186"/>
      <c r="I2180" s="186"/>
      <c r="J2180" s="186"/>
      <c r="K2180" s="186"/>
      <c r="L2180" s="186"/>
      <c r="M2180" s="186"/>
      <c r="N2180" s="186"/>
      <c r="O2180" s="186"/>
      <c r="P2180" s="186"/>
      <c r="Q2180" s="186"/>
      <c r="R2180" s="186"/>
      <c r="S2180" s="186"/>
      <c r="T2180" s="186"/>
      <c r="U2180" s="186"/>
      <c r="V2180" s="186"/>
      <c r="W2180" s="186"/>
      <c r="X2180" s="186"/>
      <c r="Y2180" s="186"/>
      <c r="Z2180" s="186"/>
      <c r="AA2180" s="186"/>
      <c r="AB2180" s="186"/>
      <c r="AC2180" s="186"/>
      <c r="AD2180" s="186"/>
      <c r="AE2180" s="186"/>
      <c r="AF2180" s="186"/>
      <c r="AG2180" s="186"/>
      <c r="AH2180" s="186"/>
      <c r="AI2180" s="186"/>
      <c r="AJ2180" s="186"/>
      <c r="AK2180" s="186"/>
      <c r="AL2180" s="186"/>
      <c r="AM2180" s="186"/>
      <c r="AN2180" s="186"/>
      <c r="AO2180" s="186"/>
      <c r="AP2180" s="186"/>
    </row>
    <row r="2181" spans="1:42" s="55" customFormat="1" ht="31.9" hidden="1" customHeight="1" outlineLevel="1" x14ac:dyDescent="0.25">
      <c r="A2181" s="143" t="s">
        <v>951</v>
      </c>
      <c r="B2181" s="75" t="s">
        <v>787</v>
      </c>
      <c r="C2181" s="73"/>
      <c r="D2181" s="111"/>
      <c r="E2181" s="76"/>
      <c r="F2181" s="76"/>
      <c r="G2181" s="78"/>
      <c r="H2181" s="186"/>
      <c r="I2181" s="186"/>
      <c r="J2181" s="186"/>
      <c r="K2181" s="186"/>
      <c r="L2181" s="186"/>
      <c r="M2181" s="186"/>
      <c r="N2181" s="186"/>
      <c r="O2181" s="186"/>
      <c r="P2181" s="186"/>
      <c r="Q2181" s="186"/>
      <c r="R2181" s="186"/>
      <c r="S2181" s="186"/>
      <c r="T2181" s="186"/>
      <c r="U2181" s="186"/>
      <c r="V2181" s="186"/>
      <c r="W2181" s="186"/>
      <c r="X2181" s="186"/>
      <c r="Y2181" s="186"/>
      <c r="Z2181" s="186"/>
      <c r="AA2181" s="186"/>
      <c r="AB2181" s="186"/>
      <c r="AC2181" s="186"/>
      <c r="AD2181" s="186"/>
      <c r="AE2181" s="186"/>
      <c r="AF2181" s="186"/>
      <c r="AG2181" s="186"/>
      <c r="AH2181" s="186"/>
      <c r="AI2181" s="186"/>
      <c r="AJ2181" s="186"/>
      <c r="AK2181" s="186"/>
      <c r="AL2181" s="186"/>
      <c r="AM2181" s="186"/>
      <c r="AN2181" s="186"/>
      <c r="AO2181" s="186"/>
      <c r="AP2181" s="186"/>
    </row>
    <row r="2182" spans="1:42" s="55" customFormat="1" ht="31.9" hidden="1" customHeight="1" outlineLevel="1" x14ac:dyDescent="0.25">
      <c r="A2182" s="143" t="s">
        <v>240</v>
      </c>
      <c r="B2182" s="72" t="s">
        <v>359</v>
      </c>
      <c r="C2182" s="73"/>
      <c r="D2182" s="111"/>
      <c r="E2182" s="76"/>
      <c r="F2182" s="76"/>
      <c r="G2182" s="78"/>
      <c r="H2182" s="186"/>
      <c r="I2182" s="186"/>
      <c r="J2182" s="186"/>
      <c r="K2182" s="186"/>
      <c r="L2182" s="186"/>
      <c r="M2182" s="186"/>
      <c r="N2182" s="186"/>
      <c r="O2182" s="186"/>
      <c r="P2182" s="186"/>
      <c r="Q2182" s="186"/>
      <c r="R2182" s="186"/>
      <c r="S2182" s="186"/>
      <c r="T2182" s="186"/>
      <c r="U2182" s="186"/>
      <c r="V2182" s="186"/>
      <c r="W2182" s="186"/>
      <c r="X2182" s="186"/>
      <c r="Y2182" s="186"/>
      <c r="Z2182" s="186"/>
      <c r="AA2182" s="186"/>
      <c r="AB2182" s="186"/>
      <c r="AC2182" s="186"/>
      <c r="AD2182" s="186"/>
      <c r="AE2182" s="186"/>
      <c r="AF2182" s="186"/>
      <c r="AG2182" s="186"/>
      <c r="AH2182" s="186"/>
      <c r="AI2182" s="186"/>
      <c r="AJ2182" s="186"/>
      <c r="AK2182" s="186"/>
      <c r="AL2182" s="186"/>
      <c r="AM2182" s="186"/>
      <c r="AN2182" s="186"/>
      <c r="AO2182" s="186"/>
      <c r="AP2182" s="186"/>
    </row>
    <row r="2183" spans="1:42" s="55" customFormat="1" ht="31.9" hidden="1" customHeight="1" outlineLevel="1" x14ac:dyDescent="0.25">
      <c r="A2183" s="143" t="s">
        <v>952</v>
      </c>
      <c r="B2183" s="75" t="s">
        <v>779</v>
      </c>
      <c r="C2183" s="73"/>
      <c r="D2183" s="111"/>
      <c r="E2183" s="76"/>
      <c r="F2183" s="76"/>
      <c r="G2183" s="78"/>
      <c r="H2183" s="186"/>
      <c r="I2183" s="186"/>
      <c r="J2183" s="186"/>
      <c r="K2183" s="186"/>
      <c r="L2183" s="186"/>
      <c r="M2183" s="186"/>
      <c r="N2183" s="186"/>
      <c r="O2183" s="186"/>
      <c r="P2183" s="186"/>
      <c r="Q2183" s="186"/>
      <c r="R2183" s="186"/>
      <c r="S2183" s="186"/>
      <c r="T2183" s="186"/>
      <c r="U2183" s="186"/>
      <c r="V2183" s="186"/>
      <c r="W2183" s="186"/>
      <c r="X2183" s="186"/>
      <c r="Y2183" s="186"/>
      <c r="Z2183" s="186"/>
      <c r="AA2183" s="186"/>
      <c r="AB2183" s="186"/>
      <c r="AC2183" s="186"/>
      <c r="AD2183" s="186"/>
      <c r="AE2183" s="186"/>
      <c r="AF2183" s="186"/>
      <c r="AG2183" s="186"/>
      <c r="AH2183" s="186"/>
      <c r="AI2183" s="186"/>
      <c r="AJ2183" s="186"/>
      <c r="AK2183" s="186"/>
      <c r="AL2183" s="186"/>
      <c r="AM2183" s="186"/>
      <c r="AN2183" s="186"/>
      <c r="AO2183" s="186"/>
      <c r="AP2183" s="186"/>
    </row>
    <row r="2184" spans="1:42" s="55" customFormat="1" ht="31.9" hidden="1" customHeight="1" outlineLevel="1" x14ac:dyDescent="0.25">
      <c r="A2184" s="143" t="s">
        <v>953</v>
      </c>
      <c r="B2184" s="75" t="s">
        <v>781</v>
      </c>
      <c r="C2184" s="73"/>
      <c r="D2184" s="111"/>
      <c r="E2184" s="76"/>
      <c r="F2184" s="76"/>
      <c r="G2184" s="78"/>
      <c r="H2184" s="186"/>
      <c r="I2184" s="186"/>
      <c r="J2184" s="186"/>
      <c r="K2184" s="186"/>
      <c r="L2184" s="186"/>
      <c r="M2184" s="186"/>
      <c r="N2184" s="186"/>
      <c r="O2184" s="186"/>
      <c r="P2184" s="186"/>
      <c r="Q2184" s="186"/>
      <c r="R2184" s="186"/>
      <c r="S2184" s="186"/>
      <c r="T2184" s="186"/>
      <c r="U2184" s="186"/>
      <c r="V2184" s="186"/>
      <c r="W2184" s="186"/>
      <c r="X2184" s="186"/>
      <c r="Y2184" s="186"/>
      <c r="Z2184" s="186"/>
      <c r="AA2184" s="186"/>
      <c r="AB2184" s="186"/>
      <c r="AC2184" s="186"/>
      <c r="AD2184" s="186"/>
      <c r="AE2184" s="186"/>
      <c r="AF2184" s="186"/>
      <c r="AG2184" s="186"/>
      <c r="AH2184" s="186"/>
      <c r="AI2184" s="186"/>
      <c r="AJ2184" s="186"/>
      <c r="AK2184" s="186"/>
      <c r="AL2184" s="186"/>
      <c r="AM2184" s="186"/>
      <c r="AN2184" s="186"/>
      <c r="AO2184" s="186"/>
      <c r="AP2184" s="186"/>
    </row>
    <row r="2185" spans="1:42" s="55" customFormat="1" ht="31.9" hidden="1" customHeight="1" outlineLevel="1" x14ac:dyDescent="0.25">
      <c r="A2185" s="143" t="s">
        <v>954</v>
      </c>
      <c r="B2185" s="75" t="s">
        <v>783</v>
      </c>
      <c r="C2185" s="73"/>
      <c r="D2185" s="111"/>
      <c r="E2185" s="76"/>
      <c r="F2185" s="76"/>
      <c r="G2185" s="78"/>
      <c r="H2185" s="186"/>
      <c r="I2185" s="186"/>
      <c r="J2185" s="186"/>
      <c r="K2185" s="186"/>
      <c r="L2185" s="186"/>
      <c r="M2185" s="186"/>
      <c r="N2185" s="186"/>
      <c r="O2185" s="186"/>
      <c r="P2185" s="186"/>
      <c r="Q2185" s="186"/>
      <c r="R2185" s="186"/>
      <c r="S2185" s="186"/>
      <c r="T2185" s="186"/>
      <c r="U2185" s="186"/>
      <c r="V2185" s="186"/>
      <c r="W2185" s="186"/>
      <c r="X2185" s="186"/>
      <c r="Y2185" s="186"/>
      <c r="Z2185" s="186"/>
      <c r="AA2185" s="186"/>
      <c r="AB2185" s="186"/>
      <c r="AC2185" s="186"/>
      <c r="AD2185" s="186"/>
      <c r="AE2185" s="186"/>
      <c r="AF2185" s="186"/>
      <c r="AG2185" s="186"/>
      <c r="AH2185" s="186"/>
      <c r="AI2185" s="186"/>
      <c r="AJ2185" s="186"/>
      <c r="AK2185" s="186"/>
      <c r="AL2185" s="186"/>
      <c r="AM2185" s="186"/>
      <c r="AN2185" s="186"/>
      <c r="AO2185" s="186"/>
      <c r="AP2185" s="186"/>
    </row>
    <row r="2186" spans="1:42" s="55" customFormat="1" ht="31.9" hidden="1" customHeight="1" outlineLevel="1" x14ac:dyDescent="0.25">
      <c r="A2186" s="143" t="s">
        <v>955</v>
      </c>
      <c r="B2186" s="75" t="s">
        <v>785</v>
      </c>
      <c r="C2186" s="73"/>
      <c r="D2186" s="111"/>
      <c r="E2186" s="76"/>
      <c r="F2186" s="76"/>
      <c r="G2186" s="78"/>
      <c r="H2186" s="186"/>
      <c r="I2186" s="186"/>
      <c r="J2186" s="186"/>
      <c r="K2186" s="186"/>
      <c r="L2186" s="186"/>
      <c r="M2186" s="186"/>
      <c r="N2186" s="186"/>
      <c r="O2186" s="186"/>
      <c r="P2186" s="186"/>
      <c r="Q2186" s="186"/>
      <c r="R2186" s="186"/>
      <c r="S2186" s="186"/>
      <c r="T2186" s="186"/>
      <c r="U2186" s="186"/>
      <c r="V2186" s="186"/>
      <c r="W2186" s="186"/>
      <c r="X2186" s="186"/>
      <c r="Y2186" s="186"/>
      <c r="Z2186" s="186"/>
      <c r="AA2186" s="186"/>
      <c r="AB2186" s="186"/>
      <c r="AC2186" s="186"/>
      <c r="AD2186" s="186"/>
      <c r="AE2186" s="186"/>
      <c r="AF2186" s="186"/>
      <c r="AG2186" s="186"/>
      <c r="AH2186" s="186"/>
      <c r="AI2186" s="186"/>
      <c r="AJ2186" s="186"/>
      <c r="AK2186" s="186"/>
      <c r="AL2186" s="186"/>
      <c r="AM2186" s="186"/>
      <c r="AN2186" s="186"/>
      <c r="AO2186" s="186"/>
      <c r="AP2186" s="186"/>
    </row>
    <row r="2187" spans="1:42" s="55" customFormat="1" ht="31.9" hidden="1" customHeight="1" outlineLevel="1" x14ac:dyDescent="0.25">
      <c r="A2187" s="143" t="s">
        <v>956</v>
      </c>
      <c r="B2187" s="75" t="s">
        <v>787</v>
      </c>
      <c r="C2187" s="73"/>
      <c r="D2187" s="111"/>
      <c r="E2187" s="76"/>
      <c r="F2187" s="76"/>
      <c r="G2187" s="78"/>
      <c r="H2187" s="186"/>
      <c r="I2187" s="186"/>
      <c r="J2187" s="186"/>
      <c r="K2187" s="186"/>
      <c r="L2187" s="186"/>
      <c r="M2187" s="186"/>
      <c r="N2187" s="186"/>
      <c r="O2187" s="186"/>
      <c r="P2187" s="186"/>
      <c r="Q2187" s="186"/>
      <c r="R2187" s="186"/>
      <c r="S2187" s="186"/>
      <c r="T2187" s="186"/>
      <c r="U2187" s="186"/>
      <c r="V2187" s="186"/>
      <c r="W2187" s="186"/>
      <c r="X2187" s="186"/>
      <c r="Y2187" s="186"/>
      <c r="Z2187" s="186"/>
      <c r="AA2187" s="186"/>
      <c r="AB2187" s="186"/>
      <c r="AC2187" s="186"/>
      <c r="AD2187" s="186"/>
      <c r="AE2187" s="186"/>
      <c r="AF2187" s="186"/>
      <c r="AG2187" s="186"/>
      <c r="AH2187" s="186"/>
      <c r="AI2187" s="186"/>
      <c r="AJ2187" s="186"/>
      <c r="AK2187" s="186"/>
      <c r="AL2187" s="186"/>
      <c r="AM2187" s="186"/>
      <c r="AN2187" s="186"/>
      <c r="AO2187" s="186"/>
      <c r="AP2187" s="186"/>
    </row>
    <row r="2188" spans="1:42" s="55" customFormat="1" ht="31.9" hidden="1" customHeight="1" outlineLevel="1" x14ac:dyDescent="0.25">
      <c r="A2188" s="143" t="s">
        <v>957</v>
      </c>
      <c r="B2188" s="72" t="s">
        <v>362</v>
      </c>
      <c r="C2188" s="73"/>
      <c r="D2188" s="111"/>
      <c r="E2188" s="76"/>
      <c r="F2188" s="76"/>
      <c r="G2188" s="78"/>
      <c r="H2188" s="186"/>
      <c r="I2188" s="186"/>
      <c r="J2188" s="186"/>
      <c r="K2188" s="186"/>
      <c r="L2188" s="186"/>
      <c r="M2188" s="186"/>
      <c r="N2188" s="186"/>
      <c r="O2188" s="186"/>
      <c r="P2188" s="186"/>
      <c r="Q2188" s="186"/>
      <c r="R2188" s="186"/>
      <c r="S2188" s="186"/>
      <c r="T2188" s="186"/>
      <c r="U2188" s="186"/>
      <c r="V2188" s="186"/>
      <c r="W2188" s="186"/>
      <c r="X2188" s="186"/>
      <c r="Y2188" s="186"/>
      <c r="Z2188" s="186"/>
      <c r="AA2188" s="186"/>
      <c r="AB2188" s="186"/>
      <c r="AC2188" s="186"/>
      <c r="AD2188" s="186"/>
      <c r="AE2188" s="186"/>
      <c r="AF2188" s="186"/>
      <c r="AG2188" s="186"/>
      <c r="AH2188" s="186"/>
      <c r="AI2188" s="186"/>
      <c r="AJ2188" s="186"/>
      <c r="AK2188" s="186"/>
      <c r="AL2188" s="186"/>
      <c r="AM2188" s="186"/>
      <c r="AN2188" s="186"/>
      <c r="AO2188" s="186"/>
      <c r="AP2188" s="186"/>
    </row>
    <row r="2189" spans="1:42" s="55" customFormat="1" ht="31.9" hidden="1" customHeight="1" outlineLevel="1" x14ac:dyDescent="0.25">
      <c r="A2189" s="143" t="s">
        <v>958</v>
      </c>
      <c r="B2189" s="75" t="s">
        <v>779</v>
      </c>
      <c r="C2189" s="73"/>
      <c r="D2189" s="111"/>
      <c r="E2189" s="76"/>
      <c r="F2189" s="76"/>
      <c r="G2189" s="78"/>
      <c r="H2189" s="186"/>
      <c r="I2189" s="186"/>
      <c r="J2189" s="186"/>
      <c r="K2189" s="186"/>
      <c r="L2189" s="186"/>
      <c r="M2189" s="186"/>
      <c r="N2189" s="186"/>
      <c r="O2189" s="186"/>
      <c r="P2189" s="186"/>
      <c r="Q2189" s="186"/>
      <c r="R2189" s="186"/>
      <c r="S2189" s="186"/>
      <c r="T2189" s="186"/>
      <c r="U2189" s="186"/>
      <c r="V2189" s="186"/>
      <c r="W2189" s="186"/>
      <c r="X2189" s="186"/>
      <c r="Y2189" s="186"/>
      <c r="Z2189" s="186"/>
      <c r="AA2189" s="186"/>
      <c r="AB2189" s="186"/>
      <c r="AC2189" s="186"/>
      <c r="AD2189" s="186"/>
      <c r="AE2189" s="186"/>
      <c r="AF2189" s="186"/>
      <c r="AG2189" s="186"/>
      <c r="AH2189" s="186"/>
      <c r="AI2189" s="186"/>
      <c r="AJ2189" s="186"/>
      <c r="AK2189" s="186"/>
      <c r="AL2189" s="186"/>
      <c r="AM2189" s="186"/>
      <c r="AN2189" s="186"/>
      <c r="AO2189" s="186"/>
      <c r="AP2189" s="186"/>
    </row>
    <row r="2190" spans="1:42" s="55" customFormat="1" ht="31.9" hidden="1" customHeight="1" outlineLevel="1" x14ac:dyDescent="0.25">
      <c r="A2190" s="143" t="s">
        <v>959</v>
      </c>
      <c r="B2190" s="75" t="s">
        <v>781</v>
      </c>
      <c r="C2190" s="73"/>
      <c r="D2190" s="111"/>
      <c r="E2190" s="76"/>
      <c r="F2190" s="76"/>
      <c r="G2190" s="78"/>
      <c r="H2190" s="186"/>
      <c r="I2190" s="186"/>
      <c r="J2190" s="186"/>
      <c r="K2190" s="186"/>
      <c r="L2190" s="186"/>
      <c r="M2190" s="186"/>
      <c r="N2190" s="186"/>
      <c r="O2190" s="186"/>
      <c r="P2190" s="186"/>
      <c r="Q2190" s="186"/>
      <c r="R2190" s="186"/>
      <c r="S2190" s="186"/>
      <c r="T2190" s="186"/>
      <c r="U2190" s="186"/>
      <c r="V2190" s="186"/>
      <c r="W2190" s="186"/>
      <c r="X2190" s="186"/>
      <c r="Y2190" s="186"/>
      <c r="Z2190" s="186"/>
      <c r="AA2190" s="186"/>
      <c r="AB2190" s="186"/>
      <c r="AC2190" s="186"/>
      <c r="AD2190" s="186"/>
      <c r="AE2190" s="186"/>
      <c r="AF2190" s="186"/>
      <c r="AG2190" s="186"/>
      <c r="AH2190" s="186"/>
      <c r="AI2190" s="186"/>
      <c r="AJ2190" s="186"/>
      <c r="AK2190" s="186"/>
      <c r="AL2190" s="186"/>
      <c r="AM2190" s="186"/>
      <c r="AN2190" s="186"/>
      <c r="AO2190" s="186"/>
      <c r="AP2190" s="186"/>
    </row>
    <row r="2191" spans="1:42" s="55" customFormat="1" ht="31.9" hidden="1" customHeight="1" outlineLevel="1" x14ac:dyDescent="0.25">
      <c r="A2191" s="143" t="s">
        <v>960</v>
      </c>
      <c r="B2191" s="75" t="s">
        <v>783</v>
      </c>
      <c r="C2191" s="73"/>
      <c r="D2191" s="111"/>
      <c r="E2191" s="76"/>
      <c r="F2191" s="76"/>
      <c r="G2191" s="78"/>
      <c r="H2191" s="186"/>
      <c r="I2191" s="186"/>
      <c r="J2191" s="186"/>
      <c r="K2191" s="186"/>
      <c r="L2191" s="186"/>
      <c r="M2191" s="186"/>
      <c r="N2191" s="186"/>
      <c r="O2191" s="186"/>
      <c r="P2191" s="186"/>
      <c r="Q2191" s="186"/>
      <c r="R2191" s="186"/>
      <c r="S2191" s="186"/>
      <c r="T2191" s="186"/>
      <c r="U2191" s="186"/>
      <c r="V2191" s="186"/>
      <c r="W2191" s="186"/>
      <c r="X2191" s="186"/>
      <c r="Y2191" s="186"/>
      <c r="Z2191" s="186"/>
      <c r="AA2191" s="186"/>
      <c r="AB2191" s="186"/>
      <c r="AC2191" s="186"/>
      <c r="AD2191" s="186"/>
      <c r="AE2191" s="186"/>
      <c r="AF2191" s="186"/>
      <c r="AG2191" s="186"/>
      <c r="AH2191" s="186"/>
      <c r="AI2191" s="186"/>
      <c r="AJ2191" s="186"/>
      <c r="AK2191" s="186"/>
      <c r="AL2191" s="186"/>
      <c r="AM2191" s="186"/>
      <c r="AN2191" s="186"/>
      <c r="AO2191" s="186"/>
      <c r="AP2191" s="186"/>
    </row>
    <row r="2192" spans="1:42" s="55" customFormat="1" ht="31.9" hidden="1" customHeight="1" outlineLevel="1" x14ac:dyDescent="0.25">
      <c r="A2192" s="143" t="s">
        <v>961</v>
      </c>
      <c r="B2192" s="75" t="s">
        <v>785</v>
      </c>
      <c r="C2192" s="73"/>
      <c r="D2192" s="111"/>
      <c r="E2192" s="76"/>
      <c r="F2192" s="76"/>
      <c r="G2192" s="78"/>
      <c r="H2192" s="186"/>
      <c r="I2192" s="186"/>
      <c r="J2192" s="186"/>
      <c r="K2192" s="186"/>
      <c r="L2192" s="186"/>
      <c r="M2192" s="186"/>
      <c r="N2192" s="186"/>
      <c r="O2192" s="186"/>
      <c r="P2192" s="186"/>
      <c r="Q2192" s="186"/>
      <c r="R2192" s="186"/>
      <c r="S2192" s="186"/>
      <c r="T2192" s="186"/>
      <c r="U2192" s="186"/>
      <c r="V2192" s="186"/>
      <c r="W2192" s="186"/>
      <c r="X2192" s="186"/>
      <c r="Y2192" s="186"/>
      <c r="Z2192" s="186"/>
      <c r="AA2192" s="186"/>
      <c r="AB2192" s="186"/>
      <c r="AC2192" s="186"/>
      <c r="AD2192" s="186"/>
      <c r="AE2192" s="186"/>
      <c r="AF2192" s="186"/>
      <c r="AG2192" s="186"/>
      <c r="AH2192" s="186"/>
      <c r="AI2192" s="186"/>
      <c r="AJ2192" s="186"/>
      <c r="AK2192" s="186"/>
      <c r="AL2192" s="186"/>
      <c r="AM2192" s="186"/>
      <c r="AN2192" s="186"/>
      <c r="AO2192" s="186"/>
      <c r="AP2192" s="186"/>
    </row>
    <row r="2193" spans="1:42" s="55" customFormat="1" ht="31.9" hidden="1" customHeight="1" outlineLevel="1" x14ac:dyDescent="0.25">
      <c r="A2193" s="143" t="s">
        <v>962</v>
      </c>
      <c r="B2193" s="75" t="s">
        <v>787</v>
      </c>
      <c r="C2193" s="73"/>
      <c r="D2193" s="111"/>
      <c r="E2193" s="76"/>
      <c r="F2193" s="76"/>
      <c r="G2193" s="78"/>
      <c r="H2193" s="186"/>
      <c r="I2193" s="186"/>
      <c r="J2193" s="186"/>
      <c r="K2193" s="186"/>
      <c r="L2193" s="186"/>
      <c r="M2193" s="186"/>
      <c r="N2193" s="186"/>
      <c r="O2193" s="186"/>
      <c r="P2193" s="186"/>
      <c r="Q2193" s="186"/>
      <c r="R2193" s="186"/>
      <c r="S2193" s="186"/>
      <c r="T2193" s="186"/>
      <c r="U2193" s="186"/>
      <c r="V2193" s="186"/>
      <c r="W2193" s="186"/>
      <c r="X2193" s="186"/>
      <c r="Y2193" s="186"/>
      <c r="Z2193" s="186"/>
      <c r="AA2193" s="186"/>
      <c r="AB2193" s="186"/>
      <c r="AC2193" s="186"/>
      <c r="AD2193" s="186"/>
      <c r="AE2193" s="186"/>
      <c r="AF2193" s="186"/>
      <c r="AG2193" s="186"/>
      <c r="AH2193" s="186"/>
      <c r="AI2193" s="186"/>
      <c r="AJ2193" s="186"/>
      <c r="AK2193" s="186"/>
      <c r="AL2193" s="186"/>
      <c r="AM2193" s="186"/>
      <c r="AN2193" s="186"/>
      <c r="AO2193" s="186"/>
      <c r="AP2193" s="186"/>
    </row>
    <row r="2194" spans="1:42" s="55" customFormat="1" ht="31.9" hidden="1" customHeight="1" outlineLevel="1" x14ac:dyDescent="0.25">
      <c r="A2194" s="143" t="s">
        <v>963</v>
      </c>
      <c r="B2194" s="72" t="s">
        <v>7</v>
      </c>
      <c r="C2194" s="73"/>
      <c r="D2194" s="111"/>
      <c r="E2194" s="76"/>
      <c r="F2194" s="76"/>
      <c r="G2194" s="78"/>
      <c r="H2194" s="186"/>
      <c r="I2194" s="186"/>
      <c r="J2194" s="186"/>
      <c r="K2194" s="186"/>
      <c r="L2194" s="186"/>
      <c r="M2194" s="186"/>
      <c r="N2194" s="186"/>
      <c r="O2194" s="186"/>
      <c r="P2194" s="186"/>
      <c r="Q2194" s="186"/>
      <c r="R2194" s="186"/>
      <c r="S2194" s="186"/>
      <c r="T2194" s="186"/>
      <c r="U2194" s="186"/>
      <c r="V2194" s="186"/>
      <c r="W2194" s="186"/>
      <c r="X2194" s="186"/>
      <c r="Y2194" s="186"/>
      <c r="Z2194" s="186"/>
      <c r="AA2194" s="186"/>
      <c r="AB2194" s="186"/>
      <c r="AC2194" s="186"/>
      <c r="AD2194" s="186"/>
      <c r="AE2194" s="186"/>
      <c r="AF2194" s="186"/>
      <c r="AG2194" s="186"/>
      <c r="AH2194" s="186"/>
      <c r="AI2194" s="186"/>
      <c r="AJ2194" s="186"/>
      <c r="AK2194" s="186"/>
      <c r="AL2194" s="186"/>
      <c r="AM2194" s="186"/>
      <c r="AN2194" s="186"/>
      <c r="AO2194" s="186"/>
      <c r="AP2194" s="186"/>
    </row>
    <row r="2195" spans="1:42" s="55" customFormat="1" ht="31.9" hidden="1" customHeight="1" outlineLevel="1" x14ac:dyDescent="0.25">
      <c r="A2195" s="143" t="s">
        <v>964</v>
      </c>
      <c r="B2195" s="75" t="s">
        <v>779</v>
      </c>
      <c r="C2195" s="73"/>
      <c r="D2195" s="111"/>
      <c r="E2195" s="76"/>
      <c r="F2195" s="76"/>
      <c r="G2195" s="78"/>
      <c r="H2195" s="186"/>
      <c r="I2195" s="186"/>
      <c r="J2195" s="186"/>
      <c r="K2195" s="186"/>
      <c r="L2195" s="186"/>
      <c r="M2195" s="186"/>
      <c r="N2195" s="186"/>
      <c r="O2195" s="186"/>
      <c r="P2195" s="186"/>
      <c r="Q2195" s="186"/>
      <c r="R2195" s="186"/>
      <c r="S2195" s="186"/>
      <c r="T2195" s="186"/>
      <c r="U2195" s="186"/>
      <c r="V2195" s="186"/>
      <c r="W2195" s="186"/>
      <c r="X2195" s="186"/>
      <c r="Y2195" s="186"/>
      <c r="Z2195" s="186"/>
      <c r="AA2195" s="186"/>
      <c r="AB2195" s="186"/>
      <c r="AC2195" s="186"/>
      <c r="AD2195" s="186"/>
      <c r="AE2195" s="186"/>
      <c r="AF2195" s="186"/>
      <c r="AG2195" s="186"/>
      <c r="AH2195" s="186"/>
      <c r="AI2195" s="186"/>
      <c r="AJ2195" s="186"/>
      <c r="AK2195" s="186"/>
      <c r="AL2195" s="186"/>
      <c r="AM2195" s="186"/>
      <c r="AN2195" s="186"/>
      <c r="AO2195" s="186"/>
      <c r="AP2195" s="186"/>
    </row>
    <row r="2196" spans="1:42" s="55" customFormat="1" ht="31.9" hidden="1" customHeight="1" outlineLevel="1" x14ac:dyDescent="0.25">
      <c r="A2196" s="143" t="s">
        <v>965</v>
      </c>
      <c r="B2196" s="75" t="s">
        <v>781</v>
      </c>
      <c r="C2196" s="73"/>
      <c r="D2196" s="111"/>
      <c r="E2196" s="76"/>
      <c r="F2196" s="76"/>
      <c r="G2196" s="78"/>
      <c r="H2196" s="186"/>
      <c r="I2196" s="186"/>
      <c r="J2196" s="186"/>
      <c r="K2196" s="186"/>
      <c r="L2196" s="186"/>
      <c r="M2196" s="186"/>
      <c r="N2196" s="186"/>
      <c r="O2196" s="186"/>
      <c r="P2196" s="186"/>
      <c r="Q2196" s="186"/>
      <c r="R2196" s="186"/>
      <c r="S2196" s="186"/>
      <c r="T2196" s="186"/>
      <c r="U2196" s="186"/>
      <c r="V2196" s="186"/>
      <c r="W2196" s="186"/>
      <c r="X2196" s="186"/>
      <c r="Y2196" s="186"/>
      <c r="Z2196" s="186"/>
      <c r="AA2196" s="186"/>
      <c r="AB2196" s="186"/>
      <c r="AC2196" s="186"/>
      <c r="AD2196" s="186"/>
      <c r="AE2196" s="186"/>
      <c r="AF2196" s="186"/>
      <c r="AG2196" s="186"/>
      <c r="AH2196" s="186"/>
      <c r="AI2196" s="186"/>
      <c r="AJ2196" s="186"/>
      <c r="AK2196" s="186"/>
      <c r="AL2196" s="186"/>
      <c r="AM2196" s="186"/>
      <c r="AN2196" s="186"/>
      <c r="AO2196" s="186"/>
      <c r="AP2196" s="186"/>
    </row>
    <row r="2197" spans="1:42" s="55" customFormat="1" ht="31.9" hidden="1" customHeight="1" outlineLevel="1" x14ac:dyDescent="0.25">
      <c r="A2197" s="143" t="s">
        <v>966</v>
      </c>
      <c r="B2197" s="75" t="s">
        <v>783</v>
      </c>
      <c r="C2197" s="73"/>
      <c r="D2197" s="111"/>
      <c r="E2197" s="76"/>
      <c r="F2197" s="76"/>
      <c r="G2197" s="78"/>
      <c r="H2197" s="186"/>
      <c r="I2197" s="186"/>
      <c r="J2197" s="186"/>
      <c r="K2197" s="186"/>
      <c r="L2197" s="186"/>
      <c r="M2197" s="186"/>
      <c r="N2197" s="186"/>
      <c r="O2197" s="186"/>
      <c r="P2197" s="186"/>
      <c r="Q2197" s="186"/>
      <c r="R2197" s="186"/>
      <c r="S2197" s="186"/>
      <c r="T2197" s="186"/>
      <c r="U2197" s="186"/>
      <c r="V2197" s="186"/>
      <c r="W2197" s="186"/>
      <c r="X2197" s="186"/>
      <c r="Y2197" s="186"/>
      <c r="Z2197" s="186"/>
      <c r="AA2197" s="186"/>
      <c r="AB2197" s="186"/>
      <c r="AC2197" s="186"/>
      <c r="AD2197" s="186"/>
      <c r="AE2197" s="186"/>
      <c r="AF2197" s="186"/>
      <c r="AG2197" s="186"/>
      <c r="AH2197" s="186"/>
      <c r="AI2197" s="186"/>
      <c r="AJ2197" s="186"/>
      <c r="AK2197" s="186"/>
      <c r="AL2197" s="186"/>
      <c r="AM2197" s="186"/>
      <c r="AN2197" s="186"/>
      <c r="AO2197" s="186"/>
      <c r="AP2197" s="186"/>
    </row>
    <row r="2198" spans="1:42" s="55" customFormat="1" ht="31.9" hidden="1" customHeight="1" outlineLevel="1" x14ac:dyDescent="0.25">
      <c r="A2198" s="143" t="s">
        <v>967</v>
      </c>
      <c r="B2198" s="75" t="s">
        <v>785</v>
      </c>
      <c r="C2198" s="73"/>
      <c r="D2198" s="111"/>
      <c r="E2198" s="76"/>
      <c r="F2198" s="76"/>
      <c r="G2198" s="78"/>
      <c r="H2198" s="186"/>
      <c r="I2198" s="186"/>
      <c r="J2198" s="186"/>
      <c r="K2198" s="186"/>
      <c r="L2198" s="186"/>
      <c r="M2198" s="186"/>
      <c r="N2198" s="186"/>
      <c r="O2198" s="186"/>
      <c r="P2198" s="186"/>
      <c r="Q2198" s="186"/>
      <c r="R2198" s="186"/>
      <c r="S2198" s="186"/>
      <c r="T2198" s="186"/>
      <c r="U2198" s="186"/>
      <c r="V2198" s="186"/>
      <c r="W2198" s="186"/>
      <c r="X2198" s="186"/>
      <c r="Y2198" s="186"/>
      <c r="Z2198" s="186"/>
      <c r="AA2198" s="186"/>
      <c r="AB2198" s="186"/>
      <c r="AC2198" s="186"/>
      <c r="AD2198" s="186"/>
      <c r="AE2198" s="186"/>
      <c r="AF2198" s="186"/>
      <c r="AG2198" s="186"/>
      <c r="AH2198" s="186"/>
      <c r="AI2198" s="186"/>
      <c r="AJ2198" s="186"/>
      <c r="AK2198" s="186"/>
      <c r="AL2198" s="186"/>
      <c r="AM2198" s="186"/>
      <c r="AN2198" s="186"/>
      <c r="AO2198" s="186"/>
      <c r="AP2198" s="186"/>
    </row>
    <row r="2199" spans="1:42" s="55" customFormat="1" ht="31.9" hidden="1" customHeight="1" outlineLevel="1" x14ac:dyDescent="0.25">
      <c r="A2199" s="143" t="s">
        <v>968</v>
      </c>
      <c r="B2199" s="75" t="s">
        <v>787</v>
      </c>
      <c r="C2199" s="73"/>
      <c r="D2199" s="111"/>
      <c r="E2199" s="76"/>
      <c r="F2199" s="76"/>
      <c r="G2199" s="78"/>
      <c r="H2199" s="186"/>
      <c r="I2199" s="186"/>
      <c r="J2199" s="186"/>
      <c r="K2199" s="186"/>
      <c r="L2199" s="186"/>
      <c r="M2199" s="186"/>
      <c r="N2199" s="186"/>
      <c r="O2199" s="186"/>
      <c r="P2199" s="186"/>
      <c r="Q2199" s="186"/>
      <c r="R2199" s="186"/>
      <c r="S2199" s="186"/>
      <c r="T2199" s="186"/>
      <c r="U2199" s="186"/>
      <c r="V2199" s="186"/>
      <c r="W2199" s="186"/>
      <c r="X2199" s="186"/>
      <c r="Y2199" s="186"/>
      <c r="Z2199" s="186"/>
      <c r="AA2199" s="186"/>
      <c r="AB2199" s="186"/>
      <c r="AC2199" s="186"/>
      <c r="AD2199" s="186"/>
      <c r="AE2199" s="186"/>
      <c r="AF2199" s="186"/>
      <c r="AG2199" s="186"/>
      <c r="AH2199" s="186"/>
      <c r="AI2199" s="186"/>
      <c r="AJ2199" s="186"/>
      <c r="AK2199" s="186"/>
      <c r="AL2199" s="186"/>
      <c r="AM2199" s="186"/>
      <c r="AN2199" s="186"/>
      <c r="AO2199" s="186"/>
      <c r="AP2199" s="186"/>
    </row>
    <row r="2200" spans="1:42" s="55" customFormat="1" ht="31.9" hidden="1" customHeight="1" outlineLevel="1" x14ac:dyDescent="0.25">
      <c r="A2200" s="143" t="s">
        <v>969</v>
      </c>
      <c r="B2200" s="72" t="s">
        <v>327</v>
      </c>
      <c r="C2200" s="73"/>
      <c r="D2200" s="111"/>
      <c r="E2200" s="76"/>
      <c r="F2200" s="76"/>
      <c r="G2200" s="78"/>
      <c r="H2200" s="186"/>
      <c r="I2200" s="186"/>
      <c r="J2200" s="186"/>
      <c r="K2200" s="186"/>
      <c r="L2200" s="186"/>
      <c r="M2200" s="186"/>
      <c r="N2200" s="186"/>
      <c r="O2200" s="186"/>
      <c r="P2200" s="186"/>
      <c r="Q2200" s="186"/>
      <c r="R2200" s="186"/>
      <c r="S2200" s="186"/>
      <c r="T2200" s="186"/>
      <c r="U2200" s="186"/>
      <c r="V2200" s="186"/>
      <c r="W2200" s="186"/>
      <c r="X2200" s="186"/>
      <c r="Y2200" s="186"/>
      <c r="Z2200" s="186"/>
      <c r="AA2200" s="186"/>
      <c r="AB2200" s="186"/>
      <c r="AC2200" s="186"/>
      <c r="AD2200" s="186"/>
      <c r="AE2200" s="186"/>
      <c r="AF2200" s="186"/>
      <c r="AG2200" s="186"/>
      <c r="AH2200" s="186"/>
      <c r="AI2200" s="186"/>
      <c r="AJ2200" s="186"/>
      <c r="AK2200" s="186"/>
      <c r="AL2200" s="186"/>
      <c r="AM2200" s="186"/>
      <c r="AN2200" s="186"/>
      <c r="AO2200" s="186"/>
      <c r="AP2200" s="186"/>
    </row>
    <row r="2201" spans="1:42" s="55" customFormat="1" ht="31.9" hidden="1" customHeight="1" outlineLevel="1" x14ac:dyDescent="0.25">
      <c r="A2201" s="143" t="s">
        <v>970</v>
      </c>
      <c r="B2201" s="75" t="s">
        <v>779</v>
      </c>
      <c r="C2201" s="73"/>
      <c r="D2201" s="111"/>
      <c r="E2201" s="76"/>
      <c r="F2201" s="76"/>
      <c r="G2201" s="78"/>
      <c r="H2201" s="186"/>
      <c r="I2201" s="186"/>
      <c r="J2201" s="186"/>
      <c r="K2201" s="186"/>
      <c r="L2201" s="186"/>
      <c r="M2201" s="186"/>
      <c r="N2201" s="186"/>
      <c r="O2201" s="186"/>
      <c r="P2201" s="186"/>
      <c r="Q2201" s="186"/>
      <c r="R2201" s="186"/>
      <c r="S2201" s="186"/>
      <c r="T2201" s="186"/>
      <c r="U2201" s="186"/>
      <c r="V2201" s="186"/>
      <c r="W2201" s="186"/>
      <c r="X2201" s="186"/>
      <c r="Y2201" s="186"/>
      <c r="Z2201" s="186"/>
      <c r="AA2201" s="186"/>
      <c r="AB2201" s="186"/>
      <c r="AC2201" s="186"/>
      <c r="AD2201" s="186"/>
      <c r="AE2201" s="186"/>
      <c r="AF2201" s="186"/>
      <c r="AG2201" s="186"/>
      <c r="AH2201" s="186"/>
      <c r="AI2201" s="186"/>
      <c r="AJ2201" s="186"/>
      <c r="AK2201" s="186"/>
      <c r="AL2201" s="186"/>
      <c r="AM2201" s="186"/>
      <c r="AN2201" s="186"/>
      <c r="AO2201" s="186"/>
      <c r="AP2201" s="186"/>
    </row>
    <row r="2202" spans="1:42" s="55" customFormat="1" ht="31.9" hidden="1" customHeight="1" outlineLevel="1" x14ac:dyDescent="0.25">
      <c r="A2202" s="143" t="s">
        <v>971</v>
      </c>
      <c r="B2202" s="75" t="s">
        <v>781</v>
      </c>
      <c r="C2202" s="73"/>
      <c r="D2202" s="111"/>
      <c r="E2202" s="76"/>
      <c r="F2202" s="76"/>
      <c r="G2202" s="78"/>
      <c r="H2202" s="186"/>
      <c r="I2202" s="186"/>
      <c r="J2202" s="186"/>
      <c r="K2202" s="186"/>
      <c r="L2202" s="186"/>
      <c r="M2202" s="186"/>
      <c r="N2202" s="186"/>
      <c r="O2202" s="186"/>
      <c r="P2202" s="186"/>
      <c r="Q2202" s="186"/>
      <c r="R2202" s="186"/>
      <c r="S2202" s="186"/>
      <c r="T2202" s="186"/>
      <c r="U2202" s="186"/>
      <c r="V2202" s="186"/>
      <c r="W2202" s="186"/>
      <c r="X2202" s="186"/>
      <c r="Y2202" s="186"/>
      <c r="Z2202" s="186"/>
      <c r="AA2202" s="186"/>
      <c r="AB2202" s="186"/>
      <c r="AC2202" s="186"/>
      <c r="AD2202" s="186"/>
      <c r="AE2202" s="186"/>
      <c r="AF2202" s="186"/>
      <c r="AG2202" s="186"/>
      <c r="AH2202" s="186"/>
      <c r="AI2202" s="186"/>
      <c r="AJ2202" s="186"/>
      <c r="AK2202" s="186"/>
      <c r="AL2202" s="186"/>
      <c r="AM2202" s="186"/>
      <c r="AN2202" s="186"/>
      <c r="AO2202" s="186"/>
      <c r="AP2202" s="186"/>
    </row>
    <row r="2203" spans="1:42" s="55" customFormat="1" ht="31.9" hidden="1" customHeight="1" outlineLevel="1" x14ac:dyDescent="0.25">
      <c r="A2203" s="143" t="s">
        <v>972</v>
      </c>
      <c r="B2203" s="75" t="s">
        <v>783</v>
      </c>
      <c r="C2203" s="73"/>
      <c r="D2203" s="111"/>
      <c r="E2203" s="76"/>
      <c r="F2203" s="76"/>
      <c r="G2203" s="78"/>
      <c r="H2203" s="186"/>
      <c r="I2203" s="186"/>
      <c r="J2203" s="186"/>
      <c r="K2203" s="186"/>
      <c r="L2203" s="186"/>
      <c r="M2203" s="186"/>
      <c r="N2203" s="186"/>
      <c r="O2203" s="186"/>
      <c r="P2203" s="186"/>
      <c r="Q2203" s="186"/>
      <c r="R2203" s="186"/>
      <c r="S2203" s="186"/>
      <c r="T2203" s="186"/>
      <c r="U2203" s="186"/>
      <c r="V2203" s="186"/>
      <c r="W2203" s="186"/>
      <c r="X2203" s="186"/>
      <c r="Y2203" s="186"/>
      <c r="Z2203" s="186"/>
      <c r="AA2203" s="186"/>
      <c r="AB2203" s="186"/>
      <c r="AC2203" s="186"/>
      <c r="AD2203" s="186"/>
      <c r="AE2203" s="186"/>
      <c r="AF2203" s="186"/>
      <c r="AG2203" s="186"/>
      <c r="AH2203" s="186"/>
      <c r="AI2203" s="186"/>
      <c r="AJ2203" s="186"/>
      <c r="AK2203" s="186"/>
      <c r="AL2203" s="186"/>
      <c r="AM2203" s="186"/>
      <c r="AN2203" s="186"/>
      <c r="AO2203" s="186"/>
      <c r="AP2203" s="186"/>
    </row>
    <row r="2204" spans="1:42" s="55" customFormat="1" ht="31.9" hidden="1" customHeight="1" outlineLevel="1" x14ac:dyDescent="0.25">
      <c r="A2204" s="143" t="s">
        <v>973</v>
      </c>
      <c r="B2204" s="75" t="s">
        <v>785</v>
      </c>
      <c r="C2204" s="73"/>
      <c r="D2204" s="111"/>
      <c r="E2204" s="76"/>
      <c r="F2204" s="76"/>
      <c r="G2204" s="78"/>
      <c r="H2204" s="186"/>
      <c r="I2204" s="186"/>
      <c r="J2204" s="186"/>
      <c r="K2204" s="186"/>
      <c r="L2204" s="186"/>
      <c r="M2204" s="186"/>
      <c r="N2204" s="186"/>
      <c r="O2204" s="186"/>
      <c r="P2204" s="186"/>
      <c r="Q2204" s="186"/>
      <c r="R2204" s="186"/>
      <c r="S2204" s="186"/>
      <c r="T2204" s="186"/>
      <c r="U2204" s="186"/>
      <c r="V2204" s="186"/>
      <c r="W2204" s="186"/>
      <c r="X2204" s="186"/>
      <c r="Y2204" s="186"/>
      <c r="Z2204" s="186"/>
      <c r="AA2204" s="186"/>
      <c r="AB2204" s="186"/>
      <c r="AC2204" s="186"/>
      <c r="AD2204" s="186"/>
      <c r="AE2204" s="186"/>
      <c r="AF2204" s="186"/>
      <c r="AG2204" s="186"/>
      <c r="AH2204" s="186"/>
      <c r="AI2204" s="186"/>
      <c r="AJ2204" s="186"/>
      <c r="AK2204" s="186"/>
      <c r="AL2204" s="186"/>
      <c r="AM2204" s="186"/>
      <c r="AN2204" s="186"/>
      <c r="AO2204" s="186"/>
      <c r="AP2204" s="186"/>
    </row>
    <row r="2205" spans="1:42" s="55" customFormat="1" ht="31.9" hidden="1" customHeight="1" outlineLevel="1" x14ac:dyDescent="0.25">
      <c r="A2205" s="143" t="s">
        <v>974</v>
      </c>
      <c r="B2205" s="75" t="s">
        <v>787</v>
      </c>
      <c r="C2205" s="73"/>
      <c r="D2205" s="111"/>
      <c r="E2205" s="76"/>
      <c r="F2205" s="76"/>
      <c r="G2205" s="78"/>
      <c r="H2205" s="186"/>
      <c r="I2205" s="186"/>
      <c r="J2205" s="186"/>
      <c r="K2205" s="186"/>
      <c r="L2205" s="186"/>
      <c r="M2205" s="186"/>
      <c r="N2205" s="186"/>
      <c r="O2205" s="186"/>
      <c r="P2205" s="186"/>
      <c r="Q2205" s="186"/>
      <c r="R2205" s="186"/>
      <c r="S2205" s="186"/>
      <c r="T2205" s="186"/>
      <c r="U2205" s="186"/>
      <c r="V2205" s="186"/>
      <c r="W2205" s="186"/>
      <c r="X2205" s="186"/>
      <c r="Y2205" s="186"/>
      <c r="Z2205" s="186"/>
      <c r="AA2205" s="186"/>
      <c r="AB2205" s="186"/>
      <c r="AC2205" s="186"/>
      <c r="AD2205" s="186"/>
      <c r="AE2205" s="186"/>
      <c r="AF2205" s="186"/>
      <c r="AG2205" s="186"/>
      <c r="AH2205" s="186"/>
      <c r="AI2205" s="186"/>
      <c r="AJ2205" s="186"/>
      <c r="AK2205" s="186"/>
      <c r="AL2205" s="186"/>
      <c r="AM2205" s="186"/>
      <c r="AN2205" s="186"/>
      <c r="AO2205" s="186"/>
      <c r="AP2205" s="186"/>
    </row>
    <row r="2206" spans="1:42" s="55" customFormat="1" ht="19.149999999999999" customHeight="1" collapsed="1" x14ac:dyDescent="0.25">
      <c r="A2206" s="143" t="s">
        <v>241</v>
      </c>
      <c r="B2206" s="57" t="s">
        <v>242</v>
      </c>
      <c r="C2206" s="58"/>
      <c r="D2206" s="122"/>
      <c r="E2206" s="59"/>
      <c r="F2206" s="87"/>
      <c r="G2206" s="118"/>
      <c r="H2206" s="186"/>
      <c r="I2206" s="186"/>
      <c r="J2206" s="186"/>
      <c r="K2206" s="186"/>
      <c r="L2206" s="186"/>
      <c r="M2206" s="186"/>
      <c r="N2206" s="186"/>
      <c r="O2206" s="186"/>
      <c r="P2206" s="186"/>
      <c r="Q2206" s="186"/>
      <c r="R2206" s="186"/>
      <c r="S2206" s="186"/>
      <c r="T2206" s="186"/>
      <c r="U2206" s="186"/>
      <c r="V2206" s="186"/>
      <c r="W2206" s="186"/>
      <c r="X2206" s="186"/>
      <c r="Y2206" s="186"/>
      <c r="Z2206" s="186"/>
      <c r="AA2206" s="186"/>
      <c r="AB2206" s="186"/>
      <c r="AC2206" s="186"/>
      <c r="AD2206" s="186"/>
      <c r="AE2206" s="186"/>
      <c r="AF2206" s="186"/>
      <c r="AG2206" s="186"/>
      <c r="AH2206" s="186"/>
      <c r="AI2206" s="186"/>
      <c r="AJ2206" s="186"/>
      <c r="AK2206" s="186"/>
      <c r="AL2206" s="186"/>
      <c r="AM2206" s="186"/>
      <c r="AN2206" s="186"/>
      <c r="AO2206" s="186"/>
      <c r="AP2206" s="186"/>
    </row>
    <row r="2207" spans="1:42" s="55" customFormat="1" ht="31.9" hidden="1" customHeight="1" outlineLevel="1" x14ac:dyDescent="0.25">
      <c r="A2207" s="143" t="s">
        <v>243</v>
      </c>
      <c r="B2207" s="61" t="s">
        <v>113</v>
      </c>
      <c r="C2207" s="62"/>
      <c r="D2207" s="120"/>
      <c r="E2207" s="65"/>
      <c r="F2207" s="64"/>
      <c r="G2207" s="66"/>
      <c r="H2207" s="186"/>
      <c r="I2207" s="186"/>
      <c r="J2207" s="186"/>
      <c r="K2207" s="186"/>
      <c r="L2207" s="186"/>
      <c r="M2207" s="186"/>
      <c r="N2207" s="186"/>
      <c r="O2207" s="186"/>
      <c r="P2207" s="186"/>
      <c r="Q2207" s="186"/>
      <c r="R2207" s="186"/>
      <c r="S2207" s="186"/>
      <c r="T2207" s="186"/>
      <c r="U2207" s="186"/>
      <c r="V2207" s="186"/>
      <c r="W2207" s="186"/>
      <c r="X2207" s="186"/>
      <c r="Y2207" s="186"/>
      <c r="Z2207" s="186"/>
      <c r="AA2207" s="186"/>
      <c r="AB2207" s="186"/>
      <c r="AC2207" s="186"/>
      <c r="AD2207" s="186"/>
      <c r="AE2207" s="186"/>
      <c r="AF2207" s="186"/>
      <c r="AG2207" s="186"/>
      <c r="AH2207" s="186"/>
      <c r="AI2207" s="186"/>
      <c r="AJ2207" s="186"/>
      <c r="AK2207" s="186"/>
      <c r="AL2207" s="186"/>
      <c r="AM2207" s="186"/>
      <c r="AN2207" s="186"/>
      <c r="AO2207" s="186"/>
      <c r="AP2207" s="186"/>
    </row>
    <row r="2208" spans="1:42" s="55" customFormat="1" ht="31.9" hidden="1" customHeight="1" outlineLevel="1" x14ac:dyDescent="0.25">
      <c r="A2208" s="143" t="s">
        <v>244</v>
      </c>
      <c r="B2208" s="68" t="s">
        <v>114</v>
      </c>
      <c r="C2208" s="69"/>
      <c r="D2208" s="119"/>
      <c r="E2208" s="85"/>
      <c r="F2208" s="85"/>
      <c r="G2208" s="86"/>
      <c r="H2208" s="186"/>
      <c r="I2208" s="186"/>
      <c r="J2208" s="186"/>
      <c r="K2208" s="186"/>
      <c r="L2208" s="186"/>
      <c r="M2208" s="186"/>
      <c r="N2208" s="186"/>
      <c r="O2208" s="186"/>
      <c r="P2208" s="186"/>
      <c r="Q2208" s="186"/>
      <c r="R2208" s="186"/>
      <c r="S2208" s="186"/>
      <c r="T2208" s="186"/>
      <c r="U2208" s="186"/>
      <c r="V2208" s="186"/>
      <c r="W2208" s="186"/>
      <c r="X2208" s="186"/>
      <c r="Y2208" s="186"/>
      <c r="Z2208" s="186"/>
      <c r="AA2208" s="186"/>
      <c r="AB2208" s="186"/>
      <c r="AC2208" s="186"/>
      <c r="AD2208" s="186"/>
      <c r="AE2208" s="186"/>
      <c r="AF2208" s="186"/>
      <c r="AG2208" s="186"/>
      <c r="AH2208" s="186"/>
      <c r="AI2208" s="186"/>
      <c r="AJ2208" s="186"/>
      <c r="AK2208" s="186"/>
      <c r="AL2208" s="186"/>
      <c r="AM2208" s="186"/>
      <c r="AN2208" s="186"/>
      <c r="AO2208" s="186"/>
      <c r="AP2208" s="186"/>
    </row>
    <row r="2209" spans="1:42" s="55" customFormat="1" ht="31.9" hidden="1" customHeight="1" outlineLevel="1" x14ac:dyDescent="0.25">
      <c r="A2209" s="143" t="s">
        <v>245</v>
      </c>
      <c r="B2209" s="72" t="s">
        <v>4</v>
      </c>
      <c r="C2209" s="73"/>
      <c r="D2209" s="111"/>
      <c r="E2209" s="76"/>
      <c r="F2209" s="76"/>
      <c r="G2209" s="78"/>
      <c r="H2209" s="186"/>
      <c r="I2209" s="186"/>
      <c r="J2209" s="186"/>
      <c r="K2209" s="186"/>
      <c r="L2209" s="186"/>
      <c r="M2209" s="186"/>
      <c r="N2209" s="186"/>
      <c r="O2209" s="186"/>
      <c r="P2209" s="186"/>
      <c r="Q2209" s="186"/>
      <c r="R2209" s="186"/>
      <c r="S2209" s="186"/>
      <c r="T2209" s="186"/>
      <c r="U2209" s="186"/>
      <c r="V2209" s="186"/>
      <c r="W2209" s="186"/>
      <c r="X2209" s="186"/>
      <c r="Y2209" s="186"/>
      <c r="Z2209" s="186"/>
      <c r="AA2209" s="186"/>
      <c r="AB2209" s="186"/>
      <c r="AC2209" s="186"/>
      <c r="AD2209" s="186"/>
      <c r="AE2209" s="186"/>
      <c r="AF2209" s="186"/>
      <c r="AG2209" s="186"/>
      <c r="AH2209" s="186"/>
      <c r="AI2209" s="186"/>
      <c r="AJ2209" s="186"/>
      <c r="AK2209" s="186"/>
      <c r="AL2209" s="186"/>
      <c r="AM2209" s="186"/>
      <c r="AN2209" s="186"/>
      <c r="AO2209" s="186"/>
      <c r="AP2209" s="186"/>
    </row>
    <row r="2210" spans="1:42" s="55" customFormat="1" ht="31.9" hidden="1" customHeight="1" outlineLevel="1" x14ac:dyDescent="0.25">
      <c r="A2210" s="143" t="s">
        <v>975</v>
      </c>
      <c r="B2210" s="75" t="s">
        <v>976</v>
      </c>
      <c r="C2210" s="73"/>
      <c r="D2210" s="111"/>
      <c r="E2210" s="76"/>
      <c r="F2210" s="76"/>
      <c r="G2210" s="78"/>
      <c r="H2210" s="186"/>
      <c r="I2210" s="186"/>
      <c r="J2210" s="186"/>
      <c r="K2210" s="186"/>
      <c r="L2210" s="186"/>
      <c r="M2210" s="186"/>
      <c r="N2210" s="186"/>
      <c r="O2210" s="186"/>
      <c r="P2210" s="186"/>
      <c r="Q2210" s="186"/>
      <c r="R2210" s="186"/>
      <c r="S2210" s="186"/>
      <c r="T2210" s="186"/>
      <c r="U2210" s="186"/>
      <c r="V2210" s="186"/>
      <c r="W2210" s="186"/>
      <c r="X2210" s="186"/>
      <c r="Y2210" s="186"/>
      <c r="Z2210" s="186"/>
      <c r="AA2210" s="186"/>
      <c r="AB2210" s="186"/>
      <c r="AC2210" s="186"/>
      <c r="AD2210" s="186"/>
      <c r="AE2210" s="186"/>
      <c r="AF2210" s="186"/>
      <c r="AG2210" s="186"/>
      <c r="AH2210" s="186"/>
      <c r="AI2210" s="186"/>
      <c r="AJ2210" s="186"/>
      <c r="AK2210" s="186"/>
      <c r="AL2210" s="186"/>
      <c r="AM2210" s="186"/>
      <c r="AN2210" s="186"/>
      <c r="AO2210" s="186"/>
      <c r="AP2210" s="186"/>
    </row>
    <row r="2211" spans="1:42" s="55" customFormat="1" ht="31.9" hidden="1" customHeight="1" outlineLevel="1" x14ac:dyDescent="0.25">
      <c r="A2211" s="143" t="s">
        <v>977</v>
      </c>
      <c r="B2211" s="75" t="s">
        <v>978</v>
      </c>
      <c r="C2211" s="73"/>
      <c r="D2211" s="111"/>
      <c r="E2211" s="76"/>
      <c r="F2211" s="76"/>
      <c r="G2211" s="78"/>
      <c r="H2211" s="186"/>
      <c r="I2211" s="186"/>
      <c r="J2211" s="186"/>
      <c r="K2211" s="186"/>
      <c r="L2211" s="186"/>
      <c r="M2211" s="186"/>
      <c r="N2211" s="186"/>
      <c r="O2211" s="186"/>
      <c r="P2211" s="186"/>
      <c r="Q2211" s="186"/>
      <c r="R2211" s="186"/>
      <c r="S2211" s="186"/>
      <c r="T2211" s="186"/>
      <c r="U2211" s="186"/>
      <c r="V2211" s="186"/>
      <c r="W2211" s="186"/>
      <c r="X2211" s="186"/>
      <c r="Y2211" s="186"/>
      <c r="Z2211" s="186"/>
      <c r="AA2211" s="186"/>
      <c r="AB2211" s="186"/>
      <c r="AC2211" s="186"/>
      <c r="AD2211" s="186"/>
      <c r="AE2211" s="186"/>
      <c r="AF2211" s="186"/>
      <c r="AG2211" s="186"/>
      <c r="AH2211" s="186"/>
      <c r="AI2211" s="186"/>
      <c r="AJ2211" s="186"/>
      <c r="AK2211" s="186"/>
      <c r="AL2211" s="186"/>
      <c r="AM2211" s="186"/>
      <c r="AN2211" s="186"/>
      <c r="AO2211" s="186"/>
      <c r="AP2211" s="186"/>
    </row>
    <row r="2212" spans="1:42" s="55" customFormat="1" ht="31.9" hidden="1" customHeight="1" outlineLevel="1" x14ac:dyDescent="0.25">
      <c r="A2212" s="143" t="s">
        <v>979</v>
      </c>
      <c r="B2212" s="75" t="s">
        <v>980</v>
      </c>
      <c r="C2212" s="73"/>
      <c r="D2212" s="111"/>
      <c r="E2212" s="76"/>
      <c r="F2212" s="76"/>
      <c r="G2212" s="78"/>
      <c r="H2212" s="186"/>
      <c r="I2212" s="186"/>
      <c r="J2212" s="186"/>
      <c r="K2212" s="186"/>
      <c r="L2212" s="186"/>
      <c r="M2212" s="186"/>
      <c r="N2212" s="186"/>
      <c r="O2212" s="186"/>
      <c r="P2212" s="186"/>
      <c r="Q2212" s="186"/>
      <c r="R2212" s="186"/>
      <c r="S2212" s="186"/>
      <c r="T2212" s="186"/>
      <c r="U2212" s="186"/>
      <c r="V2212" s="186"/>
      <c r="W2212" s="186"/>
      <c r="X2212" s="186"/>
      <c r="Y2212" s="186"/>
      <c r="Z2212" s="186"/>
      <c r="AA2212" s="186"/>
      <c r="AB2212" s="186"/>
      <c r="AC2212" s="186"/>
      <c r="AD2212" s="186"/>
      <c r="AE2212" s="186"/>
      <c r="AF2212" s="186"/>
      <c r="AG2212" s="186"/>
      <c r="AH2212" s="186"/>
      <c r="AI2212" s="186"/>
      <c r="AJ2212" s="186"/>
      <c r="AK2212" s="186"/>
      <c r="AL2212" s="186"/>
      <c r="AM2212" s="186"/>
      <c r="AN2212" s="186"/>
      <c r="AO2212" s="186"/>
      <c r="AP2212" s="186"/>
    </row>
    <row r="2213" spans="1:42" s="55" customFormat="1" ht="31.9" hidden="1" customHeight="1" outlineLevel="1" x14ac:dyDescent="0.25">
      <c r="A2213" s="143" t="s">
        <v>981</v>
      </c>
      <c r="B2213" s="75" t="s">
        <v>982</v>
      </c>
      <c r="C2213" s="73"/>
      <c r="D2213" s="111"/>
      <c r="E2213" s="76"/>
      <c r="F2213" s="76"/>
      <c r="G2213" s="78"/>
      <c r="H2213" s="186"/>
      <c r="I2213" s="186"/>
      <c r="J2213" s="186"/>
      <c r="K2213" s="186"/>
      <c r="L2213" s="186"/>
      <c r="M2213" s="186"/>
      <c r="N2213" s="186"/>
      <c r="O2213" s="186"/>
      <c r="P2213" s="186"/>
      <c r="Q2213" s="186"/>
      <c r="R2213" s="186"/>
      <c r="S2213" s="186"/>
      <c r="T2213" s="186"/>
      <c r="U2213" s="186"/>
      <c r="V2213" s="186"/>
      <c r="W2213" s="186"/>
      <c r="X2213" s="186"/>
      <c r="Y2213" s="186"/>
      <c r="Z2213" s="186"/>
      <c r="AA2213" s="186"/>
      <c r="AB2213" s="186"/>
      <c r="AC2213" s="186"/>
      <c r="AD2213" s="186"/>
      <c r="AE2213" s="186"/>
      <c r="AF2213" s="186"/>
      <c r="AG2213" s="186"/>
      <c r="AH2213" s="186"/>
      <c r="AI2213" s="186"/>
      <c r="AJ2213" s="186"/>
      <c r="AK2213" s="186"/>
      <c r="AL2213" s="186"/>
      <c r="AM2213" s="186"/>
      <c r="AN2213" s="186"/>
      <c r="AO2213" s="186"/>
      <c r="AP2213" s="186"/>
    </row>
    <row r="2214" spans="1:42" s="55" customFormat="1" ht="31.9" hidden="1" customHeight="1" outlineLevel="1" x14ac:dyDescent="0.25">
      <c r="A2214" s="143" t="s">
        <v>983</v>
      </c>
      <c r="B2214" s="75" t="s">
        <v>984</v>
      </c>
      <c r="C2214" s="73"/>
      <c r="D2214" s="111"/>
      <c r="E2214" s="76"/>
      <c r="F2214" s="76"/>
      <c r="G2214" s="78"/>
      <c r="H2214" s="186"/>
      <c r="I2214" s="186"/>
      <c r="J2214" s="186"/>
      <c r="K2214" s="186"/>
      <c r="L2214" s="186"/>
      <c r="M2214" s="186"/>
      <c r="N2214" s="186"/>
      <c r="O2214" s="186"/>
      <c r="P2214" s="186"/>
      <c r="Q2214" s="186"/>
      <c r="R2214" s="186"/>
      <c r="S2214" s="186"/>
      <c r="T2214" s="186"/>
      <c r="U2214" s="186"/>
      <c r="V2214" s="186"/>
      <c r="W2214" s="186"/>
      <c r="X2214" s="186"/>
      <c r="Y2214" s="186"/>
      <c r="Z2214" s="186"/>
      <c r="AA2214" s="186"/>
      <c r="AB2214" s="186"/>
      <c r="AC2214" s="186"/>
      <c r="AD2214" s="186"/>
      <c r="AE2214" s="186"/>
      <c r="AF2214" s="186"/>
      <c r="AG2214" s="186"/>
      <c r="AH2214" s="186"/>
      <c r="AI2214" s="186"/>
      <c r="AJ2214" s="186"/>
      <c r="AK2214" s="186"/>
      <c r="AL2214" s="186"/>
      <c r="AM2214" s="186"/>
      <c r="AN2214" s="186"/>
      <c r="AO2214" s="186"/>
      <c r="AP2214" s="186"/>
    </row>
    <row r="2215" spans="1:42" s="55" customFormat="1" ht="31.9" hidden="1" customHeight="1" outlineLevel="1" x14ac:dyDescent="0.25">
      <c r="A2215" s="143" t="s">
        <v>246</v>
      </c>
      <c r="B2215" s="107" t="s">
        <v>3</v>
      </c>
      <c r="C2215" s="73"/>
      <c r="D2215" s="111"/>
      <c r="E2215" s="76"/>
      <c r="F2215" s="76"/>
      <c r="G2215" s="78"/>
      <c r="H2215" s="186"/>
      <c r="I2215" s="186"/>
      <c r="J2215" s="186"/>
      <c r="K2215" s="186"/>
      <c r="L2215" s="186"/>
      <c r="M2215" s="186"/>
      <c r="N2215" s="186"/>
      <c r="O2215" s="186"/>
      <c r="P2215" s="186"/>
      <c r="Q2215" s="186"/>
      <c r="R2215" s="186"/>
      <c r="S2215" s="186"/>
      <c r="T2215" s="186"/>
      <c r="U2215" s="186"/>
      <c r="V2215" s="186"/>
      <c r="W2215" s="186"/>
      <c r="X2215" s="186"/>
      <c r="Y2215" s="186"/>
      <c r="Z2215" s="186"/>
      <c r="AA2215" s="186"/>
      <c r="AB2215" s="186"/>
      <c r="AC2215" s="186"/>
      <c r="AD2215" s="186"/>
      <c r="AE2215" s="186"/>
      <c r="AF2215" s="186"/>
      <c r="AG2215" s="186"/>
      <c r="AH2215" s="186"/>
      <c r="AI2215" s="186"/>
      <c r="AJ2215" s="186"/>
      <c r="AK2215" s="186"/>
      <c r="AL2215" s="186"/>
      <c r="AM2215" s="186"/>
      <c r="AN2215" s="186"/>
      <c r="AO2215" s="186"/>
      <c r="AP2215" s="186"/>
    </row>
    <row r="2216" spans="1:42" s="55" customFormat="1" ht="31.9" hidden="1" customHeight="1" outlineLevel="1" x14ac:dyDescent="0.25">
      <c r="A2216" s="143" t="s">
        <v>985</v>
      </c>
      <c r="B2216" s="75" t="s">
        <v>976</v>
      </c>
      <c r="C2216" s="73"/>
      <c r="D2216" s="111"/>
      <c r="E2216" s="76"/>
      <c r="F2216" s="76"/>
      <c r="G2216" s="78"/>
      <c r="H2216" s="186"/>
      <c r="I2216" s="186"/>
      <c r="J2216" s="186"/>
      <c r="K2216" s="186"/>
      <c r="L2216" s="186"/>
      <c r="M2216" s="186"/>
      <c r="N2216" s="186"/>
      <c r="O2216" s="186"/>
      <c r="P2216" s="186"/>
      <c r="Q2216" s="186"/>
      <c r="R2216" s="186"/>
      <c r="S2216" s="186"/>
      <c r="T2216" s="186"/>
      <c r="U2216" s="186"/>
      <c r="V2216" s="186"/>
      <c r="W2216" s="186"/>
      <c r="X2216" s="186"/>
      <c r="Y2216" s="186"/>
      <c r="Z2216" s="186"/>
      <c r="AA2216" s="186"/>
      <c r="AB2216" s="186"/>
      <c r="AC2216" s="186"/>
      <c r="AD2216" s="186"/>
      <c r="AE2216" s="186"/>
      <c r="AF2216" s="186"/>
      <c r="AG2216" s="186"/>
      <c r="AH2216" s="186"/>
      <c r="AI2216" s="186"/>
      <c r="AJ2216" s="186"/>
      <c r="AK2216" s="186"/>
      <c r="AL2216" s="186"/>
      <c r="AM2216" s="186"/>
      <c r="AN2216" s="186"/>
      <c r="AO2216" s="186"/>
      <c r="AP2216" s="186"/>
    </row>
    <row r="2217" spans="1:42" s="55" customFormat="1" ht="31.9" hidden="1" customHeight="1" outlineLevel="1" x14ac:dyDescent="0.25">
      <c r="A2217" s="143" t="s">
        <v>986</v>
      </c>
      <c r="B2217" s="75" t="s">
        <v>978</v>
      </c>
      <c r="C2217" s="73"/>
      <c r="D2217" s="111"/>
      <c r="E2217" s="76"/>
      <c r="F2217" s="76"/>
      <c r="G2217" s="78"/>
      <c r="H2217" s="186"/>
      <c r="I2217" s="186"/>
      <c r="J2217" s="186"/>
      <c r="K2217" s="186"/>
      <c r="L2217" s="186"/>
      <c r="M2217" s="186"/>
      <c r="N2217" s="186"/>
      <c r="O2217" s="186"/>
      <c r="P2217" s="186"/>
      <c r="Q2217" s="186"/>
      <c r="R2217" s="186"/>
      <c r="S2217" s="186"/>
      <c r="T2217" s="186"/>
      <c r="U2217" s="186"/>
      <c r="V2217" s="186"/>
      <c r="W2217" s="186"/>
      <c r="X2217" s="186"/>
      <c r="Y2217" s="186"/>
      <c r="Z2217" s="186"/>
      <c r="AA2217" s="186"/>
      <c r="AB2217" s="186"/>
      <c r="AC2217" s="186"/>
      <c r="AD2217" s="186"/>
      <c r="AE2217" s="186"/>
      <c r="AF2217" s="186"/>
      <c r="AG2217" s="186"/>
      <c r="AH2217" s="186"/>
      <c r="AI2217" s="186"/>
      <c r="AJ2217" s="186"/>
      <c r="AK2217" s="186"/>
      <c r="AL2217" s="186"/>
      <c r="AM2217" s="186"/>
      <c r="AN2217" s="186"/>
      <c r="AO2217" s="186"/>
      <c r="AP2217" s="186"/>
    </row>
    <row r="2218" spans="1:42" s="55" customFormat="1" ht="31.9" hidden="1" customHeight="1" outlineLevel="1" x14ac:dyDescent="0.25">
      <c r="A2218" s="143" t="s">
        <v>987</v>
      </c>
      <c r="B2218" s="75" t="s">
        <v>980</v>
      </c>
      <c r="C2218" s="73"/>
      <c r="D2218" s="111"/>
      <c r="E2218" s="76"/>
      <c r="F2218" s="76"/>
      <c r="G2218" s="78"/>
      <c r="H2218" s="186"/>
      <c r="I2218" s="186"/>
      <c r="J2218" s="186"/>
      <c r="K2218" s="186"/>
      <c r="L2218" s="186"/>
      <c r="M2218" s="186"/>
      <c r="N2218" s="186"/>
      <c r="O2218" s="186"/>
      <c r="P2218" s="186"/>
      <c r="Q2218" s="186"/>
      <c r="R2218" s="186"/>
      <c r="S2218" s="186"/>
      <c r="T2218" s="186"/>
      <c r="U2218" s="186"/>
      <c r="V2218" s="186"/>
      <c r="W2218" s="186"/>
      <c r="X2218" s="186"/>
      <c r="Y2218" s="186"/>
      <c r="Z2218" s="186"/>
      <c r="AA2218" s="186"/>
      <c r="AB2218" s="186"/>
      <c r="AC2218" s="186"/>
      <c r="AD2218" s="186"/>
      <c r="AE2218" s="186"/>
      <c r="AF2218" s="186"/>
      <c r="AG2218" s="186"/>
      <c r="AH2218" s="186"/>
      <c r="AI2218" s="186"/>
      <c r="AJ2218" s="186"/>
      <c r="AK2218" s="186"/>
      <c r="AL2218" s="186"/>
      <c r="AM2218" s="186"/>
      <c r="AN2218" s="186"/>
      <c r="AO2218" s="186"/>
      <c r="AP2218" s="186"/>
    </row>
    <row r="2219" spans="1:42" s="55" customFormat="1" ht="31.9" hidden="1" customHeight="1" outlineLevel="1" x14ac:dyDescent="0.25">
      <c r="A2219" s="143" t="s">
        <v>988</v>
      </c>
      <c r="B2219" s="75" t="s">
        <v>982</v>
      </c>
      <c r="C2219" s="73"/>
      <c r="D2219" s="111"/>
      <c r="E2219" s="76"/>
      <c r="F2219" s="76"/>
      <c r="G2219" s="78"/>
      <c r="H2219" s="186"/>
      <c r="I2219" s="186"/>
      <c r="J2219" s="186"/>
      <c r="K2219" s="186"/>
      <c r="L2219" s="186"/>
      <c r="M2219" s="186"/>
      <c r="N2219" s="186"/>
      <c r="O2219" s="186"/>
      <c r="P2219" s="186"/>
      <c r="Q2219" s="186"/>
      <c r="R2219" s="186"/>
      <c r="S2219" s="186"/>
      <c r="T2219" s="186"/>
      <c r="U2219" s="186"/>
      <c r="V2219" s="186"/>
      <c r="W2219" s="186"/>
      <c r="X2219" s="186"/>
      <c r="Y2219" s="186"/>
      <c r="Z2219" s="186"/>
      <c r="AA2219" s="186"/>
      <c r="AB2219" s="186"/>
      <c r="AC2219" s="186"/>
      <c r="AD2219" s="186"/>
      <c r="AE2219" s="186"/>
      <c r="AF2219" s="186"/>
      <c r="AG2219" s="186"/>
      <c r="AH2219" s="186"/>
      <c r="AI2219" s="186"/>
      <c r="AJ2219" s="186"/>
      <c r="AK2219" s="186"/>
      <c r="AL2219" s="186"/>
      <c r="AM2219" s="186"/>
      <c r="AN2219" s="186"/>
      <c r="AO2219" s="186"/>
      <c r="AP2219" s="186"/>
    </row>
    <row r="2220" spans="1:42" s="55" customFormat="1" ht="31.9" hidden="1" customHeight="1" outlineLevel="1" x14ac:dyDescent="0.25">
      <c r="A2220" s="143" t="s">
        <v>989</v>
      </c>
      <c r="B2220" s="75" t="s">
        <v>984</v>
      </c>
      <c r="C2220" s="73"/>
      <c r="D2220" s="111"/>
      <c r="E2220" s="76"/>
      <c r="F2220" s="76"/>
      <c r="G2220" s="78"/>
      <c r="H2220" s="186"/>
      <c r="I2220" s="186"/>
      <c r="J2220" s="186"/>
      <c r="K2220" s="186"/>
      <c r="L2220" s="186"/>
      <c r="M2220" s="186"/>
      <c r="N2220" s="186"/>
      <c r="O2220" s="186"/>
      <c r="P2220" s="186"/>
      <c r="Q2220" s="186"/>
      <c r="R2220" s="186"/>
      <c r="S2220" s="186"/>
      <c r="T2220" s="186"/>
      <c r="U2220" s="186"/>
      <c r="V2220" s="186"/>
      <c r="W2220" s="186"/>
      <c r="X2220" s="186"/>
      <c r="Y2220" s="186"/>
      <c r="Z2220" s="186"/>
      <c r="AA2220" s="186"/>
      <c r="AB2220" s="186"/>
      <c r="AC2220" s="186"/>
      <c r="AD2220" s="186"/>
      <c r="AE2220" s="186"/>
      <c r="AF2220" s="186"/>
      <c r="AG2220" s="186"/>
      <c r="AH2220" s="186"/>
      <c r="AI2220" s="186"/>
      <c r="AJ2220" s="186"/>
      <c r="AK2220" s="186"/>
      <c r="AL2220" s="186"/>
      <c r="AM2220" s="186"/>
      <c r="AN2220" s="186"/>
      <c r="AO2220" s="186"/>
      <c r="AP2220" s="186"/>
    </row>
    <row r="2221" spans="1:42" s="55" customFormat="1" ht="31.9" hidden="1" customHeight="1" outlineLevel="1" x14ac:dyDescent="0.25">
      <c r="A2221" s="143" t="s">
        <v>247</v>
      </c>
      <c r="B2221" s="72" t="s">
        <v>5</v>
      </c>
      <c r="C2221" s="73"/>
      <c r="D2221" s="111"/>
      <c r="E2221" s="76"/>
      <c r="F2221" s="76"/>
      <c r="G2221" s="78"/>
      <c r="H2221" s="186"/>
      <c r="I2221" s="186"/>
      <c r="J2221" s="186"/>
      <c r="K2221" s="186"/>
      <c r="L2221" s="186"/>
      <c r="M2221" s="186"/>
      <c r="N2221" s="186"/>
      <c r="O2221" s="186"/>
      <c r="P2221" s="186"/>
      <c r="Q2221" s="186"/>
      <c r="R2221" s="186"/>
      <c r="S2221" s="186"/>
      <c r="T2221" s="186"/>
      <c r="U2221" s="186"/>
      <c r="V2221" s="186"/>
      <c r="W2221" s="186"/>
      <c r="X2221" s="186"/>
      <c r="Y2221" s="186"/>
      <c r="Z2221" s="186"/>
      <c r="AA2221" s="186"/>
      <c r="AB2221" s="186"/>
      <c r="AC2221" s="186"/>
      <c r="AD2221" s="186"/>
      <c r="AE2221" s="186"/>
      <c r="AF2221" s="186"/>
      <c r="AG2221" s="186"/>
      <c r="AH2221" s="186"/>
      <c r="AI2221" s="186"/>
      <c r="AJ2221" s="186"/>
      <c r="AK2221" s="186"/>
      <c r="AL2221" s="186"/>
      <c r="AM2221" s="186"/>
      <c r="AN2221" s="186"/>
      <c r="AO2221" s="186"/>
      <c r="AP2221" s="186"/>
    </row>
    <row r="2222" spans="1:42" s="55" customFormat="1" ht="31.9" hidden="1" customHeight="1" outlineLevel="1" x14ac:dyDescent="0.25">
      <c r="A2222" s="143" t="s">
        <v>990</v>
      </c>
      <c r="B2222" s="75" t="s">
        <v>976</v>
      </c>
      <c r="C2222" s="73"/>
      <c r="D2222" s="111"/>
      <c r="E2222" s="76"/>
      <c r="F2222" s="76"/>
      <c r="G2222" s="78"/>
      <c r="H2222" s="186"/>
      <c r="I2222" s="186"/>
      <c r="J2222" s="186"/>
      <c r="K2222" s="186"/>
      <c r="L2222" s="186"/>
      <c r="M2222" s="186"/>
      <c r="N2222" s="186"/>
      <c r="O2222" s="186"/>
      <c r="P2222" s="186"/>
      <c r="Q2222" s="186"/>
      <c r="R2222" s="186"/>
      <c r="S2222" s="186"/>
      <c r="T2222" s="186"/>
      <c r="U2222" s="186"/>
      <c r="V2222" s="186"/>
      <c r="W2222" s="186"/>
      <c r="X2222" s="186"/>
      <c r="Y2222" s="186"/>
      <c r="Z2222" s="186"/>
      <c r="AA2222" s="186"/>
      <c r="AB2222" s="186"/>
      <c r="AC2222" s="186"/>
      <c r="AD2222" s="186"/>
      <c r="AE2222" s="186"/>
      <c r="AF2222" s="186"/>
      <c r="AG2222" s="186"/>
      <c r="AH2222" s="186"/>
      <c r="AI2222" s="186"/>
      <c r="AJ2222" s="186"/>
      <c r="AK2222" s="186"/>
      <c r="AL2222" s="186"/>
      <c r="AM2222" s="186"/>
      <c r="AN2222" s="186"/>
      <c r="AO2222" s="186"/>
      <c r="AP2222" s="186"/>
    </row>
    <row r="2223" spans="1:42" s="55" customFormat="1" ht="31.9" hidden="1" customHeight="1" outlineLevel="1" x14ac:dyDescent="0.25">
      <c r="A2223" s="143" t="s">
        <v>991</v>
      </c>
      <c r="B2223" s="75" t="s">
        <v>978</v>
      </c>
      <c r="C2223" s="73"/>
      <c r="D2223" s="111"/>
      <c r="E2223" s="76"/>
      <c r="F2223" s="76"/>
      <c r="G2223" s="78"/>
      <c r="H2223" s="186"/>
      <c r="I2223" s="186"/>
      <c r="J2223" s="186"/>
      <c r="K2223" s="186"/>
      <c r="L2223" s="186"/>
      <c r="M2223" s="186"/>
      <c r="N2223" s="186"/>
      <c r="O2223" s="186"/>
      <c r="P2223" s="186"/>
      <c r="Q2223" s="186"/>
      <c r="R2223" s="186"/>
      <c r="S2223" s="186"/>
      <c r="T2223" s="186"/>
      <c r="U2223" s="186"/>
      <c r="V2223" s="186"/>
      <c r="W2223" s="186"/>
      <c r="X2223" s="186"/>
      <c r="Y2223" s="186"/>
      <c r="Z2223" s="186"/>
      <c r="AA2223" s="186"/>
      <c r="AB2223" s="186"/>
      <c r="AC2223" s="186"/>
      <c r="AD2223" s="186"/>
      <c r="AE2223" s="186"/>
      <c r="AF2223" s="186"/>
      <c r="AG2223" s="186"/>
      <c r="AH2223" s="186"/>
      <c r="AI2223" s="186"/>
      <c r="AJ2223" s="186"/>
      <c r="AK2223" s="186"/>
      <c r="AL2223" s="186"/>
      <c r="AM2223" s="186"/>
      <c r="AN2223" s="186"/>
      <c r="AO2223" s="186"/>
      <c r="AP2223" s="186"/>
    </row>
    <row r="2224" spans="1:42" s="55" customFormat="1" ht="31.9" hidden="1" customHeight="1" outlineLevel="1" x14ac:dyDescent="0.25">
      <c r="A2224" s="143" t="s">
        <v>992</v>
      </c>
      <c r="B2224" s="75" t="s">
        <v>980</v>
      </c>
      <c r="C2224" s="73"/>
      <c r="D2224" s="111"/>
      <c r="E2224" s="76"/>
      <c r="F2224" s="76"/>
      <c r="G2224" s="78"/>
      <c r="H2224" s="186"/>
      <c r="I2224" s="186"/>
      <c r="J2224" s="186"/>
      <c r="K2224" s="186"/>
      <c r="L2224" s="186"/>
      <c r="M2224" s="186"/>
      <c r="N2224" s="186"/>
      <c r="O2224" s="186"/>
      <c r="P2224" s="186"/>
      <c r="Q2224" s="186"/>
      <c r="R2224" s="186"/>
      <c r="S2224" s="186"/>
      <c r="T2224" s="186"/>
      <c r="U2224" s="186"/>
      <c r="V2224" s="186"/>
      <c r="W2224" s="186"/>
      <c r="X2224" s="186"/>
      <c r="Y2224" s="186"/>
      <c r="Z2224" s="186"/>
      <c r="AA2224" s="186"/>
      <c r="AB2224" s="186"/>
      <c r="AC2224" s="186"/>
      <c r="AD2224" s="186"/>
      <c r="AE2224" s="186"/>
      <c r="AF2224" s="186"/>
      <c r="AG2224" s="186"/>
      <c r="AH2224" s="186"/>
      <c r="AI2224" s="186"/>
      <c r="AJ2224" s="186"/>
      <c r="AK2224" s="186"/>
      <c r="AL2224" s="186"/>
      <c r="AM2224" s="186"/>
      <c r="AN2224" s="186"/>
      <c r="AO2224" s="186"/>
      <c r="AP2224" s="186"/>
    </row>
    <row r="2225" spans="1:42" s="55" customFormat="1" ht="31.9" hidden="1" customHeight="1" outlineLevel="1" x14ac:dyDescent="0.25">
      <c r="A2225" s="143" t="s">
        <v>993</v>
      </c>
      <c r="B2225" s="75" t="s">
        <v>982</v>
      </c>
      <c r="C2225" s="73"/>
      <c r="D2225" s="111"/>
      <c r="E2225" s="76"/>
      <c r="F2225" s="76"/>
      <c r="G2225" s="78"/>
      <c r="H2225" s="186"/>
      <c r="I2225" s="186"/>
      <c r="J2225" s="186"/>
      <c r="K2225" s="186"/>
      <c r="L2225" s="186"/>
      <c r="M2225" s="186"/>
      <c r="N2225" s="186"/>
      <c r="O2225" s="186"/>
      <c r="P2225" s="186"/>
      <c r="Q2225" s="186"/>
      <c r="R2225" s="186"/>
      <c r="S2225" s="186"/>
      <c r="T2225" s="186"/>
      <c r="U2225" s="186"/>
      <c r="V2225" s="186"/>
      <c r="W2225" s="186"/>
      <c r="X2225" s="186"/>
      <c r="Y2225" s="186"/>
      <c r="Z2225" s="186"/>
      <c r="AA2225" s="186"/>
      <c r="AB2225" s="186"/>
      <c r="AC2225" s="186"/>
      <c r="AD2225" s="186"/>
      <c r="AE2225" s="186"/>
      <c r="AF2225" s="186"/>
      <c r="AG2225" s="186"/>
      <c r="AH2225" s="186"/>
      <c r="AI2225" s="186"/>
      <c r="AJ2225" s="186"/>
      <c r="AK2225" s="186"/>
      <c r="AL2225" s="186"/>
      <c r="AM2225" s="186"/>
      <c r="AN2225" s="186"/>
      <c r="AO2225" s="186"/>
      <c r="AP2225" s="186"/>
    </row>
    <row r="2226" spans="1:42" s="55" customFormat="1" ht="31.9" hidden="1" customHeight="1" outlineLevel="1" x14ac:dyDescent="0.25">
      <c r="A2226" s="143" t="s">
        <v>994</v>
      </c>
      <c r="B2226" s="75" t="s">
        <v>984</v>
      </c>
      <c r="C2226" s="73"/>
      <c r="D2226" s="111"/>
      <c r="E2226" s="76"/>
      <c r="F2226" s="76"/>
      <c r="G2226" s="78"/>
      <c r="H2226" s="186"/>
      <c r="I2226" s="186"/>
      <c r="J2226" s="186"/>
      <c r="K2226" s="186"/>
      <c r="L2226" s="186"/>
      <c r="M2226" s="186"/>
      <c r="N2226" s="186"/>
      <c r="O2226" s="186"/>
      <c r="P2226" s="186"/>
      <c r="Q2226" s="186"/>
      <c r="R2226" s="186"/>
      <c r="S2226" s="186"/>
      <c r="T2226" s="186"/>
      <c r="U2226" s="186"/>
      <c r="V2226" s="186"/>
      <c r="W2226" s="186"/>
      <c r="X2226" s="186"/>
      <c r="Y2226" s="186"/>
      <c r="Z2226" s="186"/>
      <c r="AA2226" s="186"/>
      <c r="AB2226" s="186"/>
      <c r="AC2226" s="186"/>
      <c r="AD2226" s="186"/>
      <c r="AE2226" s="186"/>
      <c r="AF2226" s="186"/>
      <c r="AG2226" s="186"/>
      <c r="AH2226" s="186"/>
      <c r="AI2226" s="186"/>
      <c r="AJ2226" s="186"/>
      <c r="AK2226" s="186"/>
      <c r="AL2226" s="186"/>
      <c r="AM2226" s="186"/>
      <c r="AN2226" s="186"/>
      <c r="AO2226" s="186"/>
      <c r="AP2226" s="186"/>
    </row>
    <row r="2227" spans="1:42" s="55" customFormat="1" ht="31.9" hidden="1" customHeight="1" outlineLevel="1" x14ac:dyDescent="0.25">
      <c r="A2227" s="143" t="s">
        <v>248</v>
      </c>
      <c r="B2227" s="72" t="s">
        <v>353</v>
      </c>
      <c r="C2227" s="73"/>
      <c r="D2227" s="111"/>
      <c r="E2227" s="76"/>
      <c r="F2227" s="76"/>
      <c r="G2227" s="78"/>
      <c r="H2227" s="186"/>
      <c r="I2227" s="186"/>
      <c r="J2227" s="186"/>
      <c r="K2227" s="186"/>
      <c r="L2227" s="186"/>
      <c r="M2227" s="186"/>
      <c r="N2227" s="186"/>
      <c r="O2227" s="186"/>
      <c r="P2227" s="186"/>
      <c r="Q2227" s="186"/>
      <c r="R2227" s="186"/>
      <c r="S2227" s="186"/>
      <c r="T2227" s="186"/>
      <c r="U2227" s="186"/>
      <c r="V2227" s="186"/>
      <c r="W2227" s="186"/>
      <c r="X2227" s="186"/>
      <c r="Y2227" s="186"/>
      <c r="Z2227" s="186"/>
      <c r="AA2227" s="186"/>
      <c r="AB2227" s="186"/>
      <c r="AC2227" s="186"/>
      <c r="AD2227" s="186"/>
      <c r="AE2227" s="186"/>
      <c r="AF2227" s="186"/>
      <c r="AG2227" s="186"/>
      <c r="AH2227" s="186"/>
      <c r="AI2227" s="186"/>
      <c r="AJ2227" s="186"/>
      <c r="AK2227" s="186"/>
      <c r="AL2227" s="186"/>
      <c r="AM2227" s="186"/>
      <c r="AN2227" s="186"/>
      <c r="AO2227" s="186"/>
      <c r="AP2227" s="186"/>
    </row>
    <row r="2228" spans="1:42" s="55" customFormat="1" ht="31.9" hidden="1" customHeight="1" outlineLevel="1" x14ac:dyDescent="0.25">
      <c r="A2228" s="143" t="s">
        <v>995</v>
      </c>
      <c r="B2228" s="75" t="s">
        <v>976</v>
      </c>
      <c r="C2228" s="73"/>
      <c r="D2228" s="111"/>
      <c r="E2228" s="76"/>
      <c r="F2228" s="76"/>
      <c r="G2228" s="78"/>
      <c r="H2228" s="186"/>
      <c r="I2228" s="186"/>
      <c r="J2228" s="186"/>
      <c r="K2228" s="186"/>
      <c r="L2228" s="186"/>
      <c r="M2228" s="186"/>
      <c r="N2228" s="186"/>
      <c r="O2228" s="186"/>
      <c r="P2228" s="186"/>
      <c r="Q2228" s="186"/>
      <c r="R2228" s="186"/>
      <c r="S2228" s="186"/>
      <c r="T2228" s="186"/>
      <c r="U2228" s="186"/>
      <c r="V2228" s="186"/>
      <c r="W2228" s="186"/>
      <c r="X2228" s="186"/>
      <c r="Y2228" s="186"/>
      <c r="Z2228" s="186"/>
      <c r="AA2228" s="186"/>
      <c r="AB2228" s="186"/>
      <c r="AC2228" s="186"/>
      <c r="AD2228" s="186"/>
      <c r="AE2228" s="186"/>
      <c r="AF2228" s="186"/>
      <c r="AG2228" s="186"/>
      <c r="AH2228" s="186"/>
      <c r="AI2228" s="186"/>
      <c r="AJ2228" s="186"/>
      <c r="AK2228" s="186"/>
      <c r="AL2228" s="186"/>
      <c r="AM2228" s="186"/>
      <c r="AN2228" s="186"/>
      <c r="AO2228" s="186"/>
      <c r="AP2228" s="186"/>
    </row>
    <row r="2229" spans="1:42" s="55" customFormat="1" ht="31.9" hidden="1" customHeight="1" outlineLevel="1" x14ac:dyDescent="0.25">
      <c r="A2229" s="143" t="s">
        <v>996</v>
      </c>
      <c r="B2229" s="75" t="s">
        <v>978</v>
      </c>
      <c r="C2229" s="73"/>
      <c r="D2229" s="111"/>
      <c r="E2229" s="76"/>
      <c r="F2229" s="76"/>
      <c r="G2229" s="78"/>
      <c r="H2229" s="186"/>
      <c r="I2229" s="186"/>
      <c r="J2229" s="186"/>
      <c r="K2229" s="186"/>
      <c r="L2229" s="186"/>
      <c r="M2229" s="186"/>
      <c r="N2229" s="186"/>
      <c r="O2229" s="186"/>
      <c r="P2229" s="186"/>
      <c r="Q2229" s="186"/>
      <c r="R2229" s="186"/>
      <c r="S2229" s="186"/>
      <c r="T2229" s="186"/>
      <c r="U2229" s="186"/>
      <c r="V2229" s="186"/>
      <c r="W2229" s="186"/>
      <c r="X2229" s="186"/>
      <c r="Y2229" s="186"/>
      <c r="Z2229" s="186"/>
      <c r="AA2229" s="186"/>
      <c r="AB2229" s="186"/>
      <c r="AC2229" s="186"/>
      <c r="AD2229" s="186"/>
      <c r="AE2229" s="186"/>
      <c r="AF2229" s="186"/>
      <c r="AG2229" s="186"/>
      <c r="AH2229" s="186"/>
      <c r="AI2229" s="186"/>
      <c r="AJ2229" s="186"/>
      <c r="AK2229" s="186"/>
      <c r="AL2229" s="186"/>
      <c r="AM2229" s="186"/>
      <c r="AN2229" s="186"/>
      <c r="AO2229" s="186"/>
      <c r="AP2229" s="186"/>
    </row>
    <row r="2230" spans="1:42" s="55" customFormat="1" ht="31.9" hidden="1" customHeight="1" outlineLevel="1" x14ac:dyDescent="0.25">
      <c r="A2230" s="143" t="s">
        <v>997</v>
      </c>
      <c r="B2230" s="75" t="s">
        <v>980</v>
      </c>
      <c r="C2230" s="73"/>
      <c r="D2230" s="111"/>
      <c r="E2230" s="76"/>
      <c r="F2230" s="76"/>
      <c r="G2230" s="78"/>
      <c r="H2230" s="186"/>
      <c r="I2230" s="186"/>
      <c r="J2230" s="186"/>
      <c r="K2230" s="186"/>
      <c r="L2230" s="186"/>
      <c r="M2230" s="186"/>
      <c r="N2230" s="186"/>
      <c r="O2230" s="186"/>
      <c r="P2230" s="186"/>
      <c r="Q2230" s="186"/>
      <c r="R2230" s="186"/>
      <c r="S2230" s="186"/>
      <c r="T2230" s="186"/>
      <c r="U2230" s="186"/>
      <c r="V2230" s="186"/>
      <c r="W2230" s="186"/>
      <c r="X2230" s="186"/>
      <c r="Y2230" s="186"/>
      <c r="Z2230" s="186"/>
      <c r="AA2230" s="186"/>
      <c r="AB2230" s="186"/>
      <c r="AC2230" s="186"/>
      <c r="AD2230" s="186"/>
      <c r="AE2230" s="186"/>
      <c r="AF2230" s="186"/>
      <c r="AG2230" s="186"/>
      <c r="AH2230" s="186"/>
      <c r="AI2230" s="186"/>
      <c r="AJ2230" s="186"/>
      <c r="AK2230" s="186"/>
      <c r="AL2230" s="186"/>
      <c r="AM2230" s="186"/>
      <c r="AN2230" s="186"/>
      <c r="AO2230" s="186"/>
      <c r="AP2230" s="186"/>
    </row>
    <row r="2231" spans="1:42" s="55" customFormat="1" ht="31.9" hidden="1" customHeight="1" outlineLevel="1" x14ac:dyDescent="0.25">
      <c r="A2231" s="143" t="s">
        <v>998</v>
      </c>
      <c r="B2231" s="75" t="s">
        <v>982</v>
      </c>
      <c r="C2231" s="73"/>
      <c r="D2231" s="111"/>
      <c r="E2231" s="76"/>
      <c r="F2231" s="76"/>
      <c r="G2231" s="78"/>
      <c r="H2231" s="186"/>
      <c r="I2231" s="186"/>
      <c r="J2231" s="186"/>
      <c r="K2231" s="186"/>
      <c r="L2231" s="186"/>
      <c r="M2231" s="186"/>
      <c r="N2231" s="186"/>
      <c r="O2231" s="186"/>
      <c r="P2231" s="186"/>
      <c r="Q2231" s="186"/>
      <c r="R2231" s="186"/>
      <c r="S2231" s="186"/>
      <c r="T2231" s="186"/>
      <c r="U2231" s="186"/>
      <c r="V2231" s="186"/>
      <c r="W2231" s="186"/>
      <c r="X2231" s="186"/>
      <c r="Y2231" s="186"/>
      <c r="Z2231" s="186"/>
      <c r="AA2231" s="186"/>
      <c r="AB2231" s="186"/>
      <c r="AC2231" s="186"/>
      <c r="AD2231" s="186"/>
      <c r="AE2231" s="186"/>
      <c r="AF2231" s="186"/>
      <c r="AG2231" s="186"/>
      <c r="AH2231" s="186"/>
      <c r="AI2231" s="186"/>
      <c r="AJ2231" s="186"/>
      <c r="AK2231" s="186"/>
      <c r="AL2231" s="186"/>
      <c r="AM2231" s="186"/>
      <c r="AN2231" s="186"/>
      <c r="AO2231" s="186"/>
      <c r="AP2231" s="186"/>
    </row>
    <row r="2232" spans="1:42" s="55" customFormat="1" ht="31.9" hidden="1" customHeight="1" outlineLevel="1" x14ac:dyDescent="0.25">
      <c r="A2232" s="143" t="s">
        <v>999</v>
      </c>
      <c r="B2232" s="75" t="s">
        <v>984</v>
      </c>
      <c r="C2232" s="73"/>
      <c r="D2232" s="111"/>
      <c r="E2232" s="76"/>
      <c r="F2232" s="76"/>
      <c r="G2232" s="78"/>
      <c r="H2232" s="186"/>
      <c r="I2232" s="186"/>
      <c r="J2232" s="186"/>
      <c r="K2232" s="186"/>
      <c r="L2232" s="186"/>
      <c r="M2232" s="186"/>
      <c r="N2232" s="186"/>
      <c r="O2232" s="186"/>
      <c r="P2232" s="186"/>
      <c r="Q2232" s="186"/>
      <c r="R2232" s="186"/>
      <c r="S2232" s="186"/>
      <c r="T2232" s="186"/>
      <c r="U2232" s="186"/>
      <c r="V2232" s="186"/>
      <c r="W2232" s="186"/>
      <c r="X2232" s="186"/>
      <c r="Y2232" s="186"/>
      <c r="Z2232" s="186"/>
      <c r="AA2232" s="186"/>
      <c r="AB2232" s="186"/>
      <c r="AC2232" s="186"/>
      <c r="AD2232" s="186"/>
      <c r="AE2232" s="186"/>
      <c r="AF2232" s="186"/>
      <c r="AG2232" s="186"/>
      <c r="AH2232" s="186"/>
      <c r="AI2232" s="186"/>
      <c r="AJ2232" s="186"/>
      <c r="AK2232" s="186"/>
      <c r="AL2232" s="186"/>
      <c r="AM2232" s="186"/>
      <c r="AN2232" s="186"/>
      <c r="AO2232" s="186"/>
      <c r="AP2232" s="186"/>
    </row>
    <row r="2233" spans="1:42" s="55" customFormat="1" ht="31.9" hidden="1" customHeight="1" outlineLevel="1" x14ac:dyDescent="0.25">
      <c r="A2233" s="143" t="s">
        <v>249</v>
      </c>
      <c r="B2233" s="72" t="s">
        <v>356</v>
      </c>
      <c r="C2233" s="73"/>
      <c r="D2233" s="111"/>
      <c r="E2233" s="76"/>
      <c r="F2233" s="76"/>
      <c r="G2233" s="78"/>
      <c r="H2233" s="186"/>
      <c r="I2233" s="186"/>
      <c r="J2233" s="186"/>
      <c r="K2233" s="186"/>
      <c r="L2233" s="186"/>
      <c r="M2233" s="186"/>
      <c r="N2233" s="186"/>
      <c r="O2233" s="186"/>
      <c r="P2233" s="186"/>
      <c r="Q2233" s="186"/>
      <c r="R2233" s="186"/>
      <c r="S2233" s="186"/>
      <c r="T2233" s="186"/>
      <c r="U2233" s="186"/>
      <c r="V2233" s="186"/>
      <c r="W2233" s="186"/>
      <c r="X2233" s="186"/>
      <c r="Y2233" s="186"/>
      <c r="Z2233" s="186"/>
      <c r="AA2233" s="186"/>
      <c r="AB2233" s="186"/>
      <c r="AC2233" s="186"/>
      <c r="AD2233" s="186"/>
      <c r="AE2233" s="186"/>
      <c r="AF2233" s="186"/>
      <c r="AG2233" s="186"/>
      <c r="AH2233" s="186"/>
      <c r="AI2233" s="186"/>
      <c r="AJ2233" s="186"/>
      <c r="AK2233" s="186"/>
      <c r="AL2233" s="186"/>
      <c r="AM2233" s="186"/>
      <c r="AN2233" s="186"/>
      <c r="AO2233" s="186"/>
      <c r="AP2233" s="186"/>
    </row>
    <row r="2234" spans="1:42" s="55" customFormat="1" ht="31.9" hidden="1" customHeight="1" outlineLevel="1" x14ac:dyDescent="0.25">
      <c r="A2234" s="143" t="s">
        <v>1000</v>
      </c>
      <c r="B2234" s="75" t="s">
        <v>976</v>
      </c>
      <c r="C2234" s="73"/>
      <c r="D2234" s="111"/>
      <c r="E2234" s="76"/>
      <c r="F2234" s="76"/>
      <c r="G2234" s="78"/>
      <c r="H2234" s="186"/>
      <c r="I2234" s="186"/>
      <c r="J2234" s="186"/>
      <c r="K2234" s="186"/>
      <c r="L2234" s="186"/>
      <c r="M2234" s="186"/>
      <c r="N2234" s="186"/>
      <c r="O2234" s="186"/>
      <c r="P2234" s="186"/>
      <c r="Q2234" s="186"/>
      <c r="R2234" s="186"/>
      <c r="S2234" s="186"/>
      <c r="T2234" s="186"/>
      <c r="U2234" s="186"/>
      <c r="V2234" s="186"/>
      <c r="W2234" s="186"/>
      <c r="X2234" s="186"/>
      <c r="Y2234" s="186"/>
      <c r="Z2234" s="186"/>
      <c r="AA2234" s="186"/>
      <c r="AB2234" s="186"/>
      <c r="AC2234" s="186"/>
      <c r="AD2234" s="186"/>
      <c r="AE2234" s="186"/>
      <c r="AF2234" s="186"/>
      <c r="AG2234" s="186"/>
      <c r="AH2234" s="186"/>
      <c r="AI2234" s="186"/>
      <c r="AJ2234" s="186"/>
      <c r="AK2234" s="186"/>
      <c r="AL2234" s="186"/>
      <c r="AM2234" s="186"/>
      <c r="AN2234" s="186"/>
      <c r="AO2234" s="186"/>
      <c r="AP2234" s="186"/>
    </row>
    <row r="2235" spans="1:42" s="55" customFormat="1" ht="31.9" hidden="1" customHeight="1" outlineLevel="1" x14ac:dyDescent="0.25">
      <c r="A2235" s="143" t="s">
        <v>1001</v>
      </c>
      <c r="B2235" s="75" t="s">
        <v>978</v>
      </c>
      <c r="C2235" s="73"/>
      <c r="D2235" s="111"/>
      <c r="E2235" s="76"/>
      <c r="F2235" s="76"/>
      <c r="G2235" s="78"/>
      <c r="H2235" s="186"/>
      <c r="I2235" s="186"/>
      <c r="J2235" s="186"/>
      <c r="K2235" s="186"/>
      <c r="L2235" s="186"/>
      <c r="M2235" s="186"/>
      <c r="N2235" s="186"/>
      <c r="O2235" s="186"/>
      <c r="P2235" s="186"/>
      <c r="Q2235" s="186"/>
      <c r="R2235" s="186"/>
      <c r="S2235" s="186"/>
      <c r="T2235" s="186"/>
      <c r="U2235" s="186"/>
      <c r="V2235" s="186"/>
      <c r="W2235" s="186"/>
      <c r="X2235" s="186"/>
      <c r="Y2235" s="186"/>
      <c r="Z2235" s="186"/>
      <c r="AA2235" s="186"/>
      <c r="AB2235" s="186"/>
      <c r="AC2235" s="186"/>
      <c r="AD2235" s="186"/>
      <c r="AE2235" s="186"/>
      <c r="AF2235" s="186"/>
      <c r="AG2235" s="186"/>
      <c r="AH2235" s="186"/>
      <c r="AI2235" s="186"/>
      <c r="AJ2235" s="186"/>
      <c r="AK2235" s="186"/>
      <c r="AL2235" s="186"/>
      <c r="AM2235" s="186"/>
      <c r="AN2235" s="186"/>
      <c r="AO2235" s="186"/>
      <c r="AP2235" s="186"/>
    </row>
    <row r="2236" spans="1:42" s="55" customFormat="1" ht="31.9" hidden="1" customHeight="1" outlineLevel="1" x14ac:dyDescent="0.25">
      <c r="A2236" s="143" t="s">
        <v>1002</v>
      </c>
      <c r="B2236" s="75" t="s">
        <v>980</v>
      </c>
      <c r="C2236" s="73"/>
      <c r="D2236" s="111"/>
      <c r="E2236" s="76"/>
      <c r="F2236" s="76"/>
      <c r="G2236" s="78"/>
      <c r="H2236" s="186"/>
      <c r="I2236" s="186"/>
      <c r="J2236" s="186"/>
      <c r="K2236" s="186"/>
      <c r="L2236" s="186"/>
      <c r="M2236" s="186"/>
      <c r="N2236" s="186"/>
      <c r="O2236" s="186"/>
      <c r="P2236" s="186"/>
      <c r="Q2236" s="186"/>
      <c r="R2236" s="186"/>
      <c r="S2236" s="186"/>
      <c r="T2236" s="186"/>
      <c r="U2236" s="186"/>
      <c r="V2236" s="186"/>
      <c r="W2236" s="186"/>
      <c r="X2236" s="186"/>
      <c r="Y2236" s="186"/>
      <c r="Z2236" s="186"/>
      <c r="AA2236" s="186"/>
      <c r="AB2236" s="186"/>
      <c r="AC2236" s="186"/>
      <c r="AD2236" s="186"/>
      <c r="AE2236" s="186"/>
      <c r="AF2236" s="186"/>
      <c r="AG2236" s="186"/>
      <c r="AH2236" s="186"/>
      <c r="AI2236" s="186"/>
      <c r="AJ2236" s="186"/>
      <c r="AK2236" s="186"/>
      <c r="AL2236" s="186"/>
      <c r="AM2236" s="186"/>
      <c r="AN2236" s="186"/>
      <c r="AO2236" s="186"/>
      <c r="AP2236" s="186"/>
    </row>
    <row r="2237" spans="1:42" s="55" customFormat="1" ht="31.9" hidden="1" customHeight="1" outlineLevel="1" x14ac:dyDescent="0.25">
      <c r="A2237" s="143" t="s">
        <v>1003</v>
      </c>
      <c r="B2237" s="75" t="s">
        <v>982</v>
      </c>
      <c r="C2237" s="73"/>
      <c r="D2237" s="111"/>
      <c r="E2237" s="76"/>
      <c r="F2237" s="76"/>
      <c r="G2237" s="78"/>
      <c r="H2237" s="186"/>
      <c r="I2237" s="186"/>
      <c r="J2237" s="186"/>
      <c r="K2237" s="186"/>
      <c r="L2237" s="186"/>
      <c r="M2237" s="186"/>
      <c r="N2237" s="186"/>
      <c r="O2237" s="186"/>
      <c r="P2237" s="186"/>
      <c r="Q2237" s="186"/>
      <c r="R2237" s="186"/>
      <c r="S2237" s="186"/>
      <c r="T2237" s="186"/>
      <c r="U2237" s="186"/>
      <c r="V2237" s="186"/>
      <c r="W2237" s="186"/>
      <c r="X2237" s="186"/>
      <c r="Y2237" s="186"/>
      <c r="Z2237" s="186"/>
      <c r="AA2237" s="186"/>
      <c r="AB2237" s="186"/>
      <c r="AC2237" s="186"/>
      <c r="AD2237" s="186"/>
      <c r="AE2237" s="186"/>
      <c r="AF2237" s="186"/>
      <c r="AG2237" s="186"/>
      <c r="AH2237" s="186"/>
      <c r="AI2237" s="186"/>
      <c r="AJ2237" s="186"/>
      <c r="AK2237" s="186"/>
      <c r="AL2237" s="186"/>
      <c r="AM2237" s="186"/>
      <c r="AN2237" s="186"/>
      <c r="AO2237" s="186"/>
      <c r="AP2237" s="186"/>
    </row>
    <row r="2238" spans="1:42" s="55" customFormat="1" ht="31.9" hidden="1" customHeight="1" outlineLevel="1" x14ac:dyDescent="0.25">
      <c r="A2238" s="143" t="s">
        <v>1004</v>
      </c>
      <c r="B2238" s="75" t="s">
        <v>984</v>
      </c>
      <c r="C2238" s="73"/>
      <c r="D2238" s="111"/>
      <c r="E2238" s="76"/>
      <c r="F2238" s="76"/>
      <c r="G2238" s="78"/>
      <c r="H2238" s="186"/>
      <c r="I2238" s="186"/>
      <c r="J2238" s="186"/>
      <c r="K2238" s="186"/>
      <c r="L2238" s="186"/>
      <c r="M2238" s="186"/>
      <c r="N2238" s="186"/>
      <c r="O2238" s="186"/>
      <c r="P2238" s="186"/>
      <c r="Q2238" s="186"/>
      <c r="R2238" s="186"/>
      <c r="S2238" s="186"/>
      <c r="T2238" s="186"/>
      <c r="U2238" s="186"/>
      <c r="V2238" s="186"/>
      <c r="W2238" s="186"/>
      <c r="X2238" s="186"/>
      <c r="Y2238" s="186"/>
      <c r="Z2238" s="186"/>
      <c r="AA2238" s="186"/>
      <c r="AB2238" s="186"/>
      <c r="AC2238" s="186"/>
      <c r="AD2238" s="186"/>
      <c r="AE2238" s="186"/>
      <c r="AF2238" s="186"/>
      <c r="AG2238" s="186"/>
      <c r="AH2238" s="186"/>
      <c r="AI2238" s="186"/>
      <c r="AJ2238" s="186"/>
      <c r="AK2238" s="186"/>
      <c r="AL2238" s="186"/>
      <c r="AM2238" s="186"/>
      <c r="AN2238" s="186"/>
      <c r="AO2238" s="186"/>
      <c r="AP2238" s="186"/>
    </row>
    <row r="2239" spans="1:42" s="55" customFormat="1" ht="31.9" hidden="1" customHeight="1" outlineLevel="1" x14ac:dyDescent="0.25">
      <c r="A2239" s="143" t="s">
        <v>250</v>
      </c>
      <c r="B2239" s="72" t="s">
        <v>359</v>
      </c>
      <c r="C2239" s="73"/>
      <c r="D2239" s="111"/>
      <c r="E2239" s="76"/>
      <c r="F2239" s="76"/>
      <c r="G2239" s="78"/>
      <c r="H2239" s="186"/>
      <c r="I2239" s="186"/>
      <c r="J2239" s="186"/>
      <c r="K2239" s="186"/>
      <c r="L2239" s="186"/>
      <c r="M2239" s="186"/>
      <c r="N2239" s="186"/>
      <c r="O2239" s="186"/>
      <c r="P2239" s="186"/>
      <c r="Q2239" s="186"/>
      <c r="R2239" s="186"/>
      <c r="S2239" s="186"/>
      <c r="T2239" s="186"/>
      <c r="U2239" s="186"/>
      <c r="V2239" s="186"/>
      <c r="W2239" s="186"/>
      <c r="X2239" s="186"/>
      <c r="Y2239" s="186"/>
      <c r="Z2239" s="186"/>
      <c r="AA2239" s="186"/>
      <c r="AB2239" s="186"/>
      <c r="AC2239" s="186"/>
      <c r="AD2239" s="186"/>
      <c r="AE2239" s="186"/>
      <c r="AF2239" s="186"/>
      <c r="AG2239" s="186"/>
      <c r="AH2239" s="186"/>
      <c r="AI2239" s="186"/>
      <c r="AJ2239" s="186"/>
      <c r="AK2239" s="186"/>
      <c r="AL2239" s="186"/>
      <c r="AM2239" s="186"/>
      <c r="AN2239" s="186"/>
      <c r="AO2239" s="186"/>
      <c r="AP2239" s="186"/>
    </row>
    <row r="2240" spans="1:42" s="55" customFormat="1" ht="31.9" hidden="1" customHeight="1" outlineLevel="1" x14ac:dyDescent="0.25">
      <c r="A2240" s="143" t="s">
        <v>1005</v>
      </c>
      <c r="B2240" s="75" t="s">
        <v>976</v>
      </c>
      <c r="C2240" s="73"/>
      <c r="D2240" s="111"/>
      <c r="E2240" s="76"/>
      <c r="F2240" s="76"/>
      <c r="G2240" s="78"/>
      <c r="H2240" s="186"/>
      <c r="I2240" s="186"/>
      <c r="J2240" s="186"/>
      <c r="K2240" s="186"/>
      <c r="L2240" s="186"/>
      <c r="M2240" s="186"/>
      <c r="N2240" s="186"/>
      <c r="O2240" s="186"/>
      <c r="P2240" s="186"/>
      <c r="Q2240" s="186"/>
      <c r="R2240" s="186"/>
      <c r="S2240" s="186"/>
      <c r="T2240" s="186"/>
      <c r="U2240" s="186"/>
      <c r="V2240" s="186"/>
      <c r="W2240" s="186"/>
      <c r="X2240" s="186"/>
      <c r="Y2240" s="186"/>
      <c r="Z2240" s="186"/>
      <c r="AA2240" s="186"/>
      <c r="AB2240" s="186"/>
      <c r="AC2240" s="186"/>
      <c r="AD2240" s="186"/>
      <c r="AE2240" s="186"/>
      <c r="AF2240" s="186"/>
      <c r="AG2240" s="186"/>
      <c r="AH2240" s="186"/>
      <c r="AI2240" s="186"/>
      <c r="AJ2240" s="186"/>
      <c r="AK2240" s="186"/>
      <c r="AL2240" s="186"/>
      <c r="AM2240" s="186"/>
      <c r="AN2240" s="186"/>
      <c r="AO2240" s="186"/>
      <c r="AP2240" s="186"/>
    </row>
    <row r="2241" spans="1:42" s="55" customFormat="1" ht="31.9" hidden="1" customHeight="1" outlineLevel="1" x14ac:dyDescent="0.25">
      <c r="A2241" s="143" t="s">
        <v>1006</v>
      </c>
      <c r="B2241" s="75" t="s">
        <v>978</v>
      </c>
      <c r="C2241" s="73"/>
      <c r="D2241" s="111"/>
      <c r="E2241" s="76"/>
      <c r="F2241" s="76"/>
      <c r="G2241" s="78"/>
      <c r="H2241" s="186"/>
      <c r="I2241" s="186"/>
      <c r="J2241" s="186"/>
      <c r="K2241" s="186"/>
      <c r="L2241" s="186"/>
      <c r="M2241" s="186"/>
      <c r="N2241" s="186"/>
      <c r="O2241" s="186"/>
      <c r="P2241" s="186"/>
      <c r="Q2241" s="186"/>
      <c r="R2241" s="186"/>
      <c r="S2241" s="186"/>
      <c r="T2241" s="186"/>
      <c r="U2241" s="186"/>
      <c r="V2241" s="186"/>
      <c r="W2241" s="186"/>
      <c r="X2241" s="186"/>
      <c r="Y2241" s="186"/>
      <c r="Z2241" s="186"/>
      <c r="AA2241" s="186"/>
      <c r="AB2241" s="186"/>
      <c r="AC2241" s="186"/>
      <c r="AD2241" s="186"/>
      <c r="AE2241" s="186"/>
      <c r="AF2241" s="186"/>
      <c r="AG2241" s="186"/>
      <c r="AH2241" s="186"/>
      <c r="AI2241" s="186"/>
      <c r="AJ2241" s="186"/>
      <c r="AK2241" s="186"/>
      <c r="AL2241" s="186"/>
      <c r="AM2241" s="186"/>
      <c r="AN2241" s="186"/>
      <c r="AO2241" s="186"/>
      <c r="AP2241" s="186"/>
    </row>
    <row r="2242" spans="1:42" s="55" customFormat="1" ht="31.9" hidden="1" customHeight="1" outlineLevel="1" x14ac:dyDescent="0.25">
      <c r="A2242" s="143" t="s">
        <v>1007</v>
      </c>
      <c r="B2242" s="75" t="s">
        <v>980</v>
      </c>
      <c r="C2242" s="73"/>
      <c r="D2242" s="111"/>
      <c r="E2242" s="76"/>
      <c r="F2242" s="76"/>
      <c r="G2242" s="78"/>
      <c r="H2242" s="186"/>
      <c r="I2242" s="186"/>
      <c r="J2242" s="186"/>
      <c r="K2242" s="186"/>
      <c r="L2242" s="186"/>
      <c r="M2242" s="186"/>
      <c r="N2242" s="186"/>
      <c r="O2242" s="186"/>
      <c r="P2242" s="186"/>
      <c r="Q2242" s="186"/>
      <c r="R2242" s="186"/>
      <c r="S2242" s="186"/>
      <c r="T2242" s="186"/>
      <c r="U2242" s="186"/>
      <c r="V2242" s="186"/>
      <c r="W2242" s="186"/>
      <c r="X2242" s="186"/>
      <c r="Y2242" s="186"/>
      <c r="Z2242" s="186"/>
      <c r="AA2242" s="186"/>
      <c r="AB2242" s="186"/>
      <c r="AC2242" s="186"/>
      <c r="AD2242" s="186"/>
      <c r="AE2242" s="186"/>
      <c r="AF2242" s="186"/>
      <c r="AG2242" s="186"/>
      <c r="AH2242" s="186"/>
      <c r="AI2242" s="186"/>
      <c r="AJ2242" s="186"/>
      <c r="AK2242" s="186"/>
      <c r="AL2242" s="186"/>
      <c r="AM2242" s="186"/>
      <c r="AN2242" s="186"/>
      <c r="AO2242" s="186"/>
      <c r="AP2242" s="186"/>
    </row>
    <row r="2243" spans="1:42" s="55" customFormat="1" ht="31.9" hidden="1" customHeight="1" outlineLevel="1" x14ac:dyDescent="0.25">
      <c r="A2243" s="143" t="s">
        <v>1008</v>
      </c>
      <c r="B2243" s="75" t="s">
        <v>982</v>
      </c>
      <c r="C2243" s="73"/>
      <c r="D2243" s="111"/>
      <c r="E2243" s="76"/>
      <c r="F2243" s="76"/>
      <c r="G2243" s="78"/>
      <c r="H2243" s="186"/>
      <c r="I2243" s="186"/>
      <c r="J2243" s="186"/>
      <c r="K2243" s="186"/>
      <c r="L2243" s="186"/>
      <c r="M2243" s="186"/>
      <c r="N2243" s="186"/>
      <c r="O2243" s="186"/>
      <c r="P2243" s="186"/>
      <c r="Q2243" s="186"/>
      <c r="R2243" s="186"/>
      <c r="S2243" s="186"/>
      <c r="T2243" s="186"/>
      <c r="U2243" s="186"/>
      <c r="V2243" s="186"/>
      <c r="W2243" s="186"/>
      <c r="X2243" s="186"/>
      <c r="Y2243" s="186"/>
      <c r="Z2243" s="186"/>
      <c r="AA2243" s="186"/>
      <c r="AB2243" s="186"/>
      <c r="AC2243" s="186"/>
      <c r="AD2243" s="186"/>
      <c r="AE2243" s="186"/>
      <c r="AF2243" s="186"/>
      <c r="AG2243" s="186"/>
      <c r="AH2243" s="186"/>
      <c r="AI2243" s="186"/>
      <c r="AJ2243" s="186"/>
      <c r="AK2243" s="186"/>
      <c r="AL2243" s="186"/>
      <c r="AM2243" s="186"/>
      <c r="AN2243" s="186"/>
      <c r="AO2243" s="186"/>
      <c r="AP2243" s="186"/>
    </row>
    <row r="2244" spans="1:42" s="55" customFormat="1" ht="31.9" hidden="1" customHeight="1" outlineLevel="1" x14ac:dyDescent="0.25">
      <c r="A2244" s="143" t="s">
        <v>1009</v>
      </c>
      <c r="B2244" s="75" t="s">
        <v>984</v>
      </c>
      <c r="C2244" s="73"/>
      <c r="D2244" s="111"/>
      <c r="E2244" s="76"/>
      <c r="F2244" s="76"/>
      <c r="G2244" s="78"/>
      <c r="H2244" s="186"/>
      <c r="I2244" s="186"/>
      <c r="J2244" s="186"/>
      <c r="K2244" s="186"/>
      <c r="L2244" s="186"/>
      <c r="M2244" s="186"/>
      <c r="N2244" s="186"/>
      <c r="O2244" s="186"/>
      <c r="P2244" s="186"/>
      <c r="Q2244" s="186"/>
      <c r="R2244" s="186"/>
      <c r="S2244" s="186"/>
      <c r="T2244" s="186"/>
      <c r="U2244" s="186"/>
      <c r="V2244" s="186"/>
      <c r="W2244" s="186"/>
      <c r="X2244" s="186"/>
      <c r="Y2244" s="186"/>
      <c r="Z2244" s="186"/>
      <c r="AA2244" s="186"/>
      <c r="AB2244" s="186"/>
      <c r="AC2244" s="186"/>
      <c r="AD2244" s="186"/>
      <c r="AE2244" s="186"/>
      <c r="AF2244" s="186"/>
      <c r="AG2244" s="186"/>
      <c r="AH2244" s="186"/>
      <c r="AI2244" s="186"/>
      <c r="AJ2244" s="186"/>
      <c r="AK2244" s="186"/>
      <c r="AL2244" s="186"/>
      <c r="AM2244" s="186"/>
      <c r="AN2244" s="186"/>
      <c r="AO2244" s="186"/>
      <c r="AP2244" s="186"/>
    </row>
    <row r="2245" spans="1:42" s="55" customFormat="1" ht="31.9" hidden="1" customHeight="1" outlineLevel="1" x14ac:dyDescent="0.25">
      <c r="A2245" s="143" t="s">
        <v>1010</v>
      </c>
      <c r="B2245" s="72" t="s">
        <v>362</v>
      </c>
      <c r="C2245" s="73"/>
      <c r="D2245" s="111"/>
      <c r="E2245" s="76"/>
      <c r="F2245" s="76"/>
      <c r="G2245" s="78"/>
      <c r="H2245" s="186"/>
      <c r="I2245" s="186"/>
      <c r="J2245" s="186"/>
      <c r="K2245" s="186"/>
      <c r="L2245" s="186"/>
      <c r="M2245" s="186"/>
      <c r="N2245" s="186"/>
      <c r="O2245" s="186"/>
      <c r="P2245" s="186"/>
      <c r="Q2245" s="186"/>
      <c r="R2245" s="186"/>
      <c r="S2245" s="186"/>
      <c r="T2245" s="186"/>
      <c r="U2245" s="186"/>
      <c r="V2245" s="186"/>
      <c r="W2245" s="186"/>
      <c r="X2245" s="186"/>
      <c r="Y2245" s="186"/>
      <c r="Z2245" s="186"/>
      <c r="AA2245" s="186"/>
      <c r="AB2245" s="186"/>
      <c r="AC2245" s="186"/>
      <c r="AD2245" s="186"/>
      <c r="AE2245" s="186"/>
      <c r="AF2245" s="186"/>
      <c r="AG2245" s="186"/>
      <c r="AH2245" s="186"/>
      <c r="AI2245" s="186"/>
      <c r="AJ2245" s="186"/>
      <c r="AK2245" s="186"/>
      <c r="AL2245" s="186"/>
      <c r="AM2245" s="186"/>
      <c r="AN2245" s="186"/>
      <c r="AO2245" s="186"/>
      <c r="AP2245" s="186"/>
    </row>
    <row r="2246" spans="1:42" s="55" customFormat="1" ht="31.9" hidden="1" customHeight="1" outlineLevel="1" x14ac:dyDescent="0.25">
      <c r="A2246" s="143" t="s">
        <v>1011</v>
      </c>
      <c r="B2246" s="75" t="s">
        <v>976</v>
      </c>
      <c r="C2246" s="73"/>
      <c r="D2246" s="111"/>
      <c r="E2246" s="76"/>
      <c r="F2246" s="76"/>
      <c r="G2246" s="78"/>
      <c r="H2246" s="186"/>
      <c r="I2246" s="186"/>
      <c r="J2246" s="186"/>
      <c r="K2246" s="186"/>
      <c r="L2246" s="186"/>
      <c r="M2246" s="186"/>
      <c r="N2246" s="186"/>
      <c r="O2246" s="186"/>
      <c r="P2246" s="186"/>
      <c r="Q2246" s="186"/>
      <c r="R2246" s="186"/>
      <c r="S2246" s="186"/>
      <c r="T2246" s="186"/>
      <c r="U2246" s="186"/>
      <c r="V2246" s="186"/>
      <c r="W2246" s="186"/>
      <c r="X2246" s="186"/>
      <c r="Y2246" s="186"/>
      <c r="Z2246" s="186"/>
      <c r="AA2246" s="186"/>
      <c r="AB2246" s="186"/>
      <c r="AC2246" s="186"/>
      <c r="AD2246" s="186"/>
      <c r="AE2246" s="186"/>
      <c r="AF2246" s="186"/>
      <c r="AG2246" s="186"/>
      <c r="AH2246" s="186"/>
      <c r="AI2246" s="186"/>
      <c r="AJ2246" s="186"/>
      <c r="AK2246" s="186"/>
      <c r="AL2246" s="186"/>
      <c r="AM2246" s="186"/>
      <c r="AN2246" s="186"/>
      <c r="AO2246" s="186"/>
      <c r="AP2246" s="186"/>
    </row>
    <row r="2247" spans="1:42" s="55" customFormat="1" ht="31.9" hidden="1" customHeight="1" outlineLevel="1" x14ac:dyDescent="0.25">
      <c r="A2247" s="143" t="s">
        <v>1012</v>
      </c>
      <c r="B2247" s="75" t="s">
        <v>978</v>
      </c>
      <c r="C2247" s="73"/>
      <c r="D2247" s="111"/>
      <c r="E2247" s="76"/>
      <c r="F2247" s="76"/>
      <c r="G2247" s="78"/>
      <c r="H2247" s="186"/>
      <c r="I2247" s="186"/>
      <c r="J2247" s="186"/>
      <c r="K2247" s="186"/>
      <c r="L2247" s="186"/>
      <c r="M2247" s="186"/>
      <c r="N2247" s="186"/>
      <c r="O2247" s="186"/>
      <c r="P2247" s="186"/>
      <c r="Q2247" s="186"/>
      <c r="R2247" s="186"/>
      <c r="S2247" s="186"/>
      <c r="T2247" s="186"/>
      <c r="U2247" s="186"/>
      <c r="V2247" s="186"/>
      <c r="W2247" s="186"/>
      <c r="X2247" s="186"/>
      <c r="Y2247" s="186"/>
      <c r="Z2247" s="186"/>
      <c r="AA2247" s="186"/>
      <c r="AB2247" s="186"/>
      <c r="AC2247" s="186"/>
      <c r="AD2247" s="186"/>
      <c r="AE2247" s="186"/>
      <c r="AF2247" s="186"/>
      <c r="AG2247" s="186"/>
      <c r="AH2247" s="186"/>
      <c r="AI2247" s="186"/>
      <c r="AJ2247" s="186"/>
      <c r="AK2247" s="186"/>
      <c r="AL2247" s="186"/>
      <c r="AM2247" s="186"/>
      <c r="AN2247" s="186"/>
      <c r="AO2247" s="186"/>
      <c r="AP2247" s="186"/>
    </row>
    <row r="2248" spans="1:42" s="55" customFormat="1" ht="31.9" hidden="1" customHeight="1" outlineLevel="1" x14ac:dyDescent="0.25">
      <c r="A2248" s="143" t="s">
        <v>1013</v>
      </c>
      <c r="B2248" s="75" t="s">
        <v>980</v>
      </c>
      <c r="C2248" s="73"/>
      <c r="D2248" s="111"/>
      <c r="E2248" s="76"/>
      <c r="F2248" s="76"/>
      <c r="G2248" s="78"/>
      <c r="H2248" s="186"/>
      <c r="I2248" s="186"/>
      <c r="J2248" s="186"/>
      <c r="K2248" s="186"/>
      <c r="L2248" s="186"/>
      <c r="M2248" s="186"/>
      <c r="N2248" s="186"/>
      <c r="O2248" s="186"/>
      <c r="P2248" s="186"/>
      <c r="Q2248" s="186"/>
      <c r="R2248" s="186"/>
      <c r="S2248" s="186"/>
      <c r="T2248" s="186"/>
      <c r="U2248" s="186"/>
      <c r="V2248" s="186"/>
      <c r="W2248" s="186"/>
      <c r="X2248" s="186"/>
      <c r="Y2248" s="186"/>
      <c r="Z2248" s="186"/>
      <c r="AA2248" s="186"/>
      <c r="AB2248" s="186"/>
      <c r="AC2248" s="186"/>
      <c r="AD2248" s="186"/>
      <c r="AE2248" s="186"/>
      <c r="AF2248" s="186"/>
      <c r="AG2248" s="186"/>
      <c r="AH2248" s="186"/>
      <c r="AI2248" s="186"/>
      <c r="AJ2248" s="186"/>
      <c r="AK2248" s="186"/>
      <c r="AL2248" s="186"/>
      <c r="AM2248" s="186"/>
      <c r="AN2248" s="186"/>
      <c r="AO2248" s="186"/>
      <c r="AP2248" s="186"/>
    </row>
    <row r="2249" spans="1:42" s="55" customFormat="1" ht="31.9" hidden="1" customHeight="1" outlineLevel="1" x14ac:dyDescent="0.25">
      <c r="A2249" s="143" t="s">
        <v>1014</v>
      </c>
      <c r="B2249" s="75" t="s">
        <v>982</v>
      </c>
      <c r="C2249" s="73"/>
      <c r="D2249" s="111"/>
      <c r="E2249" s="76"/>
      <c r="F2249" s="76"/>
      <c r="G2249" s="78"/>
      <c r="H2249" s="186"/>
      <c r="I2249" s="186"/>
      <c r="J2249" s="186"/>
      <c r="K2249" s="186"/>
      <c r="L2249" s="186"/>
      <c r="M2249" s="186"/>
      <c r="N2249" s="186"/>
      <c r="O2249" s="186"/>
      <c r="P2249" s="186"/>
      <c r="Q2249" s="186"/>
      <c r="R2249" s="186"/>
      <c r="S2249" s="186"/>
      <c r="T2249" s="186"/>
      <c r="U2249" s="186"/>
      <c r="V2249" s="186"/>
      <c r="W2249" s="186"/>
      <c r="X2249" s="186"/>
      <c r="Y2249" s="186"/>
      <c r="Z2249" s="186"/>
      <c r="AA2249" s="186"/>
      <c r="AB2249" s="186"/>
      <c r="AC2249" s="186"/>
      <c r="AD2249" s="186"/>
      <c r="AE2249" s="186"/>
      <c r="AF2249" s="186"/>
      <c r="AG2249" s="186"/>
      <c r="AH2249" s="186"/>
      <c r="AI2249" s="186"/>
      <c r="AJ2249" s="186"/>
      <c r="AK2249" s="186"/>
      <c r="AL2249" s="186"/>
      <c r="AM2249" s="186"/>
      <c r="AN2249" s="186"/>
      <c r="AO2249" s="186"/>
      <c r="AP2249" s="186"/>
    </row>
    <row r="2250" spans="1:42" s="55" customFormat="1" ht="31.9" hidden="1" customHeight="1" outlineLevel="1" x14ac:dyDescent="0.25">
      <c r="A2250" s="143" t="s">
        <v>1015</v>
      </c>
      <c r="B2250" s="75" t="s">
        <v>984</v>
      </c>
      <c r="C2250" s="73"/>
      <c r="D2250" s="111"/>
      <c r="E2250" s="76"/>
      <c r="F2250" s="76"/>
      <c r="G2250" s="78"/>
      <c r="H2250" s="186"/>
      <c r="I2250" s="186"/>
      <c r="J2250" s="186"/>
      <c r="K2250" s="186"/>
      <c r="L2250" s="186"/>
      <c r="M2250" s="186"/>
      <c r="N2250" s="186"/>
      <c r="O2250" s="186"/>
      <c r="P2250" s="186"/>
      <c r="Q2250" s="186"/>
      <c r="R2250" s="186"/>
      <c r="S2250" s="186"/>
      <c r="T2250" s="186"/>
      <c r="U2250" s="186"/>
      <c r="V2250" s="186"/>
      <c r="W2250" s="186"/>
      <c r="X2250" s="186"/>
      <c r="Y2250" s="186"/>
      <c r="Z2250" s="186"/>
      <c r="AA2250" s="186"/>
      <c r="AB2250" s="186"/>
      <c r="AC2250" s="186"/>
      <c r="AD2250" s="186"/>
      <c r="AE2250" s="186"/>
      <c r="AF2250" s="186"/>
      <c r="AG2250" s="186"/>
      <c r="AH2250" s="186"/>
      <c r="AI2250" s="186"/>
      <c r="AJ2250" s="186"/>
      <c r="AK2250" s="186"/>
      <c r="AL2250" s="186"/>
      <c r="AM2250" s="186"/>
      <c r="AN2250" s="186"/>
      <c r="AO2250" s="186"/>
      <c r="AP2250" s="186"/>
    </row>
    <row r="2251" spans="1:42" s="55" customFormat="1" ht="31.9" hidden="1" customHeight="1" outlineLevel="1" x14ac:dyDescent="0.25">
      <c r="A2251" s="143" t="s">
        <v>1016</v>
      </c>
      <c r="B2251" s="72" t="s">
        <v>7</v>
      </c>
      <c r="C2251" s="73"/>
      <c r="D2251" s="111"/>
      <c r="E2251" s="76"/>
      <c r="F2251" s="76"/>
      <c r="G2251" s="78"/>
      <c r="H2251" s="186"/>
      <c r="I2251" s="186"/>
      <c r="J2251" s="186"/>
      <c r="K2251" s="186"/>
      <c r="L2251" s="186"/>
      <c r="M2251" s="186"/>
      <c r="N2251" s="186"/>
      <c r="O2251" s="186"/>
      <c r="P2251" s="186"/>
      <c r="Q2251" s="186"/>
      <c r="R2251" s="186"/>
      <c r="S2251" s="186"/>
      <c r="T2251" s="186"/>
      <c r="U2251" s="186"/>
      <c r="V2251" s="186"/>
      <c r="W2251" s="186"/>
      <c r="X2251" s="186"/>
      <c r="Y2251" s="186"/>
      <c r="Z2251" s="186"/>
      <c r="AA2251" s="186"/>
      <c r="AB2251" s="186"/>
      <c r="AC2251" s="186"/>
      <c r="AD2251" s="186"/>
      <c r="AE2251" s="186"/>
      <c r="AF2251" s="186"/>
      <c r="AG2251" s="186"/>
      <c r="AH2251" s="186"/>
      <c r="AI2251" s="186"/>
      <c r="AJ2251" s="186"/>
      <c r="AK2251" s="186"/>
      <c r="AL2251" s="186"/>
      <c r="AM2251" s="186"/>
      <c r="AN2251" s="186"/>
      <c r="AO2251" s="186"/>
      <c r="AP2251" s="186"/>
    </row>
    <row r="2252" spans="1:42" s="55" customFormat="1" ht="31.9" hidden="1" customHeight="1" outlineLevel="1" x14ac:dyDescent="0.25">
      <c r="A2252" s="143" t="s">
        <v>1017</v>
      </c>
      <c r="B2252" s="75" t="s">
        <v>976</v>
      </c>
      <c r="C2252" s="73"/>
      <c r="D2252" s="111"/>
      <c r="E2252" s="76"/>
      <c r="F2252" s="76"/>
      <c r="G2252" s="78"/>
      <c r="H2252" s="186"/>
      <c r="I2252" s="186"/>
      <c r="J2252" s="186"/>
      <c r="K2252" s="186"/>
      <c r="L2252" s="186"/>
      <c r="M2252" s="186"/>
      <c r="N2252" s="186"/>
      <c r="O2252" s="186"/>
      <c r="P2252" s="186"/>
      <c r="Q2252" s="186"/>
      <c r="R2252" s="186"/>
      <c r="S2252" s="186"/>
      <c r="T2252" s="186"/>
      <c r="U2252" s="186"/>
      <c r="V2252" s="186"/>
      <c r="W2252" s="186"/>
      <c r="X2252" s="186"/>
      <c r="Y2252" s="186"/>
      <c r="Z2252" s="186"/>
      <c r="AA2252" s="186"/>
      <c r="AB2252" s="186"/>
      <c r="AC2252" s="186"/>
      <c r="AD2252" s="186"/>
      <c r="AE2252" s="186"/>
      <c r="AF2252" s="186"/>
      <c r="AG2252" s="186"/>
      <c r="AH2252" s="186"/>
      <c r="AI2252" s="186"/>
      <c r="AJ2252" s="186"/>
      <c r="AK2252" s="186"/>
      <c r="AL2252" s="186"/>
      <c r="AM2252" s="186"/>
      <c r="AN2252" s="186"/>
      <c r="AO2252" s="186"/>
      <c r="AP2252" s="186"/>
    </row>
    <row r="2253" spans="1:42" s="55" customFormat="1" ht="31.9" hidden="1" customHeight="1" outlineLevel="1" x14ac:dyDescent="0.25">
      <c r="A2253" s="143" t="s">
        <v>1018</v>
      </c>
      <c r="B2253" s="75" t="s">
        <v>978</v>
      </c>
      <c r="C2253" s="73"/>
      <c r="D2253" s="111"/>
      <c r="E2253" s="76"/>
      <c r="F2253" s="76"/>
      <c r="G2253" s="78"/>
      <c r="H2253" s="186"/>
      <c r="I2253" s="186"/>
      <c r="J2253" s="186"/>
      <c r="K2253" s="186"/>
      <c r="L2253" s="186"/>
      <c r="M2253" s="186"/>
      <c r="N2253" s="186"/>
      <c r="O2253" s="186"/>
      <c r="P2253" s="186"/>
      <c r="Q2253" s="186"/>
      <c r="R2253" s="186"/>
      <c r="S2253" s="186"/>
      <c r="T2253" s="186"/>
      <c r="U2253" s="186"/>
      <c r="V2253" s="186"/>
      <c r="W2253" s="186"/>
      <c r="X2253" s="186"/>
      <c r="Y2253" s="186"/>
      <c r="Z2253" s="186"/>
      <c r="AA2253" s="186"/>
      <c r="AB2253" s="186"/>
      <c r="AC2253" s="186"/>
      <c r="AD2253" s="186"/>
      <c r="AE2253" s="186"/>
      <c r="AF2253" s="186"/>
      <c r="AG2253" s="186"/>
      <c r="AH2253" s="186"/>
      <c r="AI2253" s="186"/>
      <c r="AJ2253" s="186"/>
      <c r="AK2253" s="186"/>
      <c r="AL2253" s="186"/>
      <c r="AM2253" s="186"/>
      <c r="AN2253" s="186"/>
      <c r="AO2253" s="186"/>
      <c r="AP2253" s="186"/>
    </row>
    <row r="2254" spans="1:42" s="55" customFormat="1" ht="31.9" hidden="1" customHeight="1" outlineLevel="1" x14ac:dyDescent="0.25">
      <c r="A2254" s="143" t="s">
        <v>1019</v>
      </c>
      <c r="B2254" s="75" t="s">
        <v>980</v>
      </c>
      <c r="C2254" s="73"/>
      <c r="D2254" s="111"/>
      <c r="E2254" s="76"/>
      <c r="F2254" s="76"/>
      <c r="G2254" s="78"/>
      <c r="H2254" s="186"/>
      <c r="I2254" s="186"/>
      <c r="J2254" s="186"/>
      <c r="K2254" s="186"/>
      <c r="L2254" s="186"/>
      <c r="M2254" s="186"/>
      <c r="N2254" s="186"/>
      <c r="O2254" s="186"/>
      <c r="P2254" s="186"/>
      <c r="Q2254" s="186"/>
      <c r="R2254" s="186"/>
      <c r="S2254" s="186"/>
      <c r="T2254" s="186"/>
      <c r="U2254" s="186"/>
      <c r="V2254" s="186"/>
      <c r="W2254" s="186"/>
      <c r="X2254" s="186"/>
      <c r="Y2254" s="186"/>
      <c r="Z2254" s="186"/>
      <c r="AA2254" s="186"/>
      <c r="AB2254" s="186"/>
      <c r="AC2254" s="186"/>
      <c r="AD2254" s="186"/>
      <c r="AE2254" s="186"/>
      <c r="AF2254" s="186"/>
      <c r="AG2254" s="186"/>
      <c r="AH2254" s="186"/>
      <c r="AI2254" s="186"/>
      <c r="AJ2254" s="186"/>
      <c r="AK2254" s="186"/>
      <c r="AL2254" s="186"/>
      <c r="AM2254" s="186"/>
      <c r="AN2254" s="186"/>
      <c r="AO2254" s="186"/>
      <c r="AP2254" s="186"/>
    </row>
    <row r="2255" spans="1:42" s="55" customFormat="1" ht="31.9" hidden="1" customHeight="1" outlineLevel="1" x14ac:dyDescent="0.25">
      <c r="A2255" s="143" t="s">
        <v>1020</v>
      </c>
      <c r="B2255" s="75" t="s">
        <v>982</v>
      </c>
      <c r="C2255" s="73"/>
      <c r="D2255" s="111"/>
      <c r="E2255" s="76"/>
      <c r="F2255" s="76"/>
      <c r="G2255" s="78"/>
      <c r="H2255" s="186"/>
      <c r="I2255" s="186"/>
      <c r="J2255" s="186"/>
      <c r="K2255" s="186"/>
      <c r="L2255" s="186"/>
      <c r="M2255" s="186"/>
      <c r="N2255" s="186"/>
      <c r="O2255" s="186"/>
      <c r="P2255" s="186"/>
      <c r="Q2255" s="186"/>
      <c r="R2255" s="186"/>
      <c r="S2255" s="186"/>
      <c r="T2255" s="186"/>
      <c r="U2255" s="186"/>
      <c r="V2255" s="186"/>
      <c r="W2255" s="186"/>
      <c r="X2255" s="186"/>
      <c r="Y2255" s="186"/>
      <c r="Z2255" s="186"/>
      <c r="AA2255" s="186"/>
      <c r="AB2255" s="186"/>
      <c r="AC2255" s="186"/>
      <c r="AD2255" s="186"/>
      <c r="AE2255" s="186"/>
      <c r="AF2255" s="186"/>
      <c r="AG2255" s="186"/>
      <c r="AH2255" s="186"/>
      <c r="AI2255" s="186"/>
      <c r="AJ2255" s="186"/>
      <c r="AK2255" s="186"/>
      <c r="AL2255" s="186"/>
      <c r="AM2255" s="186"/>
      <c r="AN2255" s="186"/>
      <c r="AO2255" s="186"/>
      <c r="AP2255" s="186"/>
    </row>
    <row r="2256" spans="1:42" s="55" customFormat="1" ht="31.9" hidden="1" customHeight="1" outlineLevel="1" x14ac:dyDescent="0.25">
      <c r="A2256" s="143" t="s">
        <v>1021</v>
      </c>
      <c r="B2256" s="75" t="s">
        <v>984</v>
      </c>
      <c r="C2256" s="73"/>
      <c r="D2256" s="111"/>
      <c r="E2256" s="76"/>
      <c r="F2256" s="76"/>
      <c r="G2256" s="78"/>
      <c r="H2256" s="186"/>
      <c r="I2256" s="186"/>
      <c r="J2256" s="186"/>
      <c r="K2256" s="186"/>
      <c r="L2256" s="186"/>
      <c r="M2256" s="186"/>
      <c r="N2256" s="186"/>
      <c r="O2256" s="186"/>
      <c r="P2256" s="186"/>
      <c r="Q2256" s="186"/>
      <c r="R2256" s="186"/>
      <c r="S2256" s="186"/>
      <c r="T2256" s="186"/>
      <c r="U2256" s="186"/>
      <c r="V2256" s="186"/>
      <c r="W2256" s="186"/>
      <c r="X2256" s="186"/>
      <c r="Y2256" s="186"/>
      <c r="Z2256" s="186"/>
      <c r="AA2256" s="186"/>
      <c r="AB2256" s="186"/>
      <c r="AC2256" s="186"/>
      <c r="AD2256" s="186"/>
      <c r="AE2256" s="186"/>
      <c r="AF2256" s="186"/>
      <c r="AG2256" s="186"/>
      <c r="AH2256" s="186"/>
      <c r="AI2256" s="186"/>
      <c r="AJ2256" s="186"/>
      <c r="AK2256" s="186"/>
      <c r="AL2256" s="186"/>
      <c r="AM2256" s="186"/>
      <c r="AN2256" s="186"/>
      <c r="AO2256" s="186"/>
      <c r="AP2256" s="186"/>
    </row>
    <row r="2257" spans="1:42" s="55" customFormat="1" ht="31.9" hidden="1" customHeight="1" outlineLevel="1" x14ac:dyDescent="0.25">
      <c r="A2257" s="143" t="s">
        <v>1022</v>
      </c>
      <c r="B2257" s="72" t="s">
        <v>327</v>
      </c>
      <c r="C2257" s="73"/>
      <c r="D2257" s="111"/>
      <c r="E2257" s="76"/>
      <c r="F2257" s="76"/>
      <c r="G2257" s="78"/>
      <c r="H2257" s="186"/>
      <c r="I2257" s="186"/>
      <c r="J2257" s="186"/>
      <c r="K2257" s="186"/>
      <c r="L2257" s="186"/>
      <c r="M2257" s="186"/>
      <c r="N2257" s="186"/>
      <c r="O2257" s="186"/>
      <c r="P2257" s="186"/>
      <c r="Q2257" s="186"/>
      <c r="R2257" s="186"/>
      <c r="S2257" s="186"/>
      <c r="T2257" s="186"/>
      <c r="U2257" s="186"/>
      <c r="V2257" s="186"/>
      <c r="W2257" s="186"/>
      <c r="X2257" s="186"/>
      <c r="Y2257" s="186"/>
      <c r="Z2257" s="186"/>
      <c r="AA2257" s="186"/>
      <c r="AB2257" s="186"/>
      <c r="AC2257" s="186"/>
      <c r="AD2257" s="186"/>
      <c r="AE2257" s="186"/>
      <c r="AF2257" s="186"/>
      <c r="AG2257" s="186"/>
      <c r="AH2257" s="186"/>
      <c r="AI2257" s="186"/>
      <c r="AJ2257" s="186"/>
      <c r="AK2257" s="186"/>
      <c r="AL2257" s="186"/>
      <c r="AM2257" s="186"/>
      <c r="AN2257" s="186"/>
      <c r="AO2257" s="186"/>
      <c r="AP2257" s="186"/>
    </row>
    <row r="2258" spans="1:42" s="55" customFormat="1" ht="31.9" hidden="1" customHeight="1" outlineLevel="1" x14ac:dyDescent="0.25">
      <c r="A2258" s="143" t="s">
        <v>1023</v>
      </c>
      <c r="B2258" s="75" t="s">
        <v>976</v>
      </c>
      <c r="C2258" s="73"/>
      <c r="D2258" s="111"/>
      <c r="E2258" s="76"/>
      <c r="F2258" s="76"/>
      <c r="G2258" s="78"/>
      <c r="H2258" s="186"/>
      <c r="I2258" s="186"/>
      <c r="J2258" s="186"/>
      <c r="K2258" s="186"/>
      <c r="L2258" s="186"/>
      <c r="M2258" s="186"/>
      <c r="N2258" s="186"/>
      <c r="O2258" s="186"/>
      <c r="P2258" s="186"/>
      <c r="Q2258" s="186"/>
      <c r="R2258" s="186"/>
      <c r="S2258" s="186"/>
      <c r="T2258" s="186"/>
      <c r="U2258" s="186"/>
      <c r="V2258" s="186"/>
      <c r="W2258" s="186"/>
      <c r="X2258" s="186"/>
      <c r="Y2258" s="186"/>
      <c r="Z2258" s="186"/>
      <c r="AA2258" s="186"/>
      <c r="AB2258" s="186"/>
      <c r="AC2258" s="186"/>
      <c r="AD2258" s="186"/>
      <c r="AE2258" s="186"/>
      <c r="AF2258" s="186"/>
      <c r="AG2258" s="186"/>
      <c r="AH2258" s="186"/>
      <c r="AI2258" s="186"/>
      <c r="AJ2258" s="186"/>
      <c r="AK2258" s="186"/>
      <c r="AL2258" s="186"/>
      <c r="AM2258" s="186"/>
      <c r="AN2258" s="186"/>
      <c r="AO2258" s="186"/>
      <c r="AP2258" s="186"/>
    </row>
    <row r="2259" spans="1:42" s="55" customFormat="1" ht="31.9" hidden="1" customHeight="1" outlineLevel="1" x14ac:dyDescent="0.25">
      <c r="A2259" s="143" t="s">
        <v>1024</v>
      </c>
      <c r="B2259" s="75" t="s">
        <v>978</v>
      </c>
      <c r="C2259" s="73"/>
      <c r="D2259" s="111"/>
      <c r="E2259" s="76"/>
      <c r="F2259" s="76"/>
      <c r="G2259" s="78"/>
      <c r="H2259" s="186"/>
      <c r="I2259" s="186"/>
      <c r="J2259" s="186"/>
      <c r="K2259" s="186"/>
      <c r="L2259" s="186"/>
      <c r="M2259" s="186"/>
      <c r="N2259" s="186"/>
      <c r="O2259" s="186"/>
      <c r="P2259" s="186"/>
      <c r="Q2259" s="186"/>
      <c r="R2259" s="186"/>
      <c r="S2259" s="186"/>
      <c r="T2259" s="186"/>
      <c r="U2259" s="186"/>
      <c r="V2259" s="186"/>
      <c r="W2259" s="186"/>
      <c r="X2259" s="186"/>
      <c r="Y2259" s="186"/>
      <c r="Z2259" s="186"/>
      <c r="AA2259" s="186"/>
      <c r="AB2259" s="186"/>
      <c r="AC2259" s="186"/>
      <c r="AD2259" s="186"/>
      <c r="AE2259" s="186"/>
      <c r="AF2259" s="186"/>
      <c r="AG2259" s="186"/>
      <c r="AH2259" s="186"/>
      <c r="AI2259" s="186"/>
      <c r="AJ2259" s="186"/>
      <c r="AK2259" s="186"/>
      <c r="AL2259" s="186"/>
      <c r="AM2259" s="186"/>
      <c r="AN2259" s="186"/>
      <c r="AO2259" s="186"/>
      <c r="AP2259" s="186"/>
    </row>
    <row r="2260" spans="1:42" s="55" customFormat="1" ht="31.9" hidden="1" customHeight="1" outlineLevel="1" x14ac:dyDescent="0.25">
      <c r="A2260" s="143" t="s">
        <v>1025</v>
      </c>
      <c r="B2260" s="75" t="s">
        <v>980</v>
      </c>
      <c r="C2260" s="73"/>
      <c r="D2260" s="111"/>
      <c r="E2260" s="76"/>
      <c r="F2260" s="76"/>
      <c r="G2260" s="78"/>
      <c r="H2260" s="186"/>
      <c r="I2260" s="186"/>
      <c r="J2260" s="186"/>
      <c r="K2260" s="186"/>
      <c r="L2260" s="186"/>
      <c r="M2260" s="186"/>
      <c r="N2260" s="186"/>
      <c r="O2260" s="186"/>
      <c r="P2260" s="186"/>
      <c r="Q2260" s="186"/>
      <c r="R2260" s="186"/>
      <c r="S2260" s="186"/>
      <c r="T2260" s="186"/>
      <c r="U2260" s="186"/>
      <c r="V2260" s="186"/>
      <c r="W2260" s="186"/>
      <c r="X2260" s="186"/>
      <c r="Y2260" s="186"/>
      <c r="Z2260" s="186"/>
      <c r="AA2260" s="186"/>
      <c r="AB2260" s="186"/>
      <c r="AC2260" s="186"/>
      <c r="AD2260" s="186"/>
      <c r="AE2260" s="186"/>
      <c r="AF2260" s="186"/>
      <c r="AG2260" s="186"/>
      <c r="AH2260" s="186"/>
      <c r="AI2260" s="186"/>
      <c r="AJ2260" s="186"/>
      <c r="AK2260" s="186"/>
      <c r="AL2260" s="186"/>
      <c r="AM2260" s="186"/>
      <c r="AN2260" s="186"/>
      <c r="AO2260" s="186"/>
      <c r="AP2260" s="186"/>
    </row>
    <row r="2261" spans="1:42" s="55" customFormat="1" ht="31.9" hidden="1" customHeight="1" outlineLevel="1" x14ac:dyDescent="0.25">
      <c r="A2261" s="143" t="s">
        <v>1026</v>
      </c>
      <c r="B2261" s="75" t="s">
        <v>982</v>
      </c>
      <c r="C2261" s="73"/>
      <c r="D2261" s="111"/>
      <c r="E2261" s="76"/>
      <c r="F2261" s="76"/>
      <c r="G2261" s="78"/>
      <c r="H2261" s="186"/>
      <c r="I2261" s="186"/>
      <c r="J2261" s="186"/>
      <c r="K2261" s="186"/>
      <c r="L2261" s="186"/>
      <c r="M2261" s="186"/>
      <c r="N2261" s="186"/>
      <c r="O2261" s="186"/>
      <c r="P2261" s="186"/>
      <c r="Q2261" s="186"/>
      <c r="R2261" s="186"/>
      <c r="S2261" s="186"/>
      <c r="T2261" s="186"/>
      <c r="U2261" s="186"/>
      <c r="V2261" s="186"/>
      <c r="W2261" s="186"/>
      <c r="X2261" s="186"/>
      <c r="Y2261" s="186"/>
      <c r="Z2261" s="186"/>
      <c r="AA2261" s="186"/>
      <c r="AB2261" s="186"/>
      <c r="AC2261" s="186"/>
      <c r="AD2261" s="186"/>
      <c r="AE2261" s="186"/>
      <c r="AF2261" s="186"/>
      <c r="AG2261" s="186"/>
      <c r="AH2261" s="186"/>
      <c r="AI2261" s="186"/>
      <c r="AJ2261" s="186"/>
      <c r="AK2261" s="186"/>
      <c r="AL2261" s="186"/>
      <c r="AM2261" s="186"/>
      <c r="AN2261" s="186"/>
      <c r="AO2261" s="186"/>
      <c r="AP2261" s="186"/>
    </row>
    <row r="2262" spans="1:42" s="55" customFormat="1" ht="31.9" hidden="1" customHeight="1" outlineLevel="1" x14ac:dyDescent="0.25">
      <c r="A2262" s="143" t="s">
        <v>1027</v>
      </c>
      <c r="B2262" s="75" t="s">
        <v>984</v>
      </c>
      <c r="C2262" s="73"/>
      <c r="D2262" s="111"/>
      <c r="E2262" s="76"/>
      <c r="F2262" s="76"/>
      <c r="G2262" s="78"/>
      <c r="H2262" s="186"/>
      <c r="I2262" s="186"/>
      <c r="J2262" s="186"/>
      <c r="K2262" s="186"/>
      <c r="L2262" s="186"/>
      <c r="M2262" s="186"/>
      <c r="N2262" s="186"/>
      <c r="O2262" s="186"/>
      <c r="P2262" s="186"/>
      <c r="Q2262" s="186"/>
      <c r="R2262" s="186"/>
      <c r="S2262" s="186"/>
      <c r="T2262" s="186"/>
      <c r="U2262" s="186"/>
      <c r="V2262" s="186"/>
      <c r="W2262" s="186"/>
      <c r="X2262" s="186"/>
      <c r="Y2262" s="186"/>
      <c r="Z2262" s="186"/>
      <c r="AA2262" s="186"/>
      <c r="AB2262" s="186"/>
      <c r="AC2262" s="186"/>
      <c r="AD2262" s="186"/>
      <c r="AE2262" s="186"/>
      <c r="AF2262" s="186"/>
      <c r="AG2262" s="186"/>
      <c r="AH2262" s="186"/>
      <c r="AI2262" s="186"/>
      <c r="AJ2262" s="186"/>
      <c r="AK2262" s="186"/>
      <c r="AL2262" s="186"/>
      <c r="AM2262" s="186"/>
      <c r="AN2262" s="186"/>
      <c r="AO2262" s="186"/>
      <c r="AP2262" s="186"/>
    </row>
    <row r="2263" spans="1:42" s="55" customFormat="1" ht="31.9" hidden="1" customHeight="1" outlineLevel="1" x14ac:dyDescent="0.25">
      <c r="A2263" s="143" t="s">
        <v>251</v>
      </c>
      <c r="B2263" s="68" t="s">
        <v>122</v>
      </c>
      <c r="C2263" s="69"/>
      <c r="D2263" s="119"/>
      <c r="E2263" s="85"/>
      <c r="F2263" s="85"/>
      <c r="G2263" s="86"/>
      <c r="H2263" s="186"/>
      <c r="I2263" s="186"/>
      <c r="J2263" s="186"/>
      <c r="K2263" s="186"/>
      <c r="L2263" s="186"/>
      <c r="M2263" s="186"/>
      <c r="N2263" s="186"/>
      <c r="O2263" s="186"/>
      <c r="P2263" s="186"/>
      <c r="Q2263" s="186"/>
      <c r="R2263" s="186"/>
      <c r="S2263" s="186"/>
      <c r="T2263" s="186"/>
      <c r="U2263" s="186"/>
      <c r="V2263" s="186"/>
      <c r="W2263" s="186"/>
      <c r="X2263" s="186"/>
      <c r="Y2263" s="186"/>
      <c r="Z2263" s="186"/>
      <c r="AA2263" s="186"/>
      <c r="AB2263" s="186"/>
      <c r="AC2263" s="186"/>
      <c r="AD2263" s="186"/>
      <c r="AE2263" s="186"/>
      <c r="AF2263" s="186"/>
      <c r="AG2263" s="186"/>
      <c r="AH2263" s="186"/>
      <c r="AI2263" s="186"/>
      <c r="AJ2263" s="186"/>
      <c r="AK2263" s="186"/>
      <c r="AL2263" s="186"/>
      <c r="AM2263" s="186"/>
      <c r="AN2263" s="186"/>
      <c r="AO2263" s="186"/>
      <c r="AP2263" s="186"/>
    </row>
    <row r="2264" spans="1:42" s="55" customFormat="1" ht="31.9" hidden="1" customHeight="1" outlineLevel="1" x14ac:dyDescent="0.25">
      <c r="A2264" s="143" t="s">
        <v>252</v>
      </c>
      <c r="B2264" s="72" t="s">
        <v>4</v>
      </c>
      <c r="C2264" s="73"/>
      <c r="D2264" s="111"/>
      <c r="E2264" s="76"/>
      <c r="F2264" s="76"/>
      <c r="G2264" s="78"/>
      <c r="H2264" s="186"/>
      <c r="I2264" s="186"/>
      <c r="J2264" s="186"/>
      <c r="K2264" s="186"/>
      <c r="L2264" s="186"/>
      <c r="M2264" s="186"/>
      <c r="N2264" s="186"/>
      <c r="O2264" s="186"/>
      <c r="P2264" s="186"/>
      <c r="Q2264" s="186"/>
      <c r="R2264" s="186"/>
      <c r="S2264" s="186"/>
      <c r="T2264" s="186"/>
      <c r="U2264" s="186"/>
      <c r="V2264" s="186"/>
      <c r="W2264" s="186"/>
      <c r="X2264" s="186"/>
      <c r="Y2264" s="186"/>
      <c r="Z2264" s="186"/>
      <c r="AA2264" s="186"/>
      <c r="AB2264" s="186"/>
      <c r="AC2264" s="186"/>
      <c r="AD2264" s="186"/>
      <c r="AE2264" s="186"/>
      <c r="AF2264" s="186"/>
      <c r="AG2264" s="186"/>
      <c r="AH2264" s="186"/>
      <c r="AI2264" s="186"/>
      <c r="AJ2264" s="186"/>
      <c r="AK2264" s="186"/>
      <c r="AL2264" s="186"/>
      <c r="AM2264" s="186"/>
      <c r="AN2264" s="186"/>
      <c r="AO2264" s="186"/>
      <c r="AP2264" s="186"/>
    </row>
    <row r="2265" spans="1:42" s="55" customFormat="1" ht="31.9" hidden="1" customHeight="1" outlineLevel="1" x14ac:dyDescent="0.25">
      <c r="A2265" s="143" t="s">
        <v>1028</v>
      </c>
      <c r="B2265" s="75" t="s">
        <v>976</v>
      </c>
      <c r="C2265" s="73"/>
      <c r="D2265" s="111"/>
      <c r="E2265" s="76"/>
      <c r="F2265" s="76"/>
      <c r="G2265" s="78"/>
      <c r="H2265" s="186"/>
      <c r="I2265" s="186"/>
      <c r="J2265" s="186"/>
      <c r="K2265" s="186"/>
      <c r="L2265" s="186"/>
      <c r="M2265" s="186"/>
      <c r="N2265" s="186"/>
      <c r="O2265" s="186"/>
      <c r="P2265" s="186"/>
      <c r="Q2265" s="186"/>
      <c r="R2265" s="186"/>
      <c r="S2265" s="186"/>
      <c r="T2265" s="186"/>
      <c r="U2265" s="186"/>
      <c r="V2265" s="186"/>
      <c r="W2265" s="186"/>
      <c r="X2265" s="186"/>
      <c r="Y2265" s="186"/>
      <c r="Z2265" s="186"/>
      <c r="AA2265" s="186"/>
      <c r="AB2265" s="186"/>
      <c r="AC2265" s="186"/>
      <c r="AD2265" s="186"/>
      <c r="AE2265" s="186"/>
      <c r="AF2265" s="186"/>
      <c r="AG2265" s="186"/>
      <c r="AH2265" s="186"/>
      <c r="AI2265" s="186"/>
      <c r="AJ2265" s="186"/>
      <c r="AK2265" s="186"/>
      <c r="AL2265" s="186"/>
      <c r="AM2265" s="186"/>
      <c r="AN2265" s="186"/>
      <c r="AO2265" s="186"/>
      <c r="AP2265" s="186"/>
    </row>
    <row r="2266" spans="1:42" s="55" customFormat="1" ht="31.9" hidden="1" customHeight="1" outlineLevel="1" x14ac:dyDescent="0.25">
      <c r="A2266" s="143" t="s">
        <v>1029</v>
      </c>
      <c r="B2266" s="75" t="s">
        <v>978</v>
      </c>
      <c r="C2266" s="73"/>
      <c r="D2266" s="111"/>
      <c r="E2266" s="76"/>
      <c r="F2266" s="76"/>
      <c r="G2266" s="78"/>
      <c r="H2266" s="186"/>
      <c r="I2266" s="186"/>
      <c r="J2266" s="186"/>
      <c r="K2266" s="186"/>
      <c r="L2266" s="186"/>
      <c r="M2266" s="186"/>
      <c r="N2266" s="186"/>
      <c r="O2266" s="186"/>
      <c r="P2266" s="186"/>
      <c r="Q2266" s="186"/>
      <c r="R2266" s="186"/>
      <c r="S2266" s="186"/>
      <c r="T2266" s="186"/>
      <c r="U2266" s="186"/>
      <c r="V2266" s="186"/>
      <c r="W2266" s="186"/>
      <c r="X2266" s="186"/>
      <c r="Y2266" s="186"/>
      <c r="Z2266" s="186"/>
      <c r="AA2266" s="186"/>
      <c r="AB2266" s="186"/>
      <c r="AC2266" s="186"/>
      <c r="AD2266" s="186"/>
      <c r="AE2266" s="186"/>
      <c r="AF2266" s="186"/>
      <c r="AG2266" s="186"/>
      <c r="AH2266" s="186"/>
      <c r="AI2266" s="186"/>
      <c r="AJ2266" s="186"/>
      <c r="AK2266" s="186"/>
      <c r="AL2266" s="186"/>
      <c r="AM2266" s="186"/>
      <c r="AN2266" s="186"/>
      <c r="AO2266" s="186"/>
      <c r="AP2266" s="186"/>
    </row>
    <row r="2267" spans="1:42" s="55" customFormat="1" ht="31.9" hidden="1" customHeight="1" outlineLevel="1" x14ac:dyDescent="0.25">
      <c r="A2267" s="143" t="s">
        <v>1030</v>
      </c>
      <c r="B2267" s="75" t="s">
        <v>980</v>
      </c>
      <c r="C2267" s="73"/>
      <c r="D2267" s="111"/>
      <c r="E2267" s="76"/>
      <c r="F2267" s="76"/>
      <c r="G2267" s="78"/>
      <c r="H2267" s="186"/>
      <c r="I2267" s="186"/>
      <c r="J2267" s="186"/>
      <c r="K2267" s="186"/>
      <c r="L2267" s="186"/>
      <c r="M2267" s="186"/>
      <c r="N2267" s="186"/>
      <c r="O2267" s="186"/>
      <c r="P2267" s="186"/>
      <c r="Q2267" s="186"/>
      <c r="R2267" s="186"/>
      <c r="S2267" s="186"/>
      <c r="T2267" s="186"/>
      <c r="U2267" s="186"/>
      <c r="V2267" s="186"/>
      <c r="W2267" s="186"/>
      <c r="X2267" s="186"/>
      <c r="Y2267" s="186"/>
      <c r="Z2267" s="186"/>
      <c r="AA2267" s="186"/>
      <c r="AB2267" s="186"/>
      <c r="AC2267" s="186"/>
      <c r="AD2267" s="186"/>
      <c r="AE2267" s="186"/>
      <c r="AF2267" s="186"/>
      <c r="AG2267" s="186"/>
      <c r="AH2267" s="186"/>
      <c r="AI2267" s="186"/>
      <c r="AJ2267" s="186"/>
      <c r="AK2267" s="186"/>
      <c r="AL2267" s="186"/>
      <c r="AM2267" s="186"/>
      <c r="AN2267" s="186"/>
      <c r="AO2267" s="186"/>
      <c r="AP2267" s="186"/>
    </row>
    <row r="2268" spans="1:42" s="55" customFormat="1" ht="31.9" hidden="1" customHeight="1" outlineLevel="1" x14ac:dyDescent="0.25">
      <c r="A2268" s="143" t="s">
        <v>1031</v>
      </c>
      <c r="B2268" s="75" t="s">
        <v>982</v>
      </c>
      <c r="C2268" s="73"/>
      <c r="D2268" s="111"/>
      <c r="E2268" s="76"/>
      <c r="F2268" s="76"/>
      <c r="G2268" s="78"/>
      <c r="H2268" s="186"/>
      <c r="I2268" s="186"/>
      <c r="J2268" s="186"/>
      <c r="K2268" s="186"/>
      <c r="L2268" s="186"/>
      <c r="M2268" s="186"/>
      <c r="N2268" s="186"/>
      <c r="O2268" s="186"/>
      <c r="P2268" s="186"/>
      <c r="Q2268" s="186"/>
      <c r="R2268" s="186"/>
      <c r="S2268" s="186"/>
      <c r="T2268" s="186"/>
      <c r="U2268" s="186"/>
      <c r="V2268" s="186"/>
      <c r="W2268" s="186"/>
      <c r="X2268" s="186"/>
      <c r="Y2268" s="186"/>
      <c r="Z2268" s="186"/>
      <c r="AA2268" s="186"/>
      <c r="AB2268" s="186"/>
      <c r="AC2268" s="186"/>
      <c r="AD2268" s="186"/>
      <c r="AE2268" s="186"/>
      <c r="AF2268" s="186"/>
      <c r="AG2268" s="186"/>
      <c r="AH2268" s="186"/>
      <c r="AI2268" s="186"/>
      <c r="AJ2268" s="186"/>
      <c r="AK2268" s="186"/>
      <c r="AL2268" s="186"/>
      <c r="AM2268" s="186"/>
      <c r="AN2268" s="186"/>
      <c r="AO2268" s="186"/>
      <c r="AP2268" s="186"/>
    </row>
    <row r="2269" spans="1:42" s="55" customFormat="1" ht="31.9" hidden="1" customHeight="1" outlineLevel="1" x14ac:dyDescent="0.25">
      <c r="A2269" s="143" t="s">
        <v>1032</v>
      </c>
      <c r="B2269" s="75" t="s">
        <v>984</v>
      </c>
      <c r="C2269" s="73"/>
      <c r="D2269" s="111"/>
      <c r="E2269" s="76"/>
      <c r="F2269" s="76"/>
      <c r="G2269" s="78"/>
      <c r="H2269" s="186"/>
      <c r="I2269" s="186"/>
      <c r="J2269" s="186"/>
      <c r="K2269" s="186"/>
      <c r="L2269" s="186"/>
      <c r="M2269" s="186"/>
      <c r="N2269" s="186"/>
      <c r="O2269" s="186"/>
      <c r="P2269" s="186"/>
      <c r="Q2269" s="186"/>
      <c r="R2269" s="186"/>
      <c r="S2269" s="186"/>
      <c r="T2269" s="186"/>
      <c r="U2269" s="186"/>
      <c r="V2269" s="186"/>
      <c r="W2269" s="186"/>
      <c r="X2269" s="186"/>
      <c r="Y2269" s="186"/>
      <c r="Z2269" s="186"/>
      <c r="AA2269" s="186"/>
      <c r="AB2269" s="186"/>
      <c r="AC2269" s="186"/>
      <c r="AD2269" s="186"/>
      <c r="AE2269" s="186"/>
      <c r="AF2269" s="186"/>
      <c r="AG2269" s="186"/>
      <c r="AH2269" s="186"/>
      <c r="AI2269" s="186"/>
      <c r="AJ2269" s="186"/>
      <c r="AK2269" s="186"/>
      <c r="AL2269" s="186"/>
      <c r="AM2269" s="186"/>
      <c r="AN2269" s="186"/>
      <c r="AO2269" s="186"/>
      <c r="AP2269" s="186"/>
    </row>
    <row r="2270" spans="1:42" s="55" customFormat="1" ht="31.9" hidden="1" customHeight="1" outlineLevel="1" x14ac:dyDescent="0.25">
      <c r="A2270" s="143" t="s">
        <v>253</v>
      </c>
      <c r="B2270" s="107" t="s">
        <v>3</v>
      </c>
      <c r="C2270" s="73"/>
      <c r="D2270" s="111"/>
      <c r="E2270" s="76"/>
      <c r="F2270" s="76"/>
      <c r="G2270" s="78"/>
      <c r="H2270" s="186"/>
      <c r="I2270" s="186"/>
      <c r="J2270" s="186"/>
      <c r="K2270" s="186"/>
      <c r="L2270" s="186"/>
      <c r="M2270" s="186"/>
      <c r="N2270" s="186"/>
      <c r="O2270" s="186"/>
      <c r="P2270" s="186"/>
      <c r="Q2270" s="186"/>
      <c r="R2270" s="186"/>
      <c r="S2270" s="186"/>
      <c r="T2270" s="186"/>
      <c r="U2270" s="186"/>
      <c r="V2270" s="186"/>
      <c r="W2270" s="186"/>
      <c r="X2270" s="186"/>
      <c r="Y2270" s="186"/>
      <c r="Z2270" s="186"/>
      <c r="AA2270" s="186"/>
      <c r="AB2270" s="186"/>
      <c r="AC2270" s="186"/>
      <c r="AD2270" s="186"/>
      <c r="AE2270" s="186"/>
      <c r="AF2270" s="186"/>
      <c r="AG2270" s="186"/>
      <c r="AH2270" s="186"/>
      <c r="AI2270" s="186"/>
      <c r="AJ2270" s="186"/>
      <c r="AK2270" s="186"/>
      <c r="AL2270" s="186"/>
      <c r="AM2270" s="186"/>
      <c r="AN2270" s="186"/>
      <c r="AO2270" s="186"/>
      <c r="AP2270" s="186"/>
    </row>
    <row r="2271" spans="1:42" s="55" customFormat="1" ht="31.9" hidden="1" customHeight="1" outlineLevel="1" x14ac:dyDescent="0.25">
      <c r="A2271" s="143" t="s">
        <v>1033</v>
      </c>
      <c r="B2271" s="75" t="s">
        <v>976</v>
      </c>
      <c r="C2271" s="73"/>
      <c r="D2271" s="111"/>
      <c r="E2271" s="76"/>
      <c r="F2271" s="76"/>
      <c r="G2271" s="78"/>
      <c r="H2271" s="186"/>
      <c r="I2271" s="186"/>
      <c r="J2271" s="186"/>
      <c r="K2271" s="186"/>
      <c r="L2271" s="186"/>
      <c r="M2271" s="186"/>
      <c r="N2271" s="186"/>
      <c r="O2271" s="186"/>
      <c r="P2271" s="186"/>
      <c r="Q2271" s="186"/>
      <c r="R2271" s="186"/>
      <c r="S2271" s="186"/>
      <c r="T2271" s="186"/>
      <c r="U2271" s="186"/>
      <c r="V2271" s="186"/>
      <c r="W2271" s="186"/>
      <c r="X2271" s="186"/>
      <c r="Y2271" s="186"/>
      <c r="Z2271" s="186"/>
      <c r="AA2271" s="186"/>
      <c r="AB2271" s="186"/>
      <c r="AC2271" s="186"/>
      <c r="AD2271" s="186"/>
      <c r="AE2271" s="186"/>
      <c r="AF2271" s="186"/>
      <c r="AG2271" s="186"/>
      <c r="AH2271" s="186"/>
      <c r="AI2271" s="186"/>
      <c r="AJ2271" s="186"/>
      <c r="AK2271" s="186"/>
      <c r="AL2271" s="186"/>
      <c r="AM2271" s="186"/>
      <c r="AN2271" s="186"/>
      <c r="AO2271" s="186"/>
      <c r="AP2271" s="186"/>
    </row>
    <row r="2272" spans="1:42" s="55" customFormat="1" ht="31.9" hidden="1" customHeight="1" outlineLevel="1" x14ac:dyDescent="0.25">
      <c r="A2272" s="143" t="s">
        <v>1034</v>
      </c>
      <c r="B2272" s="75" t="s">
        <v>978</v>
      </c>
      <c r="C2272" s="73"/>
      <c r="D2272" s="111"/>
      <c r="E2272" s="76"/>
      <c r="F2272" s="76"/>
      <c r="G2272" s="78"/>
      <c r="H2272" s="186"/>
      <c r="I2272" s="186"/>
      <c r="J2272" s="186"/>
      <c r="K2272" s="186"/>
      <c r="L2272" s="186"/>
      <c r="M2272" s="186"/>
      <c r="N2272" s="186"/>
      <c r="O2272" s="186"/>
      <c r="P2272" s="186"/>
      <c r="Q2272" s="186"/>
      <c r="R2272" s="186"/>
      <c r="S2272" s="186"/>
      <c r="T2272" s="186"/>
      <c r="U2272" s="186"/>
      <c r="V2272" s="186"/>
      <c r="W2272" s="186"/>
      <c r="X2272" s="186"/>
      <c r="Y2272" s="186"/>
      <c r="Z2272" s="186"/>
      <c r="AA2272" s="186"/>
      <c r="AB2272" s="186"/>
      <c r="AC2272" s="186"/>
      <c r="AD2272" s="186"/>
      <c r="AE2272" s="186"/>
      <c r="AF2272" s="186"/>
      <c r="AG2272" s="186"/>
      <c r="AH2272" s="186"/>
      <c r="AI2272" s="186"/>
      <c r="AJ2272" s="186"/>
      <c r="AK2272" s="186"/>
      <c r="AL2272" s="186"/>
      <c r="AM2272" s="186"/>
      <c r="AN2272" s="186"/>
      <c r="AO2272" s="186"/>
      <c r="AP2272" s="186"/>
    </row>
    <row r="2273" spans="1:42" s="55" customFormat="1" ht="31.9" hidden="1" customHeight="1" outlineLevel="1" x14ac:dyDescent="0.25">
      <c r="A2273" s="143" t="s">
        <v>1035</v>
      </c>
      <c r="B2273" s="75" t="s">
        <v>980</v>
      </c>
      <c r="C2273" s="73"/>
      <c r="D2273" s="111"/>
      <c r="E2273" s="76"/>
      <c r="F2273" s="76"/>
      <c r="G2273" s="78"/>
      <c r="H2273" s="186"/>
      <c r="I2273" s="186"/>
      <c r="J2273" s="186"/>
      <c r="K2273" s="186"/>
      <c r="L2273" s="186"/>
      <c r="M2273" s="186"/>
      <c r="N2273" s="186"/>
      <c r="O2273" s="186"/>
      <c r="P2273" s="186"/>
      <c r="Q2273" s="186"/>
      <c r="R2273" s="186"/>
      <c r="S2273" s="186"/>
      <c r="T2273" s="186"/>
      <c r="U2273" s="186"/>
      <c r="V2273" s="186"/>
      <c r="W2273" s="186"/>
      <c r="X2273" s="186"/>
      <c r="Y2273" s="186"/>
      <c r="Z2273" s="186"/>
      <c r="AA2273" s="186"/>
      <c r="AB2273" s="186"/>
      <c r="AC2273" s="186"/>
      <c r="AD2273" s="186"/>
      <c r="AE2273" s="186"/>
      <c r="AF2273" s="186"/>
      <c r="AG2273" s="186"/>
      <c r="AH2273" s="186"/>
      <c r="AI2273" s="186"/>
      <c r="AJ2273" s="186"/>
      <c r="AK2273" s="186"/>
      <c r="AL2273" s="186"/>
      <c r="AM2273" s="186"/>
      <c r="AN2273" s="186"/>
      <c r="AO2273" s="186"/>
      <c r="AP2273" s="186"/>
    </row>
    <row r="2274" spans="1:42" s="55" customFormat="1" ht="31.9" hidden="1" customHeight="1" outlineLevel="1" x14ac:dyDescent="0.25">
      <c r="A2274" s="143" t="s">
        <v>1036</v>
      </c>
      <c r="B2274" s="75" t="s">
        <v>982</v>
      </c>
      <c r="C2274" s="73"/>
      <c r="D2274" s="111"/>
      <c r="E2274" s="76"/>
      <c r="F2274" s="76"/>
      <c r="G2274" s="78"/>
      <c r="H2274" s="186"/>
      <c r="I2274" s="186"/>
      <c r="J2274" s="186"/>
      <c r="K2274" s="186"/>
      <c r="L2274" s="186"/>
      <c r="M2274" s="186"/>
      <c r="N2274" s="186"/>
      <c r="O2274" s="186"/>
      <c r="P2274" s="186"/>
      <c r="Q2274" s="186"/>
      <c r="R2274" s="186"/>
      <c r="S2274" s="186"/>
      <c r="T2274" s="186"/>
      <c r="U2274" s="186"/>
      <c r="V2274" s="186"/>
      <c r="W2274" s="186"/>
      <c r="X2274" s="186"/>
      <c r="Y2274" s="186"/>
      <c r="Z2274" s="186"/>
      <c r="AA2274" s="186"/>
      <c r="AB2274" s="186"/>
      <c r="AC2274" s="186"/>
      <c r="AD2274" s="186"/>
      <c r="AE2274" s="186"/>
      <c r="AF2274" s="186"/>
      <c r="AG2274" s="186"/>
      <c r="AH2274" s="186"/>
      <c r="AI2274" s="186"/>
      <c r="AJ2274" s="186"/>
      <c r="AK2274" s="186"/>
      <c r="AL2274" s="186"/>
      <c r="AM2274" s="186"/>
      <c r="AN2274" s="186"/>
      <c r="AO2274" s="186"/>
      <c r="AP2274" s="186"/>
    </row>
    <row r="2275" spans="1:42" s="55" customFormat="1" ht="31.9" hidden="1" customHeight="1" outlineLevel="1" x14ac:dyDescent="0.25">
      <c r="A2275" s="143" t="s">
        <v>1037</v>
      </c>
      <c r="B2275" s="75" t="s">
        <v>984</v>
      </c>
      <c r="C2275" s="73"/>
      <c r="D2275" s="111"/>
      <c r="E2275" s="76"/>
      <c r="F2275" s="76"/>
      <c r="G2275" s="78"/>
      <c r="H2275" s="186"/>
      <c r="I2275" s="186"/>
      <c r="J2275" s="186"/>
      <c r="K2275" s="186"/>
      <c r="L2275" s="186"/>
      <c r="M2275" s="186"/>
      <c r="N2275" s="186"/>
      <c r="O2275" s="186"/>
      <c r="P2275" s="186"/>
      <c r="Q2275" s="186"/>
      <c r="R2275" s="186"/>
      <c r="S2275" s="186"/>
      <c r="T2275" s="186"/>
      <c r="U2275" s="186"/>
      <c r="V2275" s="186"/>
      <c r="W2275" s="186"/>
      <c r="X2275" s="186"/>
      <c r="Y2275" s="186"/>
      <c r="Z2275" s="186"/>
      <c r="AA2275" s="186"/>
      <c r="AB2275" s="186"/>
      <c r="AC2275" s="186"/>
      <c r="AD2275" s="186"/>
      <c r="AE2275" s="186"/>
      <c r="AF2275" s="186"/>
      <c r="AG2275" s="186"/>
      <c r="AH2275" s="186"/>
      <c r="AI2275" s="186"/>
      <c r="AJ2275" s="186"/>
      <c r="AK2275" s="186"/>
      <c r="AL2275" s="186"/>
      <c r="AM2275" s="186"/>
      <c r="AN2275" s="186"/>
      <c r="AO2275" s="186"/>
      <c r="AP2275" s="186"/>
    </row>
    <row r="2276" spans="1:42" s="55" customFormat="1" ht="31.9" hidden="1" customHeight="1" outlineLevel="1" x14ac:dyDescent="0.25">
      <c r="A2276" s="143" t="s">
        <v>254</v>
      </c>
      <c r="B2276" s="72" t="s">
        <v>5</v>
      </c>
      <c r="C2276" s="73"/>
      <c r="D2276" s="111"/>
      <c r="E2276" s="76"/>
      <c r="F2276" s="76"/>
      <c r="G2276" s="78"/>
      <c r="H2276" s="186"/>
      <c r="I2276" s="186"/>
      <c r="J2276" s="186"/>
      <c r="K2276" s="186"/>
      <c r="L2276" s="186"/>
      <c r="M2276" s="186"/>
      <c r="N2276" s="186"/>
      <c r="O2276" s="186"/>
      <c r="P2276" s="186"/>
      <c r="Q2276" s="186"/>
      <c r="R2276" s="186"/>
      <c r="S2276" s="186"/>
      <c r="T2276" s="186"/>
      <c r="U2276" s="186"/>
      <c r="V2276" s="186"/>
      <c r="W2276" s="186"/>
      <c r="X2276" s="186"/>
      <c r="Y2276" s="186"/>
      <c r="Z2276" s="186"/>
      <c r="AA2276" s="186"/>
      <c r="AB2276" s="186"/>
      <c r="AC2276" s="186"/>
      <c r="AD2276" s="186"/>
      <c r="AE2276" s="186"/>
      <c r="AF2276" s="186"/>
      <c r="AG2276" s="186"/>
      <c r="AH2276" s="186"/>
      <c r="AI2276" s="186"/>
      <c r="AJ2276" s="186"/>
      <c r="AK2276" s="186"/>
      <c r="AL2276" s="186"/>
      <c r="AM2276" s="186"/>
      <c r="AN2276" s="186"/>
      <c r="AO2276" s="186"/>
      <c r="AP2276" s="186"/>
    </row>
    <row r="2277" spans="1:42" s="55" customFormat="1" ht="31.9" hidden="1" customHeight="1" outlineLevel="1" x14ac:dyDescent="0.25">
      <c r="A2277" s="143" t="s">
        <v>1038</v>
      </c>
      <c r="B2277" s="75" t="s">
        <v>976</v>
      </c>
      <c r="C2277" s="73"/>
      <c r="D2277" s="111"/>
      <c r="E2277" s="76"/>
      <c r="F2277" s="76"/>
      <c r="G2277" s="78"/>
      <c r="H2277" s="186"/>
      <c r="I2277" s="186"/>
      <c r="J2277" s="186"/>
      <c r="K2277" s="186"/>
      <c r="L2277" s="186"/>
      <c r="M2277" s="186"/>
      <c r="N2277" s="186"/>
      <c r="O2277" s="186"/>
      <c r="P2277" s="186"/>
      <c r="Q2277" s="186"/>
      <c r="R2277" s="186"/>
      <c r="S2277" s="186"/>
      <c r="T2277" s="186"/>
      <c r="U2277" s="186"/>
      <c r="V2277" s="186"/>
      <c r="W2277" s="186"/>
      <c r="X2277" s="186"/>
      <c r="Y2277" s="186"/>
      <c r="Z2277" s="186"/>
      <c r="AA2277" s="186"/>
      <c r="AB2277" s="186"/>
      <c r="AC2277" s="186"/>
      <c r="AD2277" s="186"/>
      <c r="AE2277" s="186"/>
      <c r="AF2277" s="186"/>
      <c r="AG2277" s="186"/>
      <c r="AH2277" s="186"/>
      <c r="AI2277" s="186"/>
      <c r="AJ2277" s="186"/>
      <c r="AK2277" s="186"/>
      <c r="AL2277" s="186"/>
      <c r="AM2277" s="186"/>
      <c r="AN2277" s="186"/>
      <c r="AO2277" s="186"/>
      <c r="AP2277" s="186"/>
    </row>
    <row r="2278" spans="1:42" s="55" customFormat="1" ht="31.9" hidden="1" customHeight="1" outlineLevel="1" x14ac:dyDescent="0.25">
      <c r="A2278" s="143" t="s">
        <v>1039</v>
      </c>
      <c r="B2278" s="75" t="s">
        <v>978</v>
      </c>
      <c r="C2278" s="73"/>
      <c r="D2278" s="111"/>
      <c r="E2278" s="76"/>
      <c r="F2278" s="76"/>
      <c r="G2278" s="78"/>
      <c r="H2278" s="186"/>
      <c r="I2278" s="186"/>
      <c r="J2278" s="186"/>
      <c r="K2278" s="186"/>
      <c r="L2278" s="186"/>
      <c r="M2278" s="186"/>
      <c r="N2278" s="186"/>
      <c r="O2278" s="186"/>
      <c r="P2278" s="186"/>
      <c r="Q2278" s="186"/>
      <c r="R2278" s="186"/>
      <c r="S2278" s="186"/>
      <c r="T2278" s="186"/>
      <c r="U2278" s="186"/>
      <c r="V2278" s="186"/>
      <c r="W2278" s="186"/>
      <c r="X2278" s="186"/>
      <c r="Y2278" s="186"/>
      <c r="Z2278" s="186"/>
      <c r="AA2278" s="186"/>
      <c r="AB2278" s="186"/>
      <c r="AC2278" s="186"/>
      <c r="AD2278" s="186"/>
      <c r="AE2278" s="186"/>
      <c r="AF2278" s="186"/>
      <c r="AG2278" s="186"/>
      <c r="AH2278" s="186"/>
      <c r="AI2278" s="186"/>
      <c r="AJ2278" s="186"/>
      <c r="AK2278" s="186"/>
      <c r="AL2278" s="186"/>
      <c r="AM2278" s="186"/>
      <c r="AN2278" s="186"/>
      <c r="AO2278" s="186"/>
      <c r="AP2278" s="186"/>
    </row>
    <row r="2279" spans="1:42" s="55" customFormat="1" ht="31.9" hidden="1" customHeight="1" outlineLevel="1" x14ac:dyDescent="0.25">
      <c r="A2279" s="143" t="s">
        <v>1040</v>
      </c>
      <c r="B2279" s="75" t="s">
        <v>980</v>
      </c>
      <c r="C2279" s="73"/>
      <c r="D2279" s="111"/>
      <c r="E2279" s="76"/>
      <c r="F2279" s="76"/>
      <c r="G2279" s="78"/>
      <c r="H2279" s="186"/>
      <c r="I2279" s="186"/>
      <c r="J2279" s="186"/>
      <c r="K2279" s="186"/>
      <c r="L2279" s="186"/>
      <c r="M2279" s="186"/>
      <c r="N2279" s="186"/>
      <c r="O2279" s="186"/>
      <c r="P2279" s="186"/>
      <c r="Q2279" s="186"/>
      <c r="R2279" s="186"/>
      <c r="S2279" s="186"/>
      <c r="T2279" s="186"/>
      <c r="U2279" s="186"/>
      <c r="V2279" s="186"/>
      <c r="W2279" s="186"/>
      <c r="X2279" s="186"/>
      <c r="Y2279" s="186"/>
      <c r="Z2279" s="186"/>
      <c r="AA2279" s="186"/>
      <c r="AB2279" s="186"/>
      <c r="AC2279" s="186"/>
      <c r="AD2279" s="186"/>
      <c r="AE2279" s="186"/>
      <c r="AF2279" s="186"/>
      <c r="AG2279" s="186"/>
      <c r="AH2279" s="186"/>
      <c r="AI2279" s="186"/>
      <c r="AJ2279" s="186"/>
      <c r="AK2279" s="186"/>
      <c r="AL2279" s="186"/>
      <c r="AM2279" s="186"/>
      <c r="AN2279" s="186"/>
      <c r="AO2279" s="186"/>
      <c r="AP2279" s="186"/>
    </row>
    <row r="2280" spans="1:42" s="55" customFormat="1" ht="31.9" hidden="1" customHeight="1" outlineLevel="1" x14ac:dyDescent="0.25">
      <c r="A2280" s="143" t="s">
        <v>1041</v>
      </c>
      <c r="B2280" s="75" t="s">
        <v>982</v>
      </c>
      <c r="C2280" s="73"/>
      <c r="D2280" s="111"/>
      <c r="E2280" s="76"/>
      <c r="F2280" s="76"/>
      <c r="G2280" s="78"/>
      <c r="H2280" s="186"/>
      <c r="I2280" s="186"/>
      <c r="J2280" s="186"/>
      <c r="K2280" s="186"/>
      <c r="L2280" s="186"/>
      <c r="M2280" s="186"/>
      <c r="N2280" s="186"/>
      <c r="O2280" s="186"/>
      <c r="P2280" s="186"/>
      <c r="Q2280" s="186"/>
      <c r="R2280" s="186"/>
      <c r="S2280" s="186"/>
      <c r="T2280" s="186"/>
      <c r="U2280" s="186"/>
      <c r="V2280" s="186"/>
      <c r="W2280" s="186"/>
      <c r="X2280" s="186"/>
      <c r="Y2280" s="186"/>
      <c r="Z2280" s="186"/>
      <c r="AA2280" s="186"/>
      <c r="AB2280" s="186"/>
      <c r="AC2280" s="186"/>
      <c r="AD2280" s="186"/>
      <c r="AE2280" s="186"/>
      <c r="AF2280" s="186"/>
      <c r="AG2280" s="186"/>
      <c r="AH2280" s="186"/>
      <c r="AI2280" s="186"/>
      <c r="AJ2280" s="186"/>
      <c r="AK2280" s="186"/>
      <c r="AL2280" s="186"/>
      <c r="AM2280" s="186"/>
      <c r="AN2280" s="186"/>
      <c r="AO2280" s="186"/>
      <c r="AP2280" s="186"/>
    </row>
    <row r="2281" spans="1:42" s="55" customFormat="1" ht="31.9" hidden="1" customHeight="1" outlineLevel="1" x14ac:dyDescent="0.25">
      <c r="A2281" s="143" t="s">
        <v>1042</v>
      </c>
      <c r="B2281" s="75" t="s">
        <v>984</v>
      </c>
      <c r="C2281" s="73"/>
      <c r="D2281" s="111"/>
      <c r="E2281" s="76"/>
      <c r="F2281" s="76"/>
      <c r="G2281" s="78"/>
      <c r="H2281" s="186"/>
      <c r="I2281" s="186"/>
      <c r="J2281" s="186"/>
      <c r="K2281" s="186"/>
      <c r="L2281" s="186"/>
      <c r="M2281" s="186"/>
      <c r="N2281" s="186"/>
      <c r="O2281" s="186"/>
      <c r="P2281" s="186"/>
      <c r="Q2281" s="186"/>
      <c r="R2281" s="186"/>
      <c r="S2281" s="186"/>
      <c r="T2281" s="186"/>
      <c r="U2281" s="186"/>
      <c r="V2281" s="186"/>
      <c r="W2281" s="186"/>
      <c r="X2281" s="186"/>
      <c r="Y2281" s="186"/>
      <c r="Z2281" s="186"/>
      <c r="AA2281" s="186"/>
      <c r="AB2281" s="186"/>
      <c r="AC2281" s="186"/>
      <c r="AD2281" s="186"/>
      <c r="AE2281" s="186"/>
      <c r="AF2281" s="186"/>
      <c r="AG2281" s="186"/>
      <c r="AH2281" s="186"/>
      <c r="AI2281" s="186"/>
      <c r="AJ2281" s="186"/>
      <c r="AK2281" s="186"/>
      <c r="AL2281" s="186"/>
      <c r="AM2281" s="186"/>
      <c r="AN2281" s="186"/>
      <c r="AO2281" s="186"/>
      <c r="AP2281" s="186"/>
    </row>
    <row r="2282" spans="1:42" s="55" customFormat="1" ht="31.9" hidden="1" customHeight="1" outlineLevel="1" x14ac:dyDescent="0.25">
      <c r="A2282" s="143" t="s">
        <v>255</v>
      </c>
      <c r="B2282" s="72" t="s">
        <v>353</v>
      </c>
      <c r="C2282" s="73"/>
      <c r="D2282" s="111"/>
      <c r="E2282" s="76"/>
      <c r="F2282" s="76"/>
      <c r="G2282" s="78"/>
      <c r="H2282" s="186"/>
      <c r="I2282" s="186"/>
      <c r="J2282" s="186"/>
      <c r="K2282" s="186"/>
      <c r="L2282" s="186"/>
      <c r="M2282" s="186"/>
      <c r="N2282" s="186"/>
      <c r="O2282" s="186"/>
      <c r="P2282" s="186"/>
      <c r="Q2282" s="186"/>
      <c r="R2282" s="186"/>
      <c r="S2282" s="186"/>
      <c r="T2282" s="186"/>
      <c r="U2282" s="186"/>
      <c r="V2282" s="186"/>
      <c r="W2282" s="186"/>
      <c r="X2282" s="186"/>
      <c r="Y2282" s="186"/>
      <c r="Z2282" s="186"/>
      <c r="AA2282" s="186"/>
      <c r="AB2282" s="186"/>
      <c r="AC2282" s="186"/>
      <c r="AD2282" s="186"/>
      <c r="AE2282" s="186"/>
      <c r="AF2282" s="186"/>
      <c r="AG2282" s="186"/>
      <c r="AH2282" s="186"/>
      <c r="AI2282" s="186"/>
      <c r="AJ2282" s="186"/>
      <c r="AK2282" s="186"/>
      <c r="AL2282" s="186"/>
      <c r="AM2282" s="186"/>
      <c r="AN2282" s="186"/>
      <c r="AO2282" s="186"/>
      <c r="AP2282" s="186"/>
    </row>
    <row r="2283" spans="1:42" s="55" customFormat="1" ht="31.9" hidden="1" customHeight="1" outlineLevel="1" x14ac:dyDescent="0.25">
      <c r="A2283" s="143" t="s">
        <v>1043</v>
      </c>
      <c r="B2283" s="75" t="s">
        <v>976</v>
      </c>
      <c r="C2283" s="73"/>
      <c r="D2283" s="111"/>
      <c r="E2283" s="76"/>
      <c r="F2283" s="76"/>
      <c r="G2283" s="78"/>
      <c r="H2283" s="186"/>
      <c r="I2283" s="186"/>
      <c r="J2283" s="186"/>
      <c r="K2283" s="186"/>
      <c r="L2283" s="186"/>
      <c r="M2283" s="186"/>
      <c r="N2283" s="186"/>
      <c r="O2283" s="186"/>
      <c r="P2283" s="186"/>
      <c r="Q2283" s="186"/>
      <c r="R2283" s="186"/>
      <c r="S2283" s="186"/>
      <c r="T2283" s="186"/>
      <c r="U2283" s="186"/>
      <c r="V2283" s="186"/>
      <c r="W2283" s="186"/>
      <c r="X2283" s="186"/>
      <c r="Y2283" s="186"/>
      <c r="Z2283" s="186"/>
      <c r="AA2283" s="186"/>
      <c r="AB2283" s="186"/>
      <c r="AC2283" s="186"/>
      <c r="AD2283" s="186"/>
      <c r="AE2283" s="186"/>
      <c r="AF2283" s="186"/>
      <c r="AG2283" s="186"/>
      <c r="AH2283" s="186"/>
      <c r="AI2283" s="186"/>
      <c r="AJ2283" s="186"/>
      <c r="AK2283" s="186"/>
      <c r="AL2283" s="186"/>
      <c r="AM2283" s="186"/>
      <c r="AN2283" s="186"/>
      <c r="AO2283" s="186"/>
      <c r="AP2283" s="186"/>
    </row>
    <row r="2284" spans="1:42" s="55" customFormat="1" ht="31.9" hidden="1" customHeight="1" outlineLevel="1" x14ac:dyDescent="0.25">
      <c r="A2284" s="143" t="s">
        <v>1044</v>
      </c>
      <c r="B2284" s="75" t="s">
        <v>978</v>
      </c>
      <c r="C2284" s="73"/>
      <c r="D2284" s="111"/>
      <c r="E2284" s="76"/>
      <c r="F2284" s="76"/>
      <c r="G2284" s="78"/>
      <c r="H2284" s="186"/>
      <c r="I2284" s="186"/>
      <c r="J2284" s="186"/>
      <c r="K2284" s="186"/>
      <c r="L2284" s="186"/>
      <c r="M2284" s="186"/>
      <c r="N2284" s="186"/>
      <c r="O2284" s="186"/>
      <c r="P2284" s="186"/>
      <c r="Q2284" s="186"/>
      <c r="R2284" s="186"/>
      <c r="S2284" s="186"/>
      <c r="T2284" s="186"/>
      <c r="U2284" s="186"/>
      <c r="V2284" s="186"/>
      <c r="W2284" s="186"/>
      <c r="X2284" s="186"/>
      <c r="Y2284" s="186"/>
      <c r="Z2284" s="186"/>
      <c r="AA2284" s="186"/>
      <c r="AB2284" s="186"/>
      <c r="AC2284" s="186"/>
      <c r="AD2284" s="186"/>
      <c r="AE2284" s="186"/>
      <c r="AF2284" s="186"/>
      <c r="AG2284" s="186"/>
      <c r="AH2284" s="186"/>
      <c r="AI2284" s="186"/>
      <c r="AJ2284" s="186"/>
      <c r="AK2284" s="186"/>
      <c r="AL2284" s="186"/>
      <c r="AM2284" s="186"/>
      <c r="AN2284" s="186"/>
      <c r="AO2284" s="186"/>
      <c r="AP2284" s="186"/>
    </row>
    <row r="2285" spans="1:42" s="55" customFormat="1" ht="31.9" hidden="1" customHeight="1" outlineLevel="1" x14ac:dyDescent="0.25">
      <c r="A2285" s="143" t="s">
        <v>1045</v>
      </c>
      <c r="B2285" s="75" t="s">
        <v>980</v>
      </c>
      <c r="C2285" s="73"/>
      <c r="D2285" s="111"/>
      <c r="E2285" s="76"/>
      <c r="F2285" s="76"/>
      <c r="G2285" s="78"/>
      <c r="H2285" s="186"/>
      <c r="I2285" s="186"/>
      <c r="J2285" s="186"/>
      <c r="K2285" s="186"/>
      <c r="L2285" s="186"/>
      <c r="M2285" s="186"/>
      <c r="N2285" s="186"/>
      <c r="O2285" s="186"/>
      <c r="P2285" s="186"/>
      <c r="Q2285" s="186"/>
      <c r="R2285" s="186"/>
      <c r="S2285" s="186"/>
      <c r="T2285" s="186"/>
      <c r="U2285" s="186"/>
      <c r="V2285" s="186"/>
      <c r="W2285" s="186"/>
      <c r="X2285" s="186"/>
      <c r="Y2285" s="186"/>
      <c r="Z2285" s="186"/>
      <c r="AA2285" s="186"/>
      <c r="AB2285" s="186"/>
      <c r="AC2285" s="186"/>
      <c r="AD2285" s="186"/>
      <c r="AE2285" s="186"/>
      <c r="AF2285" s="186"/>
      <c r="AG2285" s="186"/>
      <c r="AH2285" s="186"/>
      <c r="AI2285" s="186"/>
      <c r="AJ2285" s="186"/>
      <c r="AK2285" s="186"/>
      <c r="AL2285" s="186"/>
      <c r="AM2285" s="186"/>
      <c r="AN2285" s="186"/>
      <c r="AO2285" s="186"/>
      <c r="AP2285" s="186"/>
    </row>
    <row r="2286" spans="1:42" s="55" customFormat="1" ht="31.9" hidden="1" customHeight="1" outlineLevel="1" x14ac:dyDescent="0.25">
      <c r="A2286" s="143" t="s">
        <v>1046</v>
      </c>
      <c r="B2286" s="75" t="s">
        <v>982</v>
      </c>
      <c r="C2286" s="73"/>
      <c r="D2286" s="111"/>
      <c r="E2286" s="76"/>
      <c r="F2286" s="76"/>
      <c r="G2286" s="78"/>
      <c r="H2286" s="186"/>
      <c r="I2286" s="186"/>
      <c r="J2286" s="186"/>
      <c r="K2286" s="186"/>
      <c r="L2286" s="186"/>
      <c r="M2286" s="186"/>
      <c r="N2286" s="186"/>
      <c r="O2286" s="186"/>
      <c r="P2286" s="186"/>
      <c r="Q2286" s="186"/>
      <c r="R2286" s="186"/>
      <c r="S2286" s="186"/>
      <c r="T2286" s="186"/>
      <c r="U2286" s="186"/>
      <c r="V2286" s="186"/>
      <c r="W2286" s="186"/>
      <c r="X2286" s="186"/>
      <c r="Y2286" s="186"/>
      <c r="Z2286" s="186"/>
      <c r="AA2286" s="186"/>
      <c r="AB2286" s="186"/>
      <c r="AC2286" s="186"/>
      <c r="AD2286" s="186"/>
      <c r="AE2286" s="186"/>
      <c r="AF2286" s="186"/>
      <c r="AG2286" s="186"/>
      <c r="AH2286" s="186"/>
      <c r="AI2286" s="186"/>
      <c r="AJ2286" s="186"/>
      <c r="AK2286" s="186"/>
      <c r="AL2286" s="186"/>
      <c r="AM2286" s="186"/>
      <c r="AN2286" s="186"/>
      <c r="AO2286" s="186"/>
      <c r="AP2286" s="186"/>
    </row>
    <row r="2287" spans="1:42" s="55" customFormat="1" ht="31.9" hidden="1" customHeight="1" outlineLevel="1" x14ac:dyDescent="0.25">
      <c r="A2287" s="143" t="s">
        <v>1047</v>
      </c>
      <c r="B2287" s="75" t="s">
        <v>984</v>
      </c>
      <c r="C2287" s="73"/>
      <c r="D2287" s="111"/>
      <c r="E2287" s="76"/>
      <c r="F2287" s="76"/>
      <c r="G2287" s="78"/>
      <c r="H2287" s="186"/>
      <c r="I2287" s="186"/>
      <c r="J2287" s="186"/>
      <c r="K2287" s="186"/>
      <c r="L2287" s="186"/>
      <c r="M2287" s="186"/>
      <c r="N2287" s="186"/>
      <c r="O2287" s="186"/>
      <c r="P2287" s="186"/>
      <c r="Q2287" s="186"/>
      <c r="R2287" s="186"/>
      <c r="S2287" s="186"/>
      <c r="T2287" s="186"/>
      <c r="U2287" s="186"/>
      <c r="V2287" s="186"/>
      <c r="W2287" s="186"/>
      <c r="X2287" s="186"/>
      <c r="Y2287" s="186"/>
      <c r="Z2287" s="186"/>
      <c r="AA2287" s="186"/>
      <c r="AB2287" s="186"/>
      <c r="AC2287" s="186"/>
      <c r="AD2287" s="186"/>
      <c r="AE2287" s="186"/>
      <c r="AF2287" s="186"/>
      <c r="AG2287" s="186"/>
      <c r="AH2287" s="186"/>
      <c r="AI2287" s="186"/>
      <c r="AJ2287" s="186"/>
      <c r="AK2287" s="186"/>
      <c r="AL2287" s="186"/>
      <c r="AM2287" s="186"/>
      <c r="AN2287" s="186"/>
      <c r="AO2287" s="186"/>
      <c r="AP2287" s="186"/>
    </row>
    <row r="2288" spans="1:42" s="55" customFormat="1" ht="31.9" hidden="1" customHeight="1" outlineLevel="1" x14ac:dyDescent="0.25">
      <c r="A2288" s="143" t="s">
        <v>256</v>
      </c>
      <c r="B2288" s="72" t="s">
        <v>356</v>
      </c>
      <c r="C2288" s="73"/>
      <c r="D2288" s="111"/>
      <c r="E2288" s="76"/>
      <c r="F2288" s="76"/>
      <c r="G2288" s="78"/>
      <c r="H2288" s="186"/>
      <c r="I2288" s="186"/>
      <c r="J2288" s="186"/>
      <c r="K2288" s="186"/>
      <c r="L2288" s="186"/>
      <c r="M2288" s="186"/>
      <c r="N2288" s="186"/>
      <c r="O2288" s="186"/>
      <c r="P2288" s="186"/>
      <c r="Q2288" s="186"/>
      <c r="R2288" s="186"/>
      <c r="S2288" s="186"/>
      <c r="T2288" s="186"/>
      <c r="U2288" s="186"/>
      <c r="V2288" s="186"/>
      <c r="W2288" s="186"/>
      <c r="X2288" s="186"/>
      <c r="Y2288" s="186"/>
      <c r="Z2288" s="186"/>
      <c r="AA2288" s="186"/>
      <c r="AB2288" s="186"/>
      <c r="AC2288" s="186"/>
      <c r="AD2288" s="186"/>
      <c r="AE2288" s="186"/>
      <c r="AF2288" s="186"/>
      <c r="AG2288" s="186"/>
      <c r="AH2288" s="186"/>
      <c r="AI2288" s="186"/>
      <c r="AJ2288" s="186"/>
      <c r="AK2288" s="186"/>
      <c r="AL2288" s="186"/>
      <c r="AM2288" s="186"/>
      <c r="AN2288" s="186"/>
      <c r="AO2288" s="186"/>
      <c r="AP2288" s="186"/>
    </row>
    <row r="2289" spans="1:42" s="55" customFormat="1" ht="31.9" hidden="1" customHeight="1" outlineLevel="1" x14ac:dyDescent="0.25">
      <c r="A2289" s="143" t="s">
        <v>1048</v>
      </c>
      <c r="B2289" s="75" t="s">
        <v>976</v>
      </c>
      <c r="C2289" s="73"/>
      <c r="D2289" s="111"/>
      <c r="E2289" s="76"/>
      <c r="F2289" s="76"/>
      <c r="G2289" s="78"/>
      <c r="H2289" s="186"/>
      <c r="I2289" s="186"/>
      <c r="J2289" s="186"/>
      <c r="K2289" s="186"/>
      <c r="L2289" s="186"/>
      <c r="M2289" s="186"/>
      <c r="N2289" s="186"/>
      <c r="O2289" s="186"/>
      <c r="P2289" s="186"/>
      <c r="Q2289" s="186"/>
      <c r="R2289" s="186"/>
      <c r="S2289" s="186"/>
      <c r="T2289" s="186"/>
      <c r="U2289" s="186"/>
      <c r="V2289" s="186"/>
      <c r="W2289" s="186"/>
      <c r="X2289" s="186"/>
      <c r="Y2289" s="186"/>
      <c r="Z2289" s="186"/>
      <c r="AA2289" s="186"/>
      <c r="AB2289" s="186"/>
      <c r="AC2289" s="186"/>
      <c r="AD2289" s="186"/>
      <c r="AE2289" s="186"/>
      <c r="AF2289" s="186"/>
      <c r="AG2289" s="186"/>
      <c r="AH2289" s="186"/>
      <c r="AI2289" s="186"/>
      <c r="AJ2289" s="186"/>
      <c r="AK2289" s="186"/>
      <c r="AL2289" s="186"/>
      <c r="AM2289" s="186"/>
      <c r="AN2289" s="186"/>
      <c r="AO2289" s="186"/>
      <c r="AP2289" s="186"/>
    </row>
    <row r="2290" spans="1:42" s="55" customFormat="1" ht="31.9" hidden="1" customHeight="1" outlineLevel="1" x14ac:dyDescent="0.25">
      <c r="A2290" s="143" t="s">
        <v>1049</v>
      </c>
      <c r="B2290" s="75" t="s">
        <v>978</v>
      </c>
      <c r="C2290" s="73"/>
      <c r="D2290" s="111"/>
      <c r="E2290" s="76"/>
      <c r="F2290" s="76"/>
      <c r="G2290" s="78"/>
      <c r="H2290" s="186"/>
      <c r="I2290" s="186"/>
      <c r="J2290" s="186"/>
      <c r="K2290" s="186"/>
      <c r="L2290" s="186"/>
      <c r="M2290" s="186"/>
      <c r="N2290" s="186"/>
      <c r="O2290" s="186"/>
      <c r="P2290" s="186"/>
      <c r="Q2290" s="186"/>
      <c r="R2290" s="186"/>
      <c r="S2290" s="186"/>
      <c r="T2290" s="186"/>
      <c r="U2290" s="186"/>
      <c r="V2290" s="186"/>
      <c r="W2290" s="186"/>
      <c r="X2290" s="186"/>
      <c r="Y2290" s="186"/>
      <c r="Z2290" s="186"/>
      <c r="AA2290" s="186"/>
      <c r="AB2290" s="186"/>
      <c r="AC2290" s="186"/>
      <c r="AD2290" s="186"/>
      <c r="AE2290" s="186"/>
      <c r="AF2290" s="186"/>
      <c r="AG2290" s="186"/>
      <c r="AH2290" s="186"/>
      <c r="AI2290" s="186"/>
      <c r="AJ2290" s="186"/>
      <c r="AK2290" s="186"/>
      <c r="AL2290" s="186"/>
      <c r="AM2290" s="186"/>
      <c r="AN2290" s="186"/>
      <c r="AO2290" s="186"/>
      <c r="AP2290" s="186"/>
    </row>
    <row r="2291" spans="1:42" s="55" customFormat="1" ht="31.9" hidden="1" customHeight="1" outlineLevel="1" x14ac:dyDescent="0.25">
      <c r="A2291" s="143" t="s">
        <v>1050</v>
      </c>
      <c r="B2291" s="75" t="s">
        <v>980</v>
      </c>
      <c r="C2291" s="73"/>
      <c r="D2291" s="111"/>
      <c r="E2291" s="76"/>
      <c r="F2291" s="76"/>
      <c r="G2291" s="78"/>
      <c r="H2291" s="186"/>
      <c r="I2291" s="186"/>
      <c r="J2291" s="186"/>
      <c r="K2291" s="186"/>
      <c r="L2291" s="186"/>
      <c r="M2291" s="186"/>
      <c r="N2291" s="186"/>
      <c r="O2291" s="186"/>
      <c r="P2291" s="186"/>
      <c r="Q2291" s="186"/>
      <c r="R2291" s="186"/>
      <c r="S2291" s="186"/>
      <c r="T2291" s="186"/>
      <c r="U2291" s="186"/>
      <c r="V2291" s="186"/>
      <c r="W2291" s="186"/>
      <c r="X2291" s="186"/>
      <c r="Y2291" s="186"/>
      <c r="Z2291" s="186"/>
      <c r="AA2291" s="186"/>
      <c r="AB2291" s="186"/>
      <c r="AC2291" s="186"/>
      <c r="AD2291" s="186"/>
      <c r="AE2291" s="186"/>
      <c r="AF2291" s="186"/>
      <c r="AG2291" s="186"/>
      <c r="AH2291" s="186"/>
      <c r="AI2291" s="186"/>
      <c r="AJ2291" s="186"/>
      <c r="AK2291" s="186"/>
      <c r="AL2291" s="186"/>
      <c r="AM2291" s="186"/>
      <c r="AN2291" s="186"/>
      <c r="AO2291" s="186"/>
      <c r="AP2291" s="186"/>
    </row>
    <row r="2292" spans="1:42" s="55" customFormat="1" ht="31.9" hidden="1" customHeight="1" outlineLevel="1" x14ac:dyDescent="0.25">
      <c r="A2292" s="143" t="s">
        <v>1051</v>
      </c>
      <c r="B2292" s="75" t="s">
        <v>982</v>
      </c>
      <c r="C2292" s="73"/>
      <c r="D2292" s="111"/>
      <c r="E2292" s="76"/>
      <c r="F2292" s="76"/>
      <c r="G2292" s="78"/>
      <c r="H2292" s="186"/>
      <c r="I2292" s="186"/>
      <c r="J2292" s="186"/>
      <c r="K2292" s="186"/>
      <c r="L2292" s="186"/>
      <c r="M2292" s="186"/>
      <c r="N2292" s="186"/>
      <c r="O2292" s="186"/>
      <c r="P2292" s="186"/>
      <c r="Q2292" s="186"/>
      <c r="R2292" s="186"/>
      <c r="S2292" s="186"/>
      <c r="T2292" s="186"/>
      <c r="U2292" s="186"/>
      <c r="V2292" s="186"/>
      <c r="W2292" s="186"/>
      <c r="X2292" s="186"/>
      <c r="Y2292" s="186"/>
      <c r="Z2292" s="186"/>
      <c r="AA2292" s="186"/>
      <c r="AB2292" s="186"/>
      <c r="AC2292" s="186"/>
      <c r="AD2292" s="186"/>
      <c r="AE2292" s="186"/>
      <c r="AF2292" s="186"/>
      <c r="AG2292" s="186"/>
      <c r="AH2292" s="186"/>
      <c r="AI2292" s="186"/>
      <c r="AJ2292" s="186"/>
      <c r="AK2292" s="186"/>
      <c r="AL2292" s="186"/>
      <c r="AM2292" s="186"/>
      <c r="AN2292" s="186"/>
      <c r="AO2292" s="186"/>
      <c r="AP2292" s="186"/>
    </row>
    <row r="2293" spans="1:42" s="55" customFormat="1" ht="31.9" hidden="1" customHeight="1" outlineLevel="1" x14ac:dyDescent="0.25">
      <c r="A2293" s="143" t="s">
        <v>1052</v>
      </c>
      <c r="B2293" s="75" t="s">
        <v>984</v>
      </c>
      <c r="C2293" s="73"/>
      <c r="D2293" s="111"/>
      <c r="E2293" s="76"/>
      <c r="F2293" s="76"/>
      <c r="G2293" s="78"/>
      <c r="H2293" s="186"/>
      <c r="I2293" s="186"/>
      <c r="J2293" s="186"/>
      <c r="K2293" s="186"/>
      <c r="L2293" s="186"/>
      <c r="M2293" s="186"/>
      <c r="N2293" s="186"/>
      <c r="O2293" s="186"/>
      <c r="P2293" s="186"/>
      <c r="Q2293" s="186"/>
      <c r="R2293" s="186"/>
      <c r="S2293" s="186"/>
      <c r="T2293" s="186"/>
      <c r="U2293" s="186"/>
      <c r="V2293" s="186"/>
      <c r="W2293" s="186"/>
      <c r="X2293" s="186"/>
      <c r="Y2293" s="186"/>
      <c r="Z2293" s="186"/>
      <c r="AA2293" s="186"/>
      <c r="AB2293" s="186"/>
      <c r="AC2293" s="186"/>
      <c r="AD2293" s="186"/>
      <c r="AE2293" s="186"/>
      <c r="AF2293" s="186"/>
      <c r="AG2293" s="186"/>
      <c r="AH2293" s="186"/>
      <c r="AI2293" s="186"/>
      <c r="AJ2293" s="186"/>
      <c r="AK2293" s="186"/>
      <c r="AL2293" s="186"/>
      <c r="AM2293" s="186"/>
      <c r="AN2293" s="186"/>
      <c r="AO2293" s="186"/>
      <c r="AP2293" s="186"/>
    </row>
    <row r="2294" spans="1:42" s="55" customFormat="1" ht="31.9" hidden="1" customHeight="1" outlineLevel="1" x14ac:dyDescent="0.25">
      <c r="A2294" s="143" t="s">
        <v>257</v>
      </c>
      <c r="B2294" s="72" t="s">
        <v>359</v>
      </c>
      <c r="C2294" s="73"/>
      <c r="D2294" s="111"/>
      <c r="E2294" s="76"/>
      <c r="F2294" s="76"/>
      <c r="G2294" s="78"/>
      <c r="H2294" s="186"/>
      <c r="I2294" s="186"/>
      <c r="J2294" s="186"/>
      <c r="K2294" s="186"/>
      <c r="L2294" s="186"/>
      <c r="M2294" s="186"/>
      <c r="N2294" s="186"/>
      <c r="O2294" s="186"/>
      <c r="P2294" s="186"/>
      <c r="Q2294" s="186"/>
      <c r="R2294" s="186"/>
      <c r="S2294" s="186"/>
      <c r="T2294" s="186"/>
      <c r="U2294" s="186"/>
      <c r="V2294" s="186"/>
      <c r="W2294" s="186"/>
      <c r="X2294" s="186"/>
      <c r="Y2294" s="186"/>
      <c r="Z2294" s="186"/>
      <c r="AA2294" s="186"/>
      <c r="AB2294" s="186"/>
      <c r="AC2294" s="186"/>
      <c r="AD2294" s="186"/>
      <c r="AE2294" s="186"/>
      <c r="AF2294" s="186"/>
      <c r="AG2294" s="186"/>
      <c r="AH2294" s="186"/>
      <c r="AI2294" s="186"/>
      <c r="AJ2294" s="186"/>
      <c r="AK2294" s="186"/>
      <c r="AL2294" s="186"/>
      <c r="AM2294" s="186"/>
      <c r="AN2294" s="186"/>
      <c r="AO2294" s="186"/>
      <c r="AP2294" s="186"/>
    </row>
    <row r="2295" spans="1:42" s="55" customFormat="1" ht="31.9" hidden="1" customHeight="1" outlineLevel="1" x14ac:dyDescent="0.25">
      <c r="A2295" s="143" t="s">
        <v>1053</v>
      </c>
      <c r="B2295" s="75" t="s">
        <v>976</v>
      </c>
      <c r="C2295" s="73"/>
      <c r="D2295" s="111"/>
      <c r="E2295" s="76"/>
      <c r="F2295" s="76"/>
      <c r="G2295" s="78"/>
      <c r="H2295" s="186"/>
      <c r="I2295" s="186"/>
      <c r="J2295" s="186"/>
      <c r="K2295" s="186"/>
      <c r="L2295" s="186"/>
      <c r="M2295" s="186"/>
      <c r="N2295" s="186"/>
      <c r="O2295" s="186"/>
      <c r="P2295" s="186"/>
      <c r="Q2295" s="186"/>
      <c r="R2295" s="186"/>
      <c r="S2295" s="186"/>
      <c r="T2295" s="186"/>
      <c r="U2295" s="186"/>
      <c r="V2295" s="186"/>
      <c r="W2295" s="186"/>
      <c r="X2295" s="186"/>
      <c r="Y2295" s="186"/>
      <c r="Z2295" s="186"/>
      <c r="AA2295" s="186"/>
      <c r="AB2295" s="186"/>
      <c r="AC2295" s="186"/>
      <c r="AD2295" s="186"/>
      <c r="AE2295" s="186"/>
      <c r="AF2295" s="186"/>
      <c r="AG2295" s="186"/>
      <c r="AH2295" s="186"/>
      <c r="AI2295" s="186"/>
      <c r="AJ2295" s="186"/>
      <c r="AK2295" s="186"/>
      <c r="AL2295" s="186"/>
      <c r="AM2295" s="186"/>
      <c r="AN2295" s="186"/>
      <c r="AO2295" s="186"/>
      <c r="AP2295" s="186"/>
    </row>
    <row r="2296" spans="1:42" s="55" customFormat="1" ht="31.9" hidden="1" customHeight="1" outlineLevel="1" x14ac:dyDescent="0.25">
      <c r="A2296" s="143" t="s">
        <v>1054</v>
      </c>
      <c r="B2296" s="75" t="s">
        <v>978</v>
      </c>
      <c r="C2296" s="73"/>
      <c r="D2296" s="111"/>
      <c r="E2296" s="76"/>
      <c r="F2296" s="76"/>
      <c r="G2296" s="78"/>
      <c r="H2296" s="186"/>
      <c r="I2296" s="186"/>
      <c r="J2296" s="186"/>
      <c r="K2296" s="186"/>
      <c r="L2296" s="186"/>
      <c r="M2296" s="186"/>
      <c r="N2296" s="186"/>
      <c r="O2296" s="186"/>
      <c r="P2296" s="186"/>
      <c r="Q2296" s="186"/>
      <c r="R2296" s="186"/>
      <c r="S2296" s="186"/>
      <c r="T2296" s="186"/>
      <c r="U2296" s="186"/>
      <c r="V2296" s="186"/>
      <c r="W2296" s="186"/>
      <c r="X2296" s="186"/>
      <c r="Y2296" s="186"/>
      <c r="Z2296" s="186"/>
      <c r="AA2296" s="186"/>
      <c r="AB2296" s="186"/>
      <c r="AC2296" s="186"/>
      <c r="AD2296" s="186"/>
      <c r="AE2296" s="186"/>
      <c r="AF2296" s="186"/>
      <c r="AG2296" s="186"/>
      <c r="AH2296" s="186"/>
      <c r="AI2296" s="186"/>
      <c r="AJ2296" s="186"/>
      <c r="AK2296" s="186"/>
      <c r="AL2296" s="186"/>
      <c r="AM2296" s="186"/>
      <c r="AN2296" s="186"/>
      <c r="AO2296" s="186"/>
      <c r="AP2296" s="186"/>
    </row>
    <row r="2297" spans="1:42" s="55" customFormat="1" ht="31.9" hidden="1" customHeight="1" outlineLevel="1" x14ac:dyDescent="0.25">
      <c r="A2297" s="143" t="s">
        <v>1055</v>
      </c>
      <c r="B2297" s="75" t="s">
        <v>980</v>
      </c>
      <c r="C2297" s="73"/>
      <c r="D2297" s="111"/>
      <c r="E2297" s="76"/>
      <c r="F2297" s="76"/>
      <c r="G2297" s="78"/>
      <c r="H2297" s="186"/>
      <c r="I2297" s="186"/>
      <c r="J2297" s="186"/>
      <c r="K2297" s="186"/>
      <c r="L2297" s="186"/>
      <c r="M2297" s="186"/>
      <c r="N2297" s="186"/>
      <c r="O2297" s="186"/>
      <c r="P2297" s="186"/>
      <c r="Q2297" s="186"/>
      <c r="R2297" s="186"/>
      <c r="S2297" s="186"/>
      <c r="T2297" s="186"/>
      <c r="U2297" s="186"/>
      <c r="V2297" s="186"/>
      <c r="W2297" s="186"/>
      <c r="X2297" s="186"/>
      <c r="Y2297" s="186"/>
      <c r="Z2297" s="186"/>
      <c r="AA2297" s="186"/>
      <c r="AB2297" s="186"/>
      <c r="AC2297" s="186"/>
      <c r="AD2297" s="186"/>
      <c r="AE2297" s="186"/>
      <c r="AF2297" s="186"/>
      <c r="AG2297" s="186"/>
      <c r="AH2297" s="186"/>
      <c r="AI2297" s="186"/>
      <c r="AJ2297" s="186"/>
      <c r="AK2297" s="186"/>
      <c r="AL2297" s="186"/>
      <c r="AM2297" s="186"/>
      <c r="AN2297" s="186"/>
      <c r="AO2297" s="186"/>
      <c r="AP2297" s="186"/>
    </row>
    <row r="2298" spans="1:42" s="55" customFormat="1" ht="31.9" hidden="1" customHeight="1" outlineLevel="1" x14ac:dyDescent="0.25">
      <c r="A2298" s="143" t="s">
        <v>1056</v>
      </c>
      <c r="B2298" s="75" t="s">
        <v>982</v>
      </c>
      <c r="C2298" s="73"/>
      <c r="D2298" s="111"/>
      <c r="E2298" s="76"/>
      <c r="F2298" s="76"/>
      <c r="G2298" s="78"/>
      <c r="H2298" s="186"/>
      <c r="I2298" s="186"/>
      <c r="J2298" s="186"/>
      <c r="K2298" s="186"/>
      <c r="L2298" s="186"/>
      <c r="M2298" s="186"/>
      <c r="N2298" s="186"/>
      <c r="O2298" s="186"/>
      <c r="P2298" s="186"/>
      <c r="Q2298" s="186"/>
      <c r="R2298" s="186"/>
      <c r="S2298" s="186"/>
      <c r="T2298" s="186"/>
      <c r="U2298" s="186"/>
      <c r="V2298" s="186"/>
      <c r="W2298" s="186"/>
      <c r="X2298" s="186"/>
      <c r="Y2298" s="186"/>
      <c r="Z2298" s="186"/>
      <c r="AA2298" s="186"/>
      <c r="AB2298" s="186"/>
      <c r="AC2298" s="186"/>
      <c r="AD2298" s="186"/>
      <c r="AE2298" s="186"/>
      <c r="AF2298" s="186"/>
      <c r="AG2298" s="186"/>
      <c r="AH2298" s="186"/>
      <c r="AI2298" s="186"/>
      <c r="AJ2298" s="186"/>
      <c r="AK2298" s="186"/>
      <c r="AL2298" s="186"/>
      <c r="AM2298" s="186"/>
      <c r="AN2298" s="186"/>
      <c r="AO2298" s="186"/>
      <c r="AP2298" s="186"/>
    </row>
    <row r="2299" spans="1:42" s="55" customFormat="1" ht="31.9" hidden="1" customHeight="1" outlineLevel="1" x14ac:dyDescent="0.25">
      <c r="A2299" s="143" t="s">
        <v>1057</v>
      </c>
      <c r="B2299" s="75" t="s">
        <v>984</v>
      </c>
      <c r="C2299" s="73"/>
      <c r="D2299" s="111"/>
      <c r="E2299" s="76"/>
      <c r="F2299" s="76"/>
      <c r="G2299" s="78"/>
      <c r="H2299" s="186"/>
      <c r="I2299" s="186"/>
      <c r="J2299" s="186"/>
      <c r="K2299" s="186"/>
      <c r="L2299" s="186"/>
      <c r="M2299" s="186"/>
      <c r="N2299" s="186"/>
      <c r="O2299" s="186"/>
      <c r="P2299" s="186"/>
      <c r="Q2299" s="186"/>
      <c r="R2299" s="186"/>
      <c r="S2299" s="186"/>
      <c r="T2299" s="186"/>
      <c r="U2299" s="186"/>
      <c r="V2299" s="186"/>
      <c r="W2299" s="186"/>
      <c r="X2299" s="186"/>
      <c r="Y2299" s="186"/>
      <c r="Z2299" s="186"/>
      <c r="AA2299" s="186"/>
      <c r="AB2299" s="186"/>
      <c r="AC2299" s="186"/>
      <c r="AD2299" s="186"/>
      <c r="AE2299" s="186"/>
      <c r="AF2299" s="186"/>
      <c r="AG2299" s="186"/>
      <c r="AH2299" s="186"/>
      <c r="AI2299" s="186"/>
      <c r="AJ2299" s="186"/>
      <c r="AK2299" s="186"/>
      <c r="AL2299" s="186"/>
      <c r="AM2299" s="186"/>
      <c r="AN2299" s="186"/>
      <c r="AO2299" s="186"/>
      <c r="AP2299" s="186"/>
    </row>
    <row r="2300" spans="1:42" s="55" customFormat="1" ht="31.9" hidden="1" customHeight="1" outlineLevel="1" x14ac:dyDescent="0.25">
      <c r="A2300" s="143" t="s">
        <v>1058</v>
      </c>
      <c r="B2300" s="72" t="s">
        <v>362</v>
      </c>
      <c r="C2300" s="73"/>
      <c r="D2300" s="111"/>
      <c r="E2300" s="76"/>
      <c r="F2300" s="76"/>
      <c r="G2300" s="78"/>
      <c r="H2300" s="186"/>
      <c r="I2300" s="186"/>
      <c r="J2300" s="186"/>
      <c r="K2300" s="186"/>
      <c r="L2300" s="186"/>
      <c r="M2300" s="186"/>
      <c r="N2300" s="186"/>
      <c r="O2300" s="186"/>
      <c r="P2300" s="186"/>
      <c r="Q2300" s="186"/>
      <c r="R2300" s="186"/>
      <c r="S2300" s="186"/>
      <c r="T2300" s="186"/>
      <c r="U2300" s="186"/>
      <c r="V2300" s="186"/>
      <c r="W2300" s="186"/>
      <c r="X2300" s="186"/>
      <c r="Y2300" s="186"/>
      <c r="Z2300" s="186"/>
      <c r="AA2300" s="186"/>
      <c r="AB2300" s="186"/>
      <c r="AC2300" s="186"/>
      <c r="AD2300" s="186"/>
      <c r="AE2300" s="186"/>
      <c r="AF2300" s="186"/>
      <c r="AG2300" s="186"/>
      <c r="AH2300" s="186"/>
      <c r="AI2300" s="186"/>
      <c r="AJ2300" s="186"/>
      <c r="AK2300" s="186"/>
      <c r="AL2300" s="186"/>
      <c r="AM2300" s="186"/>
      <c r="AN2300" s="186"/>
      <c r="AO2300" s="186"/>
      <c r="AP2300" s="186"/>
    </row>
    <row r="2301" spans="1:42" s="55" customFormat="1" ht="31.9" hidden="1" customHeight="1" outlineLevel="1" x14ac:dyDescent="0.25">
      <c r="A2301" s="143" t="s">
        <v>1059</v>
      </c>
      <c r="B2301" s="75" t="s">
        <v>976</v>
      </c>
      <c r="C2301" s="73"/>
      <c r="D2301" s="111"/>
      <c r="E2301" s="76"/>
      <c r="F2301" s="76"/>
      <c r="G2301" s="78"/>
      <c r="H2301" s="186"/>
      <c r="I2301" s="186"/>
      <c r="J2301" s="186"/>
      <c r="K2301" s="186"/>
      <c r="L2301" s="186"/>
      <c r="M2301" s="186"/>
      <c r="N2301" s="186"/>
      <c r="O2301" s="186"/>
      <c r="P2301" s="186"/>
      <c r="Q2301" s="186"/>
      <c r="R2301" s="186"/>
      <c r="S2301" s="186"/>
      <c r="T2301" s="186"/>
      <c r="U2301" s="186"/>
      <c r="V2301" s="186"/>
      <c r="W2301" s="186"/>
      <c r="X2301" s="186"/>
      <c r="Y2301" s="186"/>
      <c r="Z2301" s="186"/>
      <c r="AA2301" s="186"/>
      <c r="AB2301" s="186"/>
      <c r="AC2301" s="186"/>
      <c r="AD2301" s="186"/>
      <c r="AE2301" s="186"/>
      <c r="AF2301" s="186"/>
      <c r="AG2301" s="186"/>
      <c r="AH2301" s="186"/>
      <c r="AI2301" s="186"/>
      <c r="AJ2301" s="186"/>
      <c r="AK2301" s="186"/>
      <c r="AL2301" s="186"/>
      <c r="AM2301" s="186"/>
      <c r="AN2301" s="186"/>
      <c r="AO2301" s="186"/>
      <c r="AP2301" s="186"/>
    </row>
    <row r="2302" spans="1:42" s="55" customFormat="1" ht="31.9" hidden="1" customHeight="1" outlineLevel="1" x14ac:dyDescent="0.25">
      <c r="A2302" s="143" t="s">
        <v>1060</v>
      </c>
      <c r="B2302" s="75" t="s">
        <v>978</v>
      </c>
      <c r="C2302" s="73"/>
      <c r="D2302" s="111"/>
      <c r="E2302" s="76"/>
      <c r="F2302" s="76"/>
      <c r="G2302" s="78"/>
      <c r="H2302" s="186"/>
      <c r="I2302" s="186"/>
      <c r="J2302" s="186"/>
      <c r="K2302" s="186"/>
      <c r="L2302" s="186"/>
      <c r="M2302" s="186"/>
      <c r="N2302" s="186"/>
      <c r="O2302" s="186"/>
      <c r="P2302" s="186"/>
      <c r="Q2302" s="186"/>
      <c r="R2302" s="186"/>
      <c r="S2302" s="186"/>
      <c r="T2302" s="186"/>
      <c r="U2302" s="186"/>
      <c r="V2302" s="186"/>
      <c r="W2302" s="186"/>
      <c r="X2302" s="186"/>
      <c r="Y2302" s="186"/>
      <c r="Z2302" s="186"/>
      <c r="AA2302" s="186"/>
      <c r="AB2302" s="186"/>
      <c r="AC2302" s="186"/>
      <c r="AD2302" s="186"/>
      <c r="AE2302" s="186"/>
      <c r="AF2302" s="186"/>
      <c r="AG2302" s="186"/>
      <c r="AH2302" s="186"/>
      <c r="AI2302" s="186"/>
      <c r="AJ2302" s="186"/>
      <c r="AK2302" s="186"/>
      <c r="AL2302" s="186"/>
      <c r="AM2302" s="186"/>
      <c r="AN2302" s="186"/>
      <c r="AO2302" s="186"/>
      <c r="AP2302" s="186"/>
    </row>
    <row r="2303" spans="1:42" s="55" customFormat="1" ht="31.9" hidden="1" customHeight="1" outlineLevel="1" x14ac:dyDescent="0.25">
      <c r="A2303" s="143" t="s">
        <v>1061</v>
      </c>
      <c r="B2303" s="75" t="s">
        <v>980</v>
      </c>
      <c r="C2303" s="73"/>
      <c r="D2303" s="111"/>
      <c r="E2303" s="76"/>
      <c r="F2303" s="76"/>
      <c r="G2303" s="78"/>
      <c r="H2303" s="186"/>
      <c r="I2303" s="186"/>
      <c r="J2303" s="186"/>
      <c r="K2303" s="186"/>
      <c r="L2303" s="186"/>
      <c r="M2303" s="186"/>
      <c r="N2303" s="186"/>
      <c r="O2303" s="186"/>
      <c r="P2303" s="186"/>
      <c r="Q2303" s="186"/>
      <c r="R2303" s="186"/>
      <c r="S2303" s="186"/>
      <c r="T2303" s="186"/>
      <c r="U2303" s="186"/>
      <c r="V2303" s="186"/>
      <c r="W2303" s="186"/>
      <c r="X2303" s="186"/>
      <c r="Y2303" s="186"/>
      <c r="Z2303" s="186"/>
      <c r="AA2303" s="186"/>
      <c r="AB2303" s="186"/>
      <c r="AC2303" s="186"/>
      <c r="AD2303" s="186"/>
      <c r="AE2303" s="186"/>
      <c r="AF2303" s="186"/>
      <c r="AG2303" s="186"/>
      <c r="AH2303" s="186"/>
      <c r="AI2303" s="186"/>
      <c r="AJ2303" s="186"/>
      <c r="AK2303" s="186"/>
      <c r="AL2303" s="186"/>
      <c r="AM2303" s="186"/>
      <c r="AN2303" s="186"/>
      <c r="AO2303" s="186"/>
      <c r="AP2303" s="186"/>
    </row>
    <row r="2304" spans="1:42" s="55" customFormat="1" ht="31.9" hidden="1" customHeight="1" outlineLevel="1" x14ac:dyDescent="0.25">
      <c r="A2304" s="143" t="s">
        <v>1062</v>
      </c>
      <c r="B2304" s="75" t="s">
        <v>982</v>
      </c>
      <c r="C2304" s="73"/>
      <c r="D2304" s="111"/>
      <c r="E2304" s="76"/>
      <c r="F2304" s="76"/>
      <c r="G2304" s="78"/>
      <c r="H2304" s="186"/>
      <c r="I2304" s="186"/>
      <c r="J2304" s="186"/>
      <c r="K2304" s="186"/>
      <c r="L2304" s="186"/>
      <c r="M2304" s="186"/>
      <c r="N2304" s="186"/>
      <c r="O2304" s="186"/>
      <c r="P2304" s="186"/>
      <c r="Q2304" s="186"/>
      <c r="R2304" s="186"/>
      <c r="S2304" s="186"/>
      <c r="T2304" s="186"/>
      <c r="U2304" s="186"/>
      <c r="V2304" s="186"/>
      <c r="W2304" s="186"/>
      <c r="X2304" s="186"/>
      <c r="Y2304" s="186"/>
      <c r="Z2304" s="186"/>
      <c r="AA2304" s="186"/>
      <c r="AB2304" s="186"/>
      <c r="AC2304" s="186"/>
      <c r="AD2304" s="186"/>
      <c r="AE2304" s="186"/>
      <c r="AF2304" s="186"/>
      <c r="AG2304" s="186"/>
      <c r="AH2304" s="186"/>
      <c r="AI2304" s="186"/>
      <c r="AJ2304" s="186"/>
      <c r="AK2304" s="186"/>
      <c r="AL2304" s="186"/>
      <c r="AM2304" s="186"/>
      <c r="AN2304" s="186"/>
      <c r="AO2304" s="186"/>
      <c r="AP2304" s="186"/>
    </row>
    <row r="2305" spans="1:42" s="55" customFormat="1" ht="31.9" hidden="1" customHeight="1" outlineLevel="1" x14ac:dyDescent="0.25">
      <c r="A2305" s="143" t="s">
        <v>1063</v>
      </c>
      <c r="B2305" s="75" t="s">
        <v>984</v>
      </c>
      <c r="C2305" s="73"/>
      <c r="D2305" s="111"/>
      <c r="E2305" s="76"/>
      <c r="F2305" s="76"/>
      <c r="G2305" s="78"/>
      <c r="H2305" s="186"/>
      <c r="I2305" s="186"/>
      <c r="J2305" s="186"/>
      <c r="K2305" s="186"/>
      <c r="L2305" s="186"/>
      <c r="M2305" s="186"/>
      <c r="N2305" s="186"/>
      <c r="O2305" s="186"/>
      <c r="P2305" s="186"/>
      <c r="Q2305" s="186"/>
      <c r="R2305" s="186"/>
      <c r="S2305" s="186"/>
      <c r="T2305" s="186"/>
      <c r="U2305" s="186"/>
      <c r="V2305" s="186"/>
      <c r="W2305" s="186"/>
      <c r="X2305" s="186"/>
      <c r="Y2305" s="186"/>
      <c r="Z2305" s="186"/>
      <c r="AA2305" s="186"/>
      <c r="AB2305" s="186"/>
      <c r="AC2305" s="186"/>
      <c r="AD2305" s="186"/>
      <c r="AE2305" s="186"/>
      <c r="AF2305" s="186"/>
      <c r="AG2305" s="186"/>
      <c r="AH2305" s="186"/>
      <c r="AI2305" s="186"/>
      <c r="AJ2305" s="186"/>
      <c r="AK2305" s="186"/>
      <c r="AL2305" s="186"/>
      <c r="AM2305" s="186"/>
      <c r="AN2305" s="186"/>
      <c r="AO2305" s="186"/>
      <c r="AP2305" s="186"/>
    </row>
    <row r="2306" spans="1:42" s="55" customFormat="1" ht="31.9" hidden="1" customHeight="1" outlineLevel="1" x14ac:dyDescent="0.25">
      <c r="A2306" s="143" t="s">
        <v>1064</v>
      </c>
      <c r="B2306" s="72" t="s">
        <v>7</v>
      </c>
      <c r="C2306" s="73"/>
      <c r="D2306" s="111"/>
      <c r="E2306" s="76"/>
      <c r="F2306" s="76"/>
      <c r="G2306" s="78"/>
      <c r="H2306" s="186"/>
      <c r="I2306" s="186"/>
      <c r="J2306" s="186"/>
      <c r="K2306" s="186"/>
      <c r="L2306" s="186"/>
      <c r="M2306" s="186"/>
      <c r="N2306" s="186"/>
      <c r="O2306" s="186"/>
      <c r="P2306" s="186"/>
      <c r="Q2306" s="186"/>
      <c r="R2306" s="186"/>
      <c r="S2306" s="186"/>
      <c r="T2306" s="186"/>
      <c r="U2306" s="186"/>
      <c r="V2306" s="186"/>
      <c r="W2306" s="186"/>
      <c r="X2306" s="186"/>
      <c r="Y2306" s="186"/>
      <c r="Z2306" s="186"/>
      <c r="AA2306" s="186"/>
      <c r="AB2306" s="186"/>
      <c r="AC2306" s="186"/>
      <c r="AD2306" s="186"/>
      <c r="AE2306" s="186"/>
      <c r="AF2306" s="186"/>
      <c r="AG2306" s="186"/>
      <c r="AH2306" s="186"/>
      <c r="AI2306" s="186"/>
      <c r="AJ2306" s="186"/>
      <c r="AK2306" s="186"/>
      <c r="AL2306" s="186"/>
      <c r="AM2306" s="186"/>
      <c r="AN2306" s="186"/>
      <c r="AO2306" s="186"/>
      <c r="AP2306" s="186"/>
    </row>
    <row r="2307" spans="1:42" s="55" customFormat="1" ht="31.9" hidden="1" customHeight="1" outlineLevel="1" x14ac:dyDescent="0.25">
      <c r="A2307" s="143" t="s">
        <v>1065</v>
      </c>
      <c r="B2307" s="75" t="s">
        <v>976</v>
      </c>
      <c r="C2307" s="73"/>
      <c r="D2307" s="111"/>
      <c r="E2307" s="76"/>
      <c r="F2307" s="76"/>
      <c r="G2307" s="78"/>
      <c r="H2307" s="186"/>
      <c r="I2307" s="186"/>
      <c r="J2307" s="186"/>
      <c r="K2307" s="186"/>
      <c r="L2307" s="186"/>
      <c r="M2307" s="186"/>
      <c r="N2307" s="186"/>
      <c r="O2307" s="186"/>
      <c r="P2307" s="186"/>
      <c r="Q2307" s="186"/>
      <c r="R2307" s="186"/>
      <c r="S2307" s="186"/>
      <c r="T2307" s="186"/>
      <c r="U2307" s="186"/>
      <c r="V2307" s="186"/>
      <c r="W2307" s="186"/>
      <c r="X2307" s="186"/>
      <c r="Y2307" s="186"/>
      <c r="Z2307" s="186"/>
      <c r="AA2307" s="186"/>
      <c r="AB2307" s="186"/>
      <c r="AC2307" s="186"/>
      <c r="AD2307" s="186"/>
      <c r="AE2307" s="186"/>
      <c r="AF2307" s="186"/>
      <c r="AG2307" s="186"/>
      <c r="AH2307" s="186"/>
      <c r="AI2307" s="186"/>
      <c r="AJ2307" s="186"/>
      <c r="AK2307" s="186"/>
      <c r="AL2307" s="186"/>
      <c r="AM2307" s="186"/>
      <c r="AN2307" s="186"/>
      <c r="AO2307" s="186"/>
      <c r="AP2307" s="186"/>
    </row>
    <row r="2308" spans="1:42" s="55" customFormat="1" ht="31.9" hidden="1" customHeight="1" outlineLevel="1" x14ac:dyDescent="0.25">
      <c r="A2308" s="143" t="s">
        <v>1066</v>
      </c>
      <c r="B2308" s="75" t="s">
        <v>978</v>
      </c>
      <c r="C2308" s="73"/>
      <c r="D2308" s="111"/>
      <c r="E2308" s="76"/>
      <c r="F2308" s="76"/>
      <c r="G2308" s="78"/>
      <c r="H2308" s="186"/>
      <c r="I2308" s="186"/>
      <c r="J2308" s="186"/>
      <c r="K2308" s="186"/>
      <c r="L2308" s="186"/>
      <c r="M2308" s="186"/>
      <c r="N2308" s="186"/>
      <c r="O2308" s="186"/>
      <c r="P2308" s="186"/>
      <c r="Q2308" s="186"/>
      <c r="R2308" s="186"/>
      <c r="S2308" s="186"/>
      <c r="T2308" s="186"/>
      <c r="U2308" s="186"/>
      <c r="V2308" s="186"/>
      <c r="W2308" s="186"/>
      <c r="X2308" s="186"/>
      <c r="Y2308" s="186"/>
      <c r="Z2308" s="186"/>
      <c r="AA2308" s="186"/>
      <c r="AB2308" s="186"/>
      <c r="AC2308" s="186"/>
      <c r="AD2308" s="186"/>
      <c r="AE2308" s="186"/>
      <c r="AF2308" s="186"/>
      <c r="AG2308" s="186"/>
      <c r="AH2308" s="186"/>
      <c r="AI2308" s="186"/>
      <c r="AJ2308" s="186"/>
      <c r="AK2308" s="186"/>
      <c r="AL2308" s="186"/>
      <c r="AM2308" s="186"/>
      <c r="AN2308" s="186"/>
      <c r="AO2308" s="186"/>
      <c r="AP2308" s="186"/>
    </row>
    <row r="2309" spans="1:42" s="55" customFormat="1" ht="31.9" hidden="1" customHeight="1" outlineLevel="1" x14ac:dyDescent="0.25">
      <c r="A2309" s="143" t="s">
        <v>1067</v>
      </c>
      <c r="B2309" s="75" t="s">
        <v>980</v>
      </c>
      <c r="C2309" s="73"/>
      <c r="D2309" s="111"/>
      <c r="E2309" s="76"/>
      <c r="F2309" s="76"/>
      <c r="G2309" s="78"/>
      <c r="H2309" s="186"/>
      <c r="I2309" s="186"/>
      <c r="J2309" s="186"/>
      <c r="K2309" s="186"/>
      <c r="L2309" s="186"/>
      <c r="M2309" s="186"/>
      <c r="N2309" s="186"/>
      <c r="O2309" s="186"/>
      <c r="P2309" s="186"/>
      <c r="Q2309" s="186"/>
      <c r="R2309" s="186"/>
      <c r="S2309" s="186"/>
      <c r="T2309" s="186"/>
      <c r="U2309" s="186"/>
      <c r="V2309" s="186"/>
      <c r="W2309" s="186"/>
      <c r="X2309" s="186"/>
      <c r="Y2309" s="186"/>
      <c r="Z2309" s="186"/>
      <c r="AA2309" s="186"/>
      <c r="AB2309" s="186"/>
      <c r="AC2309" s="186"/>
      <c r="AD2309" s="186"/>
      <c r="AE2309" s="186"/>
      <c r="AF2309" s="186"/>
      <c r="AG2309" s="186"/>
      <c r="AH2309" s="186"/>
      <c r="AI2309" s="186"/>
      <c r="AJ2309" s="186"/>
      <c r="AK2309" s="186"/>
      <c r="AL2309" s="186"/>
      <c r="AM2309" s="186"/>
      <c r="AN2309" s="186"/>
      <c r="AO2309" s="186"/>
      <c r="AP2309" s="186"/>
    </row>
    <row r="2310" spans="1:42" s="55" customFormat="1" ht="31.9" hidden="1" customHeight="1" outlineLevel="1" x14ac:dyDescent="0.25">
      <c r="A2310" s="143" t="s">
        <v>1068</v>
      </c>
      <c r="B2310" s="75" t="s">
        <v>982</v>
      </c>
      <c r="C2310" s="73"/>
      <c r="D2310" s="111"/>
      <c r="E2310" s="76"/>
      <c r="F2310" s="76"/>
      <c r="G2310" s="78"/>
      <c r="H2310" s="186"/>
      <c r="I2310" s="186"/>
      <c r="J2310" s="186"/>
      <c r="K2310" s="186"/>
      <c r="L2310" s="186"/>
      <c r="M2310" s="186"/>
      <c r="N2310" s="186"/>
      <c r="O2310" s="186"/>
      <c r="P2310" s="186"/>
      <c r="Q2310" s="186"/>
      <c r="R2310" s="186"/>
      <c r="S2310" s="186"/>
      <c r="T2310" s="186"/>
      <c r="U2310" s="186"/>
      <c r="V2310" s="186"/>
      <c r="W2310" s="186"/>
      <c r="X2310" s="186"/>
      <c r="Y2310" s="186"/>
      <c r="Z2310" s="186"/>
      <c r="AA2310" s="186"/>
      <c r="AB2310" s="186"/>
      <c r="AC2310" s="186"/>
      <c r="AD2310" s="186"/>
      <c r="AE2310" s="186"/>
      <c r="AF2310" s="186"/>
      <c r="AG2310" s="186"/>
      <c r="AH2310" s="186"/>
      <c r="AI2310" s="186"/>
      <c r="AJ2310" s="186"/>
      <c r="AK2310" s="186"/>
      <c r="AL2310" s="186"/>
      <c r="AM2310" s="186"/>
      <c r="AN2310" s="186"/>
      <c r="AO2310" s="186"/>
      <c r="AP2310" s="186"/>
    </row>
    <row r="2311" spans="1:42" s="55" customFormat="1" ht="31.9" hidden="1" customHeight="1" outlineLevel="1" x14ac:dyDescent="0.25">
      <c r="A2311" s="143" t="s">
        <v>1069</v>
      </c>
      <c r="B2311" s="75" t="s">
        <v>984</v>
      </c>
      <c r="C2311" s="73"/>
      <c r="D2311" s="111"/>
      <c r="E2311" s="76"/>
      <c r="F2311" s="76"/>
      <c r="G2311" s="78"/>
      <c r="H2311" s="186"/>
      <c r="I2311" s="186"/>
      <c r="J2311" s="186"/>
      <c r="K2311" s="186"/>
      <c r="L2311" s="186"/>
      <c r="M2311" s="186"/>
      <c r="N2311" s="186"/>
      <c r="O2311" s="186"/>
      <c r="P2311" s="186"/>
      <c r="Q2311" s="186"/>
      <c r="R2311" s="186"/>
      <c r="S2311" s="186"/>
      <c r="T2311" s="186"/>
      <c r="U2311" s="186"/>
      <c r="V2311" s="186"/>
      <c r="W2311" s="186"/>
      <c r="X2311" s="186"/>
      <c r="Y2311" s="186"/>
      <c r="Z2311" s="186"/>
      <c r="AA2311" s="186"/>
      <c r="AB2311" s="186"/>
      <c r="AC2311" s="186"/>
      <c r="AD2311" s="186"/>
      <c r="AE2311" s="186"/>
      <c r="AF2311" s="186"/>
      <c r="AG2311" s="186"/>
      <c r="AH2311" s="186"/>
      <c r="AI2311" s="186"/>
      <c r="AJ2311" s="186"/>
      <c r="AK2311" s="186"/>
      <c r="AL2311" s="186"/>
      <c r="AM2311" s="186"/>
      <c r="AN2311" s="186"/>
      <c r="AO2311" s="186"/>
      <c r="AP2311" s="186"/>
    </row>
    <row r="2312" spans="1:42" s="55" customFormat="1" ht="31.9" hidden="1" customHeight="1" outlineLevel="1" x14ac:dyDescent="0.25">
      <c r="A2312" s="143" t="s">
        <v>1070</v>
      </c>
      <c r="B2312" s="72" t="s">
        <v>327</v>
      </c>
      <c r="C2312" s="73"/>
      <c r="D2312" s="111"/>
      <c r="E2312" s="76"/>
      <c r="F2312" s="76"/>
      <c r="G2312" s="78"/>
      <c r="H2312" s="186"/>
      <c r="I2312" s="186"/>
      <c r="J2312" s="186"/>
      <c r="K2312" s="186"/>
      <c r="L2312" s="186"/>
      <c r="M2312" s="186"/>
      <c r="N2312" s="186"/>
      <c r="O2312" s="186"/>
      <c r="P2312" s="186"/>
      <c r="Q2312" s="186"/>
      <c r="R2312" s="186"/>
      <c r="S2312" s="186"/>
      <c r="T2312" s="186"/>
      <c r="U2312" s="186"/>
      <c r="V2312" s="186"/>
      <c r="W2312" s="186"/>
      <c r="X2312" s="186"/>
      <c r="Y2312" s="186"/>
      <c r="Z2312" s="186"/>
      <c r="AA2312" s="186"/>
      <c r="AB2312" s="186"/>
      <c r="AC2312" s="186"/>
      <c r="AD2312" s="186"/>
      <c r="AE2312" s="186"/>
      <c r="AF2312" s="186"/>
      <c r="AG2312" s="186"/>
      <c r="AH2312" s="186"/>
      <c r="AI2312" s="186"/>
      <c r="AJ2312" s="186"/>
      <c r="AK2312" s="186"/>
      <c r="AL2312" s="186"/>
      <c r="AM2312" s="186"/>
      <c r="AN2312" s="186"/>
      <c r="AO2312" s="186"/>
      <c r="AP2312" s="186"/>
    </row>
    <row r="2313" spans="1:42" s="55" customFormat="1" ht="31.9" hidden="1" customHeight="1" outlineLevel="1" x14ac:dyDescent="0.25">
      <c r="A2313" s="143" t="s">
        <v>1071</v>
      </c>
      <c r="B2313" s="75" t="s">
        <v>976</v>
      </c>
      <c r="C2313" s="73"/>
      <c r="D2313" s="111"/>
      <c r="E2313" s="76"/>
      <c r="F2313" s="76"/>
      <c r="G2313" s="78"/>
      <c r="H2313" s="186"/>
      <c r="I2313" s="186"/>
      <c r="J2313" s="186"/>
      <c r="K2313" s="186"/>
      <c r="L2313" s="186"/>
      <c r="M2313" s="186"/>
      <c r="N2313" s="186"/>
      <c r="O2313" s="186"/>
      <c r="P2313" s="186"/>
      <c r="Q2313" s="186"/>
      <c r="R2313" s="186"/>
      <c r="S2313" s="186"/>
      <c r="T2313" s="186"/>
      <c r="U2313" s="186"/>
      <c r="V2313" s="186"/>
      <c r="W2313" s="186"/>
      <c r="X2313" s="186"/>
      <c r="Y2313" s="186"/>
      <c r="Z2313" s="186"/>
      <c r="AA2313" s="186"/>
      <c r="AB2313" s="186"/>
      <c r="AC2313" s="186"/>
      <c r="AD2313" s="186"/>
      <c r="AE2313" s="186"/>
      <c r="AF2313" s="186"/>
      <c r="AG2313" s="186"/>
      <c r="AH2313" s="186"/>
      <c r="AI2313" s="186"/>
      <c r="AJ2313" s="186"/>
      <c r="AK2313" s="186"/>
      <c r="AL2313" s="186"/>
      <c r="AM2313" s="186"/>
      <c r="AN2313" s="186"/>
      <c r="AO2313" s="186"/>
      <c r="AP2313" s="186"/>
    </row>
    <row r="2314" spans="1:42" s="55" customFormat="1" ht="31.9" hidden="1" customHeight="1" outlineLevel="1" x14ac:dyDescent="0.25">
      <c r="A2314" s="143" t="s">
        <v>1072</v>
      </c>
      <c r="B2314" s="75" t="s">
        <v>978</v>
      </c>
      <c r="C2314" s="73"/>
      <c r="D2314" s="111"/>
      <c r="E2314" s="76"/>
      <c r="F2314" s="76"/>
      <c r="G2314" s="78"/>
      <c r="H2314" s="186"/>
      <c r="I2314" s="186"/>
      <c r="J2314" s="186"/>
      <c r="K2314" s="186"/>
      <c r="L2314" s="186"/>
      <c r="M2314" s="186"/>
      <c r="N2314" s="186"/>
      <c r="O2314" s="186"/>
      <c r="P2314" s="186"/>
      <c r="Q2314" s="186"/>
      <c r="R2314" s="186"/>
      <c r="S2314" s="186"/>
      <c r="T2314" s="186"/>
      <c r="U2314" s="186"/>
      <c r="V2314" s="186"/>
      <c r="W2314" s="186"/>
      <c r="X2314" s="186"/>
      <c r="Y2314" s="186"/>
      <c r="Z2314" s="186"/>
      <c r="AA2314" s="186"/>
      <c r="AB2314" s="186"/>
      <c r="AC2314" s="186"/>
      <c r="AD2314" s="186"/>
      <c r="AE2314" s="186"/>
      <c r="AF2314" s="186"/>
      <c r="AG2314" s="186"/>
      <c r="AH2314" s="186"/>
      <c r="AI2314" s="186"/>
      <c r="AJ2314" s="186"/>
      <c r="AK2314" s="186"/>
      <c r="AL2314" s="186"/>
      <c r="AM2314" s="186"/>
      <c r="AN2314" s="186"/>
      <c r="AO2314" s="186"/>
      <c r="AP2314" s="186"/>
    </row>
    <row r="2315" spans="1:42" s="55" customFormat="1" ht="31.9" hidden="1" customHeight="1" outlineLevel="1" x14ac:dyDescent="0.25">
      <c r="A2315" s="143" t="s">
        <v>1073</v>
      </c>
      <c r="B2315" s="75" t="s">
        <v>980</v>
      </c>
      <c r="C2315" s="73"/>
      <c r="D2315" s="111"/>
      <c r="E2315" s="76"/>
      <c r="F2315" s="76"/>
      <c r="G2315" s="78"/>
      <c r="H2315" s="186"/>
      <c r="I2315" s="186"/>
      <c r="J2315" s="186"/>
      <c r="K2315" s="186"/>
      <c r="L2315" s="186"/>
      <c r="M2315" s="186"/>
      <c r="N2315" s="186"/>
      <c r="O2315" s="186"/>
      <c r="P2315" s="186"/>
      <c r="Q2315" s="186"/>
      <c r="R2315" s="186"/>
      <c r="S2315" s="186"/>
      <c r="T2315" s="186"/>
      <c r="U2315" s="186"/>
      <c r="V2315" s="186"/>
      <c r="W2315" s="186"/>
      <c r="X2315" s="186"/>
      <c r="Y2315" s="186"/>
      <c r="Z2315" s="186"/>
      <c r="AA2315" s="186"/>
      <c r="AB2315" s="186"/>
      <c r="AC2315" s="186"/>
      <c r="AD2315" s="186"/>
      <c r="AE2315" s="186"/>
      <c r="AF2315" s="186"/>
      <c r="AG2315" s="186"/>
      <c r="AH2315" s="186"/>
      <c r="AI2315" s="186"/>
      <c r="AJ2315" s="186"/>
      <c r="AK2315" s="186"/>
      <c r="AL2315" s="186"/>
      <c r="AM2315" s="186"/>
      <c r="AN2315" s="186"/>
      <c r="AO2315" s="186"/>
      <c r="AP2315" s="186"/>
    </row>
    <row r="2316" spans="1:42" s="55" customFormat="1" ht="31.9" hidden="1" customHeight="1" outlineLevel="1" x14ac:dyDescent="0.25">
      <c r="A2316" s="143" t="s">
        <v>1074</v>
      </c>
      <c r="B2316" s="75" t="s">
        <v>982</v>
      </c>
      <c r="C2316" s="73"/>
      <c r="D2316" s="111"/>
      <c r="E2316" s="76"/>
      <c r="F2316" s="76"/>
      <c r="G2316" s="78"/>
      <c r="H2316" s="186"/>
      <c r="I2316" s="186"/>
      <c r="J2316" s="186"/>
      <c r="K2316" s="186"/>
      <c r="L2316" s="186"/>
      <c r="M2316" s="186"/>
      <c r="N2316" s="186"/>
      <c r="O2316" s="186"/>
      <c r="P2316" s="186"/>
      <c r="Q2316" s="186"/>
      <c r="R2316" s="186"/>
      <c r="S2316" s="186"/>
      <c r="T2316" s="186"/>
      <c r="U2316" s="186"/>
      <c r="V2316" s="186"/>
      <c r="W2316" s="186"/>
      <c r="X2316" s="186"/>
      <c r="Y2316" s="186"/>
      <c r="Z2316" s="186"/>
      <c r="AA2316" s="186"/>
      <c r="AB2316" s="186"/>
      <c r="AC2316" s="186"/>
      <c r="AD2316" s="186"/>
      <c r="AE2316" s="186"/>
      <c r="AF2316" s="186"/>
      <c r="AG2316" s="186"/>
      <c r="AH2316" s="186"/>
      <c r="AI2316" s="186"/>
      <c r="AJ2316" s="186"/>
      <c r="AK2316" s="186"/>
      <c r="AL2316" s="186"/>
      <c r="AM2316" s="186"/>
      <c r="AN2316" s="186"/>
      <c r="AO2316" s="186"/>
      <c r="AP2316" s="186"/>
    </row>
    <row r="2317" spans="1:42" s="55" customFormat="1" ht="31.9" hidden="1" customHeight="1" outlineLevel="1" x14ac:dyDescent="0.25">
      <c r="A2317" s="143" t="s">
        <v>1075</v>
      </c>
      <c r="B2317" s="75" t="s">
        <v>984</v>
      </c>
      <c r="C2317" s="73"/>
      <c r="D2317" s="111"/>
      <c r="E2317" s="76"/>
      <c r="F2317" s="76"/>
      <c r="G2317" s="78"/>
      <c r="H2317" s="186"/>
      <c r="I2317" s="186"/>
      <c r="J2317" s="186"/>
      <c r="K2317" s="186"/>
      <c r="L2317" s="186"/>
      <c r="M2317" s="186"/>
      <c r="N2317" s="186"/>
      <c r="O2317" s="186"/>
      <c r="P2317" s="186"/>
      <c r="Q2317" s="186"/>
      <c r="R2317" s="186"/>
      <c r="S2317" s="186"/>
      <c r="T2317" s="186"/>
      <c r="U2317" s="186"/>
      <c r="V2317" s="186"/>
      <c r="W2317" s="186"/>
      <c r="X2317" s="186"/>
      <c r="Y2317" s="186"/>
      <c r="Z2317" s="186"/>
      <c r="AA2317" s="186"/>
      <c r="AB2317" s="186"/>
      <c r="AC2317" s="186"/>
      <c r="AD2317" s="186"/>
      <c r="AE2317" s="186"/>
      <c r="AF2317" s="186"/>
      <c r="AG2317" s="186"/>
      <c r="AH2317" s="186"/>
      <c r="AI2317" s="186"/>
      <c r="AJ2317" s="186"/>
      <c r="AK2317" s="186"/>
      <c r="AL2317" s="186"/>
      <c r="AM2317" s="186"/>
      <c r="AN2317" s="186"/>
      <c r="AO2317" s="186"/>
      <c r="AP2317" s="186"/>
    </row>
    <row r="2318" spans="1:42" s="55" customFormat="1" ht="19.149999999999999" customHeight="1" outlineLevel="1" x14ac:dyDescent="0.25">
      <c r="A2318" s="143" t="s">
        <v>258</v>
      </c>
      <c r="B2318" s="61" t="s">
        <v>130</v>
      </c>
      <c r="C2318" s="62"/>
      <c r="D2318" s="120"/>
      <c r="E2318" s="65"/>
      <c r="F2318" s="64"/>
      <c r="G2318" s="66"/>
      <c r="H2318" s="186"/>
      <c r="I2318" s="186"/>
      <c r="J2318" s="186"/>
      <c r="K2318" s="186"/>
      <c r="L2318" s="186"/>
      <c r="M2318" s="186"/>
      <c r="N2318" s="186"/>
      <c r="O2318" s="186"/>
      <c r="P2318" s="186"/>
      <c r="Q2318" s="186"/>
      <c r="R2318" s="186"/>
      <c r="S2318" s="186"/>
      <c r="T2318" s="186"/>
      <c r="U2318" s="186"/>
      <c r="V2318" s="186"/>
      <c r="W2318" s="186"/>
      <c r="X2318" s="186"/>
      <c r="Y2318" s="186"/>
      <c r="Z2318" s="186"/>
      <c r="AA2318" s="186"/>
      <c r="AB2318" s="186"/>
      <c r="AC2318" s="186"/>
      <c r="AD2318" s="186"/>
      <c r="AE2318" s="186"/>
      <c r="AF2318" s="186"/>
      <c r="AG2318" s="186"/>
      <c r="AH2318" s="186"/>
      <c r="AI2318" s="186"/>
      <c r="AJ2318" s="186"/>
      <c r="AK2318" s="186"/>
      <c r="AL2318" s="186"/>
      <c r="AM2318" s="186"/>
      <c r="AN2318" s="186"/>
      <c r="AO2318" s="186"/>
      <c r="AP2318" s="186"/>
    </row>
    <row r="2319" spans="1:42" s="55" customFormat="1" ht="31.9" hidden="1" customHeight="1" outlineLevel="1" x14ac:dyDescent="0.25">
      <c r="A2319" s="143" t="s">
        <v>259</v>
      </c>
      <c r="B2319" s="68" t="s">
        <v>114</v>
      </c>
      <c r="C2319" s="69"/>
      <c r="D2319" s="119"/>
      <c r="E2319" s="85"/>
      <c r="F2319" s="85"/>
      <c r="G2319" s="86"/>
      <c r="H2319" s="186"/>
      <c r="I2319" s="186"/>
      <c r="J2319" s="186"/>
      <c r="K2319" s="186"/>
      <c r="L2319" s="186"/>
      <c r="M2319" s="186"/>
      <c r="N2319" s="186"/>
      <c r="O2319" s="186"/>
      <c r="P2319" s="186"/>
      <c r="Q2319" s="186"/>
      <c r="R2319" s="186"/>
      <c r="S2319" s="186"/>
      <c r="T2319" s="186"/>
      <c r="U2319" s="186"/>
      <c r="V2319" s="186"/>
      <c r="W2319" s="186"/>
      <c r="X2319" s="186"/>
      <c r="Y2319" s="186"/>
      <c r="Z2319" s="186"/>
      <c r="AA2319" s="186"/>
      <c r="AB2319" s="186"/>
      <c r="AC2319" s="186"/>
      <c r="AD2319" s="186"/>
      <c r="AE2319" s="186"/>
      <c r="AF2319" s="186"/>
      <c r="AG2319" s="186"/>
      <c r="AH2319" s="186"/>
      <c r="AI2319" s="186"/>
      <c r="AJ2319" s="186"/>
      <c r="AK2319" s="186"/>
      <c r="AL2319" s="186"/>
      <c r="AM2319" s="186"/>
      <c r="AN2319" s="186"/>
      <c r="AO2319" s="186"/>
      <c r="AP2319" s="186"/>
    </row>
    <row r="2320" spans="1:42" s="55" customFormat="1" ht="31.9" hidden="1" customHeight="1" outlineLevel="1" x14ac:dyDescent="0.25">
      <c r="A2320" s="143" t="s">
        <v>260</v>
      </c>
      <c r="B2320" s="72" t="s">
        <v>4</v>
      </c>
      <c r="C2320" s="73"/>
      <c r="D2320" s="111"/>
      <c r="E2320" s="76"/>
      <c r="F2320" s="76"/>
      <c r="G2320" s="78"/>
      <c r="H2320" s="186"/>
      <c r="I2320" s="186"/>
      <c r="J2320" s="186"/>
      <c r="K2320" s="186"/>
      <c r="L2320" s="186"/>
      <c r="M2320" s="186"/>
      <c r="N2320" s="186"/>
      <c r="O2320" s="186"/>
      <c r="P2320" s="186"/>
      <c r="Q2320" s="186"/>
      <c r="R2320" s="186"/>
      <c r="S2320" s="186"/>
      <c r="T2320" s="186"/>
      <c r="U2320" s="186"/>
      <c r="V2320" s="186"/>
      <c r="W2320" s="186"/>
      <c r="X2320" s="186"/>
      <c r="Y2320" s="186"/>
      <c r="Z2320" s="186"/>
      <c r="AA2320" s="186"/>
      <c r="AB2320" s="186"/>
      <c r="AC2320" s="186"/>
      <c r="AD2320" s="186"/>
      <c r="AE2320" s="186"/>
      <c r="AF2320" s="186"/>
      <c r="AG2320" s="186"/>
      <c r="AH2320" s="186"/>
      <c r="AI2320" s="186"/>
      <c r="AJ2320" s="186"/>
      <c r="AK2320" s="186"/>
      <c r="AL2320" s="186"/>
      <c r="AM2320" s="186"/>
      <c r="AN2320" s="186"/>
      <c r="AO2320" s="186"/>
      <c r="AP2320" s="186"/>
    </row>
    <row r="2321" spans="1:42" s="55" customFormat="1" ht="31.9" hidden="1" customHeight="1" outlineLevel="1" x14ac:dyDescent="0.25">
      <c r="A2321" s="143" t="s">
        <v>1076</v>
      </c>
      <c r="B2321" s="75" t="s">
        <v>976</v>
      </c>
      <c r="C2321" s="73"/>
      <c r="D2321" s="111"/>
      <c r="E2321" s="76"/>
      <c r="F2321" s="76"/>
      <c r="G2321" s="78"/>
      <c r="H2321" s="186"/>
      <c r="I2321" s="186"/>
      <c r="J2321" s="186"/>
      <c r="K2321" s="186"/>
      <c r="L2321" s="186"/>
      <c r="M2321" s="186"/>
      <c r="N2321" s="186"/>
      <c r="O2321" s="186"/>
      <c r="P2321" s="186"/>
      <c r="Q2321" s="186"/>
      <c r="R2321" s="186"/>
      <c r="S2321" s="186"/>
      <c r="T2321" s="186"/>
      <c r="U2321" s="186"/>
      <c r="V2321" s="186"/>
      <c r="W2321" s="186"/>
      <c r="X2321" s="186"/>
      <c r="Y2321" s="186"/>
      <c r="Z2321" s="186"/>
      <c r="AA2321" s="186"/>
      <c r="AB2321" s="186"/>
      <c r="AC2321" s="186"/>
      <c r="AD2321" s="186"/>
      <c r="AE2321" s="186"/>
      <c r="AF2321" s="186"/>
      <c r="AG2321" s="186"/>
      <c r="AH2321" s="186"/>
      <c r="AI2321" s="186"/>
      <c r="AJ2321" s="186"/>
      <c r="AK2321" s="186"/>
      <c r="AL2321" s="186"/>
      <c r="AM2321" s="186"/>
      <c r="AN2321" s="186"/>
      <c r="AO2321" s="186"/>
      <c r="AP2321" s="186"/>
    </row>
    <row r="2322" spans="1:42" s="55" customFormat="1" ht="31.9" hidden="1" customHeight="1" outlineLevel="1" x14ac:dyDescent="0.25">
      <c r="A2322" s="143" t="s">
        <v>1077</v>
      </c>
      <c r="B2322" s="75" t="s">
        <v>978</v>
      </c>
      <c r="C2322" s="73"/>
      <c r="D2322" s="111"/>
      <c r="E2322" s="76"/>
      <c r="F2322" s="76"/>
      <c r="G2322" s="78"/>
      <c r="H2322" s="186"/>
      <c r="I2322" s="186"/>
      <c r="J2322" s="186"/>
      <c r="K2322" s="186"/>
      <c r="L2322" s="186"/>
      <c r="M2322" s="186"/>
      <c r="N2322" s="186"/>
      <c r="O2322" s="186"/>
      <c r="P2322" s="186"/>
      <c r="Q2322" s="186"/>
      <c r="R2322" s="186"/>
      <c r="S2322" s="186"/>
      <c r="T2322" s="186"/>
      <c r="U2322" s="186"/>
      <c r="V2322" s="186"/>
      <c r="W2322" s="186"/>
      <c r="X2322" s="186"/>
      <c r="Y2322" s="186"/>
      <c r="Z2322" s="186"/>
      <c r="AA2322" s="186"/>
      <c r="AB2322" s="186"/>
      <c r="AC2322" s="186"/>
      <c r="AD2322" s="186"/>
      <c r="AE2322" s="186"/>
      <c r="AF2322" s="186"/>
      <c r="AG2322" s="186"/>
      <c r="AH2322" s="186"/>
      <c r="AI2322" s="186"/>
      <c r="AJ2322" s="186"/>
      <c r="AK2322" s="186"/>
      <c r="AL2322" s="186"/>
      <c r="AM2322" s="186"/>
      <c r="AN2322" s="186"/>
      <c r="AO2322" s="186"/>
      <c r="AP2322" s="186"/>
    </row>
    <row r="2323" spans="1:42" s="55" customFormat="1" ht="31.9" hidden="1" customHeight="1" outlineLevel="1" x14ac:dyDescent="0.25">
      <c r="A2323" s="143" t="s">
        <v>1078</v>
      </c>
      <c r="B2323" s="75" t="s">
        <v>980</v>
      </c>
      <c r="C2323" s="73"/>
      <c r="D2323" s="111"/>
      <c r="E2323" s="76"/>
      <c r="F2323" s="76"/>
      <c r="G2323" s="78"/>
      <c r="H2323" s="186"/>
      <c r="I2323" s="186"/>
      <c r="J2323" s="186"/>
      <c r="K2323" s="186"/>
      <c r="L2323" s="186"/>
      <c r="M2323" s="186"/>
      <c r="N2323" s="186"/>
      <c r="O2323" s="186"/>
      <c r="P2323" s="186"/>
      <c r="Q2323" s="186"/>
      <c r="R2323" s="186"/>
      <c r="S2323" s="186"/>
      <c r="T2323" s="186"/>
      <c r="U2323" s="186"/>
      <c r="V2323" s="186"/>
      <c r="W2323" s="186"/>
      <c r="X2323" s="186"/>
      <c r="Y2323" s="186"/>
      <c r="Z2323" s="186"/>
      <c r="AA2323" s="186"/>
      <c r="AB2323" s="186"/>
      <c r="AC2323" s="186"/>
      <c r="AD2323" s="186"/>
      <c r="AE2323" s="186"/>
      <c r="AF2323" s="186"/>
      <c r="AG2323" s="186"/>
      <c r="AH2323" s="186"/>
      <c r="AI2323" s="186"/>
      <c r="AJ2323" s="186"/>
      <c r="AK2323" s="186"/>
      <c r="AL2323" s="186"/>
      <c r="AM2323" s="186"/>
      <c r="AN2323" s="186"/>
      <c r="AO2323" s="186"/>
      <c r="AP2323" s="186"/>
    </row>
    <row r="2324" spans="1:42" s="55" customFormat="1" ht="31.9" hidden="1" customHeight="1" outlineLevel="1" x14ac:dyDescent="0.25">
      <c r="A2324" s="143" t="s">
        <v>1079</v>
      </c>
      <c r="B2324" s="75" t="s">
        <v>982</v>
      </c>
      <c r="C2324" s="73"/>
      <c r="D2324" s="111"/>
      <c r="E2324" s="76"/>
      <c r="F2324" s="76"/>
      <c r="G2324" s="78"/>
      <c r="H2324" s="186"/>
      <c r="I2324" s="186"/>
      <c r="J2324" s="186"/>
      <c r="K2324" s="186"/>
      <c r="L2324" s="186"/>
      <c r="M2324" s="186"/>
      <c r="N2324" s="186"/>
      <c r="O2324" s="186"/>
      <c r="P2324" s="186"/>
      <c r="Q2324" s="186"/>
      <c r="R2324" s="186"/>
      <c r="S2324" s="186"/>
      <c r="T2324" s="186"/>
      <c r="U2324" s="186"/>
      <c r="V2324" s="186"/>
      <c r="W2324" s="186"/>
      <c r="X2324" s="186"/>
      <c r="Y2324" s="186"/>
      <c r="Z2324" s="186"/>
      <c r="AA2324" s="186"/>
      <c r="AB2324" s="186"/>
      <c r="AC2324" s="186"/>
      <c r="AD2324" s="186"/>
      <c r="AE2324" s="186"/>
      <c r="AF2324" s="186"/>
      <c r="AG2324" s="186"/>
      <c r="AH2324" s="186"/>
      <c r="AI2324" s="186"/>
      <c r="AJ2324" s="186"/>
      <c r="AK2324" s="186"/>
      <c r="AL2324" s="186"/>
      <c r="AM2324" s="186"/>
      <c r="AN2324" s="186"/>
      <c r="AO2324" s="186"/>
      <c r="AP2324" s="186"/>
    </row>
    <row r="2325" spans="1:42" s="55" customFormat="1" ht="31.9" hidden="1" customHeight="1" outlineLevel="1" x14ac:dyDescent="0.25">
      <c r="A2325" s="143" t="s">
        <v>1080</v>
      </c>
      <c r="B2325" s="75" t="s">
        <v>984</v>
      </c>
      <c r="C2325" s="73"/>
      <c r="D2325" s="111"/>
      <c r="E2325" s="76"/>
      <c r="F2325" s="76"/>
      <c r="G2325" s="78"/>
      <c r="H2325" s="186"/>
      <c r="I2325" s="186"/>
      <c r="J2325" s="186"/>
      <c r="K2325" s="186"/>
      <c r="L2325" s="186"/>
      <c r="M2325" s="186"/>
      <c r="N2325" s="186"/>
      <c r="O2325" s="186"/>
      <c r="P2325" s="186"/>
      <c r="Q2325" s="186"/>
      <c r="R2325" s="186"/>
      <c r="S2325" s="186"/>
      <c r="T2325" s="186"/>
      <c r="U2325" s="186"/>
      <c r="V2325" s="186"/>
      <c r="W2325" s="186"/>
      <c r="X2325" s="186"/>
      <c r="Y2325" s="186"/>
      <c r="Z2325" s="186"/>
      <c r="AA2325" s="186"/>
      <c r="AB2325" s="186"/>
      <c r="AC2325" s="186"/>
      <c r="AD2325" s="186"/>
      <c r="AE2325" s="186"/>
      <c r="AF2325" s="186"/>
      <c r="AG2325" s="186"/>
      <c r="AH2325" s="186"/>
      <c r="AI2325" s="186"/>
      <c r="AJ2325" s="186"/>
      <c r="AK2325" s="186"/>
      <c r="AL2325" s="186"/>
      <c r="AM2325" s="186"/>
      <c r="AN2325" s="186"/>
      <c r="AO2325" s="186"/>
      <c r="AP2325" s="186"/>
    </row>
    <row r="2326" spans="1:42" s="55" customFormat="1" ht="31.9" hidden="1" customHeight="1" outlineLevel="1" x14ac:dyDescent="0.25">
      <c r="A2326" s="143" t="s">
        <v>261</v>
      </c>
      <c r="B2326" s="107" t="s">
        <v>3</v>
      </c>
      <c r="C2326" s="73"/>
      <c r="D2326" s="111"/>
      <c r="E2326" s="76"/>
      <c r="F2326" s="76"/>
      <c r="G2326" s="78"/>
      <c r="H2326" s="186"/>
      <c r="I2326" s="186"/>
      <c r="J2326" s="186"/>
      <c r="K2326" s="186"/>
      <c r="L2326" s="186"/>
      <c r="M2326" s="186"/>
      <c r="N2326" s="186"/>
      <c r="O2326" s="186"/>
      <c r="P2326" s="186"/>
      <c r="Q2326" s="186"/>
      <c r="R2326" s="186"/>
      <c r="S2326" s="186"/>
      <c r="T2326" s="186"/>
      <c r="U2326" s="186"/>
      <c r="V2326" s="186"/>
      <c r="W2326" s="186"/>
      <c r="X2326" s="186"/>
      <c r="Y2326" s="186"/>
      <c r="Z2326" s="186"/>
      <c r="AA2326" s="186"/>
      <c r="AB2326" s="186"/>
      <c r="AC2326" s="186"/>
      <c r="AD2326" s="186"/>
      <c r="AE2326" s="186"/>
      <c r="AF2326" s="186"/>
      <c r="AG2326" s="186"/>
      <c r="AH2326" s="186"/>
      <c r="AI2326" s="186"/>
      <c r="AJ2326" s="186"/>
      <c r="AK2326" s="186"/>
      <c r="AL2326" s="186"/>
      <c r="AM2326" s="186"/>
      <c r="AN2326" s="186"/>
      <c r="AO2326" s="186"/>
      <c r="AP2326" s="186"/>
    </row>
    <row r="2327" spans="1:42" s="55" customFormat="1" ht="31.9" hidden="1" customHeight="1" outlineLevel="1" x14ac:dyDescent="0.25">
      <c r="A2327" s="143" t="s">
        <v>1081</v>
      </c>
      <c r="B2327" s="75" t="s">
        <v>976</v>
      </c>
      <c r="C2327" s="73"/>
      <c r="D2327" s="111"/>
      <c r="E2327" s="76"/>
      <c r="F2327" s="76"/>
      <c r="G2327" s="78"/>
      <c r="H2327" s="186"/>
      <c r="I2327" s="186"/>
      <c r="J2327" s="186"/>
      <c r="K2327" s="186"/>
      <c r="L2327" s="186"/>
      <c r="M2327" s="186"/>
      <c r="N2327" s="186"/>
      <c r="O2327" s="186"/>
      <c r="P2327" s="186"/>
      <c r="Q2327" s="186"/>
      <c r="R2327" s="186"/>
      <c r="S2327" s="186"/>
      <c r="T2327" s="186"/>
      <c r="U2327" s="186"/>
      <c r="V2327" s="186"/>
      <c r="W2327" s="186"/>
      <c r="X2327" s="186"/>
      <c r="Y2327" s="186"/>
      <c r="Z2327" s="186"/>
      <c r="AA2327" s="186"/>
      <c r="AB2327" s="186"/>
      <c r="AC2327" s="186"/>
      <c r="AD2327" s="186"/>
      <c r="AE2327" s="186"/>
      <c r="AF2327" s="186"/>
      <c r="AG2327" s="186"/>
      <c r="AH2327" s="186"/>
      <c r="AI2327" s="186"/>
      <c r="AJ2327" s="186"/>
      <c r="AK2327" s="186"/>
      <c r="AL2327" s="186"/>
      <c r="AM2327" s="186"/>
      <c r="AN2327" s="186"/>
      <c r="AO2327" s="186"/>
      <c r="AP2327" s="186"/>
    </row>
    <row r="2328" spans="1:42" s="55" customFormat="1" ht="31.9" hidden="1" customHeight="1" outlineLevel="1" x14ac:dyDescent="0.25">
      <c r="A2328" s="143" t="s">
        <v>1082</v>
      </c>
      <c r="B2328" s="75" t="s">
        <v>978</v>
      </c>
      <c r="C2328" s="73"/>
      <c r="D2328" s="111"/>
      <c r="E2328" s="76"/>
      <c r="F2328" s="76"/>
      <c r="G2328" s="78"/>
      <c r="H2328" s="186"/>
      <c r="I2328" s="186"/>
      <c r="J2328" s="186"/>
      <c r="K2328" s="186"/>
      <c r="L2328" s="186"/>
      <c r="M2328" s="186"/>
      <c r="N2328" s="186"/>
      <c r="O2328" s="186"/>
      <c r="P2328" s="186"/>
      <c r="Q2328" s="186"/>
      <c r="R2328" s="186"/>
      <c r="S2328" s="186"/>
      <c r="T2328" s="186"/>
      <c r="U2328" s="186"/>
      <c r="V2328" s="186"/>
      <c r="W2328" s="186"/>
      <c r="X2328" s="186"/>
      <c r="Y2328" s="186"/>
      <c r="Z2328" s="186"/>
      <c r="AA2328" s="186"/>
      <c r="AB2328" s="186"/>
      <c r="AC2328" s="186"/>
      <c r="AD2328" s="186"/>
      <c r="AE2328" s="186"/>
      <c r="AF2328" s="186"/>
      <c r="AG2328" s="186"/>
      <c r="AH2328" s="186"/>
      <c r="AI2328" s="186"/>
      <c r="AJ2328" s="186"/>
      <c r="AK2328" s="186"/>
      <c r="AL2328" s="186"/>
      <c r="AM2328" s="186"/>
      <c r="AN2328" s="186"/>
      <c r="AO2328" s="186"/>
      <c r="AP2328" s="186"/>
    </row>
    <row r="2329" spans="1:42" s="55" customFormat="1" ht="31.9" hidden="1" customHeight="1" outlineLevel="1" x14ac:dyDescent="0.25">
      <c r="A2329" s="143" t="s">
        <v>1083</v>
      </c>
      <c r="B2329" s="75" t="s">
        <v>980</v>
      </c>
      <c r="C2329" s="73"/>
      <c r="D2329" s="111"/>
      <c r="E2329" s="76"/>
      <c r="F2329" s="76"/>
      <c r="G2329" s="78"/>
      <c r="H2329" s="186"/>
      <c r="I2329" s="186"/>
      <c r="J2329" s="186"/>
      <c r="K2329" s="186"/>
      <c r="L2329" s="186"/>
      <c r="M2329" s="186"/>
      <c r="N2329" s="186"/>
      <c r="O2329" s="186"/>
      <c r="P2329" s="186"/>
      <c r="Q2329" s="186"/>
      <c r="R2329" s="186"/>
      <c r="S2329" s="186"/>
      <c r="T2329" s="186"/>
      <c r="U2329" s="186"/>
      <c r="V2329" s="186"/>
      <c r="W2329" s="186"/>
      <c r="X2329" s="186"/>
      <c r="Y2329" s="186"/>
      <c r="Z2329" s="186"/>
      <c r="AA2329" s="186"/>
      <c r="AB2329" s="186"/>
      <c r="AC2329" s="186"/>
      <c r="AD2329" s="186"/>
      <c r="AE2329" s="186"/>
      <c r="AF2329" s="186"/>
      <c r="AG2329" s="186"/>
      <c r="AH2329" s="186"/>
      <c r="AI2329" s="186"/>
      <c r="AJ2329" s="186"/>
      <c r="AK2329" s="186"/>
      <c r="AL2329" s="186"/>
      <c r="AM2329" s="186"/>
      <c r="AN2329" s="186"/>
      <c r="AO2329" s="186"/>
      <c r="AP2329" s="186"/>
    </row>
    <row r="2330" spans="1:42" s="55" customFormat="1" ht="31.9" hidden="1" customHeight="1" outlineLevel="1" x14ac:dyDescent="0.25">
      <c r="A2330" s="143" t="s">
        <v>1084</v>
      </c>
      <c r="B2330" s="75" t="s">
        <v>982</v>
      </c>
      <c r="C2330" s="73"/>
      <c r="D2330" s="111"/>
      <c r="E2330" s="76"/>
      <c r="F2330" s="76"/>
      <c r="G2330" s="78"/>
      <c r="H2330" s="186"/>
      <c r="I2330" s="186"/>
      <c r="J2330" s="186"/>
      <c r="K2330" s="186"/>
      <c r="L2330" s="186"/>
      <c r="M2330" s="186"/>
      <c r="N2330" s="186"/>
      <c r="O2330" s="186"/>
      <c r="P2330" s="186"/>
      <c r="Q2330" s="186"/>
      <c r="R2330" s="186"/>
      <c r="S2330" s="186"/>
      <c r="T2330" s="186"/>
      <c r="U2330" s="186"/>
      <c r="V2330" s="186"/>
      <c r="W2330" s="186"/>
      <c r="X2330" s="186"/>
      <c r="Y2330" s="186"/>
      <c r="Z2330" s="186"/>
      <c r="AA2330" s="186"/>
      <c r="AB2330" s="186"/>
      <c r="AC2330" s="186"/>
      <c r="AD2330" s="186"/>
      <c r="AE2330" s="186"/>
      <c r="AF2330" s="186"/>
      <c r="AG2330" s="186"/>
      <c r="AH2330" s="186"/>
      <c r="AI2330" s="186"/>
      <c r="AJ2330" s="186"/>
      <c r="AK2330" s="186"/>
      <c r="AL2330" s="186"/>
      <c r="AM2330" s="186"/>
      <c r="AN2330" s="186"/>
      <c r="AO2330" s="186"/>
      <c r="AP2330" s="186"/>
    </row>
    <row r="2331" spans="1:42" s="55" customFormat="1" ht="31.9" hidden="1" customHeight="1" outlineLevel="1" x14ac:dyDescent="0.25">
      <c r="A2331" s="143" t="s">
        <v>1085</v>
      </c>
      <c r="B2331" s="75" t="s">
        <v>984</v>
      </c>
      <c r="C2331" s="73"/>
      <c r="D2331" s="111"/>
      <c r="E2331" s="76"/>
      <c r="F2331" s="76"/>
      <c r="G2331" s="78"/>
      <c r="H2331" s="186"/>
      <c r="I2331" s="186"/>
      <c r="J2331" s="186"/>
      <c r="K2331" s="186"/>
      <c r="L2331" s="186"/>
      <c r="M2331" s="186"/>
      <c r="N2331" s="186"/>
      <c r="O2331" s="186"/>
      <c r="P2331" s="186"/>
      <c r="Q2331" s="186"/>
      <c r="R2331" s="186"/>
      <c r="S2331" s="186"/>
      <c r="T2331" s="186"/>
      <c r="U2331" s="186"/>
      <c r="V2331" s="186"/>
      <c r="W2331" s="186"/>
      <c r="X2331" s="186"/>
      <c r="Y2331" s="186"/>
      <c r="Z2331" s="186"/>
      <c r="AA2331" s="186"/>
      <c r="AB2331" s="186"/>
      <c r="AC2331" s="186"/>
      <c r="AD2331" s="186"/>
      <c r="AE2331" s="186"/>
      <c r="AF2331" s="186"/>
      <c r="AG2331" s="186"/>
      <c r="AH2331" s="186"/>
      <c r="AI2331" s="186"/>
      <c r="AJ2331" s="186"/>
      <c r="AK2331" s="186"/>
      <c r="AL2331" s="186"/>
      <c r="AM2331" s="186"/>
      <c r="AN2331" s="186"/>
      <c r="AO2331" s="186"/>
      <c r="AP2331" s="186"/>
    </row>
    <row r="2332" spans="1:42" s="55" customFormat="1" ht="31.9" hidden="1" customHeight="1" outlineLevel="1" x14ac:dyDescent="0.25">
      <c r="A2332" s="143" t="s">
        <v>262</v>
      </c>
      <c r="B2332" s="72" t="s">
        <v>5</v>
      </c>
      <c r="C2332" s="73"/>
      <c r="D2332" s="111"/>
      <c r="E2332" s="76"/>
      <c r="F2332" s="76"/>
      <c r="G2332" s="78"/>
      <c r="H2332" s="186"/>
      <c r="I2332" s="186"/>
      <c r="J2332" s="186"/>
      <c r="K2332" s="186"/>
      <c r="L2332" s="186"/>
      <c r="M2332" s="186"/>
      <c r="N2332" s="186"/>
      <c r="O2332" s="186"/>
      <c r="P2332" s="186"/>
      <c r="Q2332" s="186"/>
      <c r="R2332" s="186"/>
      <c r="S2332" s="186"/>
      <c r="T2332" s="186"/>
      <c r="U2332" s="186"/>
      <c r="V2332" s="186"/>
      <c r="W2332" s="186"/>
      <c r="X2332" s="186"/>
      <c r="Y2332" s="186"/>
      <c r="Z2332" s="186"/>
      <c r="AA2332" s="186"/>
      <c r="AB2332" s="186"/>
      <c r="AC2332" s="186"/>
      <c r="AD2332" s="186"/>
      <c r="AE2332" s="186"/>
      <c r="AF2332" s="186"/>
      <c r="AG2332" s="186"/>
      <c r="AH2332" s="186"/>
      <c r="AI2332" s="186"/>
      <c r="AJ2332" s="186"/>
      <c r="AK2332" s="186"/>
      <c r="AL2332" s="186"/>
      <c r="AM2332" s="186"/>
      <c r="AN2332" s="186"/>
      <c r="AO2332" s="186"/>
      <c r="AP2332" s="186"/>
    </row>
    <row r="2333" spans="1:42" s="55" customFormat="1" ht="31.9" hidden="1" customHeight="1" outlineLevel="1" x14ac:dyDescent="0.25">
      <c r="A2333" s="143" t="s">
        <v>1086</v>
      </c>
      <c r="B2333" s="75" t="s">
        <v>976</v>
      </c>
      <c r="C2333" s="73"/>
      <c r="D2333" s="111"/>
      <c r="E2333" s="76"/>
      <c r="F2333" s="76"/>
      <c r="G2333" s="78"/>
      <c r="H2333" s="186"/>
      <c r="I2333" s="186"/>
      <c r="J2333" s="186"/>
      <c r="K2333" s="186"/>
      <c r="L2333" s="186"/>
      <c r="M2333" s="186"/>
      <c r="N2333" s="186"/>
      <c r="O2333" s="186"/>
      <c r="P2333" s="186"/>
      <c r="Q2333" s="186"/>
      <c r="R2333" s="186"/>
      <c r="S2333" s="186"/>
      <c r="T2333" s="186"/>
      <c r="U2333" s="186"/>
      <c r="V2333" s="186"/>
      <c r="W2333" s="186"/>
      <c r="X2333" s="186"/>
      <c r="Y2333" s="186"/>
      <c r="Z2333" s="186"/>
      <c r="AA2333" s="186"/>
      <c r="AB2333" s="186"/>
      <c r="AC2333" s="186"/>
      <c r="AD2333" s="186"/>
      <c r="AE2333" s="186"/>
      <c r="AF2333" s="186"/>
      <c r="AG2333" s="186"/>
      <c r="AH2333" s="186"/>
      <c r="AI2333" s="186"/>
      <c r="AJ2333" s="186"/>
      <c r="AK2333" s="186"/>
      <c r="AL2333" s="186"/>
      <c r="AM2333" s="186"/>
      <c r="AN2333" s="186"/>
      <c r="AO2333" s="186"/>
      <c r="AP2333" s="186"/>
    </row>
    <row r="2334" spans="1:42" s="55" customFormat="1" ht="31.9" hidden="1" customHeight="1" outlineLevel="1" x14ac:dyDescent="0.25">
      <c r="A2334" s="143" t="s">
        <v>1087</v>
      </c>
      <c r="B2334" s="75" t="s">
        <v>978</v>
      </c>
      <c r="C2334" s="73"/>
      <c r="D2334" s="111"/>
      <c r="E2334" s="76"/>
      <c r="F2334" s="76"/>
      <c r="G2334" s="78"/>
      <c r="H2334" s="186"/>
      <c r="I2334" s="186"/>
      <c r="J2334" s="186"/>
      <c r="K2334" s="186"/>
      <c r="L2334" s="186"/>
      <c r="M2334" s="186"/>
      <c r="N2334" s="186"/>
      <c r="O2334" s="186"/>
      <c r="P2334" s="186"/>
      <c r="Q2334" s="186"/>
      <c r="R2334" s="186"/>
      <c r="S2334" s="186"/>
      <c r="T2334" s="186"/>
      <c r="U2334" s="186"/>
      <c r="V2334" s="186"/>
      <c r="W2334" s="186"/>
      <c r="X2334" s="186"/>
      <c r="Y2334" s="186"/>
      <c r="Z2334" s="186"/>
      <c r="AA2334" s="186"/>
      <c r="AB2334" s="186"/>
      <c r="AC2334" s="186"/>
      <c r="AD2334" s="186"/>
      <c r="AE2334" s="186"/>
      <c r="AF2334" s="186"/>
      <c r="AG2334" s="186"/>
      <c r="AH2334" s="186"/>
      <c r="AI2334" s="186"/>
      <c r="AJ2334" s="186"/>
      <c r="AK2334" s="186"/>
      <c r="AL2334" s="186"/>
      <c r="AM2334" s="186"/>
      <c r="AN2334" s="186"/>
      <c r="AO2334" s="186"/>
      <c r="AP2334" s="186"/>
    </row>
    <row r="2335" spans="1:42" s="55" customFormat="1" ht="31.9" hidden="1" customHeight="1" outlineLevel="1" x14ac:dyDescent="0.25">
      <c r="A2335" s="143" t="s">
        <v>1088</v>
      </c>
      <c r="B2335" s="75" t="s">
        <v>980</v>
      </c>
      <c r="C2335" s="73"/>
      <c r="D2335" s="111"/>
      <c r="E2335" s="76"/>
      <c r="F2335" s="76"/>
      <c r="G2335" s="78"/>
      <c r="H2335" s="186"/>
      <c r="I2335" s="186"/>
      <c r="J2335" s="186"/>
      <c r="K2335" s="186"/>
      <c r="L2335" s="186"/>
      <c r="M2335" s="186"/>
      <c r="N2335" s="186"/>
      <c r="O2335" s="186"/>
      <c r="P2335" s="186"/>
      <c r="Q2335" s="186"/>
      <c r="R2335" s="186"/>
      <c r="S2335" s="186"/>
      <c r="T2335" s="186"/>
      <c r="U2335" s="186"/>
      <c r="V2335" s="186"/>
      <c r="W2335" s="186"/>
      <c r="X2335" s="186"/>
      <c r="Y2335" s="186"/>
      <c r="Z2335" s="186"/>
      <c r="AA2335" s="186"/>
      <c r="AB2335" s="186"/>
      <c r="AC2335" s="186"/>
      <c r="AD2335" s="186"/>
      <c r="AE2335" s="186"/>
      <c r="AF2335" s="186"/>
      <c r="AG2335" s="186"/>
      <c r="AH2335" s="186"/>
      <c r="AI2335" s="186"/>
      <c r="AJ2335" s="186"/>
      <c r="AK2335" s="186"/>
      <c r="AL2335" s="186"/>
      <c r="AM2335" s="186"/>
      <c r="AN2335" s="186"/>
      <c r="AO2335" s="186"/>
      <c r="AP2335" s="186"/>
    </row>
    <row r="2336" spans="1:42" s="55" customFormat="1" ht="31.9" hidden="1" customHeight="1" outlineLevel="1" x14ac:dyDescent="0.25">
      <c r="A2336" s="143" t="s">
        <v>1089</v>
      </c>
      <c r="B2336" s="75" t="s">
        <v>982</v>
      </c>
      <c r="C2336" s="73"/>
      <c r="D2336" s="111"/>
      <c r="E2336" s="76"/>
      <c r="F2336" s="76"/>
      <c r="G2336" s="78"/>
      <c r="H2336" s="186"/>
      <c r="I2336" s="186"/>
      <c r="J2336" s="186"/>
      <c r="K2336" s="186"/>
      <c r="L2336" s="186"/>
      <c r="M2336" s="186"/>
      <c r="N2336" s="186"/>
      <c r="O2336" s="186"/>
      <c r="P2336" s="186"/>
      <c r="Q2336" s="186"/>
      <c r="R2336" s="186"/>
      <c r="S2336" s="186"/>
      <c r="T2336" s="186"/>
      <c r="U2336" s="186"/>
      <c r="V2336" s="186"/>
      <c r="W2336" s="186"/>
      <c r="X2336" s="186"/>
      <c r="Y2336" s="186"/>
      <c r="Z2336" s="186"/>
      <c r="AA2336" s="186"/>
      <c r="AB2336" s="186"/>
      <c r="AC2336" s="186"/>
      <c r="AD2336" s="186"/>
      <c r="AE2336" s="186"/>
      <c r="AF2336" s="186"/>
      <c r="AG2336" s="186"/>
      <c r="AH2336" s="186"/>
      <c r="AI2336" s="186"/>
      <c r="AJ2336" s="186"/>
      <c r="AK2336" s="186"/>
      <c r="AL2336" s="186"/>
      <c r="AM2336" s="186"/>
      <c r="AN2336" s="186"/>
      <c r="AO2336" s="186"/>
      <c r="AP2336" s="186"/>
    </row>
    <row r="2337" spans="1:42" s="55" customFormat="1" ht="31.9" hidden="1" customHeight="1" outlineLevel="1" x14ac:dyDescent="0.25">
      <c r="A2337" s="143" t="s">
        <v>1090</v>
      </c>
      <c r="B2337" s="75" t="s">
        <v>984</v>
      </c>
      <c r="C2337" s="73"/>
      <c r="D2337" s="111"/>
      <c r="E2337" s="76"/>
      <c r="F2337" s="76"/>
      <c r="G2337" s="78"/>
      <c r="H2337" s="186"/>
      <c r="I2337" s="186"/>
      <c r="J2337" s="186"/>
      <c r="K2337" s="186"/>
      <c r="L2337" s="186"/>
      <c r="M2337" s="186"/>
      <c r="N2337" s="186"/>
      <c r="O2337" s="186"/>
      <c r="P2337" s="186"/>
      <c r="Q2337" s="186"/>
      <c r="R2337" s="186"/>
      <c r="S2337" s="186"/>
      <c r="T2337" s="186"/>
      <c r="U2337" s="186"/>
      <c r="V2337" s="186"/>
      <c r="W2337" s="186"/>
      <c r="X2337" s="186"/>
      <c r="Y2337" s="186"/>
      <c r="Z2337" s="186"/>
      <c r="AA2337" s="186"/>
      <c r="AB2337" s="186"/>
      <c r="AC2337" s="186"/>
      <c r="AD2337" s="186"/>
      <c r="AE2337" s="186"/>
      <c r="AF2337" s="186"/>
      <c r="AG2337" s="186"/>
      <c r="AH2337" s="186"/>
      <c r="AI2337" s="186"/>
      <c r="AJ2337" s="186"/>
      <c r="AK2337" s="186"/>
      <c r="AL2337" s="186"/>
      <c r="AM2337" s="186"/>
      <c r="AN2337" s="186"/>
      <c r="AO2337" s="186"/>
      <c r="AP2337" s="186"/>
    </row>
    <row r="2338" spans="1:42" s="55" customFormat="1" ht="31.9" hidden="1" customHeight="1" outlineLevel="1" x14ac:dyDescent="0.25">
      <c r="A2338" s="143" t="s">
        <v>263</v>
      </c>
      <c r="B2338" s="72" t="s">
        <v>353</v>
      </c>
      <c r="C2338" s="73"/>
      <c r="D2338" s="111"/>
      <c r="E2338" s="76"/>
      <c r="F2338" s="76"/>
      <c r="G2338" s="78"/>
      <c r="H2338" s="186"/>
      <c r="I2338" s="186"/>
      <c r="J2338" s="186"/>
      <c r="K2338" s="186"/>
      <c r="L2338" s="186"/>
      <c r="M2338" s="186"/>
      <c r="N2338" s="186"/>
      <c r="O2338" s="186"/>
      <c r="P2338" s="186"/>
      <c r="Q2338" s="186"/>
      <c r="R2338" s="186"/>
      <c r="S2338" s="186"/>
      <c r="T2338" s="186"/>
      <c r="U2338" s="186"/>
      <c r="V2338" s="186"/>
      <c r="W2338" s="186"/>
      <c r="X2338" s="186"/>
      <c r="Y2338" s="186"/>
      <c r="Z2338" s="186"/>
      <c r="AA2338" s="186"/>
      <c r="AB2338" s="186"/>
      <c r="AC2338" s="186"/>
      <c r="AD2338" s="186"/>
      <c r="AE2338" s="186"/>
      <c r="AF2338" s="186"/>
      <c r="AG2338" s="186"/>
      <c r="AH2338" s="186"/>
      <c r="AI2338" s="186"/>
      <c r="AJ2338" s="186"/>
      <c r="AK2338" s="186"/>
      <c r="AL2338" s="186"/>
      <c r="AM2338" s="186"/>
      <c r="AN2338" s="186"/>
      <c r="AO2338" s="186"/>
      <c r="AP2338" s="186"/>
    </row>
    <row r="2339" spans="1:42" s="55" customFormat="1" ht="31.9" hidden="1" customHeight="1" outlineLevel="1" x14ac:dyDescent="0.25">
      <c r="A2339" s="143" t="s">
        <v>1091</v>
      </c>
      <c r="B2339" s="75" t="s">
        <v>976</v>
      </c>
      <c r="C2339" s="73"/>
      <c r="D2339" s="111"/>
      <c r="E2339" s="76"/>
      <c r="F2339" s="76"/>
      <c r="G2339" s="78"/>
      <c r="H2339" s="186"/>
      <c r="I2339" s="186"/>
      <c r="J2339" s="186"/>
      <c r="K2339" s="186"/>
      <c r="L2339" s="186"/>
      <c r="M2339" s="186"/>
      <c r="N2339" s="186"/>
      <c r="O2339" s="186"/>
      <c r="P2339" s="186"/>
      <c r="Q2339" s="186"/>
      <c r="R2339" s="186"/>
      <c r="S2339" s="186"/>
      <c r="T2339" s="186"/>
      <c r="U2339" s="186"/>
      <c r="V2339" s="186"/>
      <c r="W2339" s="186"/>
      <c r="X2339" s="186"/>
      <c r="Y2339" s="186"/>
      <c r="Z2339" s="186"/>
      <c r="AA2339" s="186"/>
      <c r="AB2339" s="186"/>
      <c r="AC2339" s="186"/>
      <c r="AD2339" s="186"/>
      <c r="AE2339" s="186"/>
      <c r="AF2339" s="186"/>
      <c r="AG2339" s="186"/>
      <c r="AH2339" s="186"/>
      <c r="AI2339" s="186"/>
      <c r="AJ2339" s="186"/>
      <c r="AK2339" s="186"/>
      <c r="AL2339" s="186"/>
      <c r="AM2339" s="186"/>
      <c r="AN2339" s="186"/>
      <c r="AO2339" s="186"/>
      <c r="AP2339" s="186"/>
    </row>
    <row r="2340" spans="1:42" s="55" customFormat="1" ht="31.9" hidden="1" customHeight="1" outlineLevel="1" x14ac:dyDescent="0.25">
      <c r="A2340" s="143" t="s">
        <v>1092</v>
      </c>
      <c r="B2340" s="75" t="s">
        <v>978</v>
      </c>
      <c r="C2340" s="73"/>
      <c r="D2340" s="111"/>
      <c r="E2340" s="76"/>
      <c r="F2340" s="76"/>
      <c r="G2340" s="78"/>
      <c r="H2340" s="186"/>
      <c r="I2340" s="186"/>
      <c r="J2340" s="186"/>
      <c r="K2340" s="186"/>
      <c r="L2340" s="186"/>
      <c r="M2340" s="186"/>
      <c r="N2340" s="186"/>
      <c r="O2340" s="186"/>
      <c r="P2340" s="186"/>
      <c r="Q2340" s="186"/>
      <c r="R2340" s="186"/>
      <c r="S2340" s="186"/>
      <c r="T2340" s="186"/>
      <c r="U2340" s="186"/>
      <c r="V2340" s="186"/>
      <c r="W2340" s="186"/>
      <c r="X2340" s="186"/>
      <c r="Y2340" s="186"/>
      <c r="Z2340" s="186"/>
      <c r="AA2340" s="186"/>
      <c r="AB2340" s="186"/>
      <c r="AC2340" s="186"/>
      <c r="AD2340" s="186"/>
      <c r="AE2340" s="186"/>
      <c r="AF2340" s="186"/>
      <c r="AG2340" s="186"/>
      <c r="AH2340" s="186"/>
      <c r="AI2340" s="186"/>
      <c r="AJ2340" s="186"/>
      <c r="AK2340" s="186"/>
      <c r="AL2340" s="186"/>
      <c r="AM2340" s="186"/>
      <c r="AN2340" s="186"/>
      <c r="AO2340" s="186"/>
      <c r="AP2340" s="186"/>
    </row>
    <row r="2341" spans="1:42" s="55" customFormat="1" ht="31.9" hidden="1" customHeight="1" outlineLevel="1" x14ac:dyDescent="0.25">
      <c r="A2341" s="143" t="s">
        <v>1093</v>
      </c>
      <c r="B2341" s="75" t="s">
        <v>980</v>
      </c>
      <c r="C2341" s="73"/>
      <c r="D2341" s="111"/>
      <c r="E2341" s="76"/>
      <c r="F2341" s="76"/>
      <c r="G2341" s="78"/>
      <c r="H2341" s="186"/>
      <c r="I2341" s="186"/>
      <c r="J2341" s="186"/>
      <c r="K2341" s="186"/>
      <c r="L2341" s="186"/>
      <c r="M2341" s="186"/>
      <c r="N2341" s="186"/>
      <c r="O2341" s="186"/>
      <c r="P2341" s="186"/>
      <c r="Q2341" s="186"/>
      <c r="R2341" s="186"/>
      <c r="S2341" s="186"/>
      <c r="T2341" s="186"/>
      <c r="U2341" s="186"/>
      <c r="V2341" s="186"/>
      <c r="W2341" s="186"/>
      <c r="X2341" s="186"/>
      <c r="Y2341" s="186"/>
      <c r="Z2341" s="186"/>
      <c r="AA2341" s="186"/>
      <c r="AB2341" s="186"/>
      <c r="AC2341" s="186"/>
      <c r="AD2341" s="186"/>
      <c r="AE2341" s="186"/>
      <c r="AF2341" s="186"/>
      <c r="AG2341" s="186"/>
      <c r="AH2341" s="186"/>
      <c r="AI2341" s="186"/>
      <c r="AJ2341" s="186"/>
      <c r="AK2341" s="186"/>
      <c r="AL2341" s="186"/>
      <c r="AM2341" s="186"/>
      <c r="AN2341" s="186"/>
      <c r="AO2341" s="186"/>
      <c r="AP2341" s="186"/>
    </row>
    <row r="2342" spans="1:42" s="55" customFormat="1" ht="31.9" hidden="1" customHeight="1" outlineLevel="1" x14ac:dyDescent="0.25">
      <c r="A2342" s="143" t="s">
        <v>1094</v>
      </c>
      <c r="B2342" s="75" t="s">
        <v>982</v>
      </c>
      <c r="C2342" s="73"/>
      <c r="D2342" s="111"/>
      <c r="E2342" s="76"/>
      <c r="F2342" s="76"/>
      <c r="G2342" s="78"/>
      <c r="H2342" s="186"/>
      <c r="I2342" s="186"/>
      <c r="J2342" s="186"/>
      <c r="K2342" s="186"/>
      <c r="L2342" s="186"/>
      <c r="M2342" s="186"/>
      <c r="N2342" s="186"/>
      <c r="O2342" s="186"/>
      <c r="P2342" s="186"/>
      <c r="Q2342" s="186"/>
      <c r="R2342" s="186"/>
      <c r="S2342" s="186"/>
      <c r="T2342" s="186"/>
      <c r="U2342" s="186"/>
      <c r="V2342" s="186"/>
      <c r="W2342" s="186"/>
      <c r="X2342" s="186"/>
      <c r="Y2342" s="186"/>
      <c r="Z2342" s="186"/>
      <c r="AA2342" s="186"/>
      <c r="AB2342" s="186"/>
      <c r="AC2342" s="186"/>
      <c r="AD2342" s="186"/>
      <c r="AE2342" s="186"/>
      <c r="AF2342" s="186"/>
      <c r="AG2342" s="186"/>
      <c r="AH2342" s="186"/>
      <c r="AI2342" s="186"/>
      <c r="AJ2342" s="186"/>
      <c r="AK2342" s="186"/>
      <c r="AL2342" s="186"/>
      <c r="AM2342" s="186"/>
      <c r="AN2342" s="186"/>
      <c r="AO2342" s="186"/>
      <c r="AP2342" s="186"/>
    </row>
    <row r="2343" spans="1:42" s="55" customFormat="1" ht="31.9" hidden="1" customHeight="1" outlineLevel="1" x14ac:dyDescent="0.25">
      <c r="A2343" s="143" t="s">
        <v>1095</v>
      </c>
      <c r="B2343" s="75" t="s">
        <v>984</v>
      </c>
      <c r="C2343" s="73"/>
      <c r="D2343" s="111"/>
      <c r="E2343" s="76"/>
      <c r="F2343" s="76"/>
      <c r="G2343" s="78"/>
      <c r="H2343" s="186"/>
      <c r="I2343" s="186"/>
      <c r="J2343" s="186"/>
      <c r="K2343" s="186"/>
      <c r="L2343" s="186"/>
      <c r="M2343" s="186"/>
      <c r="N2343" s="186"/>
      <c r="O2343" s="186"/>
      <c r="P2343" s="186"/>
      <c r="Q2343" s="186"/>
      <c r="R2343" s="186"/>
      <c r="S2343" s="186"/>
      <c r="T2343" s="186"/>
      <c r="U2343" s="186"/>
      <c r="V2343" s="186"/>
      <c r="W2343" s="186"/>
      <c r="X2343" s="186"/>
      <c r="Y2343" s="186"/>
      <c r="Z2343" s="186"/>
      <c r="AA2343" s="186"/>
      <c r="AB2343" s="186"/>
      <c r="AC2343" s="186"/>
      <c r="AD2343" s="186"/>
      <c r="AE2343" s="186"/>
      <c r="AF2343" s="186"/>
      <c r="AG2343" s="186"/>
      <c r="AH2343" s="186"/>
      <c r="AI2343" s="186"/>
      <c r="AJ2343" s="186"/>
      <c r="AK2343" s="186"/>
      <c r="AL2343" s="186"/>
      <c r="AM2343" s="186"/>
      <c r="AN2343" s="186"/>
      <c r="AO2343" s="186"/>
      <c r="AP2343" s="186"/>
    </row>
    <row r="2344" spans="1:42" s="55" customFormat="1" ht="31.9" hidden="1" customHeight="1" outlineLevel="1" x14ac:dyDescent="0.25">
      <c r="A2344" s="143" t="s">
        <v>264</v>
      </c>
      <c r="B2344" s="72" t="s">
        <v>356</v>
      </c>
      <c r="C2344" s="73"/>
      <c r="D2344" s="111"/>
      <c r="E2344" s="76"/>
      <c r="F2344" s="76"/>
      <c r="G2344" s="78"/>
      <c r="H2344" s="186"/>
      <c r="I2344" s="186"/>
      <c r="J2344" s="186"/>
      <c r="K2344" s="186"/>
      <c r="L2344" s="186"/>
      <c r="M2344" s="186"/>
      <c r="N2344" s="186"/>
      <c r="O2344" s="186"/>
      <c r="P2344" s="186"/>
      <c r="Q2344" s="186"/>
      <c r="R2344" s="186"/>
      <c r="S2344" s="186"/>
      <c r="T2344" s="186"/>
      <c r="U2344" s="186"/>
      <c r="V2344" s="186"/>
      <c r="W2344" s="186"/>
      <c r="X2344" s="186"/>
      <c r="Y2344" s="186"/>
      <c r="Z2344" s="186"/>
      <c r="AA2344" s="186"/>
      <c r="AB2344" s="186"/>
      <c r="AC2344" s="186"/>
      <c r="AD2344" s="186"/>
      <c r="AE2344" s="186"/>
      <c r="AF2344" s="186"/>
      <c r="AG2344" s="186"/>
      <c r="AH2344" s="186"/>
      <c r="AI2344" s="186"/>
      <c r="AJ2344" s="186"/>
      <c r="AK2344" s="186"/>
      <c r="AL2344" s="186"/>
      <c r="AM2344" s="186"/>
      <c r="AN2344" s="186"/>
      <c r="AO2344" s="186"/>
      <c r="AP2344" s="186"/>
    </row>
    <row r="2345" spans="1:42" s="55" customFormat="1" ht="31.9" hidden="1" customHeight="1" outlineLevel="1" x14ac:dyDescent="0.25">
      <c r="A2345" s="143" t="s">
        <v>1096</v>
      </c>
      <c r="B2345" s="75" t="s">
        <v>976</v>
      </c>
      <c r="C2345" s="73"/>
      <c r="D2345" s="111"/>
      <c r="E2345" s="76"/>
      <c r="F2345" s="76"/>
      <c r="G2345" s="78"/>
      <c r="H2345" s="186"/>
      <c r="I2345" s="186"/>
      <c r="J2345" s="186"/>
      <c r="K2345" s="186"/>
      <c r="L2345" s="186"/>
      <c r="M2345" s="186"/>
      <c r="N2345" s="186"/>
      <c r="O2345" s="186"/>
      <c r="P2345" s="186"/>
      <c r="Q2345" s="186"/>
      <c r="R2345" s="186"/>
      <c r="S2345" s="186"/>
      <c r="T2345" s="186"/>
      <c r="U2345" s="186"/>
      <c r="V2345" s="186"/>
      <c r="W2345" s="186"/>
      <c r="X2345" s="186"/>
      <c r="Y2345" s="186"/>
      <c r="Z2345" s="186"/>
      <c r="AA2345" s="186"/>
      <c r="AB2345" s="186"/>
      <c r="AC2345" s="186"/>
      <c r="AD2345" s="186"/>
      <c r="AE2345" s="186"/>
      <c r="AF2345" s="186"/>
      <c r="AG2345" s="186"/>
      <c r="AH2345" s="186"/>
      <c r="AI2345" s="186"/>
      <c r="AJ2345" s="186"/>
      <c r="AK2345" s="186"/>
      <c r="AL2345" s="186"/>
      <c r="AM2345" s="186"/>
      <c r="AN2345" s="186"/>
      <c r="AO2345" s="186"/>
      <c r="AP2345" s="186"/>
    </row>
    <row r="2346" spans="1:42" s="55" customFormat="1" ht="31.9" hidden="1" customHeight="1" outlineLevel="1" x14ac:dyDescent="0.25">
      <c r="A2346" s="143" t="s">
        <v>1097</v>
      </c>
      <c r="B2346" s="75" t="s">
        <v>978</v>
      </c>
      <c r="C2346" s="73"/>
      <c r="D2346" s="111"/>
      <c r="E2346" s="76"/>
      <c r="F2346" s="76"/>
      <c r="G2346" s="78"/>
      <c r="H2346" s="186"/>
      <c r="I2346" s="186"/>
      <c r="J2346" s="186"/>
      <c r="K2346" s="186"/>
      <c r="L2346" s="186"/>
      <c r="M2346" s="186"/>
      <c r="N2346" s="186"/>
      <c r="O2346" s="186"/>
      <c r="P2346" s="186"/>
      <c r="Q2346" s="186"/>
      <c r="R2346" s="186"/>
      <c r="S2346" s="186"/>
      <c r="T2346" s="186"/>
      <c r="U2346" s="186"/>
      <c r="V2346" s="186"/>
      <c r="W2346" s="186"/>
      <c r="X2346" s="186"/>
      <c r="Y2346" s="186"/>
      <c r="Z2346" s="186"/>
      <c r="AA2346" s="186"/>
      <c r="AB2346" s="186"/>
      <c r="AC2346" s="186"/>
      <c r="AD2346" s="186"/>
      <c r="AE2346" s="186"/>
      <c r="AF2346" s="186"/>
      <c r="AG2346" s="186"/>
      <c r="AH2346" s="186"/>
      <c r="AI2346" s="186"/>
      <c r="AJ2346" s="186"/>
      <c r="AK2346" s="186"/>
      <c r="AL2346" s="186"/>
      <c r="AM2346" s="186"/>
      <c r="AN2346" s="186"/>
      <c r="AO2346" s="186"/>
      <c r="AP2346" s="186"/>
    </row>
    <row r="2347" spans="1:42" s="55" customFormat="1" ht="31.9" hidden="1" customHeight="1" outlineLevel="1" x14ac:dyDescent="0.25">
      <c r="A2347" s="143" t="s">
        <v>1098</v>
      </c>
      <c r="B2347" s="75" t="s">
        <v>980</v>
      </c>
      <c r="C2347" s="73"/>
      <c r="D2347" s="111"/>
      <c r="E2347" s="76"/>
      <c r="F2347" s="76"/>
      <c r="G2347" s="78"/>
      <c r="H2347" s="186"/>
      <c r="I2347" s="186"/>
      <c r="J2347" s="186"/>
      <c r="K2347" s="186"/>
      <c r="L2347" s="186"/>
      <c r="M2347" s="186"/>
      <c r="N2347" s="186"/>
      <c r="O2347" s="186"/>
      <c r="P2347" s="186"/>
      <c r="Q2347" s="186"/>
      <c r="R2347" s="186"/>
      <c r="S2347" s="186"/>
      <c r="T2347" s="186"/>
      <c r="U2347" s="186"/>
      <c r="V2347" s="186"/>
      <c r="W2347" s="186"/>
      <c r="X2347" s="186"/>
      <c r="Y2347" s="186"/>
      <c r="Z2347" s="186"/>
      <c r="AA2347" s="186"/>
      <c r="AB2347" s="186"/>
      <c r="AC2347" s="186"/>
      <c r="AD2347" s="186"/>
      <c r="AE2347" s="186"/>
      <c r="AF2347" s="186"/>
      <c r="AG2347" s="186"/>
      <c r="AH2347" s="186"/>
      <c r="AI2347" s="186"/>
      <c r="AJ2347" s="186"/>
      <c r="AK2347" s="186"/>
      <c r="AL2347" s="186"/>
      <c r="AM2347" s="186"/>
      <c r="AN2347" s="186"/>
      <c r="AO2347" s="186"/>
      <c r="AP2347" s="186"/>
    </row>
    <row r="2348" spans="1:42" s="55" customFormat="1" ht="31.9" hidden="1" customHeight="1" outlineLevel="1" x14ac:dyDescent="0.25">
      <c r="A2348" s="143" t="s">
        <v>1099</v>
      </c>
      <c r="B2348" s="75" t="s">
        <v>982</v>
      </c>
      <c r="C2348" s="73"/>
      <c r="D2348" s="111"/>
      <c r="E2348" s="76"/>
      <c r="F2348" s="76"/>
      <c r="G2348" s="78"/>
      <c r="H2348" s="186"/>
      <c r="I2348" s="186"/>
      <c r="J2348" s="186"/>
      <c r="K2348" s="186"/>
      <c r="L2348" s="186"/>
      <c r="M2348" s="186"/>
      <c r="N2348" s="186"/>
      <c r="O2348" s="186"/>
      <c r="P2348" s="186"/>
      <c r="Q2348" s="186"/>
      <c r="R2348" s="186"/>
      <c r="S2348" s="186"/>
      <c r="T2348" s="186"/>
      <c r="U2348" s="186"/>
      <c r="V2348" s="186"/>
      <c r="W2348" s="186"/>
      <c r="X2348" s="186"/>
      <c r="Y2348" s="186"/>
      <c r="Z2348" s="186"/>
      <c r="AA2348" s="186"/>
      <c r="AB2348" s="186"/>
      <c r="AC2348" s="186"/>
      <c r="AD2348" s="186"/>
      <c r="AE2348" s="186"/>
      <c r="AF2348" s="186"/>
      <c r="AG2348" s="186"/>
      <c r="AH2348" s="186"/>
      <c r="AI2348" s="186"/>
      <c r="AJ2348" s="186"/>
      <c r="AK2348" s="186"/>
      <c r="AL2348" s="186"/>
      <c r="AM2348" s="186"/>
      <c r="AN2348" s="186"/>
      <c r="AO2348" s="186"/>
      <c r="AP2348" s="186"/>
    </row>
    <row r="2349" spans="1:42" s="55" customFormat="1" ht="31.9" hidden="1" customHeight="1" outlineLevel="1" x14ac:dyDescent="0.25">
      <c r="A2349" s="143" t="s">
        <v>1100</v>
      </c>
      <c r="B2349" s="75" t="s">
        <v>984</v>
      </c>
      <c r="C2349" s="73"/>
      <c r="D2349" s="111"/>
      <c r="E2349" s="76"/>
      <c r="F2349" s="76"/>
      <c r="G2349" s="78"/>
      <c r="H2349" s="186"/>
      <c r="I2349" s="186"/>
      <c r="J2349" s="186"/>
      <c r="K2349" s="186"/>
      <c r="L2349" s="186"/>
      <c r="M2349" s="186"/>
      <c r="N2349" s="186"/>
      <c r="O2349" s="186"/>
      <c r="P2349" s="186"/>
      <c r="Q2349" s="186"/>
      <c r="R2349" s="186"/>
      <c r="S2349" s="186"/>
      <c r="T2349" s="186"/>
      <c r="U2349" s="186"/>
      <c r="V2349" s="186"/>
      <c r="W2349" s="186"/>
      <c r="X2349" s="186"/>
      <c r="Y2349" s="186"/>
      <c r="Z2349" s="186"/>
      <c r="AA2349" s="186"/>
      <c r="AB2349" s="186"/>
      <c r="AC2349" s="186"/>
      <c r="AD2349" s="186"/>
      <c r="AE2349" s="186"/>
      <c r="AF2349" s="186"/>
      <c r="AG2349" s="186"/>
      <c r="AH2349" s="186"/>
      <c r="AI2349" s="186"/>
      <c r="AJ2349" s="186"/>
      <c r="AK2349" s="186"/>
      <c r="AL2349" s="186"/>
      <c r="AM2349" s="186"/>
      <c r="AN2349" s="186"/>
      <c r="AO2349" s="186"/>
      <c r="AP2349" s="186"/>
    </row>
    <row r="2350" spans="1:42" s="55" customFormat="1" ht="31.9" hidden="1" customHeight="1" outlineLevel="1" x14ac:dyDescent="0.25">
      <c r="A2350" s="143" t="s">
        <v>265</v>
      </c>
      <c r="B2350" s="72" t="s">
        <v>359</v>
      </c>
      <c r="C2350" s="73"/>
      <c r="D2350" s="111"/>
      <c r="E2350" s="76"/>
      <c r="F2350" s="76"/>
      <c r="G2350" s="78"/>
      <c r="H2350" s="186"/>
      <c r="I2350" s="186"/>
      <c r="J2350" s="186"/>
      <c r="K2350" s="186"/>
      <c r="L2350" s="186"/>
      <c r="M2350" s="186"/>
      <c r="N2350" s="186"/>
      <c r="O2350" s="186"/>
      <c r="P2350" s="186"/>
      <c r="Q2350" s="186"/>
      <c r="R2350" s="186"/>
      <c r="S2350" s="186"/>
      <c r="T2350" s="186"/>
      <c r="U2350" s="186"/>
      <c r="V2350" s="186"/>
      <c r="W2350" s="186"/>
      <c r="X2350" s="186"/>
      <c r="Y2350" s="186"/>
      <c r="Z2350" s="186"/>
      <c r="AA2350" s="186"/>
      <c r="AB2350" s="186"/>
      <c r="AC2350" s="186"/>
      <c r="AD2350" s="186"/>
      <c r="AE2350" s="186"/>
      <c r="AF2350" s="186"/>
      <c r="AG2350" s="186"/>
      <c r="AH2350" s="186"/>
      <c r="AI2350" s="186"/>
      <c r="AJ2350" s="186"/>
      <c r="AK2350" s="186"/>
      <c r="AL2350" s="186"/>
      <c r="AM2350" s="186"/>
      <c r="AN2350" s="186"/>
      <c r="AO2350" s="186"/>
      <c r="AP2350" s="186"/>
    </row>
    <row r="2351" spans="1:42" s="55" customFormat="1" ht="31.9" hidden="1" customHeight="1" outlineLevel="1" x14ac:dyDescent="0.25">
      <c r="A2351" s="143" t="s">
        <v>1101</v>
      </c>
      <c r="B2351" s="75" t="s">
        <v>976</v>
      </c>
      <c r="C2351" s="73"/>
      <c r="D2351" s="111"/>
      <c r="E2351" s="76"/>
      <c r="F2351" s="76"/>
      <c r="G2351" s="78"/>
      <c r="H2351" s="186"/>
      <c r="I2351" s="186"/>
      <c r="J2351" s="186"/>
      <c r="K2351" s="186"/>
      <c r="L2351" s="186"/>
      <c r="M2351" s="186"/>
      <c r="N2351" s="186"/>
      <c r="O2351" s="186"/>
      <c r="P2351" s="186"/>
      <c r="Q2351" s="186"/>
      <c r="R2351" s="186"/>
      <c r="S2351" s="186"/>
      <c r="T2351" s="186"/>
      <c r="U2351" s="186"/>
      <c r="V2351" s="186"/>
      <c r="W2351" s="186"/>
      <c r="X2351" s="186"/>
      <c r="Y2351" s="186"/>
      <c r="Z2351" s="186"/>
      <c r="AA2351" s="186"/>
      <c r="AB2351" s="186"/>
      <c r="AC2351" s="186"/>
      <c r="AD2351" s="186"/>
      <c r="AE2351" s="186"/>
      <c r="AF2351" s="186"/>
      <c r="AG2351" s="186"/>
      <c r="AH2351" s="186"/>
      <c r="AI2351" s="186"/>
      <c r="AJ2351" s="186"/>
      <c r="AK2351" s="186"/>
      <c r="AL2351" s="186"/>
      <c r="AM2351" s="186"/>
      <c r="AN2351" s="186"/>
      <c r="AO2351" s="186"/>
      <c r="AP2351" s="186"/>
    </row>
    <row r="2352" spans="1:42" s="55" customFormat="1" ht="31.9" hidden="1" customHeight="1" outlineLevel="1" x14ac:dyDescent="0.25">
      <c r="A2352" s="143" t="s">
        <v>1102</v>
      </c>
      <c r="B2352" s="75" t="s">
        <v>978</v>
      </c>
      <c r="C2352" s="73"/>
      <c r="D2352" s="111"/>
      <c r="E2352" s="76"/>
      <c r="F2352" s="76"/>
      <c r="G2352" s="78"/>
      <c r="H2352" s="186"/>
      <c r="I2352" s="186"/>
      <c r="J2352" s="186"/>
      <c r="K2352" s="186"/>
      <c r="L2352" s="186"/>
      <c r="M2352" s="186"/>
      <c r="N2352" s="186"/>
      <c r="O2352" s="186"/>
      <c r="P2352" s="186"/>
      <c r="Q2352" s="186"/>
      <c r="R2352" s="186"/>
      <c r="S2352" s="186"/>
      <c r="T2352" s="186"/>
      <c r="U2352" s="186"/>
      <c r="V2352" s="186"/>
      <c r="W2352" s="186"/>
      <c r="X2352" s="186"/>
      <c r="Y2352" s="186"/>
      <c r="Z2352" s="186"/>
      <c r="AA2352" s="186"/>
      <c r="AB2352" s="186"/>
      <c r="AC2352" s="186"/>
      <c r="AD2352" s="186"/>
      <c r="AE2352" s="186"/>
      <c r="AF2352" s="186"/>
      <c r="AG2352" s="186"/>
      <c r="AH2352" s="186"/>
      <c r="AI2352" s="186"/>
      <c r="AJ2352" s="186"/>
      <c r="AK2352" s="186"/>
      <c r="AL2352" s="186"/>
      <c r="AM2352" s="186"/>
      <c r="AN2352" s="186"/>
      <c r="AO2352" s="186"/>
      <c r="AP2352" s="186"/>
    </row>
    <row r="2353" spans="1:42" s="55" customFormat="1" ht="31.9" hidden="1" customHeight="1" outlineLevel="1" x14ac:dyDescent="0.25">
      <c r="A2353" s="143" t="s">
        <v>1103</v>
      </c>
      <c r="B2353" s="75" t="s">
        <v>980</v>
      </c>
      <c r="C2353" s="73"/>
      <c r="D2353" s="111"/>
      <c r="E2353" s="76"/>
      <c r="F2353" s="76"/>
      <c r="G2353" s="78"/>
      <c r="H2353" s="186"/>
      <c r="I2353" s="186"/>
      <c r="J2353" s="186"/>
      <c r="K2353" s="186"/>
      <c r="L2353" s="186"/>
      <c r="M2353" s="186"/>
      <c r="N2353" s="186"/>
      <c r="O2353" s="186"/>
      <c r="P2353" s="186"/>
      <c r="Q2353" s="186"/>
      <c r="R2353" s="186"/>
      <c r="S2353" s="186"/>
      <c r="T2353" s="186"/>
      <c r="U2353" s="186"/>
      <c r="V2353" s="186"/>
      <c r="W2353" s="186"/>
      <c r="X2353" s="186"/>
      <c r="Y2353" s="186"/>
      <c r="Z2353" s="186"/>
      <c r="AA2353" s="186"/>
      <c r="AB2353" s="186"/>
      <c r="AC2353" s="186"/>
      <c r="AD2353" s="186"/>
      <c r="AE2353" s="186"/>
      <c r="AF2353" s="186"/>
      <c r="AG2353" s="186"/>
      <c r="AH2353" s="186"/>
      <c r="AI2353" s="186"/>
      <c r="AJ2353" s="186"/>
      <c r="AK2353" s="186"/>
      <c r="AL2353" s="186"/>
      <c r="AM2353" s="186"/>
      <c r="AN2353" s="186"/>
      <c r="AO2353" s="186"/>
      <c r="AP2353" s="186"/>
    </row>
    <row r="2354" spans="1:42" s="55" customFormat="1" ht="31.9" hidden="1" customHeight="1" outlineLevel="1" x14ac:dyDescent="0.25">
      <c r="A2354" s="143" t="s">
        <v>1104</v>
      </c>
      <c r="B2354" s="75" t="s">
        <v>982</v>
      </c>
      <c r="C2354" s="73"/>
      <c r="D2354" s="111"/>
      <c r="E2354" s="76"/>
      <c r="F2354" s="76"/>
      <c r="G2354" s="78"/>
      <c r="H2354" s="186"/>
      <c r="I2354" s="186"/>
      <c r="J2354" s="186"/>
      <c r="K2354" s="186"/>
      <c r="L2354" s="186"/>
      <c r="M2354" s="186"/>
      <c r="N2354" s="186"/>
      <c r="O2354" s="186"/>
      <c r="P2354" s="186"/>
      <c r="Q2354" s="186"/>
      <c r="R2354" s="186"/>
      <c r="S2354" s="186"/>
      <c r="T2354" s="186"/>
      <c r="U2354" s="186"/>
      <c r="V2354" s="186"/>
      <c r="W2354" s="186"/>
      <c r="X2354" s="186"/>
      <c r="Y2354" s="186"/>
      <c r="Z2354" s="186"/>
      <c r="AA2354" s="186"/>
      <c r="AB2354" s="186"/>
      <c r="AC2354" s="186"/>
      <c r="AD2354" s="186"/>
      <c r="AE2354" s="186"/>
      <c r="AF2354" s="186"/>
      <c r="AG2354" s="186"/>
      <c r="AH2354" s="186"/>
      <c r="AI2354" s="186"/>
      <c r="AJ2354" s="186"/>
      <c r="AK2354" s="186"/>
      <c r="AL2354" s="186"/>
      <c r="AM2354" s="186"/>
      <c r="AN2354" s="186"/>
      <c r="AO2354" s="186"/>
      <c r="AP2354" s="186"/>
    </row>
    <row r="2355" spans="1:42" s="55" customFormat="1" ht="31.9" hidden="1" customHeight="1" outlineLevel="1" x14ac:dyDescent="0.25">
      <c r="A2355" s="143" t="s">
        <v>1105</v>
      </c>
      <c r="B2355" s="75" t="s">
        <v>984</v>
      </c>
      <c r="C2355" s="73"/>
      <c r="D2355" s="111"/>
      <c r="E2355" s="76"/>
      <c r="F2355" s="76"/>
      <c r="G2355" s="78"/>
      <c r="H2355" s="186"/>
      <c r="I2355" s="186"/>
      <c r="J2355" s="186"/>
      <c r="K2355" s="186"/>
      <c r="L2355" s="186"/>
      <c r="M2355" s="186"/>
      <c r="N2355" s="186"/>
      <c r="O2355" s="186"/>
      <c r="P2355" s="186"/>
      <c r="Q2355" s="186"/>
      <c r="R2355" s="186"/>
      <c r="S2355" s="186"/>
      <c r="T2355" s="186"/>
      <c r="U2355" s="186"/>
      <c r="V2355" s="186"/>
      <c r="W2355" s="186"/>
      <c r="X2355" s="186"/>
      <c r="Y2355" s="186"/>
      <c r="Z2355" s="186"/>
      <c r="AA2355" s="186"/>
      <c r="AB2355" s="186"/>
      <c r="AC2355" s="186"/>
      <c r="AD2355" s="186"/>
      <c r="AE2355" s="186"/>
      <c r="AF2355" s="186"/>
      <c r="AG2355" s="186"/>
      <c r="AH2355" s="186"/>
      <c r="AI2355" s="186"/>
      <c r="AJ2355" s="186"/>
      <c r="AK2355" s="186"/>
      <c r="AL2355" s="186"/>
      <c r="AM2355" s="186"/>
      <c r="AN2355" s="186"/>
      <c r="AO2355" s="186"/>
      <c r="AP2355" s="186"/>
    </row>
    <row r="2356" spans="1:42" s="55" customFormat="1" ht="31.9" hidden="1" customHeight="1" outlineLevel="1" x14ac:dyDescent="0.25">
      <c r="A2356" s="143" t="s">
        <v>1106</v>
      </c>
      <c r="B2356" s="72" t="s">
        <v>362</v>
      </c>
      <c r="C2356" s="73"/>
      <c r="D2356" s="111"/>
      <c r="E2356" s="76"/>
      <c r="F2356" s="76"/>
      <c r="G2356" s="78"/>
      <c r="H2356" s="186"/>
      <c r="I2356" s="186"/>
      <c r="J2356" s="186"/>
      <c r="K2356" s="186"/>
      <c r="L2356" s="186"/>
      <c r="M2356" s="186"/>
      <c r="N2356" s="186"/>
      <c r="O2356" s="186"/>
      <c r="P2356" s="186"/>
      <c r="Q2356" s="186"/>
      <c r="R2356" s="186"/>
      <c r="S2356" s="186"/>
      <c r="T2356" s="186"/>
      <c r="U2356" s="186"/>
      <c r="V2356" s="186"/>
      <c r="W2356" s="186"/>
      <c r="X2356" s="186"/>
      <c r="Y2356" s="186"/>
      <c r="Z2356" s="186"/>
      <c r="AA2356" s="186"/>
      <c r="AB2356" s="186"/>
      <c r="AC2356" s="186"/>
      <c r="AD2356" s="186"/>
      <c r="AE2356" s="186"/>
      <c r="AF2356" s="186"/>
      <c r="AG2356" s="186"/>
      <c r="AH2356" s="186"/>
      <c r="AI2356" s="186"/>
      <c r="AJ2356" s="186"/>
      <c r="AK2356" s="186"/>
      <c r="AL2356" s="186"/>
      <c r="AM2356" s="186"/>
      <c r="AN2356" s="186"/>
      <c r="AO2356" s="186"/>
      <c r="AP2356" s="186"/>
    </row>
    <row r="2357" spans="1:42" s="55" customFormat="1" ht="31.9" hidden="1" customHeight="1" outlineLevel="1" x14ac:dyDescent="0.25">
      <c r="A2357" s="143" t="s">
        <v>1107</v>
      </c>
      <c r="B2357" s="75" t="s">
        <v>976</v>
      </c>
      <c r="C2357" s="73"/>
      <c r="D2357" s="111"/>
      <c r="E2357" s="76"/>
      <c r="F2357" s="76"/>
      <c r="G2357" s="78"/>
      <c r="H2357" s="186"/>
      <c r="I2357" s="186"/>
      <c r="J2357" s="186"/>
      <c r="K2357" s="186"/>
      <c r="L2357" s="186"/>
      <c r="M2357" s="186"/>
      <c r="N2357" s="186"/>
      <c r="O2357" s="186"/>
      <c r="P2357" s="186"/>
      <c r="Q2357" s="186"/>
      <c r="R2357" s="186"/>
      <c r="S2357" s="186"/>
      <c r="T2357" s="186"/>
      <c r="U2357" s="186"/>
      <c r="V2357" s="186"/>
      <c r="W2357" s="186"/>
      <c r="X2357" s="186"/>
      <c r="Y2357" s="186"/>
      <c r="Z2357" s="186"/>
      <c r="AA2357" s="186"/>
      <c r="AB2357" s="186"/>
      <c r="AC2357" s="186"/>
      <c r="AD2357" s="186"/>
      <c r="AE2357" s="186"/>
      <c r="AF2357" s="186"/>
      <c r="AG2357" s="186"/>
      <c r="AH2357" s="186"/>
      <c r="AI2357" s="186"/>
      <c r="AJ2357" s="186"/>
      <c r="AK2357" s="186"/>
      <c r="AL2357" s="186"/>
      <c r="AM2357" s="186"/>
      <c r="AN2357" s="186"/>
      <c r="AO2357" s="186"/>
      <c r="AP2357" s="186"/>
    </row>
    <row r="2358" spans="1:42" s="55" customFormat="1" ht="31.9" hidden="1" customHeight="1" outlineLevel="1" x14ac:dyDescent="0.25">
      <c r="A2358" s="143" t="s">
        <v>1108</v>
      </c>
      <c r="B2358" s="75" t="s">
        <v>978</v>
      </c>
      <c r="C2358" s="73"/>
      <c r="D2358" s="111"/>
      <c r="E2358" s="76"/>
      <c r="F2358" s="76"/>
      <c r="G2358" s="78"/>
      <c r="H2358" s="186"/>
      <c r="I2358" s="186"/>
      <c r="J2358" s="186"/>
      <c r="K2358" s="186"/>
      <c r="L2358" s="186"/>
      <c r="M2358" s="186"/>
      <c r="N2358" s="186"/>
      <c r="O2358" s="186"/>
      <c r="P2358" s="186"/>
      <c r="Q2358" s="186"/>
      <c r="R2358" s="186"/>
      <c r="S2358" s="186"/>
      <c r="T2358" s="186"/>
      <c r="U2358" s="186"/>
      <c r="V2358" s="186"/>
      <c r="W2358" s="186"/>
      <c r="X2358" s="186"/>
      <c r="Y2358" s="186"/>
      <c r="Z2358" s="186"/>
      <c r="AA2358" s="186"/>
      <c r="AB2358" s="186"/>
      <c r="AC2358" s="186"/>
      <c r="AD2358" s="186"/>
      <c r="AE2358" s="186"/>
      <c r="AF2358" s="186"/>
      <c r="AG2358" s="186"/>
      <c r="AH2358" s="186"/>
      <c r="AI2358" s="186"/>
      <c r="AJ2358" s="186"/>
      <c r="AK2358" s="186"/>
      <c r="AL2358" s="186"/>
      <c r="AM2358" s="186"/>
      <c r="AN2358" s="186"/>
      <c r="AO2358" s="186"/>
      <c r="AP2358" s="186"/>
    </row>
    <row r="2359" spans="1:42" s="55" customFormat="1" ht="31.9" hidden="1" customHeight="1" outlineLevel="1" x14ac:dyDescent="0.25">
      <c r="A2359" s="143" t="s">
        <v>1109</v>
      </c>
      <c r="B2359" s="75" t="s">
        <v>980</v>
      </c>
      <c r="C2359" s="73"/>
      <c r="D2359" s="111"/>
      <c r="E2359" s="76"/>
      <c r="F2359" s="76"/>
      <c r="G2359" s="78"/>
      <c r="H2359" s="186"/>
      <c r="I2359" s="186"/>
      <c r="J2359" s="186"/>
      <c r="K2359" s="186"/>
      <c r="L2359" s="186"/>
      <c r="M2359" s="186"/>
      <c r="N2359" s="186"/>
      <c r="O2359" s="186"/>
      <c r="P2359" s="186"/>
      <c r="Q2359" s="186"/>
      <c r="R2359" s="186"/>
      <c r="S2359" s="186"/>
      <c r="T2359" s="186"/>
      <c r="U2359" s="186"/>
      <c r="V2359" s="186"/>
      <c r="W2359" s="186"/>
      <c r="X2359" s="186"/>
      <c r="Y2359" s="186"/>
      <c r="Z2359" s="186"/>
      <c r="AA2359" s="186"/>
      <c r="AB2359" s="186"/>
      <c r="AC2359" s="186"/>
      <c r="AD2359" s="186"/>
      <c r="AE2359" s="186"/>
      <c r="AF2359" s="186"/>
      <c r="AG2359" s="186"/>
      <c r="AH2359" s="186"/>
      <c r="AI2359" s="186"/>
      <c r="AJ2359" s="186"/>
      <c r="AK2359" s="186"/>
      <c r="AL2359" s="186"/>
      <c r="AM2359" s="186"/>
      <c r="AN2359" s="186"/>
      <c r="AO2359" s="186"/>
      <c r="AP2359" s="186"/>
    </row>
    <row r="2360" spans="1:42" s="55" customFormat="1" ht="31.9" hidden="1" customHeight="1" outlineLevel="1" x14ac:dyDescent="0.25">
      <c r="A2360" s="143" t="s">
        <v>1110</v>
      </c>
      <c r="B2360" s="75" t="s">
        <v>982</v>
      </c>
      <c r="C2360" s="73"/>
      <c r="D2360" s="111"/>
      <c r="E2360" s="76"/>
      <c r="F2360" s="76"/>
      <c r="G2360" s="78"/>
      <c r="H2360" s="186"/>
      <c r="I2360" s="186"/>
      <c r="J2360" s="186"/>
      <c r="K2360" s="186"/>
      <c r="L2360" s="186"/>
      <c r="M2360" s="186"/>
      <c r="N2360" s="186"/>
      <c r="O2360" s="186"/>
      <c r="P2360" s="186"/>
      <c r="Q2360" s="186"/>
      <c r="R2360" s="186"/>
      <c r="S2360" s="186"/>
      <c r="T2360" s="186"/>
      <c r="U2360" s="186"/>
      <c r="V2360" s="186"/>
      <c r="W2360" s="186"/>
      <c r="X2360" s="186"/>
      <c r="Y2360" s="186"/>
      <c r="Z2360" s="186"/>
      <c r="AA2360" s="186"/>
      <c r="AB2360" s="186"/>
      <c r="AC2360" s="186"/>
      <c r="AD2360" s="186"/>
      <c r="AE2360" s="186"/>
      <c r="AF2360" s="186"/>
      <c r="AG2360" s="186"/>
      <c r="AH2360" s="186"/>
      <c r="AI2360" s="186"/>
      <c r="AJ2360" s="186"/>
      <c r="AK2360" s="186"/>
      <c r="AL2360" s="186"/>
      <c r="AM2360" s="186"/>
      <c r="AN2360" s="186"/>
      <c r="AO2360" s="186"/>
      <c r="AP2360" s="186"/>
    </row>
    <row r="2361" spans="1:42" s="55" customFormat="1" ht="31.9" hidden="1" customHeight="1" outlineLevel="1" x14ac:dyDescent="0.25">
      <c r="A2361" s="143" t="s">
        <v>1111</v>
      </c>
      <c r="B2361" s="75" t="s">
        <v>984</v>
      </c>
      <c r="C2361" s="73"/>
      <c r="D2361" s="111"/>
      <c r="E2361" s="76"/>
      <c r="F2361" s="76"/>
      <c r="G2361" s="78"/>
      <c r="H2361" s="186"/>
      <c r="I2361" s="186"/>
      <c r="J2361" s="186"/>
      <c r="K2361" s="186"/>
      <c r="L2361" s="186"/>
      <c r="M2361" s="186"/>
      <c r="N2361" s="186"/>
      <c r="O2361" s="186"/>
      <c r="P2361" s="186"/>
      <c r="Q2361" s="186"/>
      <c r="R2361" s="186"/>
      <c r="S2361" s="186"/>
      <c r="T2361" s="186"/>
      <c r="U2361" s="186"/>
      <c r="V2361" s="186"/>
      <c r="W2361" s="186"/>
      <c r="X2361" s="186"/>
      <c r="Y2361" s="186"/>
      <c r="Z2361" s="186"/>
      <c r="AA2361" s="186"/>
      <c r="AB2361" s="186"/>
      <c r="AC2361" s="186"/>
      <c r="AD2361" s="186"/>
      <c r="AE2361" s="186"/>
      <c r="AF2361" s="186"/>
      <c r="AG2361" s="186"/>
      <c r="AH2361" s="186"/>
      <c r="AI2361" s="186"/>
      <c r="AJ2361" s="186"/>
      <c r="AK2361" s="186"/>
      <c r="AL2361" s="186"/>
      <c r="AM2361" s="186"/>
      <c r="AN2361" s="186"/>
      <c r="AO2361" s="186"/>
      <c r="AP2361" s="186"/>
    </row>
    <row r="2362" spans="1:42" s="55" customFormat="1" ht="31.9" hidden="1" customHeight="1" outlineLevel="1" x14ac:dyDescent="0.25">
      <c r="A2362" s="143" t="s">
        <v>1112</v>
      </c>
      <c r="B2362" s="72" t="s">
        <v>7</v>
      </c>
      <c r="C2362" s="73"/>
      <c r="D2362" s="111"/>
      <c r="E2362" s="76"/>
      <c r="F2362" s="76"/>
      <c r="G2362" s="78"/>
      <c r="H2362" s="186"/>
      <c r="I2362" s="186"/>
      <c r="J2362" s="186"/>
      <c r="K2362" s="186"/>
      <c r="L2362" s="186"/>
      <c r="M2362" s="186"/>
      <c r="N2362" s="186"/>
      <c r="O2362" s="186"/>
      <c r="P2362" s="186"/>
      <c r="Q2362" s="186"/>
      <c r="R2362" s="186"/>
      <c r="S2362" s="186"/>
      <c r="T2362" s="186"/>
      <c r="U2362" s="186"/>
      <c r="V2362" s="186"/>
      <c r="W2362" s="186"/>
      <c r="X2362" s="186"/>
      <c r="Y2362" s="186"/>
      <c r="Z2362" s="186"/>
      <c r="AA2362" s="186"/>
      <c r="AB2362" s="186"/>
      <c r="AC2362" s="186"/>
      <c r="AD2362" s="186"/>
      <c r="AE2362" s="186"/>
      <c r="AF2362" s="186"/>
      <c r="AG2362" s="186"/>
      <c r="AH2362" s="186"/>
      <c r="AI2362" s="186"/>
      <c r="AJ2362" s="186"/>
      <c r="AK2362" s="186"/>
      <c r="AL2362" s="186"/>
      <c r="AM2362" s="186"/>
      <c r="AN2362" s="186"/>
      <c r="AO2362" s="186"/>
      <c r="AP2362" s="186"/>
    </row>
    <row r="2363" spans="1:42" s="55" customFormat="1" ht="31.9" hidden="1" customHeight="1" outlineLevel="1" x14ac:dyDescent="0.25">
      <c r="A2363" s="143" t="s">
        <v>1113</v>
      </c>
      <c r="B2363" s="75" t="s">
        <v>976</v>
      </c>
      <c r="C2363" s="73"/>
      <c r="D2363" s="111"/>
      <c r="E2363" s="76"/>
      <c r="F2363" s="76"/>
      <c r="G2363" s="78"/>
      <c r="H2363" s="186"/>
      <c r="I2363" s="186"/>
      <c r="J2363" s="186"/>
      <c r="K2363" s="186"/>
      <c r="L2363" s="186"/>
      <c r="M2363" s="186"/>
      <c r="N2363" s="186"/>
      <c r="O2363" s="186"/>
      <c r="P2363" s="186"/>
      <c r="Q2363" s="186"/>
      <c r="R2363" s="186"/>
      <c r="S2363" s="186"/>
      <c r="T2363" s="186"/>
      <c r="U2363" s="186"/>
      <c r="V2363" s="186"/>
      <c r="W2363" s="186"/>
      <c r="X2363" s="186"/>
      <c r="Y2363" s="186"/>
      <c r="Z2363" s="186"/>
      <c r="AA2363" s="186"/>
      <c r="AB2363" s="186"/>
      <c r="AC2363" s="186"/>
      <c r="AD2363" s="186"/>
      <c r="AE2363" s="186"/>
      <c r="AF2363" s="186"/>
      <c r="AG2363" s="186"/>
      <c r="AH2363" s="186"/>
      <c r="AI2363" s="186"/>
      <c r="AJ2363" s="186"/>
      <c r="AK2363" s="186"/>
      <c r="AL2363" s="186"/>
      <c r="AM2363" s="186"/>
      <c r="AN2363" s="186"/>
      <c r="AO2363" s="186"/>
      <c r="AP2363" s="186"/>
    </row>
    <row r="2364" spans="1:42" s="55" customFormat="1" ht="31.9" hidden="1" customHeight="1" outlineLevel="1" x14ac:dyDescent="0.25">
      <c r="A2364" s="143" t="s">
        <v>1114</v>
      </c>
      <c r="B2364" s="75" t="s">
        <v>978</v>
      </c>
      <c r="C2364" s="73"/>
      <c r="D2364" s="111"/>
      <c r="E2364" s="76"/>
      <c r="F2364" s="76"/>
      <c r="G2364" s="78"/>
      <c r="H2364" s="186"/>
      <c r="I2364" s="186"/>
      <c r="J2364" s="186"/>
      <c r="K2364" s="186"/>
      <c r="L2364" s="186"/>
      <c r="M2364" s="186"/>
      <c r="N2364" s="186"/>
      <c r="O2364" s="186"/>
      <c r="P2364" s="186"/>
      <c r="Q2364" s="186"/>
      <c r="R2364" s="186"/>
      <c r="S2364" s="186"/>
      <c r="T2364" s="186"/>
      <c r="U2364" s="186"/>
      <c r="V2364" s="186"/>
      <c r="W2364" s="186"/>
      <c r="X2364" s="186"/>
      <c r="Y2364" s="186"/>
      <c r="Z2364" s="186"/>
      <c r="AA2364" s="186"/>
      <c r="AB2364" s="186"/>
      <c r="AC2364" s="186"/>
      <c r="AD2364" s="186"/>
      <c r="AE2364" s="186"/>
      <c r="AF2364" s="186"/>
      <c r="AG2364" s="186"/>
      <c r="AH2364" s="186"/>
      <c r="AI2364" s="186"/>
      <c r="AJ2364" s="186"/>
      <c r="AK2364" s="186"/>
      <c r="AL2364" s="186"/>
      <c r="AM2364" s="186"/>
      <c r="AN2364" s="186"/>
      <c r="AO2364" s="186"/>
      <c r="AP2364" s="186"/>
    </row>
    <row r="2365" spans="1:42" s="55" customFormat="1" ht="31.9" hidden="1" customHeight="1" outlineLevel="1" x14ac:dyDescent="0.25">
      <c r="A2365" s="143" t="s">
        <v>1115</v>
      </c>
      <c r="B2365" s="75" t="s">
        <v>980</v>
      </c>
      <c r="C2365" s="73"/>
      <c r="D2365" s="111"/>
      <c r="E2365" s="76"/>
      <c r="F2365" s="76"/>
      <c r="G2365" s="78"/>
      <c r="H2365" s="186"/>
      <c r="I2365" s="186"/>
      <c r="J2365" s="186"/>
      <c r="K2365" s="186"/>
      <c r="L2365" s="186"/>
      <c r="M2365" s="186"/>
      <c r="N2365" s="186"/>
      <c r="O2365" s="186"/>
      <c r="P2365" s="186"/>
      <c r="Q2365" s="186"/>
      <c r="R2365" s="186"/>
      <c r="S2365" s="186"/>
      <c r="T2365" s="186"/>
      <c r="U2365" s="186"/>
      <c r="V2365" s="186"/>
      <c r="W2365" s="186"/>
      <c r="X2365" s="186"/>
      <c r="Y2365" s="186"/>
      <c r="Z2365" s="186"/>
      <c r="AA2365" s="186"/>
      <c r="AB2365" s="186"/>
      <c r="AC2365" s="186"/>
      <c r="AD2365" s="186"/>
      <c r="AE2365" s="186"/>
      <c r="AF2365" s="186"/>
      <c r="AG2365" s="186"/>
      <c r="AH2365" s="186"/>
      <c r="AI2365" s="186"/>
      <c r="AJ2365" s="186"/>
      <c r="AK2365" s="186"/>
      <c r="AL2365" s="186"/>
      <c r="AM2365" s="186"/>
      <c r="AN2365" s="186"/>
      <c r="AO2365" s="186"/>
      <c r="AP2365" s="186"/>
    </row>
    <row r="2366" spans="1:42" s="55" customFormat="1" ht="31.9" hidden="1" customHeight="1" outlineLevel="1" x14ac:dyDescent="0.25">
      <c r="A2366" s="143" t="s">
        <v>1116</v>
      </c>
      <c r="B2366" s="75" t="s">
        <v>982</v>
      </c>
      <c r="C2366" s="73"/>
      <c r="D2366" s="111"/>
      <c r="E2366" s="76"/>
      <c r="F2366" s="76"/>
      <c r="G2366" s="78"/>
      <c r="H2366" s="186"/>
      <c r="I2366" s="186"/>
      <c r="J2366" s="186"/>
      <c r="K2366" s="186"/>
      <c r="L2366" s="186"/>
      <c r="M2366" s="186"/>
      <c r="N2366" s="186"/>
      <c r="O2366" s="186"/>
      <c r="P2366" s="186"/>
      <c r="Q2366" s="186"/>
      <c r="R2366" s="186"/>
      <c r="S2366" s="186"/>
      <c r="T2366" s="186"/>
      <c r="U2366" s="186"/>
      <c r="V2366" s="186"/>
      <c r="W2366" s="186"/>
      <c r="X2366" s="186"/>
      <c r="Y2366" s="186"/>
      <c r="Z2366" s="186"/>
      <c r="AA2366" s="186"/>
      <c r="AB2366" s="186"/>
      <c r="AC2366" s="186"/>
      <c r="AD2366" s="186"/>
      <c r="AE2366" s="186"/>
      <c r="AF2366" s="186"/>
      <c r="AG2366" s="186"/>
      <c r="AH2366" s="186"/>
      <c r="AI2366" s="186"/>
      <c r="AJ2366" s="186"/>
      <c r="AK2366" s="186"/>
      <c r="AL2366" s="186"/>
      <c r="AM2366" s="186"/>
      <c r="AN2366" s="186"/>
      <c r="AO2366" s="186"/>
      <c r="AP2366" s="186"/>
    </row>
    <row r="2367" spans="1:42" s="55" customFormat="1" ht="31.9" hidden="1" customHeight="1" outlineLevel="1" x14ac:dyDescent="0.25">
      <c r="A2367" s="143" t="s">
        <v>1117</v>
      </c>
      <c r="B2367" s="75" t="s">
        <v>984</v>
      </c>
      <c r="C2367" s="73"/>
      <c r="D2367" s="111"/>
      <c r="E2367" s="76"/>
      <c r="F2367" s="76"/>
      <c r="G2367" s="78"/>
      <c r="H2367" s="186"/>
      <c r="I2367" s="186"/>
      <c r="J2367" s="186"/>
      <c r="K2367" s="186"/>
      <c r="L2367" s="186"/>
      <c r="M2367" s="186"/>
      <c r="N2367" s="186"/>
      <c r="O2367" s="186"/>
      <c r="P2367" s="186"/>
      <c r="Q2367" s="186"/>
      <c r="R2367" s="186"/>
      <c r="S2367" s="186"/>
      <c r="T2367" s="186"/>
      <c r="U2367" s="186"/>
      <c r="V2367" s="186"/>
      <c r="W2367" s="186"/>
      <c r="X2367" s="186"/>
      <c r="Y2367" s="186"/>
      <c r="Z2367" s="186"/>
      <c r="AA2367" s="186"/>
      <c r="AB2367" s="186"/>
      <c r="AC2367" s="186"/>
      <c r="AD2367" s="186"/>
      <c r="AE2367" s="186"/>
      <c r="AF2367" s="186"/>
      <c r="AG2367" s="186"/>
      <c r="AH2367" s="186"/>
      <c r="AI2367" s="186"/>
      <c r="AJ2367" s="186"/>
      <c r="AK2367" s="186"/>
      <c r="AL2367" s="186"/>
      <c r="AM2367" s="186"/>
      <c r="AN2367" s="186"/>
      <c r="AO2367" s="186"/>
      <c r="AP2367" s="186"/>
    </row>
    <row r="2368" spans="1:42" s="55" customFormat="1" ht="31.9" hidden="1" customHeight="1" outlineLevel="1" x14ac:dyDescent="0.25">
      <c r="A2368" s="143" t="s">
        <v>1118</v>
      </c>
      <c r="B2368" s="72" t="s">
        <v>327</v>
      </c>
      <c r="C2368" s="73"/>
      <c r="D2368" s="111"/>
      <c r="E2368" s="76"/>
      <c r="F2368" s="76"/>
      <c r="G2368" s="78"/>
      <c r="H2368" s="186"/>
      <c r="I2368" s="186"/>
      <c r="J2368" s="186"/>
      <c r="K2368" s="186"/>
      <c r="L2368" s="186"/>
      <c r="M2368" s="186"/>
      <c r="N2368" s="186"/>
      <c r="O2368" s="186"/>
      <c r="P2368" s="186"/>
      <c r="Q2368" s="186"/>
      <c r="R2368" s="186"/>
      <c r="S2368" s="186"/>
      <c r="T2368" s="186"/>
      <c r="U2368" s="186"/>
      <c r="V2368" s="186"/>
      <c r="W2368" s="186"/>
      <c r="X2368" s="186"/>
      <c r="Y2368" s="186"/>
      <c r="Z2368" s="186"/>
      <c r="AA2368" s="186"/>
      <c r="AB2368" s="186"/>
      <c r="AC2368" s="186"/>
      <c r="AD2368" s="186"/>
      <c r="AE2368" s="186"/>
      <c r="AF2368" s="186"/>
      <c r="AG2368" s="186"/>
      <c r="AH2368" s="186"/>
      <c r="AI2368" s="186"/>
      <c r="AJ2368" s="186"/>
      <c r="AK2368" s="186"/>
      <c r="AL2368" s="186"/>
      <c r="AM2368" s="186"/>
      <c r="AN2368" s="186"/>
      <c r="AO2368" s="186"/>
      <c r="AP2368" s="186"/>
    </row>
    <row r="2369" spans="1:42" s="55" customFormat="1" ht="31.9" hidden="1" customHeight="1" outlineLevel="1" x14ac:dyDescent="0.25">
      <c r="A2369" s="143" t="s">
        <v>1119</v>
      </c>
      <c r="B2369" s="75" t="s">
        <v>976</v>
      </c>
      <c r="C2369" s="73"/>
      <c r="D2369" s="111"/>
      <c r="E2369" s="76"/>
      <c r="F2369" s="76"/>
      <c r="G2369" s="78"/>
      <c r="H2369" s="186"/>
      <c r="I2369" s="186"/>
      <c r="J2369" s="186"/>
      <c r="K2369" s="186"/>
      <c r="L2369" s="186"/>
      <c r="M2369" s="186"/>
      <c r="N2369" s="186"/>
      <c r="O2369" s="186"/>
      <c r="P2369" s="186"/>
      <c r="Q2369" s="186"/>
      <c r="R2369" s="186"/>
      <c r="S2369" s="186"/>
      <c r="T2369" s="186"/>
      <c r="U2369" s="186"/>
      <c r="V2369" s="186"/>
      <c r="W2369" s="186"/>
      <c r="X2369" s="186"/>
      <c r="Y2369" s="186"/>
      <c r="Z2369" s="186"/>
      <c r="AA2369" s="186"/>
      <c r="AB2369" s="186"/>
      <c r="AC2369" s="186"/>
      <c r="AD2369" s="186"/>
      <c r="AE2369" s="186"/>
      <c r="AF2369" s="186"/>
      <c r="AG2369" s="186"/>
      <c r="AH2369" s="186"/>
      <c r="AI2369" s="186"/>
      <c r="AJ2369" s="186"/>
      <c r="AK2369" s="186"/>
      <c r="AL2369" s="186"/>
      <c r="AM2369" s="186"/>
      <c r="AN2369" s="186"/>
      <c r="AO2369" s="186"/>
      <c r="AP2369" s="186"/>
    </row>
    <row r="2370" spans="1:42" s="55" customFormat="1" ht="31.9" hidden="1" customHeight="1" outlineLevel="1" x14ac:dyDescent="0.25">
      <c r="A2370" s="143" t="s">
        <v>1120</v>
      </c>
      <c r="B2370" s="75" t="s">
        <v>978</v>
      </c>
      <c r="C2370" s="73"/>
      <c r="D2370" s="111"/>
      <c r="E2370" s="76"/>
      <c r="F2370" s="76"/>
      <c r="G2370" s="78"/>
      <c r="H2370" s="186"/>
      <c r="I2370" s="186"/>
      <c r="J2370" s="186"/>
      <c r="K2370" s="186"/>
      <c r="L2370" s="186"/>
      <c r="M2370" s="186"/>
      <c r="N2370" s="186"/>
      <c r="O2370" s="186"/>
      <c r="P2370" s="186"/>
      <c r="Q2370" s="186"/>
      <c r="R2370" s="186"/>
      <c r="S2370" s="186"/>
      <c r="T2370" s="186"/>
      <c r="U2370" s="186"/>
      <c r="V2370" s="186"/>
      <c r="W2370" s="186"/>
      <c r="X2370" s="186"/>
      <c r="Y2370" s="186"/>
      <c r="Z2370" s="186"/>
      <c r="AA2370" s="186"/>
      <c r="AB2370" s="186"/>
      <c r="AC2370" s="186"/>
      <c r="AD2370" s="186"/>
      <c r="AE2370" s="186"/>
      <c r="AF2370" s="186"/>
      <c r="AG2370" s="186"/>
      <c r="AH2370" s="186"/>
      <c r="AI2370" s="186"/>
      <c r="AJ2370" s="186"/>
      <c r="AK2370" s="186"/>
      <c r="AL2370" s="186"/>
      <c r="AM2370" s="186"/>
      <c r="AN2370" s="186"/>
      <c r="AO2370" s="186"/>
      <c r="AP2370" s="186"/>
    </row>
    <row r="2371" spans="1:42" s="55" customFormat="1" ht="31.9" hidden="1" customHeight="1" outlineLevel="1" x14ac:dyDescent="0.25">
      <c r="A2371" s="143" t="s">
        <v>1121</v>
      </c>
      <c r="B2371" s="75" t="s">
        <v>980</v>
      </c>
      <c r="C2371" s="73"/>
      <c r="D2371" s="111"/>
      <c r="E2371" s="76"/>
      <c r="F2371" s="76"/>
      <c r="G2371" s="78"/>
      <c r="H2371" s="186"/>
      <c r="I2371" s="186"/>
      <c r="J2371" s="186"/>
      <c r="K2371" s="186"/>
      <c r="L2371" s="186"/>
      <c r="M2371" s="186"/>
      <c r="N2371" s="186"/>
      <c r="O2371" s="186"/>
      <c r="P2371" s="186"/>
      <c r="Q2371" s="186"/>
      <c r="R2371" s="186"/>
      <c r="S2371" s="186"/>
      <c r="T2371" s="186"/>
      <c r="U2371" s="186"/>
      <c r="V2371" s="186"/>
      <c r="W2371" s="186"/>
      <c r="X2371" s="186"/>
      <c r="Y2371" s="186"/>
      <c r="Z2371" s="186"/>
      <c r="AA2371" s="186"/>
      <c r="AB2371" s="186"/>
      <c r="AC2371" s="186"/>
      <c r="AD2371" s="186"/>
      <c r="AE2371" s="186"/>
      <c r="AF2371" s="186"/>
      <c r="AG2371" s="186"/>
      <c r="AH2371" s="186"/>
      <c r="AI2371" s="186"/>
      <c r="AJ2371" s="186"/>
      <c r="AK2371" s="186"/>
      <c r="AL2371" s="186"/>
      <c r="AM2371" s="186"/>
      <c r="AN2371" s="186"/>
      <c r="AO2371" s="186"/>
      <c r="AP2371" s="186"/>
    </row>
    <row r="2372" spans="1:42" s="55" customFormat="1" ht="31.9" hidden="1" customHeight="1" outlineLevel="1" x14ac:dyDescent="0.25">
      <c r="A2372" s="143" t="s">
        <v>1122</v>
      </c>
      <c r="B2372" s="75" t="s">
        <v>982</v>
      </c>
      <c r="C2372" s="73"/>
      <c r="D2372" s="111"/>
      <c r="E2372" s="76"/>
      <c r="F2372" s="76"/>
      <c r="G2372" s="78"/>
      <c r="H2372" s="186"/>
      <c r="I2372" s="186"/>
      <c r="J2372" s="186"/>
      <c r="K2372" s="186"/>
      <c r="L2372" s="186"/>
      <c r="M2372" s="186"/>
      <c r="N2372" s="186"/>
      <c r="O2372" s="186"/>
      <c r="P2372" s="186"/>
      <c r="Q2372" s="186"/>
      <c r="R2372" s="186"/>
      <c r="S2372" s="186"/>
      <c r="T2372" s="186"/>
      <c r="U2372" s="186"/>
      <c r="V2372" s="186"/>
      <c r="W2372" s="186"/>
      <c r="X2372" s="186"/>
      <c r="Y2372" s="186"/>
      <c r="Z2372" s="186"/>
      <c r="AA2372" s="186"/>
      <c r="AB2372" s="186"/>
      <c r="AC2372" s="186"/>
      <c r="AD2372" s="186"/>
      <c r="AE2372" s="186"/>
      <c r="AF2372" s="186"/>
      <c r="AG2372" s="186"/>
      <c r="AH2372" s="186"/>
      <c r="AI2372" s="186"/>
      <c r="AJ2372" s="186"/>
      <c r="AK2372" s="186"/>
      <c r="AL2372" s="186"/>
      <c r="AM2372" s="186"/>
      <c r="AN2372" s="186"/>
      <c r="AO2372" s="186"/>
      <c r="AP2372" s="186"/>
    </row>
    <row r="2373" spans="1:42" s="55" customFormat="1" ht="31.9" hidden="1" customHeight="1" outlineLevel="1" x14ac:dyDescent="0.25">
      <c r="A2373" s="143" t="s">
        <v>1123</v>
      </c>
      <c r="B2373" s="75" t="s">
        <v>984</v>
      </c>
      <c r="C2373" s="73"/>
      <c r="D2373" s="111"/>
      <c r="E2373" s="76"/>
      <c r="F2373" s="76"/>
      <c r="G2373" s="78"/>
      <c r="H2373" s="186"/>
      <c r="I2373" s="186"/>
      <c r="J2373" s="186"/>
      <c r="K2373" s="186"/>
      <c r="L2373" s="186"/>
      <c r="M2373" s="186"/>
      <c r="N2373" s="186"/>
      <c r="O2373" s="186"/>
      <c r="P2373" s="186"/>
      <c r="Q2373" s="186"/>
      <c r="R2373" s="186"/>
      <c r="S2373" s="186"/>
      <c r="T2373" s="186"/>
      <c r="U2373" s="186"/>
      <c r="V2373" s="186"/>
      <c r="W2373" s="186"/>
      <c r="X2373" s="186"/>
      <c r="Y2373" s="186"/>
      <c r="Z2373" s="186"/>
      <c r="AA2373" s="186"/>
      <c r="AB2373" s="186"/>
      <c r="AC2373" s="186"/>
      <c r="AD2373" s="186"/>
      <c r="AE2373" s="186"/>
      <c r="AF2373" s="186"/>
      <c r="AG2373" s="186"/>
      <c r="AH2373" s="186"/>
      <c r="AI2373" s="186"/>
      <c r="AJ2373" s="186"/>
      <c r="AK2373" s="186"/>
      <c r="AL2373" s="186"/>
      <c r="AM2373" s="186"/>
      <c r="AN2373" s="186"/>
      <c r="AO2373" s="186"/>
      <c r="AP2373" s="186"/>
    </row>
    <row r="2374" spans="1:42" s="55" customFormat="1" ht="19.149999999999999" customHeight="1" outlineLevel="1" x14ac:dyDescent="0.25">
      <c r="A2374" s="143" t="s">
        <v>266</v>
      </c>
      <c r="B2374" s="68" t="s">
        <v>122</v>
      </c>
      <c r="C2374" s="69"/>
      <c r="D2374" s="119"/>
      <c r="E2374" s="85"/>
      <c r="F2374" s="85"/>
      <c r="G2374" s="86"/>
      <c r="H2374" s="186"/>
      <c r="I2374" s="186"/>
      <c r="J2374" s="186"/>
      <c r="K2374" s="186"/>
      <c r="L2374" s="186"/>
      <c r="M2374" s="186"/>
      <c r="N2374" s="186"/>
      <c r="O2374" s="186"/>
      <c r="P2374" s="186"/>
      <c r="Q2374" s="186"/>
      <c r="R2374" s="186"/>
      <c r="S2374" s="186"/>
      <c r="T2374" s="186"/>
      <c r="U2374" s="186"/>
      <c r="V2374" s="186"/>
      <c r="W2374" s="186"/>
      <c r="X2374" s="186"/>
      <c r="Y2374" s="186"/>
      <c r="Z2374" s="186"/>
      <c r="AA2374" s="186"/>
      <c r="AB2374" s="186"/>
      <c r="AC2374" s="186"/>
      <c r="AD2374" s="186"/>
      <c r="AE2374" s="186"/>
      <c r="AF2374" s="186"/>
      <c r="AG2374" s="186"/>
      <c r="AH2374" s="186"/>
      <c r="AI2374" s="186"/>
      <c r="AJ2374" s="186"/>
      <c r="AK2374" s="186"/>
      <c r="AL2374" s="186"/>
      <c r="AM2374" s="186"/>
      <c r="AN2374" s="186"/>
      <c r="AO2374" s="186"/>
      <c r="AP2374" s="186"/>
    </row>
    <row r="2375" spans="1:42" s="55" customFormat="1" ht="31.9" hidden="1" customHeight="1" outlineLevel="1" x14ac:dyDescent="0.25">
      <c r="A2375" s="143" t="s">
        <v>267</v>
      </c>
      <c r="B2375" s="72" t="s">
        <v>4</v>
      </c>
      <c r="C2375" s="73"/>
      <c r="D2375" s="111"/>
      <c r="E2375" s="76"/>
      <c r="F2375" s="76"/>
      <c r="G2375" s="78"/>
      <c r="H2375" s="186"/>
      <c r="I2375" s="186"/>
      <c r="J2375" s="186"/>
      <c r="K2375" s="186"/>
      <c r="L2375" s="186"/>
      <c r="M2375" s="186"/>
      <c r="N2375" s="186"/>
      <c r="O2375" s="186"/>
      <c r="P2375" s="186"/>
      <c r="Q2375" s="186"/>
      <c r="R2375" s="186"/>
      <c r="S2375" s="186"/>
      <c r="T2375" s="186"/>
      <c r="U2375" s="186"/>
      <c r="V2375" s="186"/>
      <c r="W2375" s="186"/>
      <c r="X2375" s="186"/>
      <c r="Y2375" s="186"/>
      <c r="Z2375" s="186"/>
      <c r="AA2375" s="186"/>
      <c r="AB2375" s="186"/>
      <c r="AC2375" s="186"/>
      <c r="AD2375" s="186"/>
      <c r="AE2375" s="186"/>
      <c r="AF2375" s="186"/>
      <c r="AG2375" s="186"/>
      <c r="AH2375" s="186"/>
      <c r="AI2375" s="186"/>
      <c r="AJ2375" s="186"/>
      <c r="AK2375" s="186"/>
      <c r="AL2375" s="186"/>
      <c r="AM2375" s="186"/>
      <c r="AN2375" s="186"/>
      <c r="AO2375" s="186"/>
      <c r="AP2375" s="186"/>
    </row>
    <row r="2376" spans="1:42" s="55" customFormat="1" ht="31.9" hidden="1" customHeight="1" outlineLevel="1" x14ac:dyDescent="0.25">
      <c r="A2376" s="143" t="s">
        <v>1124</v>
      </c>
      <c r="B2376" s="75" t="s">
        <v>976</v>
      </c>
      <c r="C2376" s="73"/>
      <c r="D2376" s="111"/>
      <c r="E2376" s="76"/>
      <c r="F2376" s="76"/>
      <c r="G2376" s="78"/>
      <c r="H2376" s="186"/>
      <c r="I2376" s="186"/>
      <c r="J2376" s="186"/>
      <c r="K2376" s="186"/>
      <c r="L2376" s="186"/>
      <c r="M2376" s="186"/>
      <c r="N2376" s="186"/>
      <c r="O2376" s="186"/>
      <c r="P2376" s="186"/>
      <c r="Q2376" s="186"/>
      <c r="R2376" s="186"/>
      <c r="S2376" s="186"/>
      <c r="T2376" s="186"/>
      <c r="U2376" s="186"/>
      <c r="V2376" s="186"/>
      <c r="W2376" s="186"/>
      <c r="X2376" s="186"/>
      <c r="Y2376" s="186"/>
      <c r="Z2376" s="186"/>
      <c r="AA2376" s="186"/>
      <c r="AB2376" s="186"/>
      <c r="AC2376" s="186"/>
      <c r="AD2376" s="186"/>
      <c r="AE2376" s="186"/>
      <c r="AF2376" s="186"/>
      <c r="AG2376" s="186"/>
      <c r="AH2376" s="186"/>
      <c r="AI2376" s="186"/>
      <c r="AJ2376" s="186"/>
      <c r="AK2376" s="186"/>
      <c r="AL2376" s="186"/>
      <c r="AM2376" s="186"/>
      <c r="AN2376" s="186"/>
      <c r="AO2376" s="186"/>
      <c r="AP2376" s="186"/>
    </row>
    <row r="2377" spans="1:42" s="55" customFormat="1" ht="31.9" hidden="1" customHeight="1" outlineLevel="1" x14ac:dyDescent="0.25">
      <c r="A2377" s="143" t="s">
        <v>1125</v>
      </c>
      <c r="B2377" s="75" t="s">
        <v>978</v>
      </c>
      <c r="C2377" s="73"/>
      <c r="D2377" s="111"/>
      <c r="E2377" s="76"/>
      <c r="F2377" s="76"/>
      <c r="G2377" s="78"/>
      <c r="H2377" s="186"/>
      <c r="I2377" s="186"/>
      <c r="J2377" s="186"/>
      <c r="K2377" s="186"/>
      <c r="L2377" s="186"/>
      <c r="M2377" s="186"/>
      <c r="N2377" s="186"/>
      <c r="O2377" s="186"/>
      <c r="P2377" s="186"/>
      <c r="Q2377" s="186"/>
      <c r="R2377" s="186"/>
      <c r="S2377" s="186"/>
      <c r="T2377" s="186"/>
      <c r="U2377" s="186"/>
      <c r="V2377" s="186"/>
      <c r="W2377" s="186"/>
      <c r="X2377" s="186"/>
      <c r="Y2377" s="186"/>
      <c r="Z2377" s="186"/>
      <c r="AA2377" s="186"/>
      <c r="AB2377" s="186"/>
      <c r="AC2377" s="186"/>
      <c r="AD2377" s="186"/>
      <c r="AE2377" s="186"/>
      <c r="AF2377" s="186"/>
      <c r="AG2377" s="186"/>
      <c r="AH2377" s="186"/>
      <c r="AI2377" s="186"/>
      <c r="AJ2377" s="186"/>
      <c r="AK2377" s="186"/>
      <c r="AL2377" s="186"/>
      <c r="AM2377" s="186"/>
      <c r="AN2377" s="186"/>
      <c r="AO2377" s="186"/>
      <c r="AP2377" s="186"/>
    </row>
    <row r="2378" spans="1:42" s="55" customFormat="1" ht="31.9" hidden="1" customHeight="1" outlineLevel="1" x14ac:dyDescent="0.25">
      <c r="A2378" s="143" t="s">
        <v>1126</v>
      </c>
      <c r="B2378" s="75" t="s">
        <v>980</v>
      </c>
      <c r="C2378" s="73"/>
      <c r="D2378" s="111"/>
      <c r="E2378" s="76"/>
      <c r="F2378" s="76"/>
      <c r="G2378" s="78"/>
      <c r="H2378" s="186"/>
      <c r="I2378" s="186"/>
      <c r="J2378" s="186"/>
      <c r="K2378" s="186"/>
      <c r="L2378" s="186"/>
      <c r="M2378" s="186"/>
      <c r="N2378" s="186"/>
      <c r="O2378" s="186"/>
      <c r="P2378" s="186"/>
      <c r="Q2378" s="186"/>
      <c r="R2378" s="186"/>
      <c r="S2378" s="186"/>
      <c r="T2378" s="186"/>
      <c r="U2378" s="186"/>
      <c r="V2378" s="186"/>
      <c r="W2378" s="186"/>
      <c r="X2378" s="186"/>
      <c r="Y2378" s="186"/>
      <c r="Z2378" s="186"/>
      <c r="AA2378" s="186"/>
      <c r="AB2378" s="186"/>
      <c r="AC2378" s="186"/>
      <c r="AD2378" s="186"/>
      <c r="AE2378" s="186"/>
      <c r="AF2378" s="186"/>
      <c r="AG2378" s="186"/>
      <c r="AH2378" s="186"/>
      <c r="AI2378" s="186"/>
      <c r="AJ2378" s="186"/>
      <c r="AK2378" s="186"/>
      <c r="AL2378" s="186"/>
      <c r="AM2378" s="186"/>
      <c r="AN2378" s="186"/>
      <c r="AO2378" s="186"/>
      <c r="AP2378" s="186"/>
    </row>
    <row r="2379" spans="1:42" s="55" customFormat="1" ht="31.9" hidden="1" customHeight="1" outlineLevel="1" x14ac:dyDescent="0.25">
      <c r="A2379" s="143" t="s">
        <v>1127</v>
      </c>
      <c r="B2379" s="75" t="s">
        <v>982</v>
      </c>
      <c r="C2379" s="73"/>
      <c r="D2379" s="111"/>
      <c r="E2379" s="76"/>
      <c r="F2379" s="76"/>
      <c r="G2379" s="78"/>
      <c r="H2379" s="186"/>
      <c r="I2379" s="186"/>
      <c r="J2379" s="186"/>
      <c r="K2379" s="186"/>
      <c r="L2379" s="186"/>
      <c r="M2379" s="186"/>
      <c r="N2379" s="186"/>
      <c r="O2379" s="186"/>
      <c r="P2379" s="186"/>
      <c r="Q2379" s="186"/>
      <c r="R2379" s="186"/>
      <c r="S2379" s="186"/>
      <c r="T2379" s="186"/>
      <c r="U2379" s="186"/>
      <c r="V2379" s="186"/>
      <c r="W2379" s="186"/>
      <c r="X2379" s="186"/>
      <c r="Y2379" s="186"/>
      <c r="Z2379" s="186"/>
      <c r="AA2379" s="186"/>
      <c r="AB2379" s="186"/>
      <c r="AC2379" s="186"/>
      <c r="AD2379" s="186"/>
      <c r="AE2379" s="186"/>
      <c r="AF2379" s="186"/>
      <c r="AG2379" s="186"/>
      <c r="AH2379" s="186"/>
      <c r="AI2379" s="186"/>
      <c r="AJ2379" s="186"/>
      <c r="AK2379" s="186"/>
      <c r="AL2379" s="186"/>
      <c r="AM2379" s="186"/>
      <c r="AN2379" s="186"/>
      <c r="AO2379" s="186"/>
      <c r="AP2379" s="186"/>
    </row>
    <row r="2380" spans="1:42" s="55" customFormat="1" ht="31.9" hidden="1" customHeight="1" outlineLevel="1" x14ac:dyDescent="0.25">
      <c r="A2380" s="143" t="s">
        <v>1128</v>
      </c>
      <c r="B2380" s="75" t="s">
        <v>984</v>
      </c>
      <c r="C2380" s="73"/>
      <c r="D2380" s="111"/>
      <c r="E2380" s="76"/>
      <c r="F2380" s="76"/>
      <c r="G2380" s="78"/>
      <c r="H2380" s="186"/>
      <c r="I2380" s="186"/>
      <c r="J2380" s="186"/>
      <c r="K2380" s="186"/>
      <c r="L2380" s="186"/>
      <c r="M2380" s="186"/>
      <c r="N2380" s="186"/>
      <c r="O2380" s="186"/>
      <c r="P2380" s="186"/>
      <c r="Q2380" s="186"/>
      <c r="R2380" s="186"/>
      <c r="S2380" s="186"/>
      <c r="T2380" s="186"/>
      <c r="U2380" s="186"/>
      <c r="V2380" s="186"/>
      <c r="W2380" s="186"/>
      <c r="X2380" s="186"/>
      <c r="Y2380" s="186"/>
      <c r="Z2380" s="186"/>
      <c r="AA2380" s="186"/>
      <c r="AB2380" s="186"/>
      <c r="AC2380" s="186"/>
      <c r="AD2380" s="186"/>
      <c r="AE2380" s="186"/>
      <c r="AF2380" s="186"/>
      <c r="AG2380" s="186"/>
      <c r="AH2380" s="186"/>
      <c r="AI2380" s="186"/>
      <c r="AJ2380" s="186"/>
      <c r="AK2380" s="186"/>
      <c r="AL2380" s="186"/>
      <c r="AM2380" s="186"/>
      <c r="AN2380" s="186"/>
      <c r="AO2380" s="186"/>
      <c r="AP2380" s="186"/>
    </row>
    <row r="2381" spans="1:42" s="55" customFormat="1" ht="31.9" hidden="1" customHeight="1" outlineLevel="1" x14ac:dyDescent="0.25">
      <c r="A2381" s="143" t="s">
        <v>268</v>
      </c>
      <c r="B2381" s="107" t="s">
        <v>3</v>
      </c>
      <c r="C2381" s="73"/>
      <c r="D2381" s="111"/>
      <c r="E2381" s="76"/>
      <c r="F2381" s="76"/>
      <c r="G2381" s="78"/>
      <c r="H2381" s="186"/>
      <c r="I2381" s="186"/>
      <c r="J2381" s="186"/>
      <c r="K2381" s="186"/>
      <c r="L2381" s="186"/>
      <c r="M2381" s="186"/>
      <c r="N2381" s="186"/>
      <c r="O2381" s="186"/>
      <c r="P2381" s="186"/>
      <c r="Q2381" s="186"/>
      <c r="R2381" s="186"/>
      <c r="S2381" s="186"/>
      <c r="T2381" s="186"/>
      <c r="U2381" s="186"/>
      <c r="V2381" s="186"/>
      <c r="W2381" s="186"/>
      <c r="X2381" s="186"/>
      <c r="Y2381" s="186"/>
      <c r="Z2381" s="186"/>
      <c r="AA2381" s="186"/>
      <c r="AB2381" s="186"/>
      <c r="AC2381" s="186"/>
      <c r="AD2381" s="186"/>
      <c r="AE2381" s="186"/>
      <c r="AF2381" s="186"/>
      <c r="AG2381" s="186"/>
      <c r="AH2381" s="186"/>
      <c r="AI2381" s="186"/>
      <c r="AJ2381" s="186"/>
      <c r="AK2381" s="186"/>
      <c r="AL2381" s="186"/>
      <c r="AM2381" s="186"/>
      <c r="AN2381" s="186"/>
      <c r="AO2381" s="186"/>
      <c r="AP2381" s="186"/>
    </row>
    <row r="2382" spans="1:42" s="55" customFormat="1" ht="31.9" hidden="1" customHeight="1" outlineLevel="1" x14ac:dyDescent="0.25">
      <c r="A2382" s="143" t="s">
        <v>1129</v>
      </c>
      <c r="B2382" s="75" t="s">
        <v>976</v>
      </c>
      <c r="C2382" s="73"/>
      <c r="D2382" s="111"/>
      <c r="E2382" s="76"/>
      <c r="F2382" s="76"/>
      <c r="G2382" s="78"/>
      <c r="H2382" s="186"/>
      <c r="I2382" s="186"/>
      <c r="J2382" s="186"/>
      <c r="K2382" s="186"/>
      <c r="L2382" s="186"/>
      <c r="M2382" s="186"/>
      <c r="N2382" s="186"/>
      <c r="O2382" s="186"/>
      <c r="P2382" s="186"/>
      <c r="Q2382" s="186"/>
      <c r="R2382" s="186"/>
      <c r="S2382" s="186"/>
      <c r="T2382" s="186"/>
      <c r="U2382" s="186"/>
      <c r="V2382" s="186"/>
      <c r="W2382" s="186"/>
      <c r="X2382" s="186"/>
      <c r="Y2382" s="186"/>
      <c r="Z2382" s="186"/>
      <c r="AA2382" s="186"/>
      <c r="AB2382" s="186"/>
      <c r="AC2382" s="186"/>
      <c r="AD2382" s="186"/>
      <c r="AE2382" s="186"/>
      <c r="AF2382" s="186"/>
      <c r="AG2382" s="186"/>
      <c r="AH2382" s="186"/>
      <c r="AI2382" s="186"/>
      <c r="AJ2382" s="186"/>
      <c r="AK2382" s="186"/>
      <c r="AL2382" s="186"/>
      <c r="AM2382" s="186"/>
      <c r="AN2382" s="186"/>
      <c r="AO2382" s="186"/>
      <c r="AP2382" s="186"/>
    </row>
    <row r="2383" spans="1:42" s="55" customFormat="1" ht="31.9" hidden="1" customHeight="1" outlineLevel="1" x14ac:dyDescent="0.25">
      <c r="A2383" s="143" t="s">
        <v>1130</v>
      </c>
      <c r="B2383" s="75" t="s">
        <v>978</v>
      </c>
      <c r="C2383" s="73"/>
      <c r="D2383" s="111"/>
      <c r="E2383" s="76"/>
      <c r="F2383" s="76"/>
      <c r="G2383" s="78"/>
      <c r="H2383" s="186"/>
      <c r="I2383" s="186"/>
      <c r="J2383" s="186"/>
      <c r="K2383" s="186"/>
      <c r="L2383" s="186"/>
      <c r="M2383" s="186"/>
      <c r="N2383" s="186"/>
      <c r="O2383" s="186"/>
      <c r="P2383" s="186"/>
      <c r="Q2383" s="186"/>
      <c r="R2383" s="186"/>
      <c r="S2383" s="186"/>
      <c r="T2383" s="186"/>
      <c r="U2383" s="186"/>
      <c r="V2383" s="186"/>
      <c r="W2383" s="186"/>
      <c r="X2383" s="186"/>
      <c r="Y2383" s="186"/>
      <c r="Z2383" s="186"/>
      <c r="AA2383" s="186"/>
      <c r="AB2383" s="186"/>
      <c r="AC2383" s="186"/>
      <c r="AD2383" s="186"/>
      <c r="AE2383" s="186"/>
      <c r="AF2383" s="186"/>
      <c r="AG2383" s="186"/>
      <c r="AH2383" s="186"/>
      <c r="AI2383" s="186"/>
      <c r="AJ2383" s="186"/>
      <c r="AK2383" s="186"/>
      <c r="AL2383" s="186"/>
      <c r="AM2383" s="186"/>
      <c r="AN2383" s="186"/>
      <c r="AO2383" s="186"/>
      <c r="AP2383" s="186"/>
    </row>
    <row r="2384" spans="1:42" s="55" customFormat="1" ht="31.9" hidden="1" customHeight="1" outlineLevel="1" x14ac:dyDescent="0.25">
      <c r="A2384" s="143" t="s">
        <v>1131</v>
      </c>
      <c r="B2384" s="75" t="s">
        <v>980</v>
      </c>
      <c r="C2384" s="73"/>
      <c r="D2384" s="111"/>
      <c r="E2384" s="76"/>
      <c r="F2384" s="76"/>
      <c r="G2384" s="78"/>
      <c r="H2384" s="186"/>
      <c r="I2384" s="186"/>
      <c r="J2384" s="186"/>
      <c r="K2384" s="186"/>
      <c r="L2384" s="186"/>
      <c r="M2384" s="186"/>
      <c r="N2384" s="186"/>
      <c r="O2384" s="186"/>
      <c r="P2384" s="186"/>
      <c r="Q2384" s="186"/>
      <c r="R2384" s="186"/>
      <c r="S2384" s="186"/>
      <c r="T2384" s="186"/>
      <c r="U2384" s="186"/>
      <c r="V2384" s="186"/>
      <c r="W2384" s="186"/>
      <c r="X2384" s="186"/>
      <c r="Y2384" s="186"/>
      <c r="Z2384" s="186"/>
      <c r="AA2384" s="186"/>
      <c r="AB2384" s="186"/>
      <c r="AC2384" s="186"/>
      <c r="AD2384" s="186"/>
      <c r="AE2384" s="186"/>
      <c r="AF2384" s="186"/>
      <c r="AG2384" s="186"/>
      <c r="AH2384" s="186"/>
      <c r="AI2384" s="186"/>
      <c r="AJ2384" s="186"/>
      <c r="AK2384" s="186"/>
      <c r="AL2384" s="186"/>
      <c r="AM2384" s="186"/>
      <c r="AN2384" s="186"/>
      <c r="AO2384" s="186"/>
      <c r="AP2384" s="186"/>
    </row>
    <row r="2385" spans="1:42" s="55" customFormat="1" ht="31.9" hidden="1" customHeight="1" outlineLevel="1" x14ac:dyDescent="0.25">
      <c r="A2385" s="143" t="s">
        <v>1132</v>
      </c>
      <c r="B2385" s="75" t="s">
        <v>982</v>
      </c>
      <c r="C2385" s="73"/>
      <c r="D2385" s="111"/>
      <c r="E2385" s="76"/>
      <c r="F2385" s="76"/>
      <c r="G2385" s="78"/>
      <c r="H2385" s="186"/>
      <c r="I2385" s="186"/>
      <c r="J2385" s="186"/>
      <c r="K2385" s="186"/>
      <c r="L2385" s="186"/>
      <c r="M2385" s="186"/>
      <c r="N2385" s="186"/>
      <c r="O2385" s="186"/>
      <c r="P2385" s="186"/>
      <c r="Q2385" s="186"/>
      <c r="R2385" s="186"/>
      <c r="S2385" s="186"/>
      <c r="T2385" s="186"/>
      <c r="U2385" s="186"/>
      <c r="V2385" s="186"/>
      <c r="W2385" s="186"/>
      <c r="X2385" s="186"/>
      <c r="Y2385" s="186"/>
      <c r="Z2385" s="186"/>
      <c r="AA2385" s="186"/>
      <c r="AB2385" s="186"/>
      <c r="AC2385" s="186"/>
      <c r="AD2385" s="186"/>
      <c r="AE2385" s="186"/>
      <c r="AF2385" s="186"/>
      <c r="AG2385" s="186"/>
      <c r="AH2385" s="186"/>
      <c r="AI2385" s="186"/>
      <c r="AJ2385" s="186"/>
      <c r="AK2385" s="186"/>
      <c r="AL2385" s="186"/>
      <c r="AM2385" s="186"/>
      <c r="AN2385" s="186"/>
      <c r="AO2385" s="186"/>
      <c r="AP2385" s="186"/>
    </row>
    <row r="2386" spans="1:42" s="55" customFormat="1" ht="31.9" hidden="1" customHeight="1" outlineLevel="1" x14ac:dyDescent="0.25">
      <c r="A2386" s="143" t="s">
        <v>1133</v>
      </c>
      <c r="B2386" s="75" t="s">
        <v>984</v>
      </c>
      <c r="C2386" s="73"/>
      <c r="D2386" s="111"/>
      <c r="E2386" s="76"/>
      <c r="F2386" s="76"/>
      <c r="G2386" s="78"/>
      <c r="H2386" s="186"/>
      <c r="I2386" s="186"/>
      <c r="J2386" s="186"/>
      <c r="K2386" s="186"/>
      <c r="L2386" s="186"/>
      <c r="M2386" s="186"/>
      <c r="N2386" s="186"/>
      <c r="O2386" s="186"/>
      <c r="P2386" s="186"/>
      <c r="Q2386" s="186"/>
      <c r="R2386" s="186"/>
      <c r="S2386" s="186"/>
      <c r="T2386" s="186"/>
      <c r="U2386" s="186"/>
      <c r="V2386" s="186"/>
      <c r="W2386" s="186"/>
      <c r="X2386" s="186"/>
      <c r="Y2386" s="186"/>
      <c r="Z2386" s="186"/>
      <c r="AA2386" s="186"/>
      <c r="AB2386" s="186"/>
      <c r="AC2386" s="186"/>
      <c r="AD2386" s="186"/>
      <c r="AE2386" s="186"/>
      <c r="AF2386" s="186"/>
      <c r="AG2386" s="186"/>
      <c r="AH2386" s="186"/>
      <c r="AI2386" s="186"/>
      <c r="AJ2386" s="186"/>
      <c r="AK2386" s="186"/>
      <c r="AL2386" s="186"/>
      <c r="AM2386" s="186"/>
      <c r="AN2386" s="186"/>
      <c r="AO2386" s="186"/>
      <c r="AP2386" s="186"/>
    </row>
    <row r="2387" spans="1:42" s="55" customFormat="1" ht="19.149999999999999" customHeight="1" outlineLevel="1" x14ac:dyDescent="0.25">
      <c r="A2387" s="143" t="s">
        <v>269</v>
      </c>
      <c r="B2387" s="72" t="s">
        <v>5</v>
      </c>
      <c r="C2387" s="73"/>
      <c r="D2387" s="111"/>
      <c r="E2387" s="76"/>
      <c r="F2387" s="76"/>
      <c r="G2387" s="78"/>
      <c r="H2387" s="186"/>
      <c r="I2387" s="186"/>
      <c r="J2387" s="186"/>
      <c r="K2387" s="186"/>
      <c r="L2387" s="186"/>
      <c r="M2387" s="186"/>
      <c r="N2387" s="186"/>
      <c r="O2387" s="186"/>
      <c r="P2387" s="186"/>
      <c r="Q2387" s="186"/>
      <c r="R2387" s="186"/>
      <c r="S2387" s="186"/>
      <c r="T2387" s="186"/>
      <c r="U2387" s="186"/>
      <c r="V2387" s="186"/>
      <c r="W2387" s="186"/>
      <c r="X2387" s="186"/>
      <c r="Y2387" s="186"/>
      <c r="Z2387" s="186"/>
      <c r="AA2387" s="186"/>
      <c r="AB2387" s="186"/>
      <c r="AC2387" s="186"/>
      <c r="AD2387" s="186"/>
      <c r="AE2387" s="186"/>
      <c r="AF2387" s="186"/>
      <c r="AG2387" s="186"/>
      <c r="AH2387" s="186"/>
      <c r="AI2387" s="186"/>
      <c r="AJ2387" s="186"/>
      <c r="AK2387" s="186"/>
      <c r="AL2387" s="186"/>
      <c r="AM2387" s="186"/>
      <c r="AN2387" s="186"/>
      <c r="AO2387" s="186"/>
      <c r="AP2387" s="186"/>
    </row>
    <row r="2388" spans="1:42" s="55" customFormat="1" ht="19.149999999999999" customHeight="1" outlineLevel="1" x14ac:dyDescent="0.3">
      <c r="A2388" s="143" t="s">
        <v>1134</v>
      </c>
      <c r="B2388" s="79" t="s">
        <v>976</v>
      </c>
      <c r="C2388" s="73"/>
      <c r="D2388" s="111"/>
      <c r="E2388" s="80">
        <f>SUM(E2389)</f>
        <v>236</v>
      </c>
      <c r="F2388" s="84">
        <f t="shared" ref="F2388:G2388" si="23">SUM(F2389)</f>
        <v>8000</v>
      </c>
      <c r="G2388" s="81">
        <f t="shared" si="23"/>
        <v>4610.2346399999997</v>
      </c>
      <c r="H2388" s="186"/>
      <c r="I2388" s="186"/>
      <c r="J2388" s="186"/>
      <c r="K2388" s="186"/>
      <c r="L2388" s="186"/>
      <c r="M2388" s="186"/>
      <c r="N2388" s="186"/>
      <c r="O2388" s="186"/>
      <c r="P2388" s="186"/>
      <c r="Q2388" s="186"/>
      <c r="R2388" s="186"/>
      <c r="S2388" s="186"/>
      <c r="T2388" s="186"/>
      <c r="U2388" s="186"/>
      <c r="V2388" s="186"/>
      <c r="W2388" s="186"/>
      <c r="X2388" s="186"/>
      <c r="Y2388" s="186"/>
      <c r="Z2388" s="186"/>
      <c r="AA2388" s="186"/>
      <c r="AB2388" s="186"/>
      <c r="AC2388" s="186"/>
      <c r="AD2388" s="186"/>
      <c r="AE2388" s="186"/>
      <c r="AF2388" s="186"/>
      <c r="AG2388" s="186"/>
      <c r="AH2388" s="186"/>
      <c r="AI2388" s="186"/>
      <c r="AJ2388" s="186"/>
      <c r="AK2388" s="186"/>
      <c r="AL2388" s="186"/>
      <c r="AM2388" s="186"/>
      <c r="AN2388" s="186"/>
      <c r="AO2388" s="186"/>
      <c r="AP2388" s="186"/>
    </row>
    <row r="2389" spans="1:42" s="55" customFormat="1" ht="86.25" outlineLevel="1" x14ac:dyDescent="0.25">
      <c r="A2389" s="143" t="s">
        <v>1134</v>
      </c>
      <c r="B2389" s="149" t="s">
        <v>1861</v>
      </c>
      <c r="C2389" s="90">
        <v>2021</v>
      </c>
      <c r="D2389" s="95">
        <v>10</v>
      </c>
      <c r="E2389" s="92">
        <v>236</v>
      </c>
      <c r="F2389" s="93">
        <v>8000</v>
      </c>
      <c r="G2389" s="94">
        <v>4610.2346399999997</v>
      </c>
      <c r="H2389" s="186"/>
      <c r="I2389" s="186"/>
      <c r="J2389" s="186"/>
      <c r="K2389" s="186"/>
      <c r="L2389" s="186"/>
      <c r="M2389" s="186"/>
      <c r="N2389" s="186"/>
      <c r="O2389" s="186"/>
      <c r="P2389" s="186"/>
      <c r="Q2389" s="186"/>
      <c r="R2389" s="186"/>
      <c r="S2389" s="186"/>
      <c r="T2389" s="186"/>
      <c r="U2389" s="186"/>
      <c r="V2389" s="186"/>
      <c r="W2389" s="186"/>
      <c r="X2389" s="186"/>
      <c r="Y2389" s="186"/>
      <c r="Z2389" s="186"/>
      <c r="AA2389" s="186"/>
      <c r="AB2389" s="186"/>
      <c r="AC2389" s="186"/>
      <c r="AD2389" s="186"/>
      <c r="AE2389" s="186"/>
      <c r="AF2389" s="186"/>
      <c r="AG2389" s="186"/>
      <c r="AH2389" s="186"/>
      <c r="AI2389" s="186"/>
      <c r="AJ2389" s="186"/>
      <c r="AK2389" s="186"/>
      <c r="AL2389" s="186"/>
      <c r="AM2389" s="186"/>
      <c r="AN2389" s="186"/>
      <c r="AO2389" s="186"/>
      <c r="AP2389" s="186"/>
    </row>
    <row r="2390" spans="1:42" s="55" customFormat="1" ht="31.9" hidden="1" customHeight="1" outlineLevel="1" x14ac:dyDescent="0.25">
      <c r="A2390" s="143" t="s">
        <v>1135</v>
      </c>
      <c r="B2390" s="75" t="s">
        <v>978</v>
      </c>
      <c r="C2390" s="73"/>
      <c r="D2390" s="111"/>
      <c r="E2390" s="76"/>
      <c r="F2390" s="76"/>
      <c r="G2390" s="78"/>
      <c r="H2390" s="186"/>
      <c r="I2390" s="186"/>
      <c r="J2390" s="186"/>
      <c r="K2390" s="186"/>
      <c r="L2390" s="186"/>
      <c r="M2390" s="186"/>
      <c r="N2390" s="186"/>
      <c r="O2390" s="186"/>
      <c r="P2390" s="186"/>
      <c r="Q2390" s="186"/>
      <c r="R2390" s="186"/>
      <c r="S2390" s="186"/>
      <c r="T2390" s="186"/>
      <c r="U2390" s="186"/>
      <c r="V2390" s="186"/>
      <c r="W2390" s="186"/>
      <c r="X2390" s="186"/>
      <c r="Y2390" s="186"/>
      <c r="Z2390" s="186"/>
      <c r="AA2390" s="186"/>
      <c r="AB2390" s="186"/>
      <c r="AC2390" s="186"/>
      <c r="AD2390" s="186"/>
      <c r="AE2390" s="186"/>
      <c r="AF2390" s="186"/>
      <c r="AG2390" s="186"/>
      <c r="AH2390" s="186"/>
      <c r="AI2390" s="186"/>
      <c r="AJ2390" s="186"/>
      <c r="AK2390" s="186"/>
      <c r="AL2390" s="186"/>
      <c r="AM2390" s="186"/>
      <c r="AN2390" s="186"/>
      <c r="AO2390" s="186"/>
      <c r="AP2390" s="186"/>
    </row>
    <row r="2391" spans="1:42" s="55" customFormat="1" ht="31.9" hidden="1" customHeight="1" outlineLevel="1" x14ac:dyDescent="0.25">
      <c r="A2391" s="143" t="s">
        <v>1136</v>
      </c>
      <c r="B2391" s="75" t="s">
        <v>980</v>
      </c>
      <c r="C2391" s="73"/>
      <c r="D2391" s="111"/>
      <c r="E2391" s="76"/>
      <c r="F2391" s="76"/>
      <c r="G2391" s="78"/>
      <c r="H2391" s="186"/>
      <c r="I2391" s="186"/>
      <c r="J2391" s="186"/>
      <c r="K2391" s="186"/>
      <c r="L2391" s="186"/>
      <c r="M2391" s="186"/>
      <c r="N2391" s="186"/>
      <c r="O2391" s="186"/>
      <c r="P2391" s="186"/>
      <c r="Q2391" s="186"/>
      <c r="R2391" s="186"/>
      <c r="S2391" s="186"/>
      <c r="T2391" s="186"/>
      <c r="U2391" s="186"/>
      <c r="V2391" s="186"/>
      <c r="W2391" s="186"/>
      <c r="X2391" s="186"/>
      <c r="Y2391" s="186"/>
      <c r="Z2391" s="186"/>
      <c r="AA2391" s="186"/>
      <c r="AB2391" s="186"/>
      <c r="AC2391" s="186"/>
      <c r="AD2391" s="186"/>
      <c r="AE2391" s="186"/>
      <c r="AF2391" s="186"/>
      <c r="AG2391" s="186"/>
      <c r="AH2391" s="186"/>
      <c r="AI2391" s="186"/>
      <c r="AJ2391" s="186"/>
      <c r="AK2391" s="186"/>
      <c r="AL2391" s="186"/>
      <c r="AM2391" s="186"/>
      <c r="AN2391" s="186"/>
      <c r="AO2391" s="186"/>
      <c r="AP2391" s="186"/>
    </row>
    <row r="2392" spans="1:42" s="55" customFormat="1" ht="31.9" hidden="1" customHeight="1" outlineLevel="1" x14ac:dyDescent="0.25">
      <c r="A2392" s="143" t="s">
        <v>1137</v>
      </c>
      <c r="B2392" s="75" t="s">
        <v>982</v>
      </c>
      <c r="C2392" s="73"/>
      <c r="D2392" s="111"/>
      <c r="E2392" s="76"/>
      <c r="F2392" s="76"/>
      <c r="G2392" s="78"/>
      <c r="H2392" s="186"/>
      <c r="I2392" s="186"/>
      <c r="J2392" s="186"/>
      <c r="K2392" s="186"/>
      <c r="L2392" s="186"/>
      <c r="M2392" s="186"/>
      <c r="N2392" s="186"/>
      <c r="O2392" s="186"/>
      <c r="P2392" s="186"/>
      <c r="Q2392" s="186"/>
      <c r="R2392" s="186"/>
      <c r="S2392" s="186"/>
      <c r="T2392" s="186"/>
      <c r="U2392" s="186"/>
      <c r="V2392" s="186"/>
      <c r="W2392" s="186"/>
      <c r="X2392" s="186"/>
      <c r="Y2392" s="186"/>
      <c r="Z2392" s="186"/>
      <c r="AA2392" s="186"/>
      <c r="AB2392" s="186"/>
      <c r="AC2392" s="186"/>
      <c r="AD2392" s="186"/>
      <c r="AE2392" s="186"/>
      <c r="AF2392" s="186"/>
      <c r="AG2392" s="186"/>
      <c r="AH2392" s="186"/>
      <c r="AI2392" s="186"/>
      <c r="AJ2392" s="186"/>
      <c r="AK2392" s="186"/>
      <c r="AL2392" s="186"/>
      <c r="AM2392" s="186"/>
      <c r="AN2392" s="186"/>
      <c r="AO2392" s="186"/>
      <c r="AP2392" s="186"/>
    </row>
    <row r="2393" spans="1:42" s="55" customFormat="1" ht="31.9" hidden="1" customHeight="1" outlineLevel="1" x14ac:dyDescent="0.25">
      <c r="A2393" s="143" t="s">
        <v>1138</v>
      </c>
      <c r="B2393" s="75" t="s">
        <v>984</v>
      </c>
      <c r="C2393" s="73"/>
      <c r="D2393" s="111"/>
      <c r="E2393" s="76"/>
      <c r="F2393" s="76"/>
      <c r="G2393" s="78"/>
      <c r="H2393" s="186"/>
      <c r="I2393" s="186"/>
      <c r="J2393" s="186"/>
      <c r="K2393" s="186"/>
      <c r="L2393" s="186"/>
      <c r="M2393" s="186"/>
      <c r="N2393" s="186"/>
      <c r="O2393" s="186"/>
      <c r="P2393" s="186"/>
      <c r="Q2393" s="186"/>
      <c r="R2393" s="186"/>
      <c r="S2393" s="186"/>
      <c r="T2393" s="186"/>
      <c r="U2393" s="186"/>
      <c r="V2393" s="186"/>
      <c r="W2393" s="186"/>
      <c r="X2393" s="186"/>
      <c r="Y2393" s="186"/>
      <c r="Z2393" s="186"/>
      <c r="AA2393" s="186"/>
      <c r="AB2393" s="186"/>
      <c r="AC2393" s="186"/>
      <c r="AD2393" s="186"/>
      <c r="AE2393" s="186"/>
      <c r="AF2393" s="186"/>
      <c r="AG2393" s="186"/>
      <c r="AH2393" s="186"/>
      <c r="AI2393" s="186"/>
      <c r="AJ2393" s="186"/>
      <c r="AK2393" s="186"/>
      <c r="AL2393" s="186"/>
      <c r="AM2393" s="186"/>
      <c r="AN2393" s="186"/>
      <c r="AO2393" s="186"/>
      <c r="AP2393" s="186"/>
    </row>
    <row r="2394" spans="1:42" s="55" customFormat="1" ht="31.9" hidden="1" customHeight="1" outlineLevel="1" x14ac:dyDescent="0.25">
      <c r="A2394" s="143" t="s">
        <v>270</v>
      </c>
      <c r="B2394" s="72" t="s">
        <v>353</v>
      </c>
      <c r="C2394" s="73"/>
      <c r="D2394" s="111"/>
      <c r="E2394" s="76"/>
      <c r="F2394" s="76"/>
      <c r="G2394" s="78"/>
      <c r="H2394" s="186"/>
      <c r="I2394" s="186"/>
      <c r="J2394" s="186"/>
      <c r="K2394" s="186"/>
      <c r="L2394" s="186"/>
      <c r="M2394" s="186"/>
      <c r="N2394" s="186"/>
      <c r="O2394" s="186"/>
      <c r="P2394" s="186"/>
      <c r="Q2394" s="186"/>
      <c r="R2394" s="186"/>
      <c r="S2394" s="186"/>
      <c r="T2394" s="186"/>
      <c r="U2394" s="186"/>
      <c r="V2394" s="186"/>
      <c r="W2394" s="186"/>
      <c r="X2394" s="186"/>
      <c r="Y2394" s="186"/>
      <c r="Z2394" s="186"/>
      <c r="AA2394" s="186"/>
      <c r="AB2394" s="186"/>
      <c r="AC2394" s="186"/>
      <c r="AD2394" s="186"/>
      <c r="AE2394" s="186"/>
      <c r="AF2394" s="186"/>
      <c r="AG2394" s="186"/>
      <c r="AH2394" s="186"/>
      <c r="AI2394" s="186"/>
      <c r="AJ2394" s="186"/>
      <c r="AK2394" s="186"/>
      <c r="AL2394" s="186"/>
      <c r="AM2394" s="186"/>
      <c r="AN2394" s="186"/>
      <c r="AO2394" s="186"/>
      <c r="AP2394" s="186"/>
    </row>
    <row r="2395" spans="1:42" s="55" customFormat="1" ht="31.9" hidden="1" customHeight="1" outlineLevel="1" x14ac:dyDescent="0.25">
      <c r="A2395" s="143" t="s">
        <v>1139</v>
      </c>
      <c r="B2395" s="75" t="s">
        <v>976</v>
      </c>
      <c r="C2395" s="73"/>
      <c r="D2395" s="111"/>
      <c r="E2395" s="76"/>
      <c r="F2395" s="76"/>
      <c r="G2395" s="78"/>
      <c r="H2395" s="186"/>
      <c r="I2395" s="186"/>
      <c r="J2395" s="186"/>
      <c r="K2395" s="186"/>
      <c r="L2395" s="186"/>
      <c r="M2395" s="186"/>
      <c r="N2395" s="186"/>
      <c r="O2395" s="186"/>
      <c r="P2395" s="186"/>
      <c r="Q2395" s="186"/>
      <c r="R2395" s="186"/>
      <c r="S2395" s="186"/>
      <c r="T2395" s="186"/>
      <c r="U2395" s="186"/>
      <c r="V2395" s="186"/>
      <c r="W2395" s="186"/>
      <c r="X2395" s="186"/>
      <c r="Y2395" s="186"/>
      <c r="Z2395" s="186"/>
      <c r="AA2395" s="186"/>
      <c r="AB2395" s="186"/>
      <c r="AC2395" s="186"/>
      <c r="AD2395" s="186"/>
      <c r="AE2395" s="186"/>
      <c r="AF2395" s="186"/>
      <c r="AG2395" s="186"/>
      <c r="AH2395" s="186"/>
      <c r="AI2395" s="186"/>
      <c r="AJ2395" s="186"/>
      <c r="AK2395" s="186"/>
      <c r="AL2395" s="186"/>
      <c r="AM2395" s="186"/>
      <c r="AN2395" s="186"/>
      <c r="AO2395" s="186"/>
      <c r="AP2395" s="186"/>
    </row>
    <row r="2396" spans="1:42" s="55" customFormat="1" ht="31.9" hidden="1" customHeight="1" outlineLevel="1" x14ac:dyDescent="0.25">
      <c r="A2396" s="143" t="s">
        <v>1140</v>
      </c>
      <c r="B2396" s="75" t="s">
        <v>978</v>
      </c>
      <c r="C2396" s="73"/>
      <c r="D2396" s="111"/>
      <c r="E2396" s="76"/>
      <c r="F2396" s="76"/>
      <c r="G2396" s="78"/>
      <c r="H2396" s="186"/>
      <c r="I2396" s="186"/>
      <c r="J2396" s="186"/>
      <c r="K2396" s="186"/>
      <c r="L2396" s="186"/>
      <c r="M2396" s="186"/>
      <c r="N2396" s="186"/>
      <c r="O2396" s="186"/>
      <c r="P2396" s="186"/>
      <c r="Q2396" s="186"/>
      <c r="R2396" s="186"/>
      <c r="S2396" s="186"/>
      <c r="T2396" s="186"/>
      <c r="U2396" s="186"/>
      <c r="V2396" s="186"/>
      <c r="W2396" s="186"/>
      <c r="X2396" s="186"/>
      <c r="Y2396" s="186"/>
      <c r="Z2396" s="186"/>
      <c r="AA2396" s="186"/>
      <c r="AB2396" s="186"/>
      <c r="AC2396" s="186"/>
      <c r="AD2396" s="186"/>
      <c r="AE2396" s="186"/>
      <c r="AF2396" s="186"/>
      <c r="AG2396" s="186"/>
      <c r="AH2396" s="186"/>
      <c r="AI2396" s="186"/>
      <c r="AJ2396" s="186"/>
      <c r="AK2396" s="186"/>
      <c r="AL2396" s="186"/>
      <c r="AM2396" s="186"/>
      <c r="AN2396" s="186"/>
      <c r="AO2396" s="186"/>
      <c r="AP2396" s="186"/>
    </row>
    <row r="2397" spans="1:42" s="55" customFormat="1" ht="31.9" hidden="1" customHeight="1" outlineLevel="1" x14ac:dyDescent="0.25">
      <c r="A2397" s="143" t="s">
        <v>1141</v>
      </c>
      <c r="B2397" s="75" t="s">
        <v>980</v>
      </c>
      <c r="C2397" s="73"/>
      <c r="D2397" s="111"/>
      <c r="E2397" s="76"/>
      <c r="F2397" s="76"/>
      <c r="G2397" s="78"/>
      <c r="H2397" s="186"/>
      <c r="I2397" s="186"/>
      <c r="J2397" s="186"/>
      <c r="K2397" s="186"/>
      <c r="L2397" s="186"/>
      <c r="M2397" s="186"/>
      <c r="N2397" s="186"/>
      <c r="O2397" s="186"/>
      <c r="P2397" s="186"/>
      <c r="Q2397" s="186"/>
      <c r="R2397" s="186"/>
      <c r="S2397" s="186"/>
      <c r="T2397" s="186"/>
      <c r="U2397" s="186"/>
      <c r="V2397" s="186"/>
      <c r="W2397" s="186"/>
      <c r="X2397" s="186"/>
      <c r="Y2397" s="186"/>
      <c r="Z2397" s="186"/>
      <c r="AA2397" s="186"/>
      <c r="AB2397" s="186"/>
      <c r="AC2397" s="186"/>
      <c r="AD2397" s="186"/>
      <c r="AE2397" s="186"/>
      <c r="AF2397" s="186"/>
      <c r="AG2397" s="186"/>
      <c r="AH2397" s="186"/>
      <c r="AI2397" s="186"/>
      <c r="AJ2397" s="186"/>
      <c r="AK2397" s="186"/>
      <c r="AL2397" s="186"/>
      <c r="AM2397" s="186"/>
      <c r="AN2397" s="186"/>
      <c r="AO2397" s="186"/>
      <c r="AP2397" s="186"/>
    </row>
    <row r="2398" spans="1:42" s="55" customFormat="1" ht="31.9" hidden="1" customHeight="1" outlineLevel="1" x14ac:dyDescent="0.25">
      <c r="A2398" s="143" t="s">
        <v>1142</v>
      </c>
      <c r="B2398" s="75" t="s">
        <v>982</v>
      </c>
      <c r="C2398" s="73"/>
      <c r="D2398" s="111"/>
      <c r="E2398" s="76"/>
      <c r="F2398" s="76"/>
      <c r="G2398" s="78"/>
      <c r="H2398" s="186"/>
      <c r="I2398" s="186"/>
      <c r="J2398" s="186"/>
      <c r="K2398" s="186"/>
      <c r="L2398" s="186"/>
      <c r="M2398" s="186"/>
      <c r="N2398" s="186"/>
      <c r="O2398" s="186"/>
      <c r="P2398" s="186"/>
      <c r="Q2398" s="186"/>
      <c r="R2398" s="186"/>
      <c r="S2398" s="186"/>
      <c r="T2398" s="186"/>
      <c r="U2398" s="186"/>
      <c r="V2398" s="186"/>
      <c r="W2398" s="186"/>
      <c r="X2398" s="186"/>
      <c r="Y2398" s="186"/>
      <c r="Z2398" s="186"/>
      <c r="AA2398" s="186"/>
      <c r="AB2398" s="186"/>
      <c r="AC2398" s="186"/>
      <c r="AD2398" s="186"/>
      <c r="AE2398" s="186"/>
      <c r="AF2398" s="186"/>
      <c r="AG2398" s="186"/>
      <c r="AH2398" s="186"/>
      <c r="AI2398" s="186"/>
      <c r="AJ2398" s="186"/>
      <c r="AK2398" s="186"/>
      <c r="AL2398" s="186"/>
      <c r="AM2398" s="186"/>
      <c r="AN2398" s="186"/>
      <c r="AO2398" s="186"/>
      <c r="AP2398" s="186"/>
    </row>
    <row r="2399" spans="1:42" s="55" customFormat="1" ht="31.9" hidden="1" customHeight="1" outlineLevel="1" x14ac:dyDescent="0.25">
      <c r="A2399" s="143" t="s">
        <v>1143</v>
      </c>
      <c r="B2399" s="75" t="s">
        <v>984</v>
      </c>
      <c r="C2399" s="73"/>
      <c r="D2399" s="111"/>
      <c r="E2399" s="76"/>
      <c r="F2399" s="76"/>
      <c r="G2399" s="78"/>
      <c r="H2399" s="186"/>
      <c r="I2399" s="186"/>
      <c r="J2399" s="186"/>
      <c r="K2399" s="186"/>
      <c r="L2399" s="186"/>
      <c r="M2399" s="186"/>
      <c r="N2399" s="186"/>
      <c r="O2399" s="186"/>
      <c r="P2399" s="186"/>
      <c r="Q2399" s="186"/>
      <c r="R2399" s="186"/>
      <c r="S2399" s="186"/>
      <c r="T2399" s="186"/>
      <c r="U2399" s="186"/>
      <c r="V2399" s="186"/>
      <c r="W2399" s="186"/>
      <c r="X2399" s="186"/>
      <c r="Y2399" s="186"/>
      <c r="Z2399" s="186"/>
      <c r="AA2399" s="186"/>
      <c r="AB2399" s="186"/>
      <c r="AC2399" s="186"/>
      <c r="AD2399" s="186"/>
      <c r="AE2399" s="186"/>
      <c r="AF2399" s="186"/>
      <c r="AG2399" s="186"/>
      <c r="AH2399" s="186"/>
      <c r="AI2399" s="186"/>
      <c r="AJ2399" s="186"/>
      <c r="AK2399" s="186"/>
      <c r="AL2399" s="186"/>
      <c r="AM2399" s="186"/>
      <c r="AN2399" s="186"/>
      <c r="AO2399" s="186"/>
      <c r="AP2399" s="186"/>
    </row>
    <row r="2400" spans="1:42" s="55" customFormat="1" ht="31.9" hidden="1" customHeight="1" outlineLevel="1" x14ac:dyDescent="0.25">
      <c r="A2400" s="143" t="s">
        <v>271</v>
      </c>
      <c r="B2400" s="72" t="s">
        <v>356</v>
      </c>
      <c r="C2400" s="73"/>
      <c r="D2400" s="111"/>
      <c r="E2400" s="76"/>
      <c r="F2400" s="76"/>
      <c r="G2400" s="78"/>
      <c r="H2400" s="186"/>
      <c r="I2400" s="186"/>
      <c r="J2400" s="186"/>
      <c r="K2400" s="186"/>
      <c r="L2400" s="186"/>
      <c r="M2400" s="186"/>
      <c r="N2400" s="186"/>
      <c r="O2400" s="186"/>
      <c r="P2400" s="186"/>
      <c r="Q2400" s="186"/>
      <c r="R2400" s="186"/>
      <c r="S2400" s="186"/>
      <c r="T2400" s="186"/>
      <c r="U2400" s="186"/>
      <c r="V2400" s="186"/>
      <c r="W2400" s="186"/>
      <c r="X2400" s="186"/>
      <c r="Y2400" s="186"/>
      <c r="Z2400" s="186"/>
      <c r="AA2400" s="186"/>
      <c r="AB2400" s="186"/>
      <c r="AC2400" s="186"/>
      <c r="AD2400" s="186"/>
      <c r="AE2400" s="186"/>
      <c r="AF2400" s="186"/>
      <c r="AG2400" s="186"/>
      <c r="AH2400" s="186"/>
      <c r="AI2400" s="186"/>
      <c r="AJ2400" s="186"/>
      <c r="AK2400" s="186"/>
      <c r="AL2400" s="186"/>
      <c r="AM2400" s="186"/>
      <c r="AN2400" s="186"/>
      <c r="AO2400" s="186"/>
      <c r="AP2400" s="186"/>
    </row>
    <row r="2401" spans="1:42" s="55" customFormat="1" ht="31.9" hidden="1" customHeight="1" outlineLevel="1" x14ac:dyDescent="0.25">
      <c r="A2401" s="143" t="s">
        <v>1144</v>
      </c>
      <c r="B2401" s="75" t="s">
        <v>976</v>
      </c>
      <c r="C2401" s="73"/>
      <c r="D2401" s="111"/>
      <c r="E2401" s="76"/>
      <c r="F2401" s="76"/>
      <c r="G2401" s="78"/>
      <c r="H2401" s="186"/>
      <c r="I2401" s="186"/>
      <c r="J2401" s="186"/>
      <c r="K2401" s="186"/>
      <c r="L2401" s="186"/>
      <c r="M2401" s="186"/>
      <c r="N2401" s="186"/>
      <c r="O2401" s="186"/>
      <c r="P2401" s="186"/>
      <c r="Q2401" s="186"/>
      <c r="R2401" s="186"/>
      <c r="S2401" s="186"/>
      <c r="T2401" s="186"/>
      <c r="U2401" s="186"/>
      <c r="V2401" s="186"/>
      <c r="W2401" s="186"/>
      <c r="X2401" s="186"/>
      <c r="Y2401" s="186"/>
      <c r="Z2401" s="186"/>
      <c r="AA2401" s="186"/>
      <c r="AB2401" s="186"/>
      <c r="AC2401" s="186"/>
      <c r="AD2401" s="186"/>
      <c r="AE2401" s="186"/>
      <c r="AF2401" s="186"/>
      <c r="AG2401" s="186"/>
      <c r="AH2401" s="186"/>
      <c r="AI2401" s="186"/>
      <c r="AJ2401" s="186"/>
      <c r="AK2401" s="186"/>
      <c r="AL2401" s="186"/>
      <c r="AM2401" s="186"/>
      <c r="AN2401" s="186"/>
      <c r="AO2401" s="186"/>
      <c r="AP2401" s="186"/>
    </row>
    <row r="2402" spans="1:42" s="55" customFormat="1" ht="31.9" hidden="1" customHeight="1" outlineLevel="1" x14ac:dyDescent="0.25">
      <c r="A2402" s="143" t="s">
        <v>1145</v>
      </c>
      <c r="B2402" s="75" t="s">
        <v>978</v>
      </c>
      <c r="C2402" s="73"/>
      <c r="D2402" s="111"/>
      <c r="E2402" s="76"/>
      <c r="F2402" s="76"/>
      <c r="G2402" s="78"/>
      <c r="H2402" s="186"/>
      <c r="I2402" s="186"/>
      <c r="J2402" s="186"/>
      <c r="K2402" s="186"/>
      <c r="L2402" s="186"/>
      <c r="M2402" s="186"/>
      <c r="N2402" s="186"/>
      <c r="O2402" s="186"/>
      <c r="P2402" s="186"/>
      <c r="Q2402" s="186"/>
      <c r="R2402" s="186"/>
      <c r="S2402" s="186"/>
      <c r="T2402" s="186"/>
      <c r="U2402" s="186"/>
      <c r="V2402" s="186"/>
      <c r="W2402" s="186"/>
      <c r="X2402" s="186"/>
      <c r="Y2402" s="186"/>
      <c r="Z2402" s="186"/>
      <c r="AA2402" s="186"/>
      <c r="AB2402" s="186"/>
      <c r="AC2402" s="186"/>
      <c r="AD2402" s="186"/>
      <c r="AE2402" s="186"/>
      <c r="AF2402" s="186"/>
      <c r="AG2402" s="186"/>
      <c r="AH2402" s="186"/>
      <c r="AI2402" s="186"/>
      <c r="AJ2402" s="186"/>
      <c r="AK2402" s="186"/>
      <c r="AL2402" s="186"/>
      <c r="AM2402" s="186"/>
      <c r="AN2402" s="186"/>
      <c r="AO2402" s="186"/>
      <c r="AP2402" s="186"/>
    </row>
    <row r="2403" spans="1:42" s="55" customFormat="1" ht="31.9" hidden="1" customHeight="1" outlineLevel="1" x14ac:dyDescent="0.25">
      <c r="A2403" s="143" t="s">
        <v>1146</v>
      </c>
      <c r="B2403" s="75" t="s">
        <v>980</v>
      </c>
      <c r="C2403" s="73"/>
      <c r="D2403" s="111"/>
      <c r="E2403" s="76"/>
      <c r="F2403" s="76"/>
      <c r="G2403" s="78"/>
      <c r="H2403" s="186"/>
      <c r="I2403" s="186"/>
      <c r="J2403" s="186"/>
      <c r="K2403" s="186"/>
      <c r="L2403" s="186"/>
      <c r="M2403" s="186"/>
      <c r="N2403" s="186"/>
      <c r="O2403" s="186"/>
      <c r="P2403" s="186"/>
      <c r="Q2403" s="186"/>
      <c r="R2403" s="186"/>
      <c r="S2403" s="186"/>
      <c r="T2403" s="186"/>
      <c r="U2403" s="186"/>
      <c r="V2403" s="186"/>
      <c r="W2403" s="186"/>
      <c r="X2403" s="186"/>
      <c r="Y2403" s="186"/>
      <c r="Z2403" s="186"/>
      <c r="AA2403" s="186"/>
      <c r="AB2403" s="186"/>
      <c r="AC2403" s="186"/>
      <c r="AD2403" s="186"/>
      <c r="AE2403" s="186"/>
      <c r="AF2403" s="186"/>
      <c r="AG2403" s="186"/>
      <c r="AH2403" s="186"/>
      <c r="AI2403" s="186"/>
      <c r="AJ2403" s="186"/>
      <c r="AK2403" s="186"/>
      <c r="AL2403" s="186"/>
      <c r="AM2403" s="186"/>
      <c r="AN2403" s="186"/>
      <c r="AO2403" s="186"/>
      <c r="AP2403" s="186"/>
    </row>
    <row r="2404" spans="1:42" s="55" customFormat="1" ht="31.9" hidden="1" customHeight="1" outlineLevel="1" x14ac:dyDescent="0.25">
      <c r="A2404" s="143" t="s">
        <v>1147</v>
      </c>
      <c r="B2404" s="75" t="s">
        <v>982</v>
      </c>
      <c r="C2404" s="73"/>
      <c r="D2404" s="111"/>
      <c r="E2404" s="76"/>
      <c r="F2404" s="76"/>
      <c r="G2404" s="78"/>
      <c r="H2404" s="186"/>
      <c r="I2404" s="186"/>
      <c r="J2404" s="186"/>
      <c r="K2404" s="186"/>
      <c r="L2404" s="186"/>
      <c r="M2404" s="186"/>
      <c r="N2404" s="186"/>
      <c r="O2404" s="186"/>
      <c r="P2404" s="186"/>
      <c r="Q2404" s="186"/>
      <c r="R2404" s="186"/>
      <c r="S2404" s="186"/>
      <c r="T2404" s="186"/>
      <c r="U2404" s="186"/>
      <c r="V2404" s="186"/>
      <c r="W2404" s="186"/>
      <c r="X2404" s="186"/>
      <c r="Y2404" s="186"/>
      <c r="Z2404" s="186"/>
      <c r="AA2404" s="186"/>
      <c r="AB2404" s="186"/>
      <c r="AC2404" s="186"/>
      <c r="AD2404" s="186"/>
      <c r="AE2404" s="186"/>
      <c r="AF2404" s="186"/>
      <c r="AG2404" s="186"/>
      <c r="AH2404" s="186"/>
      <c r="AI2404" s="186"/>
      <c r="AJ2404" s="186"/>
      <c r="AK2404" s="186"/>
      <c r="AL2404" s="186"/>
      <c r="AM2404" s="186"/>
      <c r="AN2404" s="186"/>
      <c r="AO2404" s="186"/>
      <c r="AP2404" s="186"/>
    </row>
    <row r="2405" spans="1:42" s="55" customFormat="1" ht="31.9" hidden="1" customHeight="1" outlineLevel="1" x14ac:dyDescent="0.25">
      <c r="A2405" s="143" t="s">
        <v>1148</v>
      </c>
      <c r="B2405" s="75" t="s">
        <v>984</v>
      </c>
      <c r="C2405" s="73"/>
      <c r="D2405" s="111"/>
      <c r="E2405" s="76"/>
      <c r="F2405" s="76"/>
      <c r="G2405" s="78"/>
      <c r="H2405" s="186"/>
      <c r="I2405" s="186"/>
      <c r="J2405" s="186"/>
      <c r="K2405" s="186"/>
      <c r="L2405" s="186"/>
      <c r="M2405" s="186"/>
      <c r="N2405" s="186"/>
      <c r="O2405" s="186"/>
      <c r="P2405" s="186"/>
      <c r="Q2405" s="186"/>
      <c r="R2405" s="186"/>
      <c r="S2405" s="186"/>
      <c r="T2405" s="186"/>
      <c r="U2405" s="186"/>
      <c r="V2405" s="186"/>
      <c r="W2405" s="186"/>
      <c r="X2405" s="186"/>
      <c r="Y2405" s="186"/>
      <c r="Z2405" s="186"/>
      <c r="AA2405" s="186"/>
      <c r="AB2405" s="186"/>
      <c r="AC2405" s="186"/>
      <c r="AD2405" s="186"/>
      <c r="AE2405" s="186"/>
      <c r="AF2405" s="186"/>
      <c r="AG2405" s="186"/>
      <c r="AH2405" s="186"/>
      <c r="AI2405" s="186"/>
      <c r="AJ2405" s="186"/>
      <c r="AK2405" s="186"/>
      <c r="AL2405" s="186"/>
      <c r="AM2405" s="186"/>
      <c r="AN2405" s="186"/>
      <c r="AO2405" s="186"/>
      <c r="AP2405" s="186"/>
    </row>
    <row r="2406" spans="1:42" s="55" customFormat="1" ht="31.9" hidden="1" customHeight="1" outlineLevel="1" x14ac:dyDescent="0.25">
      <c r="A2406" s="143" t="s">
        <v>272</v>
      </c>
      <c r="B2406" s="72" t="s">
        <v>359</v>
      </c>
      <c r="C2406" s="73"/>
      <c r="D2406" s="111"/>
      <c r="E2406" s="76"/>
      <c r="F2406" s="76"/>
      <c r="G2406" s="78"/>
      <c r="H2406" s="186"/>
      <c r="I2406" s="186"/>
      <c r="J2406" s="186"/>
      <c r="K2406" s="186"/>
      <c r="L2406" s="186"/>
      <c r="M2406" s="186"/>
      <c r="N2406" s="186"/>
      <c r="O2406" s="186"/>
      <c r="P2406" s="186"/>
      <c r="Q2406" s="186"/>
      <c r="R2406" s="186"/>
      <c r="S2406" s="186"/>
      <c r="T2406" s="186"/>
      <c r="U2406" s="186"/>
      <c r="V2406" s="186"/>
      <c r="W2406" s="186"/>
      <c r="X2406" s="186"/>
      <c r="Y2406" s="186"/>
      <c r="Z2406" s="186"/>
      <c r="AA2406" s="186"/>
      <c r="AB2406" s="186"/>
      <c r="AC2406" s="186"/>
      <c r="AD2406" s="186"/>
      <c r="AE2406" s="186"/>
      <c r="AF2406" s="186"/>
      <c r="AG2406" s="186"/>
      <c r="AH2406" s="186"/>
      <c r="AI2406" s="186"/>
      <c r="AJ2406" s="186"/>
      <c r="AK2406" s="186"/>
      <c r="AL2406" s="186"/>
      <c r="AM2406" s="186"/>
      <c r="AN2406" s="186"/>
      <c r="AO2406" s="186"/>
      <c r="AP2406" s="186"/>
    </row>
    <row r="2407" spans="1:42" s="55" customFormat="1" ht="31.9" hidden="1" customHeight="1" outlineLevel="1" x14ac:dyDescent="0.25">
      <c r="A2407" s="143" t="s">
        <v>1149</v>
      </c>
      <c r="B2407" s="75" t="s">
        <v>976</v>
      </c>
      <c r="C2407" s="73"/>
      <c r="D2407" s="111"/>
      <c r="E2407" s="76"/>
      <c r="F2407" s="76"/>
      <c r="G2407" s="78"/>
      <c r="H2407" s="186"/>
      <c r="I2407" s="186"/>
      <c r="J2407" s="186"/>
      <c r="K2407" s="186"/>
      <c r="L2407" s="186"/>
      <c r="M2407" s="186"/>
      <c r="N2407" s="186"/>
      <c r="O2407" s="186"/>
      <c r="P2407" s="186"/>
      <c r="Q2407" s="186"/>
      <c r="R2407" s="186"/>
      <c r="S2407" s="186"/>
      <c r="T2407" s="186"/>
      <c r="U2407" s="186"/>
      <c r="V2407" s="186"/>
      <c r="W2407" s="186"/>
      <c r="X2407" s="186"/>
      <c r="Y2407" s="186"/>
      <c r="Z2407" s="186"/>
      <c r="AA2407" s="186"/>
      <c r="AB2407" s="186"/>
      <c r="AC2407" s="186"/>
      <c r="AD2407" s="186"/>
      <c r="AE2407" s="186"/>
      <c r="AF2407" s="186"/>
      <c r="AG2407" s="186"/>
      <c r="AH2407" s="186"/>
      <c r="AI2407" s="186"/>
      <c r="AJ2407" s="186"/>
      <c r="AK2407" s="186"/>
      <c r="AL2407" s="186"/>
      <c r="AM2407" s="186"/>
      <c r="AN2407" s="186"/>
      <c r="AO2407" s="186"/>
      <c r="AP2407" s="186"/>
    </row>
    <row r="2408" spans="1:42" s="55" customFormat="1" ht="31.9" hidden="1" customHeight="1" outlineLevel="1" x14ac:dyDescent="0.25">
      <c r="A2408" s="143" t="s">
        <v>1150</v>
      </c>
      <c r="B2408" s="75" t="s">
        <v>978</v>
      </c>
      <c r="C2408" s="73"/>
      <c r="D2408" s="111"/>
      <c r="E2408" s="76"/>
      <c r="F2408" s="76"/>
      <c r="G2408" s="78"/>
      <c r="H2408" s="186"/>
      <c r="I2408" s="186"/>
      <c r="J2408" s="186"/>
      <c r="K2408" s="186"/>
      <c r="L2408" s="186"/>
      <c r="M2408" s="186"/>
      <c r="N2408" s="186"/>
      <c r="O2408" s="186"/>
      <c r="P2408" s="186"/>
      <c r="Q2408" s="186"/>
      <c r="R2408" s="186"/>
      <c r="S2408" s="186"/>
      <c r="T2408" s="186"/>
      <c r="U2408" s="186"/>
      <c r="V2408" s="186"/>
      <c r="W2408" s="186"/>
      <c r="X2408" s="186"/>
      <c r="Y2408" s="186"/>
      <c r="Z2408" s="186"/>
      <c r="AA2408" s="186"/>
      <c r="AB2408" s="186"/>
      <c r="AC2408" s="186"/>
      <c r="AD2408" s="186"/>
      <c r="AE2408" s="186"/>
      <c r="AF2408" s="186"/>
      <c r="AG2408" s="186"/>
      <c r="AH2408" s="186"/>
      <c r="AI2408" s="186"/>
      <c r="AJ2408" s="186"/>
      <c r="AK2408" s="186"/>
      <c r="AL2408" s="186"/>
      <c r="AM2408" s="186"/>
      <c r="AN2408" s="186"/>
      <c r="AO2408" s="186"/>
      <c r="AP2408" s="186"/>
    </row>
    <row r="2409" spans="1:42" s="55" customFormat="1" ht="31.9" hidden="1" customHeight="1" outlineLevel="1" x14ac:dyDescent="0.25">
      <c r="A2409" s="143" t="s">
        <v>1151</v>
      </c>
      <c r="B2409" s="75" t="s">
        <v>980</v>
      </c>
      <c r="C2409" s="73"/>
      <c r="D2409" s="111"/>
      <c r="E2409" s="76"/>
      <c r="F2409" s="76"/>
      <c r="G2409" s="78"/>
      <c r="H2409" s="186"/>
      <c r="I2409" s="186"/>
      <c r="J2409" s="186"/>
      <c r="K2409" s="186"/>
      <c r="L2409" s="186"/>
      <c r="M2409" s="186"/>
      <c r="N2409" s="186"/>
      <c r="O2409" s="186"/>
      <c r="P2409" s="186"/>
      <c r="Q2409" s="186"/>
      <c r="R2409" s="186"/>
      <c r="S2409" s="186"/>
      <c r="T2409" s="186"/>
      <c r="U2409" s="186"/>
      <c r="V2409" s="186"/>
      <c r="W2409" s="186"/>
      <c r="X2409" s="186"/>
      <c r="Y2409" s="186"/>
      <c r="Z2409" s="186"/>
      <c r="AA2409" s="186"/>
      <c r="AB2409" s="186"/>
      <c r="AC2409" s="186"/>
      <c r="AD2409" s="186"/>
      <c r="AE2409" s="186"/>
      <c r="AF2409" s="186"/>
      <c r="AG2409" s="186"/>
      <c r="AH2409" s="186"/>
      <c r="AI2409" s="186"/>
      <c r="AJ2409" s="186"/>
      <c r="AK2409" s="186"/>
      <c r="AL2409" s="186"/>
      <c r="AM2409" s="186"/>
      <c r="AN2409" s="186"/>
      <c r="AO2409" s="186"/>
      <c r="AP2409" s="186"/>
    </row>
    <row r="2410" spans="1:42" s="55" customFormat="1" ht="31.9" hidden="1" customHeight="1" outlineLevel="1" x14ac:dyDescent="0.25">
      <c r="A2410" s="143" t="s">
        <v>1152</v>
      </c>
      <c r="B2410" s="75" t="s">
        <v>982</v>
      </c>
      <c r="C2410" s="73"/>
      <c r="D2410" s="111"/>
      <c r="E2410" s="76"/>
      <c r="F2410" s="76"/>
      <c r="G2410" s="78"/>
      <c r="H2410" s="186"/>
      <c r="I2410" s="186"/>
      <c r="J2410" s="186"/>
      <c r="K2410" s="186"/>
      <c r="L2410" s="186"/>
      <c r="M2410" s="186"/>
      <c r="N2410" s="186"/>
      <c r="O2410" s="186"/>
      <c r="P2410" s="186"/>
      <c r="Q2410" s="186"/>
      <c r="R2410" s="186"/>
      <c r="S2410" s="186"/>
      <c r="T2410" s="186"/>
      <c r="U2410" s="186"/>
      <c r="V2410" s="186"/>
      <c r="W2410" s="186"/>
      <c r="X2410" s="186"/>
      <c r="Y2410" s="186"/>
      <c r="Z2410" s="186"/>
      <c r="AA2410" s="186"/>
      <c r="AB2410" s="186"/>
      <c r="AC2410" s="186"/>
      <c r="AD2410" s="186"/>
      <c r="AE2410" s="186"/>
      <c r="AF2410" s="186"/>
      <c r="AG2410" s="186"/>
      <c r="AH2410" s="186"/>
      <c r="AI2410" s="186"/>
      <c r="AJ2410" s="186"/>
      <c r="AK2410" s="186"/>
      <c r="AL2410" s="186"/>
      <c r="AM2410" s="186"/>
      <c r="AN2410" s="186"/>
      <c r="AO2410" s="186"/>
      <c r="AP2410" s="186"/>
    </row>
    <row r="2411" spans="1:42" s="55" customFormat="1" ht="31.9" hidden="1" customHeight="1" outlineLevel="1" x14ac:dyDescent="0.25">
      <c r="A2411" s="143" t="s">
        <v>1153</v>
      </c>
      <c r="B2411" s="75" t="s">
        <v>984</v>
      </c>
      <c r="C2411" s="73"/>
      <c r="D2411" s="111"/>
      <c r="E2411" s="76"/>
      <c r="F2411" s="76"/>
      <c r="G2411" s="78"/>
      <c r="H2411" s="186"/>
      <c r="I2411" s="186"/>
      <c r="J2411" s="186"/>
      <c r="K2411" s="186"/>
      <c r="L2411" s="186"/>
      <c r="M2411" s="186"/>
      <c r="N2411" s="186"/>
      <c r="O2411" s="186"/>
      <c r="P2411" s="186"/>
      <c r="Q2411" s="186"/>
      <c r="R2411" s="186"/>
      <c r="S2411" s="186"/>
      <c r="T2411" s="186"/>
      <c r="U2411" s="186"/>
      <c r="V2411" s="186"/>
      <c r="W2411" s="186"/>
      <c r="X2411" s="186"/>
      <c r="Y2411" s="186"/>
      <c r="Z2411" s="186"/>
      <c r="AA2411" s="186"/>
      <c r="AB2411" s="186"/>
      <c r="AC2411" s="186"/>
      <c r="AD2411" s="186"/>
      <c r="AE2411" s="186"/>
      <c r="AF2411" s="186"/>
      <c r="AG2411" s="186"/>
      <c r="AH2411" s="186"/>
      <c r="AI2411" s="186"/>
      <c r="AJ2411" s="186"/>
      <c r="AK2411" s="186"/>
      <c r="AL2411" s="186"/>
      <c r="AM2411" s="186"/>
      <c r="AN2411" s="186"/>
      <c r="AO2411" s="186"/>
      <c r="AP2411" s="186"/>
    </row>
    <row r="2412" spans="1:42" s="55" customFormat="1" ht="31.9" hidden="1" customHeight="1" outlineLevel="1" x14ac:dyDescent="0.25">
      <c r="A2412" s="143" t="s">
        <v>1154</v>
      </c>
      <c r="B2412" s="72" t="s">
        <v>362</v>
      </c>
      <c r="C2412" s="73"/>
      <c r="D2412" s="111"/>
      <c r="E2412" s="76"/>
      <c r="F2412" s="76"/>
      <c r="G2412" s="78"/>
      <c r="H2412" s="186"/>
      <c r="I2412" s="186"/>
      <c r="J2412" s="186"/>
      <c r="K2412" s="186"/>
      <c r="L2412" s="186"/>
      <c r="M2412" s="186"/>
      <c r="N2412" s="186"/>
      <c r="O2412" s="186"/>
      <c r="P2412" s="186"/>
      <c r="Q2412" s="186"/>
      <c r="R2412" s="186"/>
      <c r="S2412" s="186"/>
      <c r="T2412" s="186"/>
      <c r="U2412" s="186"/>
      <c r="V2412" s="186"/>
      <c r="W2412" s="186"/>
      <c r="X2412" s="186"/>
      <c r="Y2412" s="186"/>
      <c r="Z2412" s="186"/>
      <c r="AA2412" s="186"/>
      <c r="AB2412" s="186"/>
      <c r="AC2412" s="186"/>
      <c r="AD2412" s="186"/>
      <c r="AE2412" s="186"/>
      <c r="AF2412" s="186"/>
      <c r="AG2412" s="186"/>
      <c r="AH2412" s="186"/>
      <c r="AI2412" s="186"/>
      <c r="AJ2412" s="186"/>
      <c r="AK2412" s="186"/>
      <c r="AL2412" s="186"/>
      <c r="AM2412" s="186"/>
      <c r="AN2412" s="186"/>
      <c r="AO2412" s="186"/>
      <c r="AP2412" s="186"/>
    </row>
    <row r="2413" spans="1:42" s="55" customFormat="1" ht="31.9" hidden="1" customHeight="1" outlineLevel="1" x14ac:dyDescent="0.25">
      <c r="A2413" s="143" t="s">
        <v>1155</v>
      </c>
      <c r="B2413" s="75" t="s">
        <v>976</v>
      </c>
      <c r="C2413" s="73"/>
      <c r="D2413" s="111"/>
      <c r="E2413" s="76"/>
      <c r="F2413" s="76"/>
      <c r="G2413" s="78"/>
      <c r="H2413" s="186"/>
      <c r="I2413" s="186"/>
      <c r="J2413" s="186"/>
      <c r="K2413" s="186"/>
      <c r="L2413" s="186"/>
      <c r="M2413" s="186"/>
      <c r="N2413" s="186"/>
      <c r="O2413" s="186"/>
      <c r="P2413" s="186"/>
      <c r="Q2413" s="186"/>
      <c r="R2413" s="186"/>
      <c r="S2413" s="186"/>
      <c r="T2413" s="186"/>
      <c r="U2413" s="186"/>
      <c r="V2413" s="186"/>
      <c r="W2413" s="186"/>
      <c r="X2413" s="186"/>
      <c r="Y2413" s="186"/>
      <c r="Z2413" s="186"/>
      <c r="AA2413" s="186"/>
      <c r="AB2413" s="186"/>
      <c r="AC2413" s="186"/>
      <c r="AD2413" s="186"/>
      <c r="AE2413" s="186"/>
      <c r="AF2413" s="186"/>
      <c r="AG2413" s="186"/>
      <c r="AH2413" s="186"/>
      <c r="AI2413" s="186"/>
      <c r="AJ2413" s="186"/>
      <c r="AK2413" s="186"/>
      <c r="AL2413" s="186"/>
      <c r="AM2413" s="186"/>
      <c r="AN2413" s="186"/>
      <c r="AO2413" s="186"/>
      <c r="AP2413" s="186"/>
    </row>
    <row r="2414" spans="1:42" s="55" customFormat="1" ht="31.9" hidden="1" customHeight="1" outlineLevel="1" x14ac:dyDescent="0.25">
      <c r="A2414" s="143" t="s">
        <v>1156</v>
      </c>
      <c r="B2414" s="75" t="s">
        <v>978</v>
      </c>
      <c r="C2414" s="73"/>
      <c r="D2414" s="111"/>
      <c r="E2414" s="76"/>
      <c r="F2414" s="76"/>
      <c r="G2414" s="78"/>
      <c r="H2414" s="186"/>
      <c r="I2414" s="186"/>
      <c r="J2414" s="186"/>
      <c r="K2414" s="186"/>
      <c r="L2414" s="186"/>
      <c r="M2414" s="186"/>
      <c r="N2414" s="186"/>
      <c r="O2414" s="186"/>
      <c r="P2414" s="186"/>
      <c r="Q2414" s="186"/>
      <c r="R2414" s="186"/>
      <c r="S2414" s="186"/>
      <c r="T2414" s="186"/>
      <c r="U2414" s="186"/>
      <c r="V2414" s="186"/>
      <c r="W2414" s="186"/>
      <c r="X2414" s="186"/>
      <c r="Y2414" s="186"/>
      <c r="Z2414" s="186"/>
      <c r="AA2414" s="186"/>
      <c r="AB2414" s="186"/>
      <c r="AC2414" s="186"/>
      <c r="AD2414" s="186"/>
      <c r="AE2414" s="186"/>
      <c r="AF2414" s="186"/>
      <c r="AG2414" s="186"/>
      <c r="AH2414" s="186"/>
      <c r="AI2414" s="186"/>
      <c r="AJ2414" s="186"/>
      <c r="AK2414" s="186"/>
      <c r="AL2414" s="186"/>
      <c r="AM2414" s="186"/>
      <c r="AN2414" s="186"/>
      <c r="AO2414" s="186"/>
      <c r="AP2414" s="186"/>
    </row>
    <row r="2415" spans="1:42" s="55" customFormat="1" ht="31.9" hidden="1" customHeight="1" outlineLevel="1" x14ac:dyDescent="0.25">
      <c r="A2415" s="143" t="s">
        <v>1157</v>
      </c>
      <c r="B2415" s="75" t="s">
        <v>980</v>
      </c>
      <c r="C2415" s="73"/>
      <c r="D2415" s="111"/>
      <c r="E2415" s="76"/>
      <c r="F2415" s="76"/>
      <c r="G2415" s="78"/>
      <c r="H2415" s="186"/>
      <c r="I2415" s="186"/>
      <c r="J2415" s="186"/>
      <c r="K2415" s="186"/>
      <c r="L2415" s="186"/>
      <c r="M2415" s="186"/>
      <c r="N2415" s="186"/>
      <c r="O2415" s="186"/>
      <c r="P2415" s="186"/>
      <c r="Q2415" s="186"/>
      <c r="R2415" s="186"/>
      <c r="S2415" s="186"/>
      <c r="T2415" s="186"/>
      <c r="U2415" s="186"/>
      <c r="V2415" s="186"/>
      <c r="W2415" s="186"/>
      <c r="X2415" s="186"/>
      <c r="Y2415" s="186"/>
      <c r="Z2415" s="186"/>
      <c r="AA2415" s="186"/>
      <c r="AB2415" s="186"/>
      <c r="AC2415" s="186"/>
      <c r="AD2415" s="186"/>
      <c r="AE2415" s="186"/>
      <c r="AF2415" s="186"/>
      <c r="AG2415" s="186"/>
      <c r="AH2415" s="186"/>
      <c r="AI2415" s="186"/>
      <c r="AJ2415" s="186"/>
      <c r="AK2415" s="186"/>
      <c r="AL2415" s="186"/>
      <c r="AM2415" s="186"/>
      <c r="AN2415" s="186"/>
      <c r="AO2415" s="186"/>
      <c r="AP2415" s="186"/>
    </row>
    <row r="2416" spans="1:42" s="55" customFormat="1" ht="31.9" hidden="1" customHeight="1" outlineLevel="1" x14ac:dyDescent="0.25">
      <c r="A2416" s="143" t="s">
        <v>1158</v>
      </c>
      <c r="B2416" s="75" t="s">
        <v>982</v>
      </c>
      <c r="C2416" s="73"/>
      <c r="D2416" s="111"/>
      <c r="E2416" s="76"/>
      <c r="F2416" s="76"/>
      <c r="G2416" s="78"/>
      <c r="H2416" s="186"/>
      <c r="I2416" s="186"/>
      <c r="J2416" s="186"/>
      <c r="K2416" s="186"/>
      <c r="L2416" s="186"/>
      <c r="M2416" s="186"/>
      <c r="N2416" s="186"/>
      <c r="O2416" s="186"/>
      <c r="P2416" s="186"/>
      <c r="Q2416" s="186"/>
      <c r="R2416" s="186"/>
      <c r="S2416" s="186"/>
      <c r="T2416" s="186"/>
      <c r="U2416" s="186"/>
      <c r="V2416" s="186"/>
      <c r="W2416" s="186"/>
      <c r="X2416" s="186"/>
      <c r="Y2416" s="186"/>
      <c r="Z2416" s="186"/>
      <c r="AA2416" s="186"/>
      <c r="AB2416" s="186"/>
      <c r="AC2416" s="186"/>
      <c r="AD2416" s="186"/>
      <c r="AE2416" s="186"/>
      <c r="AF2416" s="186"/>
      <c r="AG2416" s="186"/>
      <c r="AH2416" s="186"/>
      <c r="AI2416" s="186"/>
      <c r="AJ2416" s="186"/>
      <c r="AK2416" s="186"/>
      <c r="AL2416" s="186"/>
      <c r="AM2416" s="186"/>
      <c r="AN2416" s="186"/>
      <c r="AO2416" s="186"/>
      <c r="AP2416" s="186"/>
    </row>
    <row r="2417" spans="1:42" s="55" customFormat="1" ht="31.9" hidden="1" customHeight="1" outlineLevel="1" x14ac:dyDescent="0.25">
      <c r="A2417" s="143" t="s">
        <v>1159</v>
      </c>
      <c r="B2417" s="75" t="s">
        <v>984</v>
      </c>
      <c r="C2417" s="73"/>
      <c r="D2417" s="111"/>
      <c r="E2417" s="76"/>
      <c r="F2417" s="76"/>
      <c r="G2417" s="78"/>
      <c r="H2417" s="186"/>
      <c r="I2417" s="186"/>
      <c r="J2417" s="186"/>
      <c r="K2417" s="186"/>
      <c r="L2417" s="186"/>
      <c r="M2417" s="186"/>
      <c r="N2417" s="186"/>
      <c r="O2417" s="186"/>
      <c r="P2417" s="186"/>
      <c r="Q2417" s="186"/>
      <c r="R2417" s="186"/>
      <c r="S2417" s="186"/>
      <c r="T2417" s="186"/>
      <c r="U2417" s="186"/>
      <c r="V2417" s="186"/>
      <c r="W2417" s="186"/>
      <c r="X2417" s="186"/>
      <c r="Y2417" s="186"/>
      <c r="Z2417" s="186"/>
      <c r="AA2417" s="186"/>
      <c r="AB2417" s="186"/>
      <c r="AC2417" s="186"/>
      <c r="AD2417" s="186"/>
      <c r="AE2417" s="186"/>
      <c r="AF2417" s="186"/>
      <c r="AG2417" s="186"/>
      <c r="AH2417" s="186"/>
      <c r="AI2417" s="186"/>
      <c r="AJ2417" s="186"/>
      <c r="AK2417" s="186"/>
      <c r="AL2417" s="186"/>
      <c r="AM2417" s="186"/>
      <c r="AN2417" s="186"/>
      <c r="AO2417" s="186"/>
      <c r="AP2417" s="186"/>
    </row>
    <row r="2418" spans="1:42" s="55" customFormat="1" ht="31.9" hidden="1" customHeight="1" outlineLevel="1" x14ac:dyDescent="0.25">
      <c r="A2418" s="143" t="s">
        <v>1160</v>
      </c>
      <c r="B2418" s="72" t="s">
        <v>7</v>
      </c>
      <c r="C2418" s="73"/>
      <c r="D2418" s="111"/>
      <c r="E2418" s="76"/>
      <c r="F2418" s="76"/>
      <c r="G2418" s="78"/>
      <c r="H2418" s="186"/>
      <c r="I2418" s="186"/>
      <c r="J2418" s="186"/>
      <c r="K2418" s="186"/>
      <c r="L2418" s="186"/>
      <c r="M2418" s="186"/>
      <c r="N2418" s="186"/>
      <c r="O2418" s="186"/>
      <c r="P2418" s="186"/>
      <c r="Q2418" s="186"/>
      <c r="R2418" s="186"/>
      <c r="S2418" s="186"/>
      <c r="T2418" s="186"/>
      <c r="U2418" s="186"/>
      <c r="V2418" s="186"/>
      <c r="W2418" s="186"/>
      <c r="X2418" s="186"/>
      <c r="Y2418" s="186"/>
      <c r="Z2418" s="186"/>
      <c r="AA2418" s="186"/>
      <c r="AB2418" s="186"/>
      <c r="AC2418" s="186"/>
      <c r="AD2418" s="186"/>
      <c r="AE2418" s="186"/>
      <c r="AF2418" s="186"/>
      <c r="AG2418" s="186"/>
      <c r="AH2418" s="186"/>
      <c r="AI2418" s="186"/>
      <c r="AJ2418" s="186"/>
      <c r="AK2418" s="186"/>
      <c r="AL2418" s="186"/>
      <c r="AM2418" s="186"/>
      <c r="AN2418" s="186"/>
      <c r="AO2418" s="186"/>
      <c r="AP2418" s="186"/>
    </row>
    <row r="2419" spans="1:42" s="55" customFormat="1" ht="31.9" hidden="1" customHeight="1" outlineLevel="1" x14ac:dyDescent="0.25">
      <c r="A2419" s="143" t="s">
        <v>1161</v>
      </c>
      <c r="B2419" s="75" t="s">
        <v>976</v>
      </c>
      <c r="C2419" s="73"/>
      <c r="D2419" s="111"/>
      <c r="E2419" s="76"/>
      <c r="F2419" s="76"/>
      <c r="G2419" s="78"/>
      <c r="H2419" s="186"/>
      <c r="I2419" s="186"/>
      <c r="J2419" s="186"/>
      <c r="K2419" s="186"/>
      <c r="L2419" s="186"/>
      <c r="M2419" s="186"/>
      <c r="N2419" s="186"/>
      <c r="O2419" s="186"/>
      <c r="P2419" s="186"/>
      <c r="Q2419" s="186"/>
      <c r="R2419" s="186"/>
      <c r="S2419" s="186"/>
      <c r="T2419" s="186"/>
      <c r="U2419" s="186"/>
      <c r="V2419" s="186"/>
      <c r="W2419" s="186"/>
      <c r="X2419" s="186"/>
      <c r="Y2419" s="186"/>
      <c r="Z2419" s="186"/>
      <c r="AA2419" s="186"/>
      <c r="AB2419" s="186"/>
      <c r="AC2419" s="186"/>
      <c r="AD2419" s="186"/>
      <c r="AE2419" s="186"/>
      <c r="AF2419" s="186"/>
      <c r="AG2419" s="186"/>
      <c r="AH2419" s="186"/>
      <c r="AI2419" s="186"/>
      <c r="AJ2419" s="186"/>
      <c r="AK2419" s="186"/>
      <c r="AL2419" s="186"/>
      <c r="AM2419" s="186"/>
      <c r="AN2419" s="186"/>
      <c r="AO2419" s="186"/>
      <c r="AP2419" s="186"/>
    </row>
    <row r="2420" spans="1:42" s="55" customFormat="1" ht="31.9" hidden="1" customHeight="1" outlineLevel="1" x14ac:dyDescent="0.25">
      <c r="A2420" s="143" t="s">
        <v>1162</v>
      </c>
      <c r="B2420" s="75" t="s">
        <v>978</v>
      </c>
      <c r="C2420" s="73"/>
      <c r="D2420" s="111"/>
      <c r="E2420" s="76"/>
      <c r="F2420" s="76"/>
      <c r="G2420" s="78"/>
      <c r="H2420" s="186"/>
      <c r="I2420" s="186"/>
      <c r="J2420" s="186"/>
      <c r="K2420" s="186"/>
      <c r="L2420" s="186"/>
      <c r="M2420" s="186"/>
      <c r="N2420" s="186"/>
      <c r="O2420" s="186"/>
      <c r="P2420" s="186"/>
      <c r="Q2420" s="186"/>
      <c r="R2420" s="186"/>
      <c r="S2420" s="186"/>
      <c r="T2420" s="186"/>
      <c r="U2420" s="186"/>
      <c r="V2420" s="186"/>
      <c r="W2420" s="186"/>
      <c r="X2420" s="186"/>
      <c r="Y2420" s="186"/>
      <c r="Z2420" s="186"/>
      <c r="AA2420" s="186"/>
      <c r="AB2420" s="186"/>
      <c r="AC2420" s="186"/>
      <c r="AD2420" s="186"/>
      <c r="AE2420" s="186"/>
      <c r="AF2420" s="186"/>
      <c r="AG2420" s="186"/>
      <c r="AH2420" s="186"/>
      <c r="AI2420" s="186"/>
      <c r="AJ2420" s="186"/>
      <c r="AK2420" s="186"/>
      <c r="AL2420" s="186"/>
      <c r="AM2420" s="186"/>
      <c r="AN2420" s="186"/>
      <c r="AO2420" s="186"/>
      <c r="AP2420" s="186"/>
    </row>
    <row r="2421" spans="1:42" s="55" customFormat="1" ht="31.9" hidden="1" customHeight="1" outlineLevel="1" x14ac:dyDescent="0.25">
      <c r="A2421" s="143" t="s">
        <v>1163</v>
      </c>
      <c r="B2421" s="75" t="s">
        <v>980</v>
      </c>
      <c r="C2421" s="73"/>
      <c r="D2421" s="111"/>
      <c r="E2421" s="76"/>
      <c r="F2421" s="76"/>
      <c r="G2421" s="78"/>
      <c r="H2421" s="186"/>
      <c r="I2421" s="186"/>
      <c r="J2421" s="186"/>
      <c r="K2421" s="186"/>
      <c r="L2421" s="186"/>
      <c r="M2421" s="186"/>
      <c r="N2421" s="186"/>
      <c r="O2421" s="186"/>
      <c r="P2421" s="186"/>
      <c r="Q2421" s="186"/>
      <c r="R2421" s="186"/>
      <c r="S2421" s="186"/>
      <c r="T2421" s="186"/>
      <c r="U2421" s="186"/>
      <c r="V2421" s="186"/>
      <c r="W2421" s="186"/>
      <c r="X2421" s="186"/>
      <c r="Y2421" s="186"/>
      <c r="Z2421" s="186"/>
      <c r="AA2421" s="186"/>
      <c r="AB2421" s="186"/>
      <c r="AC2421" s="186"/>
      <c r="AD2421" s="186"/>
      <c r="AE2421" s="186"/>
      <c r="AF2421" s="186"/>
      <c r="AG2421" s="186"/>
      <c r="AH2421" s="186"/>
      <c r="AI2421" s="186"/>
      <c r="AJ2421" s="186"/>
      <c r="AK2421" s="186"/>
      <c r="AL2421" s="186"/>
      <c r="AM2421" s="186"/>
      <c r="AN2421" s="186"/>
      <c r="AO2421" s="186"/>
      <c r="AP2421" s="186"/>
    </row>
    <row r="2422" spans="1:42" s="55" customFormat="1" ht="31.9" hidden="1" customHeight="1" outlineLevel="1" x14ac:dyDescent="0.25">
      <c r="A2422" s="143" t="s">
        <v>1164</v>
      </c>
      <c r="B2422" s="75" t="s">
        <v>982</v>
      </c>
      <c r="C2422" s="73"/>
      <c r="D2422" s="111"/>
      <c r="E2422" s="76"/>
      <c r="F2422" s="76"/>
      <c r="G2422" s="78"/>
      <c r="H2422" s="186"/>
      <c r="I2422" s="186"/>
      <c r="J2422" s="186"/>
      <c r="K2422" s="186"/>
      <c r="L2422" s="186"/>
      <c r="M2422" s="186"/>
      <c r="N2422" s="186"/>
      <c r="O2422" s="186"/>
      <c r="P2422" s="186"/>
      <c r="Q2422" s="186"/>
      <c r="R2422" s="186"/>
      <c r="S2422" s="186"/>
      <c r="T2422" s="186"/>
      <c r="U2422" s="186"/>
      <c r="V2422" s="186"/>
      <c r="W2422" s="186"/>
      <c r="X2422" s="186"/>
      <c r="Y2422" s="186"/>
      <c r="Z2422" s="186"/>
      <c r="AA2422" s="186"/>
      <c r="AB2422" s="186"/>
      <c r="AC2422" s="186"/>
      <c r="AD2422" s="186"/>
      <c r="AE2422" s="186"/>
      <c r="AF2422" s="186"/>
      <c r="AG2422" s="186"/>
      <c r="AH2422" s="186"/>
      <c r="AI2422" s="186"/>
      <c r="AJ2422" s="186"/>
      <c r="AK2422" s="186"/>
      <c r="AL2422" s="186"/>
      <c r="AM2422" s="186"/>
      <c r="AN2422" s="186"/>
      <c r="AO2422" s="186"/>
      <c r="AP2422" s="186"/>
    </row>
    <row r="2423" spans="1:42" s="55" customFormat="1" ht="31.9" hidden="1" customHeight="1" outlineLevel="1" x14ac:dyDescent="0.25">
      <c r="A2423" s="143" t="s">
        <v>1165</v>
      </c>
      <c r="B2423" s="75" t="s">
        <v>984</v>
      </c>
      <c r="C2423" s="73"/>
      <c r="D2423" s="111"/>
      <c r="E2423" s="76"/>
      <c r="F2423" s="76"/>
      <c r="G2423" s="78"/>
      <c r="H2423" s="186"/>
      <c r="I2423" s="186"/>
      <c r="J2423" s="186"/>
      <c r="K2423" s="186"/>
      <c r="L2423" s="186"/>
      <c r="M2423" s="186"/>
      <c r="N2423" s="186"/>
      <c r="O2423" s="186"/>
      <c r="P2423" s="186"/>
      <c r="Q2423" s="186"/>
      <c r="R2423" s="186"/>
      <c r="S2423" s="186"/>
      <c r="T2423" s="186"/>
      <c r="U2423" s="186"/>
      <c r="V2423" s="186"/>
      <c r="W2423" s="186"/>
      <c r="X2423" s="186"/>
      <c r="Y2423" s="186"/>
      <c r="Z2423" s="186"/>
      <c r="AA2423" s="186"/>
      <c r="AB2423" s="186"/>
      <c r="AC2423" s="186"/>
      <c r="AD2423" s="186"/>
      <c r="AE2423" s="186"/>
      <c r="AF2423" s="186"/>
      <c r="AG2423" s="186"/>
      <c r="AH2423" s="186"/>
      <c r="AI2423" s="186"/>
      <c r="AJ2423" s="186"/>
      <c r="AK2423" s="186"/>
      <c r="AL2423" s="186"/>
      <c r="AM2423" s="186"/>
      <c r="AN2423" s="186"/>
      <c r="AO2423" s="186"/>
      <c r="AP2423" s="186"/>
    </row>
    <row r="2424" spans="1:42" s="55" customFormat="1" ht="31.9" hidden="1" customHeight="1" outlineLevel="1" x14ac:dyDescent="0.25">
      <c r="A2424" s="143" t="s">
        <v>1166</v>
      </c>
      <c r="B2424" s="72" t="s">
        <v>327</v>
      </c>
      <c r="C2424" s="73"/>
      <c r="D2424" s="111"/>
      <c r="E2424" s="76"/>
      <c r="F2424" s="76"/>
      <c r="G2424" s="78"/>
      <c r="H2424" s="186"/>
      <c r="I2424" s="186"/>
      <c r="J2424" s="186"/>
      <c r="K2424" s="186"/>
      <c r="L2424" s="186"/>
      <c r="M2424" s="186"/>
      <c r="N2424" s="186"/>
      <c r="O2424" s="186"/>
      <c r="P2424" s="186"/>
      <c r="Q2424" s="186"/>
      <c r="R2424" s="186"/>
      <c r="S2424" s="186"/>
      <c r="T2424" s="186"/>
      <c r="U2424" s="186"/>
      <c r="V2424" s="186"/>
      <c r="W2424" s="186"/>
      <c r="X2424" s="186"/>
      <c r="Y2424" s="186"/>
      <c r="Z2424" s="186"/>
      <c r="AA2424" s="186"/>
      <c r="AB2424" s="186"/>
      <c r="AC2424" s="186"/>
      <c r="AD2424" s="186"/>
      <c r="AE2424" s="186"/>
      <c r="AF2424" s="186"/>
      <c r="AG2424" s="186"/>
      <c r="AH2424" s="186"/>
      <c r="AI2424" s="186"/>
      <c r="AJ2424" s="186"/>
      <c r="AK2424" s="186"/>
      <c r="AL2424" s="186"/>
      <c r="AM2424" s="186"/>
      <c r="AN2424" s="186"/>
      <c r="AO2424" s="186"/>
      <c r="AP2424" s="186"/>
    </row>
    <row r="2425" spans="1:42" s="55" customFormat="1" ht="31.9" hidden="1" customHeight="1" outlineLevel="1" x14ac:dyDescent="0.25">
      <c r="A2425" s="143" t="s">
        <v>1167</v>
      </c>
      <c r="B2425" s="75" t="s">
        <v>976</v>
      </c>
      <c r="C2425" s="73"/>
      <c r="D2425" s="111"/>
      <c r="E2425" s="76"/>
      <c r="F2425" s="76"/>
      <c r="G2425" s="78"/>
      <c r="H2425" s="186"/>
      <c r="I2425" s="186"/>
      <c r="J2425" s="186"/>
      <c r="K2425" s="186"/>
      <c r="L2425" s="186"/>
      <c r="M2425" s="186"/>
      <c r="N2425" s="186"/>
      <c r="O2425" s="186"/>
      <c r="P2425" s="186"/>
      <c r="Q2425" s="186"/>
      <c r="R2425" s="186"/>
      <c r="S2425" s="186"/>
      <c r="T2425" s="186"/>
      <c r="U2425" s="186"/>
      <c r="V2425" s="186"/>
      <c r="W2425" s="186"/>
      <c r="X2425" s="186"/>
      <c r="Y2425" s="186"/>
      <c r="Z2425" s="186"/>
      <c r="AA2425" s="186"/>
      <c r="AB2425" s="186"/>
      <c r="AC2425" s="186"/>
      <c r="AD2425" s="186"/>
      <c r="AE2425" s="186"/>
      <c r="AF2425" s="186"/>
      <c r="AG2425" s="186"/>
      <c r="AH2425" s="186"/>
      <c r="AI2425" s="186"/>
      <c r="AJ2425" s="186"/>
      <c r="AK2425" s="186"/>
      <c r="AL2425" s="186"/>
      <c r="AM2425" s="186"/>
      <c r="AN2425" s="186"/>
      <c r="AO2425" s="186"/>
      <c r="AP2425" s="186"/>
    </row>
    <row r="2426" spans="1:42" s="55" customFormat="1" ht="31.9" hidden="1" customHeight="1" outlineLevel="1" x14ac:dyDescent="0.25">
      <c r="A2426" s="143" t="s">
        <v>1168</v>
      </c>
      <c r="B2426" s="75" t="s">
        <v>978</v>
      </c>
      <c r="C2426" s="73"/>
      <c r="D2426" s="111"/>
      <c r="E2426" s="76"/>
      <c r="F2426" s="76"/>
      <c r="G2426" s="78"/>
      <c r="H2426" s="186"/>
      <c r="I2426" s="186"/>
      <c r="J2426" s="186"/>
      <c r="K2426" s="186"/>
      <c r="L2426" s="186"/>
      <c r="M2426" s="186"/>
      <c r="N2426" s="186"/>
      <c r="O2426" s="186"/>
      <c r="P2426" s="186"/>
      <c r="Q2426" s="186"/>
      <c r="R2426" s="186"/>
      <c r="S2426" s="186"/>
      <c r="T2426" s="186"/>
      <c r="U2426" s="186"/>
      <c r="V2426" s="186"/>
      <c r="W2426" s="186"/>
      <c r="X2426" s="186"/>
      <c r="Y2426" s="186"/>
      <c r="Z2426" s="186"/>
      <c r="AA2426" s="186"/>
      <c r="AB2426" s="186"/>
      <c r="AC2426" s="186"/>
      <c r="AD2426" s="186"/>
      <c r="AE2426" s="186"/>
      <c r="AF2426" s="186"/>
      <c r="AG2426" s="186"/>
      <c r="AH2426" s="186"/>
      <c r="AI2426" s="186"/>
      <c r="AJ2426" s="186"/>
      <c r="AK2426" s="186"/>
      <c r="AL2426" s="186"/>
      <c r="AM2426" s="186"/>
      <c r="AN2426" s="186"/>
      <c r="AO2426" s="186"/>
      <c r="AP2426" s="186"/>
    </row>
    <row r="2427" spans="1:42" s="55" customFormat="1" ht="31.9" hidden="1" customHeight="1" outlineLevel="1" x14ac:dyDescent="0.25">
      <c r="A2427" s="143" t="s">
        <v>1169</v>
      </c>
      <c r="B2427" s="75" t="s">
        <v>980</v>
      </c>
      <c r="C2427" s="73"/>
      <c r="D2427" s="111"/>
      <c r="E2427" s="76"/>
      <c r="F2427" s="76"/>
      <c r="G2427" s="78"/>
      <c r="H2427" s="186"/>
      <c r="I2427" s="186"/>
      <c r="J2427" s="186"/>
      <c r="K2427" s="186"/>
      <c r="L2427" s="186"/>
      <c r="M2427" s="186"/>
      <c r="N2427" s="186"/>
      <c r="O2427" s="186"/>
      <c r="P2427" s="186"/>
      <c r="Q2427" s="186"/>
      <c r="R2427" s="186"/>
      <c r="S2427" s="186"/>
      <c r="T2427" s="186"/>
      <c r="U2427" s="186"/>
      <c r="V2427" s="186"/>
      <c r="W2427" s="186"/>
      <c r="X2427" s="186"/>
      <c r="Y2427" s="186"/>
      <c r="Z2427" s="186"/>
      <c r="AA2427" s="186"/>
      <c r="AB2427" s="186"/>
      <c r="AC2427" s="186"/>
      <c r="AD2427" s="186"/>
      <c r="AE2427" s="186"/>
      <c r="AF2427" s="186"/>
      <c r="AG2427" s="186"/>
      <c r="AH2427" s="186"/>
      <c r="AI2427" s="186"/>
      <c r="AJ2427" s="186"/>
      <c r="AK2427" s="186"/>
      <c r="AL2427" s="186"/>
      <c r="AM2427" s="186"/>
      <c r="AN2427" s="186"/>
      <c r="AO2427" s="186"/>
      <c r="AP2427" s="186"/>
    </row>
    <row r="2428" spans="1:42" s="55" customFormat="1" ht="31.9" hidden="1" customHeight="1" outlineLevel="1" x14ac:dyDescent="0.25">
      <c r="A2428" s="143" t="s">
        <v>1170</v>
      </c>
      <c r="B2428" s="75" t="s">
        <v>982</v>
      </c>
      <c r="C2428" s="73"/>
      <c r="D2428" s="111"/>
      <c r="E2428" s="76"/>
      <c r="F2428" s="76"/>
      <c r="G2428" s="78"/>
      <c r="H2428" s="186"/>
      <c r="I2428" s="186"/>
      <c r="J2428" s="186"/>
      <c r="K2428" s="186"/>
      <c r="L2428" s="186"/>
      <c r="M2428" s="186"/>
      <c r="N2428" s="186"/>
      <c r="O2428" s="186"/>
      <c r="P2428" s="186"/>
      <c r="Q2428" s="186"/>
      <c r="R2428" s="186"/>
      <c r="S2428" s="186"/>
      <c r="T2428" s="186"/>
      <c r="U2428" s="186"/>
      <c r="V2428" s="186"/>
      <c r="W2428" s="186"/>
      <c r="X2428" s="186"/>
      <c r="Y2428" s="186"/>
      <c r="Z2428" s="186"/>
      <c r="AA2428" s="186"/>
      <c r="AB2428" s="186"/>
      <c r="AC2428" s="186"/>
      <c r="AD2428" s="186"/>
      <c r="AE2428" s="186"/>
      <c r="AF2428" s="186"/>
      <c r="AG2428" s="186"/>
      <c r="AH2428" s="186"/>
      <c r="AI2428" s="186"/>
      <c r="AJ2428" s="186"/>
      <c r="AK2428" s="186"/>
      <c r="AL2428" s="186"/>
      <c r="AM2428" s="186"/>
      <c r="AN2428" s="186"/>
      <c r="AO2428" s="186"/>
      <c r="AP2428" s="186"/>
    </row>
    <row r="2429" spans="1:42" s="55" customFormat="1" ht="31.9" hidden="1" customHeight="1" outlineLevel="1" x14ac:dyDescent="0.25">
      <c r="A2429" s="143" t="s">
        <v>1171</v>
      </c>
      <c r="B2429" s="75" t="s">
        <v>984</v>
      </c>
      <c r="C2429" s="73"/>
      <c r="D2429" s="111"/>
      <c r="E2429" s="76"/>
      <c r="F2429" s="76"/>
      <c r="G2429" s="78"/>
      <c r="H2429" s="186"/>
      <c r="I2429" s="186"/>
      <c r="J2429" s="186"/>
      <c r="K2429" s="186"/>
      <c r="L2429" s="186"/>
      <c r="M2429" s="186"/>
      <c r="N2429" s="186"/>
      <c r="O2429" s="186"/>
      <c r="P2429" s="186"/>
      <c r="Q2429" s="186"/>
      <c r="R2429" s="186"/>
      <c r="S2429" s="186"/>
      <c r="T2429" s="186"/>
      <c r="U2429" s="186"/>
      <c r="V2429" s="186"/>
      <c r="W2429" s="186"/>
      <c r="X2429" s="186"/>
      <c r="Y2429" s="186"/>
      <c r="Z2429" s="186"/>
      <c r="AA2429" s="186"/>
      <c r="AB2429" s="186"/>
      <c r="AC2429" s="186"/>
      <c r="AD2429" s="186"/>
      <c r="AE2429" s="186"/>
      <c r="AF2429" s="186"/>
      <c r="AG2429" s="186"/>
      <c r="AH2429" s="186"/>
      <c r="AI2429" s="186"/>
      <c r="AJ2429" s="186"/>
      <c r="AK2429" s="186"/>
      <c r="AL2429" s="186"/>
      <c r="AM2429" s="186"/>
      <c r="AN2429" s="186"/>
      <c r="AO2429" s="186"/>
      <c r="AP2429" s="186"/>
    </row>
    <row r="2430" spans="1:42" s="55" customFormat="1" ht="19.149999999999999" customHeight="1" outlineLevel="1" x14ac:dyDescent="0.25">
      <c r="A2430" s="143" t="s">
        <v>273</v>
      </c>
      <c r="B2430" s="57" t="s">
        <v>274</v>
      </c>
      <c r="C2430" s="58"/>
      <c r="D2430" s="122"/>
      <c r="E2430" s="59"/>
      <c r="F2430" s="87"/>
      <c r="G2430" s="88"/>
      <c r="H2430" s="186"/>
      <c r="I2430" s="186"/>
      <c r="J2430" s="186"/>
      <c r="K2430" s="186"/>
      <c r="L2430" s="186"/>
      <c r="M2430" s="186"/>
      <c r="N2430" s="186"/>
      <c r="O2430" s="186"/>
      <c r="P2430" s="186"/>
      <c r="Q2430" s="186"/>
      <c r="R2430" s="186"/>
      <c r="S2430" s="186"/>
      <c r="T2430" s="186"/>
      <c r="U2430" s="186"/>
      <c r="V2430" s="186"/>
      <c r="W2430" s="186"/>
      <c r="X2430" s="186"/>
      <c r="Y2430" s="186"/>
      <c r="Z2430" s="186"/>
      <c r="AA2430" s="186"/>
      <c r="AB2430" s="186"/>
      <c r="AC2430" s="186"/>
      <c r="AD2430" s="186"/>
      <c r="AE2430" s="186"/>
      <c r="AF2430" s="186"/>
      <c r="AG2430" s="186"/>
      <c r="AH2430" s="186"/>
      <c r="AI2430" s="186"/>
      <c r="AJ2430" s="186"/>
      <c r="AK2430" s="186"/>
      <c r="AL2430" s="186"/>
      <c r="AM2430" s="186"/>
      <c r="AN2430" s="186"/>
      <c r="AO2430" s="186"/>
      <c r="AP2430" s="186"/>
    </row>
    <row r="2431" spans="1:42" s="55" customFormat="1" ht="31.9" hidden="1" customHeight="1" outlineLevel="1" x14ac:dyDescent="0.25">
      <c r="A2431" s="143" t="s">
        <v>275</v>
      </c>
      <c r="B2431" s="61" t="s">
        <v>113</v>
      </c>
      <c r="C2431" s="62"/>
      <c r="D2431" s="120"/>
      <c r="E2431" s="65"/>
      <c r="F2431" s="64"/>
      <c r="G2431" s="66"/>
      <c r="H2431" s="186"/>
      <c r="I2431" s="186"/>
      <c r="J2431" s="186"/>
      <c r="K2431" s="186"/>
      <c r="L2431" s="186"/>
      <c r="M2431" s="186"/>
      <c r="N2431" s="186"/>
      <c r="O2431" s="186"/>
      <c r="P2431" s="186"/>
      <c r="Q2431" s="186"/>
      <c r="R2431" s="186"/>
      <c r="S2431" s="186"/>
      <c r="T2431" s="186"/>
      <c r="U2431" s="186"/>
      <c r="V2431" s="186"/>
      <c r="W2431" s="186"/>
      <c r="X2431" s="186"/>
      <c r="Y2431" s="186"/>
      <c r="Z2431" s="186"/>
      <c r="AA2431" s="186"/>
      <c r="AB2431" s="186"/>
      <c r="AC2431" s="186"/>
      <c r="AD2431" s="186"/>
      <c r="AE2431" s="186"/>
      <c r="AF2431" s="186"/>
      <c r="AG2431" s="186"/>
      <c r="AH2431" s="186"/>
      <c r="AI2431" s="186"/>
      <c r="AJ2431" s="186"/>
      <c r="AK2431" s="186"/>
      <c r="AL2431" s="186"/>
      <c r="AM2431" s="186"/>
      <c r="AN2431" s="186"/>
      <c r="AO2431" s="186"/>
      <c r="AP2431" s="186"/>
    </row>
    <row r="2432" spans="1:42" s="55" customFormat="1" ht="31.9" hidden="1" customHeight="1" outlineLevel="1" x14ac:dyDescent="0.25">
      <c r="A2432" s="143" t="s">
        <v>276</v>
      </c>
      <c r="B2432" s="68" t="s">
        <v>114</v>
      </c>
      <c r="C2432" s="69"/>
      <c r="D2432" s="119"/>
      <c r="E2432" s="85"/>
      <c r="F2432" s="85"/>
      <c r="G2432" s="86"/>
      <c r="H2432" s="186"/>
      <c r="I2432" s="186"/>
      <c r="J2432" s="186"/>
      <c r="K2432" s="186"/>
      <c r="L2432" s="186"/>
      <c r="M2432" s="186"/>
      <c r="N2432" s="186"/>
      <c r="O2432" s="186"/>
      <c r="P2432" s="186"/>
      <c r="Q2432" s="186"/>
      <c r="R2432" s="186"/>
      <c r="S2432" s="186"/>
      <c r="T2432" s="186"/>
      <c r="U2432" s="186"/>
      <c r="V2432" s="186"/>
      <c r="W2432" s="186"/>
      <c r="X2432" s="186"/>
      <c r="Y2432" s="186"/>
      <c r="Z2432" s="186"/>
      <c r="AA2432" s="186"/>
      <c r="AB2432" s="186"/>
      <c r="AC2432" s="186"/>
      <c r="AD2432" s="186"/>
      <c r="AE2432" s="186"/>
      <c r="AF2432" s="186"/>
      <c r="AG2432" s="186"/>
      <c r="AH2432" s="186"/>
      <c r="AI2432" s="186"/>
      <c r="AJ2432" s="186"/>
      <c r="AK2432" s="186"/>
      <c r="AL2432" s="186"/>
      <c r="AM2432" s="186"/>
      <c r="AN2432" s="186"/>
      <c r="AO2432" s="186"/>
      <c r="AP2432" s="186"/>
    </row>
    <row r="2433" spans="1:42" s="55" customFormat="1" ht="31.9" hidden="1" customHeight="1" outlineLevel="1" x14ac:dyDescent="0.25">
      <c r="A2433" s="143" t="s">
        <v>277</v>
      </c>
      <c r="B2433" s="72" t="s">
        <v>4</v>
      </c>
      <c r="C2433" s="73"/>
      <c r="D2433" s="111"/>
      <c r="E2433" s="76"/>
      <c r="F2433" s="76"/>
      <c r="G2433" s="78"/>
      <c r="H2433" s="186"/>
      <c r="I2433" s="186"/>
      <c r="J2433" s="186"/>
      <c r="K2433" s="186"/>
      <c r="L2433" s="186"/>
      <c r="M2433" s="186"/>
      <c r="N2433" s="186"/>
      <c r="O2433" s="186"/>
      <c r="P2433" s="186"/>
      <c r="Q2433" s="186"/>
      <c r="R2433" s="186"/>
      <c r="S2433" s="186"/>
      <c r="T2433" s="186"/>
      <c r="U2433" s="186"/>
      <c r="V2433" s="186"/>
      <c r="W2433" s="186"/>
      <c r="X2433" s="186"/>
      <c r="Y2433" s="186"/>
      <c r="Z2433" s="186"/>
      <c r="AA2433" s="186"/>
      <c r="AB2433" s="186"/>
      <c r="AC2433" s="186"/>
      <c r="AD2433" s="186"/>
      <c r="AE2433" s="186"/>
      <c r="AF2433" s="186"/>
      <c r="AG2433" s="186"/>
      <c r="AH2433" s="186"/>
      <c r="AI2433" s="186"/>
      <c r="AJ2433" s="186"/>
      <c r="AK2433" s="186"/>
      <c r="AL2433" s="186"/>
      <c r="AM2433" s="186"/>
      <c r="AN2433" s="186"/>
      <c r="AO2433" s="186"/>
      <c r="AP2433" s="186"/>
    </row>
    <row r="2434" spans="1:42" s="55" customFormat="1" ht="31.9" hidden="1" customHeight="1" outlineLevel="1" x14ac:dyDescent="0.25">
      <c r="A2434" s="143" t="s">
        <v>1172</v>
      </c>
      <c r="B2434" s="75" t="s">
        <v>1173</v>
      </c>
      <c r="C2434" s="73"/>
      <c r="D2434" s="111"/>
      <c r="E2434" s="76"/>
      <c r="F2434" s="76"/>
      <c r="G2434" s="78"/>
      <c r="H2434" s="186"/>
      <c r="I2434" s="186"/>
      <c r="J2434" s="186"/>
      <c r="K2434" s="186"/>
      <c r="L2434" s="186"/>
      <c r="M2434" s="186"/>
      <c r="N2434" s="186"/>
      <c r="O2434" s="186"/>
      <c r="P2434" s="186"/>
      <c r="Q2434" s="186"/>
      <c r="R2434" s="186"/>
      <c r="S2434" s="186"/>
      <c r="T2434" s="186"/>
      <c r="U2434" s="186"/>
      <c r="V2434" s="186"/>
      <c r="W2434" s="186"/>
      <c r="X2434" s="186"/>
      <c r="Y2434" s="186"/>
      <c r="Z2434" s="186"/>
      <c r="AA2434" s="186"/>
      <c r="AB2434" s="186"/>
      <c r="AC2434" s="186"/>
      <c r="AD2434" s="186"/>
      <c r="AE2434" s="186"/>
      <c r="AF2434" s="186"/>
      <c r="AG2434" s="186"/>
      <c r="AH2434" s="186"/>
      <c r="AI2434" s="186"/>
      <c r="AJ2434" s="186"/>
      <c r="AK2434" s="186"/>
      <c r="AL2434" s="186"/>
      <c r="AM2434" s="186"/>
      <c r="AN2434" s="186"/>
      <c r="AO2434" s="186"/>
      <c r="AP2434" s="186"/>
    </row>
    <row r="2435" spans="1:42" s="55" customFormat="1" ht="31.9" hidden="1" customHeight="1" outlineLevel="1" x14ac:dyDescent="0.25">
      <c r="A2435" s="143" t="s">
        <v>1174</v>
      </c>
      <c r="B2435" s="75" t="s">
        <v>1175</v>
      </c>
      <c r="C2435" s="73"/>
      <c r="D2435" s="111"/>
      <c r="E2435" s="76"/>
      <c r="F2435" s="76"/>
      <c r="G2435" s="78"/>
      <c r="H2435" s="186"/>
      <c r="I2435" s="186"/>
      <c r="J2435" s="186"/>
      <c r="K2435" s="186"/>
      <c r="L2435" s="186"/>
      <c r="M2435" s="186"/>
      <c r="N2435" s="186"/>
      <c r="O2435" s="186"/>
      <c r="P2435" s="186"/>
      <c r="Q2435" s="186"/>
      <c r="R2435" s="186"/>
      <c r="S2435" s="186"/>
      <c r="T2435" s="186"/>
      <c r="U2435" s="186"/>
      <c r="V2435" s="186"/>
      <c r="W2435" s="186"/>
      <c r="X2435" s="186"/>
      <c r="Y2435" s="186"/>
      <c r="Z2435" s="186"/>
      <c r="AA2435" s="186"/>
      <c r="AB2435" s="186"/>
      <c r="AC2435" s="186"/>
      <c r="AD2435" s="186"/>
      <c r="AE2435" s="186"/>
      <c r="AF2435" s="186"/>
      <c r="AG2435" s="186"/>
      <c r="AH2435" s="186"/>
      <c r="AI2435" s="186"/>
      <c r="AJ2435" s="186"/>
      <c r="AK2435" s="186"/>
      <c r="AL2435" s="186"/>
      <c r="AM2435" s="186"/>
      <c r="AN2435" s="186"/>
      <c r="AO2435" s="186"/>
      <c r="AP2435" s="186"/>
    </row>
    <row r="2436" spans="1:42" s="55" customFormat="1" ht="31.9" hidden="1" customHeight="1" outlineLevel="1" x14ac:dyDescent="0.25">
      <c r="A2436" s="143" t="s">
        <v>1176</v>
      </c>
      <c r="B2436" s="75" t="s">
        <v>1177</v>
      </c>
      <c r="C2436" s="73"/>
      <c r="D2436" s="111"/>
      <c r="E2436" s="76"/>
      <c r="F2436" s="76"/>
      <c r="G2436" s="78"/>
      <c r="H2436" s="186"/>
      <c r="I2436" s="186"/>
      <c r="J2436" s="186"/>
      <c r="K2436" s="186"/>
      <c r="L2436" s="186"/>
      <c r="M2436" s="186"/>
      <c r="N2436" s="186"/>
      <c r="O2436" s="186"/>
      <c r="P2436" s="186"/>
      <c r="Q2436" s="186"/>
      <c r="R2436" s="186"/>
      <c r="S2436" s="186"/>
      <c r="T2436" s="186"/>
      <c r="U2436" s="186"/>
      <c r="V2436" s="186"/>
      <c r="W2436" s="186"/>
      <c r="X2436" s="186"/>
      <c r="Y2436" s="186"/>
      <c r="Z2436" s="186"/>
      <c r="AA2436" s="186"/>
      <c r="AB2436" s="186"/>
      <c r="AC2436" s="186"/>
      <c r="AD2436" s="186"/>
      <c r="AE2436" s="186"/>
      <c r="AF2436" s="186"/>
      <c r="AG2436" s="186"/>
      <c r="AH2436" s="186"/>
      <c r="AI2436" s="186"/>
      <c r="AJ2436" s="186"/>
      <c r="AK2436" s="186"/>
      <c r="AL2436" s="186"/>
      <c r="AM2436" s="186"/>
      <c r="AN2436" s="186"/>
      <c r="AO2436" s="186"/>
      <c r="AP2436" s="186"/>
    </row>
    <row r="2437" spans="1:42" s="55" customFormat="1" ht="31.9" hidden="1" customHeight="1" outlineLevel="1" x14ac:dyDescent="0.25">
      <c r="A2437" s="143" t="s">
        <v>1178</v>
      </c>
      <c r="B2437" s="75" t="s">
        <v>1179</v>
      </c>
      <c r="C2437" s="73"/>
      <c r="D2437" s="111"/>
      <c r="E2437" s="76"/>
      <c r="F2437" s="76"/>
      <c r="G2437" s="78"/>
      <c r="H2437" s="186"/>
      <c r="I2437" s="186"/>
      <c r="J2437" s="186"/>
      <c r="K2437" s="186"/>
      <c r="L2437" s="186"/>
      <c r="M2437" s="186"/>
      <c r="N2437" s="186"/>
      <c r="O2437" s="186"/>
      <c r="P2437" s="186"/>
      <c r="Q2437" s="186"/>
      <c r="R2437" s="186"/>
      <c r="S2437" s="186"/>
      <c r="T2437" s="186"/>
      <c r="U2437" s="186"/>
      <c r="V2437" s="186"/>
      <c r="W2437" s="186"/>
      <c r="X2437" s="186"/>
      <c r="Y2437" s="186"/>
      <c r="Z2437" s="186"/>
      <c r="AA2437" s="186"/>
      <c r="AB2437" s="186"/>
      <c r="AC2437" s="186"/>
      <c r="AD2437" s="186"/>
      <c r="AE2437" s="186"/>
      <c r="AF2437" s="186"/>
      <c r="AG2437" s="186"/>
      <c r="AH2437" s="186"/>
      <c r="AI2437" s="186"/>
      <c r="AJ2437" s="186"/>
      <c r="AK2437" s="186"/>
      <c r="AL2437" s="186"/>
      <c r="AM2437" s="186"/>
      <c r="AN2437" s="186"/>
      <c r="AO2437" s="186"/>
      <c r="AP2437" s="186"/>
    </row>
    <row r="2438" spans="1:42" s="55" customFormat="1" ht="31.9" hidden="1" customHeight="1" outlineLevel="1" x14ac:dyDescent="0.25">
      <c r="A2438" s="143" t="s">
        <v>1180</v>
      </c>
      <c r="B2438" s="75" t="s">
        <v>1181</v>
      </c>
      <c r="C2438" s="73"/>
      <c r="D2438" s="111"/>
      <c r="E2438" s="76"/>
      <c r="F2438" s="76"/>
      <c r="G2438" s="78"/>
      <c r="H2438" s="186"/>
      <c r="I2438" s="186"/>
      <c r="J2438" s="186"/>
      <c r="K2438" s="186"/>
      <c r="L2438" s="186"/>
      <c r="M2438" s="186"/>
      <c r="N2438" s="186"/>
      <c r="O2438" s="186"/>
      <c r="P2438" s="186"/>
      <c r="Q2438" s="186"/>
      <c r="R2438" s="186"/>
      <c r="S2438" s="186"/>
      <c r="T2438" s="186"/>
      <c r="U2438" s="186"/>
      <c r="V2438" s="186"/>
      <c r="W2438" s="186"/>
      <c r="X2438" s="186"/>
      <c r="Y2438" s="186"/>
      <c r="Z2438" s="186"/>
      <c r="AA2438" s="186"/>
      <c r="AB2438" s="186"/>
      <c r="AC2438" s="186"/>
      <c r="AD2438" s="186"/>
      <c r="AE2438" s="186"/>
      <c r="AF2438" s="186"/>
      <c r="AG2438" s="186"/>
      <c r="AH2438" s="186"/>
      <c r="AI2438" s="186"/>
      <c r="AJ2438" s="186"/>
      <c r="AK2438" s="186"/>
      <c r="AL2438" s="186"/>
      <c r="AM2438" s="186"/>
      <c r="AN2438" s="186"/>
      <c r="AO2438" s="186"/>
      <c r="AP2438" s="186"/>
    </row>
    <row r="2439" spans="1:42" s="55" customFormat="1" ht="31.9" hidden="1" customHeight="1" outlineLevel="1" x14ac:dyDescent="0.25">
      <c r="A2439" s="143" t="s">
        <v>278</v>
      </c>
      <c r="B2439" s="107" t="s">
        <v>3</v>
      </c>
      <c r="C2439" s="73"/>
      <c r="D2439" s="111"/>
      <c r="E2439" s="76"/>
      <c r="F2439" s="76"/>
      <c r="G2439" s="78"/>
      <c r="H2439" s="186"/>
      <c r="I2439" s="186"/>
      <c r="J2439" s="186"/>
      <c r="K2439" s="186"/>
      <c r="L2439" s="186"/>
      <c r="M2439" s="186"/>
      <c r="N2439" s="186"/>
      <c r="O2439" s="186"/>
      <c r="P2439" s="186"/>
      <c r="Q2439" s="186"/>
      <c r="R2439" s="186"/>
      <c r="S2439" s="186"/>
      <c r="T2439" s="186"/>
      <c r="U2439" s="186"/>
      <c r="V2439" s="186"/>
      <c r="W2439" s="186"/>
      <c r="X2439" s="186"/>
      <c r="Y2439" s="186"/>
      <c r="Z2439" s="186"/>
      <c r="AA2439" s="186"/>
      <c r="AB2439" s="186"/>
      <c r="AC2439" s="186"/>
      <c r="AD2439" s="186"/>
      <c r="AE2439" s="186"/>
      <c r="AF2439" s="186"/>
      <c r="AG2439" s="186"/>
      <c r="AH2439" s="186"/>
      <c r="AI2439" s="186"/>
      <c r="AJ2439" s="186"/>
      <c r="AK2439" s="186"/>
      <c r="AL2439" s="186"/>
      <c r="AM2439" s="186"/>
      <c r="AN2439" s="186"/>
      <c r="AO2439" s="186"/>
      <c r="AP2439" s="186"/>
    </row>
    <row r="2440" spans="1:42" s="55" customFormat="1" ht="31.9" hidden="1" customHeight="1" outlineLevel="1" x14ac:dyDescent="0.25">
      <c r="A2440" s="143" t="s">
        <v>1182</v>
      </c>
      <c r="B2440" s="75" t="s">
        <v>1173</v>
      </c>
      <c r="C2440" s="73"/>
      <c r="D2440" s="111"/>
      <c r="E2440" s="76"/>
      <c r="F2440" s="76"/>
      <c r="G2440" s="78"/>
      <c r="H2440" s="186"/>
      <c r="I2440" s="186"/>
      <c r="J2440" s="186"/>
      <c r="K2440" s="186"/>
      <c r="L2440" s="186"/>
      <c r="M2440" s="186"/>
      <c r="N2440" s="186"/>
      <c r="O2440" s="186"/>
      <c r="P2440" s="186"/>
      <c r="Q2440" s="186"/>
      <c r="R2440" s="186"/>
      <c r="S2440" s="186"/>
      <c r="T2440" s="186"/>
      <c r="U2440" s="186"/>
      <c r="V2440" s="186"/>
      <c r="W2440" s="186"/>
      <c r="X2440" s="186"/>
      <c r="Y2440" s="186"/>
      <c r="Z2440" s="186"/>
      <c r="AA2440" s="186"/>
      <c r="AB2440" s="186"/>
      <c r="AC2440" s="186"/>
      <c r="AD2440" s="186"/>
      <c r="AE2440" s="186"/>
      <c r="AF2440" s="186"/>
      <c r="AG2440" s="186"/>
      <c r="AH2440" s="186"/>
      <c r="AI2440" s="186"/>
      <c r="AJ2440" s="186"/>
      <c r="AK2440" s="186"/>
      <c r="AL2440" s="186"/>
      <c r="AM2440" s="186"/>
      <c r="AN2440" s="186"/>
      <c r="AO2440" s="186"/>
      <c r="AP2440" s="186"/>
    </row>
    <row r="2441" spans="1:42" s="55" customFormat="1" ht="31.9" hidden="1" customHeight="1" outlineLevel="1" x14ac:dyDescent="0.25">
      <c r="A2441" s="143" t="s">
        <v>1183</v>
      </c>
      <c r="B2441" s="75" t="s">
        <v>1175</v>
      </c>
      <c r="C2441" s="73"/>
      <c r="D2441" s="111"/>
      <c r="E2441" s="76"/>
      <c r="F2441" s="76"/>
      <c r="G2441" s="78"/>
      <c r="H2441" s="186"/>
      <c r="I2441" s="186"/>
      <c r="J2441" s="186"/>
      <c r="K2441" s="186"/>
      <c r="L2441" s="186"/>
      <c r="M2441" s="186"/>
      <c r="N2441" s="186"/>
      <c r="O2441" s="186"/>
      <c r="P2441" s="186"/>
      <c r="Q2441" s="186"/>
      <c r="R2441" s="186"/>
      <c r="S2441" s="186"/>
      <c r="T2441" s="186"/>
      <c r="U2441" s="186"/>
      <c r="V2441" s="186"/>
      <c r="W2441" s="186"/>
      <c r="X2441" s="186"/>
      <c r="Y2441" s="186"/>
      <c r="Z2441" s="186"/>
      <c r="AA2441" s="186"/>
      <c r="AB2441" s="186"/>
      <c r="AC2441" s="186"/>
      <c r="AD2441" s="186"/>
      <c r="AE2441" s="186"/>
      <c r="AF2441" s="186"/>
      <c r="AG2441" s="186"/>
      <c r="AH2441" s="186"/>
      <c r="AI2441" s="186"/>
      <c r="AJ2441" s="186"/>
      <c r="AK2441" s="186"/>
      <c r="AL2441" s="186"/>
      <c r="AM2441" s="186"/>
      <c r="AN2441" s="186"/>
      <c r="AO2441" s="186"/>
      <c r="AP2441" s="186"/>
    </row>
    <row r="2442" spans="1:42" s="55" customFormat="1" ht="31.9" hidden="1" customHeight="1" outlineLevel="1" x14ac:dyDescent="0.25">
      <c r="A2442" s="143" t="s">
        <v>1184</v>
      </c>
      <c r="B2442" s="75" t="s">
        <v>1177</v>
      </c>
      <c r="C2442" s="73"/>
      <c r="D2442" s="111"/>
      <c r="E2442" s="76"/>
      <c r="F2442" s="76"/>
      <c r="G2442" s="78"/>
      <c r="H2442" s="186"/>
      <c r="I2442" s="186"/>
      <c r="J2442" s="186"/>
      <c r="K2442" s="186"/>
      <c r="L2442" s="186"/>
      <c r="M2442" s="186"/>
      <c r="N2442" s="186"/>
      <c r="O2442" s="186"/>
      <c r="P2442" s="186"/>
      <c r="Q2442" s="186"/>
      <c r="R2442" s="186"/>
      <c r="S2442" s="186"/>
      <c r="T2442" s="186"/>
      <c r="U2442" s="186"/>
      <c r="V2442" s="186"/>
      <c r="W2442" s="186"/>
      <c r="X2442" s="186"/>
      <c r="Y2442" s="186"/>
      <c r="Z2442" s="186"/>
      <c r="AA2442" s="186"/>
      <c r="AB2442" s="186"/>
      <c r="AC2442" s="186"/>
      <c r="AD2442" s="186"/>
      <c r="AE2442" s="186"/>
      <c r="AF2442" s="186"/>
      <c r="AG2442" s="186"/>
      <c r="AH2442" s="186"/>
      <c r="AI2442" s="186"/>
      <c r="AJ2442" s="186"/>
      <c r="AK2442" s="186"/>
      <c r="AL2442" s="186"/>
      <c r="AM2442" s="186"/>
      <c r="AN2442" s="186"/>
      <c r="AO2442" s="186"/>
      <c r="AP2442" s="186"/>
    </row>
    <row r="2443" spans="1:42" s="55" customFormat="1" ht="31.9" hidden="1" customHeight="1" outlineLevel="1" x14ac:dyDescent="0.25">
      <c r="A2443" s="143" t="s">
        <v>1185</v>
      </c>
      <c r="B2443" s="75" t="s">
        <v>1179</v>
      </c>
      <c r="C2443" s="73"/>
      <c r="D2443" s="111"/>
      <c r="E2443" s="76"/>
      <c r="F2443" s="76"/>
      <c r="G2443" s="78"/>
      <c r="H2443" s="186"/>
      <c r="I2443" s="186"/>
      <c r="J2443" s="186"/>
      <c r="K2443" s="186"/>
      <c r="L2443" s="186"/>
      <c r="M2443" s="186"/>
      <c r="N2443" s="186"/>
      <c r="O2443" s="186"/>
      <c r="P2443" s="186"/>
      <c r="Q2443" s="186"/>
      <c r="R2443" s="186"/>
      <c r="S2443" s="186"/>
      <c r="T2443" s="186"/>
      <c r="U2443" s="186"/>
      <c r="V2443" s="186"/>
      <c r="W2443" s="186"/>
      <c r="X2443" s="186"/>
      <c r="Y2443" s="186"/>
      <c r="Z2443" s="186"/>
      <c r="AA2443" s="186"/>
      <c r="AB2443" s="186"/>
      <c r="AC2443" s="186"/>
      <c r="AD2443" s="186"/>
      <c r="AE2443" s="186"/>
      <c r="AF2443" s="186"/>
      <c r="AG2443" s="186"/>
      <c r="AH2443" s="186"/>
      <c r="AI2443" s="186"/>
      <c r="AJ2443" s="186"/>
      <c r="AK2443" s="186"/>
      <c r="AL2443" s="186"/>
      <c r="AM2443" s="186"/>
      <c r="AN2443" s="186"/>
      <c r="AO2443" s="186"/>
      <c r="AP2443" s="186"/>
    </row>
    <row r="2444" spans="1:42" s="55" customFormat="1" ht="31.9" hidden="1" customHeight="1" outlineLevel="1" x14ac:dyDescent="0.25">
      <c r="A2444" s="143" t="s">
        <v>1186</v>
      </c>
      <c r="B2444" s="75" t="s">
        <v>1181</v>
      </c>
      <c r="C2444" s="73"/>
      <c r="D2444" s="111"/>
      <c r="E2444" s="76"/>
      <c r="F2444" s="76"/>
      <c r="G2444" s="78"/>
      <c r="H2444" s="186"/>
      <c r="I2444" s="186"/>
      <c r="J2444" s="186"/>
      <c r="K2444" s="186"/>
      <c r="L2444" s="186"/>
      <c r="M2444" s="186"/>
      <c r="N2444" s="186"/>
      <c r="O2444" s="186"/>
      <c r="P2444" s="186"/>
      <c r="Q2444" s="186"/>
      <c r="R2444" s="186"/>
      <c r="S2444" s="186"/>
      <c r="T2444" s="186"/>
      <c r="U2444" s="186"/>
      <c r="V2444" s="186"/>
      <c r="W2444" s="186"/>
      <c r="X2444" s="186"/>
      <c r="Y2444" s="186"/>
      <c r="Z2444" s="186"/>
      <c r="AA2444" s="186"/>
      <c r="AB2444" s="186"/>
      <c r="AC2444" s="186"/>
      <c r="AD2444" s="186"/>
      <c r="AE2444" s="186"/>
      <c r="AF2444" s="186"/>
      <c r="AG2444" s="186"/>
      <c r="AH2444" s="186"/>
      <c r="AI2444" s="186"/>
      <c r="AJ2444" s="186"/>
      <c r="AK2444" s="186"/>
      <c r="AL2444" s="186"/>
      <c r="AM2444" s="186"/>
      <c r="AN2444" s="186"/>
      <c r="AO2444" s="186"/>
      <c r="AP2444" s="186"/>
    </row>
    <row r="2445" spans="1:42" s="55" customFormat="1" ht="31.9" hidden="1" customHeight="1" outlineLevel="1" x14ac:dyDescent="0.25">
      <c r="A2445" s="143" t="s">
        <v>279</v>
      </c>
      <c r="B2445" s="72" t="s">
        <v>5</v>
      </c>
      <c r="C2445" s="73"/>
      <c r="D2445" s="111"/>
      <c r="E2445" s="76"/>
      <c r="F2445" s="76"/>
      <c r="G2445" s="78"/>
      <c r="H2445" s="186"/>
      <c r="I2445" s="186"/>
      <c r="J2445" s="186"/>
      <c r="K2445" s="186"/>
      <c r="L2445" s="186"/>
      <c r="M2445" s="186"/>
      <c r="N2445" s="186"/>
      <c r="O2445" s="186"/>
      <c r="P2445" s="186"/>
      <c r="Q2445" s="186"/>
      <c r="R2445" s="186"/>
      <c r="S2445" s="186"/>
      <c r="T2445" s="186"/>
      <c r="U2445" s="186"/>
      <c r="V2445" s="186"/>
      <c r="W2445" s="186"/>
      <c r="X2445" s="186"/>
      <c r="Y2445" s="186"/>
      <c r="Z2445" s="186"/>
      <c r="AA2445" s="186"/>
      <c r="AB2445" s="186"/>
      <c r="AC2445" s="186"/>
      <c r="AD2445" s="186"/>
      <c r="AE2445" s="186"/>
      <c r="AF2445" s="186"/>
      <c r="AG2445" s="186"/>
      <c r="AH2445" s="186"/>
      <c r="AI2445" s="186"/>
      <c r="AJ2445" s="186"/>
      <c r="AK2445" s="186"/>
      <c r="AL2445" s="186"/>
      <c r="AM2445" s="186"/>
      <c r="AN2445" s="186"/>
      <c r="AO2445" s="186"/>
      <c r="AP2445" s="186"/>
    </row>
    <row r="2446" spans="1:42" s="55" customFormat="1" ht="31.9" hidden="1" customHeight="1" outlineLevel="1" x14ac:dyDescent="0.25">
      <c r="A2446" s="143" t="s">
        <v>1187</v>
      </c>
      <c r="B2446" s="75" t="s">
        <v>1173</v>
      </c>
      <c r="C2446" s="73"/>
      <c r="D2446" s="111"/>
      <c r="E2446" s="76"/>
      <c r="F2446" s="76"/>
      <c r="G2446" s="78"/>
      <c r="H2446" s="186"/>
      <c r="I2446" s="186"/>
      <c r="J2446" s="186"/>
      <c r="K2446" s="186"/>
      <c r="L2446" s="186"/>
      <c r="M2446" s="186"/>
      <c r="N2446" s="186"/>
      <c r="O2446" s="186"/>
      <c r="P2446" s="186"/>
      <c r="Q2446" s="186"/>
      <c r="R2446" s="186"/>
      <c r="S2446" s="186"/>
      <c r="T2446" s="186"/>
      <c r="U2446" s="186"/>
      <c r="V2446" s="186"/>
      <c r="W2446" s="186"/>
      <c r="X2446" s="186"/>
      <c r="Y2446" s="186"/>
      <c r="Z2446" s="186"/>
      <c r="AA2446" s="186"/>
      <c r="AB2446" s="186"/>
      <c r="AC2446" s="186"/>
      <c r="AD2446" s="186"/>
      <c r="AE2446" s="186"/>
      <c r="AF2446" s="186"/>
      <c r="AG2446" s="186"/>
      <c r="AH2446" s="186"/>
      <c r="AI2446" s="186"/>
      <c r="AJ2446" s="186"/>
      <c r="AK2446" s="186"/>
      <c r="AL2446" s="186"/>
      <c r="AM2446" s="186"/>
      <c r="AN2446" s="186"/>
      <c r="AO2446" s="186"/>
      <c r="AP2446" s="186"/>
    </row>
    <row r="2447" spans="1:42" s="55" customFormat="1" ht="31.9" hidden="1" customHeight="1" outlineLevel="1" x14ac:dyDescent="0.25">
      <c r="A2447" s="143" t="s">
        <v>1188</v>
      </c>
      <c r="B2447" s="75" t="s">
        <v>1175</v>
      </c>
      <c r="C2447" s="73"/>
      <c r="D2447" s="111"/>
      <c r="E2447" s="76"/>
      <c r="F2447" s="76"/>
      <c r="G2447" s="78"/>
      <c r="H2447" s="186"/>
      <c r="I2447" s="186"/>
      <c r="J2447" s="186"/>
      <c r="K2447" s="186"/>
      <c r="L2447" s="186"/>
      <c r="M2447" s="186"/>
      <c r="N2447" s="186"/>
      <c r="O2447" s="186"/>
      <c r="P2447" s="186"/>
      <c r="Q2447" s="186"/>
      <c r="R2447" s="186"/>
      <c r="S2447" s="186"/>
      <c r="T2447" s="186"/>
      <c r="U2447" s="186"/>
      <c r="V2447" s="186"/>
      <c r="W2447" s="186"/>
      <c r="X2447" s="186"/>
      <c r="Y2447" s="186"/>
      <c r="Z2447" s="186"/>
      <c r="AA2447" s="186"/>
      <c r="AB2447" s="186"/>
      <c r="AC2447" s="186"/>
      <c r="AD2447" s="186"/>
      <c r="AE2447" s="186"/>
      <c r="AF2447" s="186"/>
      <c r="AG2447" s="186"/>
      <c r="AH2447" s="186"/>
      <c r="AI2447" s="186"/>
      <c r="AJ2447" s="186"/>
      <c r="AK2447" s="186"/>
      <c r="AL2447" s="186"/>
      <c r="AM2447" s="186"/>
      <c r="AN2447" s="186"/>
      <c r="AO2447" s="186"/>
      <c r="AP2447" s="186"/>
    </row>
    <row r="2448" spans="1:42" s="55" customFormat="1" ht="31.9" hidden="1" customHeight="1" outlineLevel="1" x14ac:dyDescent="0.25">
      <c r="A2448" s="143" t="s">
        <v>1189</v>
      </c>
      <c r="B2448" s="75" t="s">
        <v>1177</v>
      </c>
      <c r="C2448" s="73"/>
      <c r="D2448" s="111"/>
      <c r="E2448" s="76"/>
      <c r="F2448" s="76"/>
      <c r="G2448" s="78"/>
      <c r="H2448" s="186"/>
      <c r="I2448" s="186"/>
      <c r="J2448" s="186"/>
      <c r="K2448" s="186"/>
      <c r="L2448" s="186"/>
      <c r="M2448" s="186"/>
      <c r="N2448" s="186"/>
      <c r="O2448" s="186"/>
      <c r="P2448" s="186"/>
      <c r="Q2448" s="186"/>
      <c r="R2448" s="186"/>
      <c r="S2448" s="186"/>
      <c r="T2448" s="186"/>
      <c r="U2448" s="186"/>
      <c r="V2448" s="186"/>
      <c r="W2448" s="186"/>
      <c r="X2448" s="186"/>
      <c r="Y2448" s="186"/>
      <c r="Z2448" s="186"/>
      <c r="AA2448" s="186"/>
      <c r="AB2448" s="186"/>
      <c r="AC2448" s="186"/>
      <c r="AD2448" s="186"/>
      <c r="AE2448" s="186"/>
      <c r="AF2448" s="186"/>
      <c r="AG2448" s="186"/>
      <c r="AH2448" s="186"/>
      <c r="AI2448" s="186"/>
      <c r="AJ2448" s="186"/>
      <c r="AK2448" s="186"/>
      <c r="AL2448" s="186"/>
      <c r="AM2448" s="186"/>
      <c r="AN2448" s="186"/>
      <c r="AO2448" s="186"/>
      <c r="AP2448" s="186"/>
    </row>
    <row r="2449" spans="1:42" s="55" customFormat="1" ht="31.9" hidden="1" customHeight="1" outlineLevel="1" x14ac:dyDescent="0.25">
      <c r="A2449" s="143" t="s">
        <v>1190</v>
      </c>
      <c r="B2449" s="75" t="s">
        <v>1179</v>
      </c>
      <c r="C2449" s="73"/>
      <c r="D2449" s="111"/>
      <c r="E2449" s="76"/>
      <c r="F2449" s="76"/>
      <c r="G2449" s="78"/>
      <c r="H2449" s="186"/>
      <c r="I2449" s="186"/>
      <c r="J2449" s="186"/>
      <c r="K2449" s="186"/>
      <c r="L2449" s="186"/>
      <c r="M2449" s="186"/>
      <c r="N2449" s="186"/>
      <c r="O2449" s="186"/>
      <c r="P2449" s="186"/>
      <c r="Q2449" s="186"/>
      <c r="R2449" s="186"/>
      <c r="S2449" s="186"/>
      <c r="T2449" s="186"/>
      <c r="U2449" s="186"/>
      <c r="V2449" s="186"/>
      <c r="W2449" s="186"/>
      <c r="X2449" s="186"/>
      <c r="Y2449" s="186"/>
      <c r="Z2449" s="186"/>
      <c r="AA2449" s="186"/>
      <c r="AB2449" s="186"/>
      <c r="AC2449" s="186"/>
      <c r="AD2449" s="186"/>
      <c r="AE2449" s="186"/>
      <c r="AF2449" s="186"/>
      <c r="AG2449" s="186"/>
      <c r="AH2449" s="186"/>
      <c r="AI2449" s="186"/>
      <c r="AJ2449" s="186"/>
      <c r="AK2449" s="186"/>
      <c r="AL2449" s="186"/>
      <c r="AM2449" s="186"/>
      <c r="AN2449" s="186"/>
      <c r="AO2449" s="186"/>
      <c r="AP2449" s="186"/>
    </row>
    <row r="2450" spans="1:42" s="55" customFormat="1" ht="31.9" hidden="1" customHeight="1" outlineLevel="1" x14ac:dyDescent="0.25">
      <c r="A2450" s="143" t="s">
        <v>1191</v>
      </c>
      <c r="B2450" s="75" t="s">
        <v>1181</v>
      </c>
      <c r="C2450" s="73"/>
      <c r="D2450" s="111"/>
      <c r="E2450" s="76"/>
      <c r="F2450" s="76"/>
      <c r="G2450" s="78"/>
      <c r="H2450" s="186"/>
      <c r="I2450" s="186"/>
      <c r="J2450" s="186"/>
      <c r="K2450" s="186"/>
      <c r="L2450" s="186"/>
      <c r="M2450" s="186"/>
      <c r="N2450" s="186"/>
      <c r="O2450" s="186"/>
      <c r="P2450" s="186"/>
      <c r="Q2450" s="186"/>
      <c r="R2450" s="186"/>
      <c r="S2450" s="186"/>
      <c r="T2450" s="186"/>
      <c r="U2450" s="186"/>
      <c r="V2450" s="186"/>
      <c r="W2450" s="186"/>
      <c r="X2450" s="186"/>
      <c r="Y2450" s="186"/>
      <c r="Z2450" s="186"/>
      <c r="AA2450" s="186"/>
      <c r="AB2450" s="186"/>
      <c r="AC2450" s="186"/>
      <c r="AD2450" s="186"/>
      <c r="AE2450" s="186"/>
      <c r="AF2450" s="186"/>
      <c r="AG2450" s="186"/>
      <c r="AH2450" s="186"/>
      <c r="AI2450" s="186"/>
      <c r="AJ2450" s="186"/>
      <c r="AK2450" s="186"/>
      <c r="AL2450" s="186"/>
      <c r="AM2450" s="186"/>
      <c r="AN2450" s="186"/>
      <c r="AO2450" s="186"/>
      <c r="AP2450" s="186"/>
    </row>
    <row r="2451" spans="1:42" s="55" customFormat="1" ht="31.9" hidden="1" customHeight="1" outlineLevel="1" x14ac:dyDescent="0.25">
      <c r="A2451" s="143" t="s">
        <v>280</v>
      </c>
      <c r="B2451" s="72" t="s">
        <v>353</v>
      </c>
      <c r="C2451" s="73"/>
      <c r="D2451" s="111"/>
      <c r="E2451" s="76"/>
      <c r="F2451" s="76"/>
      <c r="G2451" s="78"/>
      <c r="H2451" s="186"/>
      <c r="I2451" s="186"/>
      <c r="J2451" s="186"/>
      <c r="K2451" s="186"/>
      <c r="L2451" s="186"/>
      <c r="M2451" s="186"/>
      <c r="N2451" s="186"/>
      <c r="O2451" s="186"/>
      <c r="P2451" s="186"/>
      <c r="Q2451" s="186"/>
      <c r="R2451" s="186"/>
      <c r="S2451" s="186"/>
      <c r="T2451" s="186"/>
      <c r="U2451" s="186"/>
      <c r="V2451" s="186"/>
      <c r="W2451" s="186"/>
      <c r="X2451" s="186"/>
      <c r="Y2451" s="186"/>
      <c r="Z2451" s="186"/>
      <c r="AA2451" s="186"/>
      <c r="AB2451" s="186"/>
      <c r="AC2451" s="186"/>
      <c r="AD2451" s="186"/>
      <c r="AE2451" s="186"/>
      <c r="AF2451" s="186"/>
      <c r="AG2451" s="186"/>
      <c r="AH2451" s="186"/>
      <c r="AI2451" s="186"/>
      <c r="AJ2451" s="186"/>
      <c r="AK2451" s="186"/>
      <c r="AL2451" s="186"/>
      <c r="AM2451" s="186"/>
      <c r="AN2451" s="186"/>
      <c r="AO2451" s="186"/>
      <c r="AP2451" s="186"/>
    </row>
    <row r="2452" spans="1:42" s="55" customFormat="1" ht="31.9" hidden="1" customHeight="1" outlineLevel="1" x14ac:dyDescent="0.25">
      <c r="A2452" s="143" t="s">
        <v>1192</v>
      </c>
      <c r="B2452" s="75" t="s">
        <v>1173</v>
      </c>
      <c r="C2452" s="73"/>
      <c r="D2452" s="111"/>
      <c r="E2452" s="76"/>
      <c r="F2452" s="76"/>
      <c r="G2452" s="78"/>
      <c r="H2452" s="186"/>
      <c r="I2452" s="186"/>
      <c r="J2452" s="186"/>
      <c r="K2452" s="186"/>
      <c r="L2452" s="186"/>
      <c r="M2452" s="186"/>
      <c r="N2452" s="186"/>
      <c r="O2452" s="186"/>
      <c r="P2452" s="186"/>
      <c r="Q2452" s="186"/>
      <c r="R2452" s="186"/>
      <c r="S2452" s="186"/>
      <c r="T2452" s="186"/>
      <c r="U2452" s="186"/>
      <c r="V2452" s="186"/>
      <c r="W2452" s="186"/>
      <c r="X2452" s="186"/>
      <c r="Y2452" s="186"/>
      <c r="Z2452" s="186"/>
      <c r="AA2452" s="186"/>
      <c r="AB2452" s="186"/>
      <c r="AC2452" s="186"/>
      <c r="AD2452" s="186"/>
      <c r="AE2452" s="186"/>
      <c r="AF2452" s="186"/>
      <c r="AG2452" s="186"/>
      <c r="AH2452" s="186"/>
      <c r="AI2452" s="186"/>
      <c r="AJ2452" s="186"/>
      <c r="AK2452" s="186"/>
      <c r="AL2452" s="186"/>
      <c r="AM2452" s="186"/>
      <c r="AN2452" s="186"/>
      <c r="AO2452" s="186"/>
      <c r="AP2452" s="186"/>
    </row>
    <row r="2453" spans="1:42" s="55" customFormat="1" ht="31.9" hidden="1" customHeight="1" outlineLevel="1" x14ac:dyDescent="0.25">
      <c r="A2453" s="143" t="s">
        <v>1193</v>
      </c>
      <c r="B2453" s="75" t="s">
        <v>1175</v>
      </c>
      <c r="C2453" s="73"/>
      <c r="D2453" s="111"/>
      <c r="E2453" s="76"/>
      <c r="F2453" s="76"/>
      <c r="G2453" s="78"/>
      <c r="H2453" s="186"/>
      <c r="I2453" s="186"/>
      <c r="J2453" s="186"/>
      <c r="K2453" s="186"/>
      <c r="L2453" s="186"/>
      <c r="M2453" s="186"/>
      <c r="N2453" s="186"/>
      <c r="O2453" s="186"/>
      <c r="P2453" s="186"/>
      <c r="Q2453" s="186"/>
      <c r="R2453" s="186"/>
      <c r="S2453" s="186"/>
      <c r="T2453" s="186"/>
      <c r="U2453" s="186"/>
      <c r="V2453" s="186"/>
      <c r="W2453" s="186"/>
      <c r="X2453" s="186"/>
      <c r="Y2453" s="186"/>
      <c r="Z2453" s="186"/>
      <c r="AA2453" s="186"/>
      <c r="AB2453" s="186"/>
      <c r="AC2453" s="186"/>
      <c r="AD2453" s="186"/>
      <c r="AE2453" s="186"/>
      <c r="AF2453" s="186"/>
      <c r="AG2453" s="186"/>
      <c r="AH2453" s="186"/>
      <c r="AI2453" s="186"/>
      <c r="AJ2453" s="186"/>
      <c r="AK2453" s="186"/>
      <c r="AL2453" s="186"/>
      <c r="AM2453" s="186"/>
      <c r="AN2453" s="186"/>
      <c r="AO2453" s="186"/>
      <c r="AP2453" s="186"/>
    </row>
    <row r="2454" spans="1:42" s="55" customFormat="1" ht="31.9" hidden="1" customHeight="1" outlineLevel="1" x14ac:dyDescent="0.25">
      <c r="A2454" s="143" t="s">
        <v>1194</v>
      </c>
      <c r="B2454" s="75" t="s">
        <v>1177</v>
      </c>
      <c r="C2454" s="73"/>
      <c r="D2454" s="111"/>
      <c r="E2454" s="76"/>
      <c r="F2454" s="76"/>
      <c r="G2454" s="78"/>
      <c r="H2454" s="186"/>
      <c r="I2454" s="186"/>
      <c r="J2454" s="186"/>
      <c r="K2454" s="186"/>
      <c r="L2454" s="186"/>
      <c r="M2454" s="186"/>
      <c r="N2454" s="186"/>
      <c r="O2454" s="186"/>
      <c r="P2454" s="186"/>
      <c r="Q2454" s="186"/>
      <c r="R2454" s="186"/>
      <c r="S2454" s="186"/>
      <c r="T2454" s="186"/>
      <c r="U2454" s="186"/>
      <c r="V2454" s="186"/>
      <c r="W2454" s="186"/>
      <c r="X2454" s="186"/>
      <c r="Y2454" s="186"/>
      <c r="Z2454" s="186"/>
      <c r="AA2454" s="186"/>
      <c r="AB2454" s="186"/>
      <c r="AC2454" s="186"/>
      <c r="AD2454" s="186"/>
      <c r="AE2454" s="186"/>
      <c r="AF2454" s="186"/>
      <c r="AG2454" s="186"/>
      <c r="AH2454" s="186"/>
      <c r="AI2454" s="186"/>
      <c r="AJ2454" s="186"/>
      <c r="AK2454" s="186"/>
      <c r="AL2454" s="186"/>
      <c r="AM2454" s="186"/>
      <c r="AN2454" s="186"/>
      <c r="AO2454" s="186"/>
      <c r="AP2454" s="186"/>
    </row>
    <row r="2455" spans="1:42" s="55" customFormat="1" ht="31.9" hidden="1" customHeight="1" outlineLevel="1" x14ac:dyDescent="0.25">
      <c r="A2455" s="143" t="s">
        <v>1195</v>
      </c>
      <c r="B2455" s="75" t="s">
        <v>1179</v>
      </c>
      <c r="C2455" s="73"/>
      <c r="D2455" s="111"/>
      <c r="E2455" s="76"/>
      <c r="F2455" s="76"/>
      <c r="G2455" s="78"/>
      <c r="H2455" s="186"/>
      <c r="I2455" s="186"/>
      <c r="J2455" s="186"/>
      <c r="K2455" s="186"/>
      <c r="L2455" s="186"/>
      <c r="M2455" s="186"/>
      <c r="N2455" s="186"/>
      <c r="O2455" s="186"/>
      <c r="P2455" s="186"/>
      <c r="Q2455" s="186"/>
      <c r="R2455" s="186"/>
      <c r="S2455" s="186"/>
      <c r="T2455" s="186"/>
      <c r="U2455" s="186"/>
      <c r="V2455" s="186"/>
      <c r="W2455" s="186"/>
      <c r="X2455" s="186"/>
      <c r="Y2455" s="186"/>
      <c r="Z2455" s="186"/>
      <c r="AA2455" s="186"/>
      <c r="AB2455" s="186"/>
      <c r="AC2455" s="186"/>
      <c r="AD2455" s="186"/>
      <c r="AE2455" s="186"/>
      <c r="AF2455" s="186"/>
      <c r="AG2455" s="186"/>
      <c r="AH2455" s="186"/>
      <c r="AI2455" s="186"/>
      <c r="AJ2455" s="186"/>
      <c r="AK2455" s="186"/>
      <c r="AL2455" s="186"/>
      <c r="AM2455" s="186"/>
      <c r="AN2455" s="186"/>
      <c r="AO2455" s="186"/>
      <c r="AP2455" s="186"/>
    </row>
    <row r="2456" spans="1:42" s="55" customFormat="1" ht="31.9" hidden="1" customHeight="1" outlineLevel="1" x14ac:dyDescent="0.25">
      <c r="A2456" s="143" t="s">
        <v>1196</v>
      </c>
      <c r="B2456" s="75" t="s">
        <v>1181</v>
      </c>
      <c r="C2456" s="73"/>
      <c r="D2456" s="111"/>
      <c r="E2456" s="76"/>
      <c r="F2456" s="76"/>
      <c r="G2456" s="78"/>
      <c r="H2456" s="186"/>
      <c r="I2456" s="186"/>
      <c r="J2456" s="186"/>
      <c r="K2456" s="186"/>
      <c r="L2456" s="186"/>
      <c r="M2456" s="186"/>
      <c r="N2456" s="186"/>
      <c r="O2456" s="186"/>
      <c r="P2456" s="186"/>
      <c r="Q2456" s="186"/>
      <c r="R2456" s="186"/>
      <c r="S2456" s="186"/>
      <c r="T2456" s="186"/>
      <c r="U2456" s="186"/>
      <c r="V2456" s="186"/>
      <c r="W2456" s="186"/>
      <c r="X2456" s="186"/>
      <c r="Y2456" s="186"/>
      <c r="Z2456" s="186"/>
      <c r="AA2456" s="186"/>
      <c r="AB2456" s="186"/>
      <c r="AC2456" s="186"/>
      <c r="AD2456" s="186"/>
      <c r="AE2456" s="186"/>
      <c r="AF2456" s="186"/>
      <c r="AG2456" s="186"/>
      <c r="AH2456" s="186"/>
      <c r="AI2456" s="186"/>
      <c r="AJ2456" s="186"/>
      <c r="AK2456" s="186"/>
      <c r="AL2456" s="186"/>
      <c r="AM2456" s="186"/>
      <c r="AN2456" s="186"/>
      <c r="AO2456" s="186"/>
      <c r="AP2456" s="186"/>
    </row>
    <row r="2457" spans="1:42" s="55" customFormat="1" ht="31.9" hidden="1" customHeight="1" outlineLevel="1" x14ac:dyDescent="0.25">
      <c r="A2457" s="143" t="s">
        <v>281</v>
      </c>
      <c r="B2457" s="72" t="s">
        <v>356</v>
      </c>
      <c r="C2457" s="73"/>
      <c r="D2457" s="111"/>
      <c r="E2457" s="76"/>
      <c r="F2457" s="76"/>
      <c r="G2457" s="78"/>
      <c r="H2457" s="186"/>
      <c r="I2457" s="186"/>
      <c r="J2457" s="186"/>
      <c r="K2457" s="186"/>
      <c r="L2457" s="186"/>
      <c r="M2457" s="186"/>
      <c r="N2457" s="186"/>
      <c r="O2457" s="186"/>
      <c r="P2457" s="186"/>
      <c r="Q2457" s="186"/>
      <c r="R2457" s="186"/>
      <c r="S2457" s="186"/>
      <c r="T2457" s="186"/>
      <c r="U2457" s="186"/>
      <c r="V2457" s="186"/>
      <c r="W2457" s="186"/>
      <c r="X2457" s="186"/>
      <c r="Y2457" s="186"/>
      <c r="Z2457" s="186"/>
      <c r="AA2457" s="186"/>
      <c r="AB2457" s="186"/>
      <c r="AC2457" s="186"/>
      <c r="AD2457" s="186"/>
      <c r="AE2457" s="186"/>
      <c r="AF2457" s="186"/>
      <c r="AG2457" s="186"/>
      <c r="AH2457" s="186"/>
      <c r="AI2457" s="186"/>
      <c r="AJ2457" s="186"/>
      <c r="AK2457" s="186"/>
      <c r="AL2457" s="186"/>
      <c r="AM2457" s="186"/>
      <c r="AN2457" s="186"/>
      <c r="AO2457" s="186"/>
      <c r="AP2457" s="186"/>
    </row>
    <row r="2458" spans="1:42" s="55" customFormat="1" ht="31.9" hidden="1" customHeight="1" outlineLevel="1" x14ac:dyDescent="0.25">
      <c r="A2458" s="143" t="s">
        <v>1197</v>
      </c>
      <c r="B2458" s="75" t="s">
        <v>1173</v>
      </c>
      <c r="C2458" s="73"/>
      <c r="D2458" s="111"/>
      <c r="E2458" s="76"/>
      <c r="F2458" s="76"/>
      <c r="G2458" s="78"/>
      <c r="H2458" s="186"/>
      <c r="I2458" s="186"/>
      <c r="J2458" s="186"/>
      <c r="K2458" s="186"/>
      <c r="L2458" s="186"/>
      <c r="M2458" s="186"/>
      <c r="N2458" s="186"/>
      <c r="O2458" s="186"/>
      <c r="P2458" s="186"/>
      <c r="Q2458" s="186"/>
      <c r="R2458" s="186"/>
      <c r="S2458" s="186"/>
      <c r="T2458" s="186"/>
      <c r="U2458" s="186"/>
      <c r="V2458" s="186"/>
      <c r="W2458" s="186"/>
      <c r="X2458" s="186"/>
      <c r="Y2458" s="186"/>
      <c r="Z2458" s="186"/>
      <c r="AA2458" s="186"/>
      <c r="AB2458" s="186"/>
      <c r="AC2458" s="186"/>
      <c r="AD2458" s="186"/>
      <c r="AE2458" s="186"/>
      <c r="AF2458" s="186"/>
      <c r="AG2458" s="186"/>
      <c r="AH2458" s="186"/>
      <c r="AI2458" s="186"/>
      <c r="AJ2458" s="186"/>
      <c r="AK2458" s="186"/>
      <c r="AL2458" s="186"/>
      <c r="AM2458" s="186"/>
      <c r="AN2458" s="186"/>
      <c r="AO2458" s="186"/>
      <c r="AP2458" s="186"/>
    </row>
    <row r="2459" spans="1:42" s="55" customFormat="1" ht="31.9" hidden="1" customHeight="1" outlineLevel="1" x14ac:dyDescent="0.25">
      <c r="A2459" s="143" t="s">
        <v>1198</v>
      </c>
      <c r="B2459" s="75" t="s">
        <v>1175</v>
      </c>
      <c r="C2459" s="73"/>
      <c r="D2459" s="111"/>
      <c r="E2459" s="76"/>
      <c r="F2459" s="76"/>
      <c r="G2459" s="78"/>
      <c r="H2459" s="186"/>
      <c r="I2459" s="186"/>
      <c r="J2459" s="186"/>
      <c r="K2459" s="186"/>
      <c r="L2459" s="186"/>
      <c r="M2459" s="186"/>
      <c r="N2459" s="186"/>
      <c r="O2459" s="186"/>
      <c r="P2459" s="186"/>
      <c r="Q2459" s="186"/>
      <c r="R2459" s="186"/>
      <c r="S2459" s="186"/>
      <c r="T2459" s="186"/>
      <c r="U2459" s="186"/>
      <c r="V2459" s="186"/>
      <c r="W2459" s="186"/>
      <c r="X2459" s="186"/>
      <c r="Y2459" s="186"/>
      <c r="Z2459" s="186"/>
      <c r="AA2459" s="186"/>
      <c r="AB2459" s="186"/>
      <c r="AC2459" s="186"/>
      <c r="AD2459" s="186"/>
      <c r="AE2459" s="186"/>
      <c r="AF2459" s="186"/>
      <c r="AG2459" s="186"/>
      <c r="AH2459" s="186"/>
      <c r="AI2459" s="186"/>
      <c r="AJ2459" s="186"/>
      <c r="AK2459" s="186"/>
      <c r="AL2459" s="186"/>
      <c r="AM2459" s="186"/>
      <c r="AN2459" s="186"/>
      <c r="AO2459" s="186"/>
      <c r="AP2459" s="186"/>
    </row>
    <row r="2460" spans="1:42" s="55" customFormat="1" ht="31.9" hidden="1" customHeight="1" outlineLevel="1" x14ac:dyDescent="0.25">
      <c r="A2460" s="143" t="s">
        <v>1199</v>
      </c>
      <c r="B2460" s="75" t="s">
        <v>1177</v>
      </c>
      <c r="C2460" s="73"/>
      <c r="D2460" s="111"/>
      <c r="E2460" s="76"/>
      <c r="F2460" s="76"/>
      <c r="G2460" s="78"/>
      <c r="H2460" s="186"/>
      <c r="I2460" s="186"/>
      <c r="J2460" s="186"/>
      <c r="K2460" s="186"/>
      <c r="L2460" s="186"/>
      <c r="M2460" s="186"/>
      <c r="N2460" s="186"/>
      <c r="O2460" s="186"/>
      <c r="P2460" s="186"/>
      <c r="Q2460" s="186"/>
      <c r="R2460" s="186"/>
      <c r="S2460" s="186"/>
      <c r="T2460" s="186"/>
      <c r="U2460" s="186"/>
      <c r="V2460" s="186"/>
      <c r="W2460" s="186"/>
      <c r="X2460" s="186"/>
      <c r="Y2460" s="186"/>
      <c r="Z2460" s="186"/>
      <c r="AA2460" s="186"/>
      <c r="AB2460" s="186"/>
      <c r="AC2460" s="186"/>
      <c r="AD2460" s="186"/>
      <c r="AE2460" s="186"/>
      <c r="AF2460" s="186"/>
      <c r="AG2460" s="186"/>
      <c r="AH2460" s="186"/>
      <c r="AI2460" s="186"/>
      <c r="AJ2460" s="186"/>
      <c r="AK2460" s="186"/>
      <c r="AL2460" s="186"/>
      <c r="AM2460" s="186"/>
      <c r="AN2460" s="186"/>
      <c r="AO2460" s="186"/>
      <c r="AP2460" s="186"/>
    </row>
    <row r="2461" spans="1:42" s="55" customFormat="1" ht="31.9" hidden="1" customHeight="1" outlineLevel="1" x14ac:dyDescent="0.25">
      <c r="A2461" s="143" t="s">
        <v>1200</v>
      </c>
      <c r="B2461" s="75" t="s">
        <v>1179</v>
      </c>
      <c r="C2461" s="73"/>
      <c r="D2461" s="111"/>
      <c r="E2461" s="76"/>
      <c r="F2461" s="76"/>
      <c r="G2461" s="78"/>
      <c r="H2461" s="186"/>
      <c r="I2461" s="186"/>
      <c r="J2461" s="186"/>
      <c r="K2461" s="186"/>
      <c r="L2461" s="186"/>
      <c r="M2461" s="186"/>
      <c r="N2461" s="186"/>
      <c r="O2461" s="186"/>
      <c r="P2461" s="186"/>
      <c r="Q2461" s="186"/>
      <c r="R2461" s="186"/>
      <c r="S2461" s="186"/>
      <c r="T2461" s="186"/>
      <c r="U2461" s="186"/>
      <c r="V2461" s="186"/>
      <c r="W2461" s="186"/>
      <c r="X2461" s="186"/>
      <c r="Y2461" s="186"/>
      <c r="Z2461" s="186"/>
      <c r="AA2461" s="186"/>
      <c r="AB2461" s="186"/>
      <c r="AC2461" s="186"/>
      <c r="AD2461" s="186"/>
      <c r="AE2461" s="186"/>
      <c r="AF2461" s="186"/>
      <c r="AG2461" s="186"/>
      <c r="AH2461" s="186"/>
      <c r="AI2461" s="186"/>
      <c r="AJ2461" s="186"/>
      <c r="AK2461" s="186"/>
      <c r="AL2461" s="186"/>
      <c r="AM2461" s="186"/>
      <c r="AN2461" s="186"/>
      <c r="AO2461" s="186"/>
      <c r="AP2461" s="186"/>
    </row>
    <row r="2462" spans="1:42" s="55" customFormat="1" ht="31.9" hidden="1" customHeight="1" outlineLevel="1" x14ac:dyDescent="0.25">
      <c r="A2462" s="143" t="s">
        <v>1201</v>
      </c>
      <c r="B2462" s="75" t="s">
        <v>1181</v>
      </c>
      <c r="C2462" s="73"/>
      <c r="D2462" s="111"/>
      <c r="E2462" s="76"/>
      <c r="F2462" s="76"/>
      <c r="G2462" s="78"/>
      <c r="H2462" s="186"/>
      <c r="I2462" s="186"/>
      <c r="J2462" s="186"/>
      <c r="K2462" s="186"/>
      <c r="L2462" s="186"/>
      <c r="M2462" s="186"/>
      <c r="N2462" s="186"/>
      <c r="O2462" s="186"/>
      <c r="P2462" s="186"/>
      <c r="Q2462" s="186"/>
      <c r="R2462" s="186"/>
      <c r="S2462" s="186"/>
      <c r="T2462" s="186"/>
      <c r="U2462" s="186"/>
      <c r="V2462" s="186"/>
      <c r="W2462" s="186"/>
      <c r="X2462" s="186"/>
      <c r="Y2462" s="186"/>
      <c r="Z2462" s="186"/>
      <c r="AA2462" s="186"/>
      <c r="AB2462" s="186"/>
      <c r="AC2462" s="186"/>
      <c r="AD2462" s="186"/>
      <c r="AE2462" s="186"/>
      <c r="AF2462" s="186"/>
      <c r="AG2462" s="186"/>
      <c r="AH2462" s="186"/>
      <c r="AI2462" s="186"/>
      <c r="AJ2462" s="186"/>
      <c r="AK2462" s="186"/>
      <c r="AL2462" s="186"/>
      <c r="AM2462" s="186"/>
      <c r="AN2462" s="186"/>
      <c r="AO2462" s="186"/>
      <c r="AP2462" s="186"/>
    </row>
    <row r="2463" spans="1:42" s="55" customFormat="1" ht="31.9" hidden="1" customHeight="1" outlineLevel="1" x14ac:dyDescent="0.25">
      <c r="A2463" s="143" t="s">
        <v>282</v>
      </c>
      <c r="B2463" s="72" t="s">
        <v>359</v>
      </c>
      <c r="C2463" s="73"/>
      <c r="D2463" s="111"/>
      <c r="E2463" s="76"/>
      <c r="F2463" s="76"/>
      <c r="G2463" s="78"/>
      <c r="H2463" s="186"/>
      <c r="I2463" s="186"/>
      <c r="J2463" s="186"/>
      <c r="K2463" s="186"/>
      <c r="L2463" s="186"/>
      <c r="M2463" s="186"/>
      <c r="N2463" s="186"/>
      <c r="O2463" s="186"/>
      <c r="P2463" s="186"/>
      <c r="Q2463" s="186"/>
      <c r="R2463" s="186"/>
      <c r="S2463" s="186"/>
      <c r="T2463" s="186"/>
      <c r="U2463" s="186"/>
      <c r="V2463" s="186"/>
      <c r="W2463" s="186"/>
      <c r="X2463" s="186"/>
      <c r="Y2463" s="186"/>
      <c r="Z2463" s="186"/>
      <c r="AA2463" s="186"/>
      <c r="AB2463" s="186"/>
      <c r="AC2463" s="186"/>
      <c r="AD2463" s="186"/>
      <c r="AE2463" s="186"/>
      <c r="AF2463" s="186"/>
      <c r="AG2463" s="186"/>
      <c r="AH2463" s="186"/>
      <c r="AI2463" s="186"/>
      <c r="AJ2463" s="186"/>
      <c r="AK2463" s="186"/>
      <c r="AL2463" s="186"/>
      <c r="AM2463" s="186"/>
      <c r="AN2463" s="186"/>
      <c r="AO2463" s="186"/>
      <c r="AP2463" s="186"/>
    </row>
    <row r="2464" spans="1:42" s="55" customFormat="1" ht="31.9" hidden="1" customHeight="1" outlineLevel="1" x14ac:dyDescent="0.25">
      <c r="A2464" s="143" t="s">
        <v>1202</v>
      </c>
      <c r="B2464" s="75" t="s">
        <v>1173</v>
      </c>
      <c r="C2464" s="73"/>
      <c r="D2464" s="111"/>
      <c r="E2464" s="76"/>
      <c r="F2464" s="76"/>
      <c r="G2464" s="78"/>
      <c r="H2464" s="186"/>
      <c r="I2464" s="186"/>
      <c r="J2464" s="186"/>
      <c r="K2464" s="186"/>
      <c r="L2464" s="186"/>
      <c r="M2464" s="186"/>
      <c r="N2464" s="186"/>
      <c r="O2464" s="186"/>
      <c r="P2464" s="186"/>
      <c r="Q2464" s="186"/>
      <c r="R2464" s="186"/>
      <c r="S2464" s="186"/>
      <c r="T2464" s="186"/>
      <c r="U2464" s="186"/>
      <c r="V2464" s="186"/>
      <c r="W2464" s="186"/>
      <c r="X2464" s="186"/>
      <c r="Y2464" s="186"/>
      <c r="Z2464" s="186"/>
      <c r="AA2464" s="186"/>
      <c r="AB2464" s="186"/>
      <c r="AC2464" s="186"/>
      <c r="AD2464" s="186"/>
      <c r="AE2464" s="186"/>
      <c r="AF2464" s="186"/>
      <c r="AG2464" s="186"/>
      <c r="AH2464" s="186"/>
      <c r="AI2464" s="186"/>
      <c r="AJ2464" s="186"/>
      <c r="AK2464" s="186"/>
      <c r="AL2464" s="186"/>
      <c r="AM2464" s="186"/>
      <c r="AN2464" s="186"/>
      <c r="AO2464" s="186"/>
      <c r="AP2464" s="186"/>
    </row>
    <row r="2465" spans="1:42" s="55" customFormat="1" ht="31.9" hidden="1" customHeight="1" outlineLevel="1" x14ac:dyDescent="0.25">
      <c r="A2465" s="143" t="s">
        <v>1203</v>
      </c>
      <c r="B2465" s="75" t="s">
        <v>1175</v>
      </c>
      <c r="C2465" s="73"/>
      <c r="D2465" s="111"/>
      <c r="E2465" s="76"/>
      <c r="F2465" s="76"/>
      <c r="G2465" s="78"/>
      <c r="H2465" s="186"/>
      <c r="I2465" s="186"/>
      <c r="J2465" s="186"/>
      <c r="K2465" s="186"/>
      <c r="L2465" s="186"/>
      <c r="M2465" s="186"/>
      <c r="N2465" s="186"/>
      <c r="O2465" s="186"/>
      <c r="P2465" s="186"/>
      <c r="Q2465" s="186"/>
      <c r="R2465" s="186"/>
      <c r="S2465" s="186"/>
      <c r="T2465" s="186"/>
      <c r="U2465" s="186"/>
      <c r="V2465" s="186"/>
      <c r="W2465" s="186"/>
      <c r="X2465" s="186"/>
      <c r="Y2465" s="186"/>
      <c r="Z2465" s="186"/>
      <c r="AA2465" s="186"/>
      <c r="AB2465" s="186"/>
      <c r="AC2465" s="186"/>
      <c r="AD2465" s="186"/>
      <c r="AE2465" s="186"/>
      <c r="AF2465" s="186"/>
      <c r="AG2465" s="186"/>
      <c r="AH2465" s="186"/>
      <c r="AI2465" s="186"/>
      <c r="AJ2465" s="186"/>
      <c r="AK2465" s="186"/>
      <c r="AL2465" s="186"/>
      <c r="AM2465" s="186"/>
      <c r="AN2465" s="186"/>
      <c r="AO2465" s="186"/>
      <c r="AP2465" s="186"/>
    </row>
    <row r="2466" spans="1:42" s="55" customFormat="1" ht="31.9" hidden="1" customHeight="1" outlineLevel="1" x14ac:dyDescent="0.25">
      <c r="A2466" s="143" t="s">
        <v>1204</v>
      </c>
      <c r="B2466" s="75" t="s">
        <v>1177</v>
      </c>
      <c r="C2466" s="73"/>
      <c r="D2466" s="111"/>
      <c r="E2466" s="76"/>
      <c r="F2466" s="76"/>
      <c r="G2466" s="78"/>
      <c r="H2466" s="186"/>
      <c r="I2466" s="186"/>
      <c r="J2466" s="186"/>
      <c r="K2466" s="186"/>
      <c r="L2466" s="186"/>
      <c r="M2466" s="186"/>
      <c r="N2466" s="186"/>
      <c r="O2466" s="186"/>
      <c r="P2466" s="186"/>
      <c r="Q2466" s="186"/>
      <c r="R2466" s="186"/>
      <c r="S2466" s="186"/>
      <c r="T2466" s="186"/>
      <c r="U2466" s="186"/>
      <c r="V2466" s="186"/>
      <c r="W2466" s="186"/>
      <c r="X2466" s="186"/>
      <c r="Y2466" s="186"/>
      <c r="Z2466" s="186"/>
      <c r="AA2466" s="186"/>
      <c r="AB2466" s="186"/>
      <c r="AC2466" s="186"/>
      <c r="AD2466" s="186"/>
      <c r="AE2466" s="186"/>
      <c r="AF2466" s="186"/>
      <c r="AG2466" s="186"/>
      <c r="AH2466" s="186"/>
      <c r="AI2466" s="186"/>
      <c r="AJ2466" s="186"/>
      <c r="AK2466" s="186"/>
      <c r="AL2466" s="186"/>
      <c r="AM2466" s="186"/>
      <c r="AN2466" s="186"/>
      <c r="AO2466" s="186"/>
      <c r="AP2466" s="186"/>
    </row>
    <row r="2467" spans="1:42" s="55" customFormat="1" ht="31.9" hidden="1" customHeight="1" outlineLevel="1" x14ac:dyDescent="0.25">
      <c r="A2467" s="143" t="s">
        <v>1205</v>
      </c>
      <c r="B2467" s="75" t="s">
        <v>1179</v>
      </c>
      <c r="C2467" s="73"/>
      <c r="D2467" s="111"/>
      <c r="E2467" s="76"/>
      <c r="F2467" s="76"/>
      <c r="G2467" s="78"/>
      <c r="H2467" s="186"/>
      <c r="I2467" s="186"/>
      <c r="J2467" s="186"/>
      <c r="K2467" s="186"/>
      <c r="L2467" s="186"/>
      <c r="M2467" s="186"/>
      <c r="N2467" s="186"/>
      <c r="O2467" s="186"/>
      <c r="P2467" s="186"/>
      <c r="Q2467" s="186"/>
      <c r="R2467" s="186"/>
      <c r="S2467" s="186"/>
      <c r="T2467" s="186"/>
      <c r="U2467" s="186"/>
      <c r="V2467" s="186"/>
      <c r="W2467" s="186"/>
      <c r="X2467" s="186"/>
      <c r="Y2467" s="186"/>
      <c r="Z2467" s="186"/>
      <c r="AA2467" s="186"/>
      <c r="AB2467" s="186"/>
      <c r="AC2467" s="186"/>
      <c r="AD2467" s="186"/>
      <c r="AE2467" s="186"/>
      <c r="AF2467" s="186"/>
      <c r="AG2467" s="186"/>
      <c r="AH2467" s="186"/>
      <c r="AI2467" s="186"/>
      <c r="AJ2467" s="186"/>
      <c r="AK2467" s="186"/>
      <c r="AL2467" s="186"/>
      <c r="AM2467" s="186"/>
      <c r="AN2467" s="186"/>
      <c r="AO2467" s="186"/>
      <c r="AP2467" s="186"/>
    </row>
    <row r="2468" spans="1:42" s="55" customFormat="1" ht="31.9" hidden="1" customHeight="1" outlineLevel="1" x14ac:dyDescent="0.25">
      <c r="A2468" s="143" t="s">
        <v>1206</v>
      </c>
      <c r="B2468" s="75" t="s">
        <v>1181</v>
      </c>
      <c r="C2468" s="73"/>
      <c r="D2468" s="111"/>
      <c r="E2468" s="76"/>
      <c r="F2468" s="76"/>
      <c r="G2468" s="78"/>
      <c r="H2468" s="186"/>
      <c r="I2468" s="186"/>
      <c r="J2468" s="186"/>
      <c r="K2468" s="186"/>
      <c r="L2468" s="186"/>
      <c r="M2468" s="186"/>
      <c r="N2468" s="186"/>
      <c r="O2468" s="186"/>
      <c r="P2468" s="186"/>
      <c r="Q2468" s="186"/>
      <c r="R2468" s="186"/>
      <c r="S2468" s="186"/>
      <c r="T2468" s="186"/>
      <c r="U2468" s="186"/>
      <c r="V2468" s="186"/>
      <c r="W2468" s="186"/>
      <c r="X2468" s="186"/>
      <c r="Y2468" s="186"/>
      <c r="Z2468" s="186"/>
      <c r="AA2468" s="186"/>
      <c r="AB2468" s="186"/>
      <c r="AC2468" s="186"/>
      <c r="AD2468" s="186"/>
      <c r="AE2468" s="186"/>
      <c r="AF2468" s="186"/>
      <c r="AG2468" s="186"/>
      <c r="AH2468" s="186"/>
      <c r="AI2468" s="186"/>
      <c r="AJ2468" s="186"/>
      <c r="AK2468" s="186"/>
      <c r="AL2468" s="186"/>
      <c r="AM2468" s="186"/>
      <c r="AN2468" s="186"/>
      <c r="AO2468" s="186"/>
      <c r="AP2468" s="186"/>
    </row>
    <row r="2469" spans="1:42" s="55" customFormat="1" ht="31.9" hidden="1" customHeight="1" outlineLevel="1" x14ac:dyDescent="0.25">
      <c r="A2469" s="143" t="s">
        <v>1207</v>
      </c>
      <c r="B2469" s="72" t="s">
        <v>362</v>
      </c>
      <c r="C2469" s="73"/>
      <c r="D2469" s="111"/>
      <c r="E2469" s="76"/>
      <c r="F2469" s="76"/>
      <c r="G2469" s="78"/>
      <c r="H2469" s="186"/>
      <c r="I2469" s="186"/>
      <c r="J2469" s="186"/>
      <c r="K2469" s="186"/>
      <c r="L2469" s="186"/>
      <c r="M2469" s="186"/>
      <c r="N2469" s="186"/>
      <c r="O2469" s="186"/>
      <c r="P2469" s="186"/>
      <c r="Q2469" s="186"/>
      <c r="R2469" s="186"/>
      <c r="S2469" s="186"/>
      <c r="T2469" s="186"/>
      <c r="U2469" s="186"/>
      <c r="V2469" s="186"/>
      <c r="W2469" s="186"/>
      <c r="X2469" s="186"/>
      <c r="Y2469" s="186"/>
      <c r="Z2469" s="186"/>
      <c r="AA2469" s="186"/>
      <c r="AB2469" s="186"/>
      <c r="AC2469" s="186"/>
      <c r="AD2469" s="186"/>
      <c r="AE2469" s="186"/>
      <c r="AF2469" s="186"/>
      <c r="AG2469" s="186"/>
      <c r="AH2469" s="186"/>
      <c r="AI2469" s="186"/>
      <c r="AJ2469" s="186"/>
      <c r="AK2469" s="186"/>
      <c r="AL2469" s="186"/>
      <c r="AM2469" s="186"/>
      <c r="AN2469" s="186"/>
      <c r="AO2469" s="186"/>
      <c r="AP2469" s="186"/>
    </row>
    <row r="2470" spans="1:42" s="55" customFormat="1" ht="31.9" hidden="1" customHeight="1" outlineLevel="1" x14ac:dyDescent="0.25">
      <c r="A2470" s="143" t="s">
        <v>1208</v>
      </c>
      <c r="B2470" s="75" t="s">
        <v>1173</v>
      </c>
      <c r="C2470" s="73"/>
      <c r="D2470" s="111"/>
      <c r="E2470" s="76"/>
      <c r="F2470" s="76"/>
      <c r="G2470" s="78"/>
      <c r="H2470" s="186"/>
      <c r="I2470" s="186"/>
      <c r="J2470" s="186"/>
      <c r="K2470" s="186"/>
      <c r="L2470" s="186"/>
      <c r="M2470" s="186"/>
      <c r="N2470" s="186"/>
      <c r="O2470" s="186"/>
      <c r="P2470" s="186"/>
      <c r="Q2470" s="186"/>
      <c r="R2470" s="186"/>
      <c r="S2470" s="186"/>
      <c r="T2470" s="186"/>
      <c r="U2470" s="186"/>
      <c r="V2470" s="186"/>
      <c r="W2470" s="186"/>
      <c r="X2470" s="186"/>
      <c r="Y2470" s="186"/>
      <c r="Z2470" s="186"/>
      <c r="AA2470" s="186"/>
      <c r="AB2470" s="186"/>
      <c r="AC2470" s="186"/>
      <c r="AD2470" s="186"/>
      <c r="AE2470" s="186"/>
      <c r="AF2470" s="186"/>
      <c r="AG2470" s="186"/>
      <c r="AH2470" s="186"/>
      <c r="AI2470" s="186"/>
      <c r="AJ2470" s="186"/>
      <c r="AK2470" s="186"/>
      <c r="AL2470" s="186"/>
      <c r="AM2470" s="186"/>
      <c r="AN2470" s="186"/>
      <c r="AO2470" s="186"/>
      <c r="AP2470" s="186"/>
    </row>
    <row r="2471" spans="1:42" s="55" customFormat="1" ht="31.9" hidden="1" customHeight="1" outlineLevel="1" x14ac:dyDescent="0.25">
      <c r="A2471" s="143" t="s">
        <v>1209</v>
      </c>
      <c r="B2471" s="75" t="s">
        <v>1175</v>
      </c>
      <c r="C2471" s="73"/>
      <c r="D2471" s="111"/>
      <c r="E2471" s="76"/>
      <c r="F2471" s="76"/>
      <c r="G2471" s="78"/>
      <c r="H2471" s="186"/>
      <c r="I2471" s="186"/>
      <c r="J2471" s="186"/>
      <c r="K2471" s="186"/>
      <c r="L2471" s="186"/>
      <c r="M2471" s="186"/>
      <c r="N2471" s="186"/>
      <c r="O2471" s="186"/>
      <c r="P2471" s="186"/>
      <c r="Q2471" s="186"/>
      <c r="R2471" s="186"/>
      <c r="S2471" s="186"/>
      <c r="T2471" s="186"/>
      <c r="U2471" s="186"/>
      <c r="V2471" s="186"/>
      <c r="W2471" s="186"/>
      <c r="X2471" s="186"/>
      <c r="Y2471" s="186"/>
      <c r="Z2471" s="186"/>
      <c r="AA2471" s="186"/>
      <c r="AB2471" s="186"/>
      <c r="AC2471" s="186"/>
      <c r="AD2471" s="186"/>
      <c r="AE2471" s="186"/>
      <c r="AF2471" s="186"/>
      <c r="AG2471" s="186"/>
      <c r="AH2471" s="186"/>
      <c r="AI2471" s="186"/>
      <c r="AJ2471" s="186"/>
      <c r="AK2471" s="186"/>
      <c r="AL2471" s="186"/>
      <c r="AM2471" s="186"/>
      <c r="AN2471" s="186"/>
      <c r="AO2471" s="186"/>
      <c r="AP2471" s="186"/>
    </row>
    <row r="2472" spans="1:42" s="55" customFormat="1" ht="31.9" hidden="1" customHeight="1" outlineLevel="1" x14ac:dyDescent="0.25">
      <c r="A2472" s="143" t="s">
        <v>1210</v>
      </c>
      <c r="B2472" s="75" t="s">
        <v>1177</v>
      </c>
      <c r="C2472" s="73"/>
      <c r="D2472" s="111"/>
      <c r="E2472" s="76"/>
      <c r="F2472" s="76"/>
      <c r="G2472" s="78"/>
      <c r="H2472" s="186"/>
      <c r="I2472" s="186"/>
      <c r="J2472" s="186"/>
      <c r="K2472" s="186"/>
      <c r="L2472" s="186"/>
      <c r="M2472" s="186"/>
      <c r="N2472" s="186"/>
      <c r="O2472" s="186"/>
      <c r="P2472" s="186"/>
      <c r="Q2472" s="186"/>
      <c r="R2472" s="186"/>
      <c r="S2472" s="186"/>
      <c r="T2472" s="186"/>
      <c r="U2472" s="186"/>
      <c r="V2472" s="186"/>
      <c r="W2472" s="186"/>
      <c r="X2472" s="186"/>
      <c r="Y2472" s="186"/>
      <c r="Z2472" s="186"/>
      <c r="AA2472" s="186"/>
      <c r="AB2472" s="186"/>
      <c r="AC2472" s="186"/>
      <c r="AD2472" s="186"/>
      <c r="AE2472" s="186"/>
      <c r="AF2472" s="186"/>
      <c r="AG2472" s="186"/>
      <c r="AH2472" s="186"/>
      <c r="AI2472" s="186"/>
      <c r="AJ2472" s="186"/>
      <c r="AK2472" s="186"/>
      <c r="AL2472" s="186"/>
      <c r="AM2472" s="186"/>
      <c r="AN2472" s="186"/>
      <c r="AO2472" s="186"/>
      <c r="AP2472" s="186"/>
    </row>
    <row r="2473" spans="1:42" s="55" customFormat="1" ht="31.9" hidden="1" customHeight="1" outlineLevel="1" x14ac:dyDescent="0.25">
      <c r="A2473" s="143" t="s">
        <v>1211</v>
      </c>
      <c r="B2473" s="75" t="s">
        <v>1179</v>
      </c>
      <c r="C2473" s="73"/>
      <c r="D2473" s="111"/>
      <c r="E2473" s="76"/>
      <c r="F2473" s="76"/>
      <c r="G2473" s="78"/>
      <c r="H2473" s="186"/>
      <c r="I2473" s="186"/>
      <c r="J2473" s="186"/>
      <c r="K2473" s="186"/>
      <c r="L2473" s="186"/>
      <c r="M2473" s="186"/>
      <c r="N2473" s="186"/>
      <c r="O2473" s="186"/>
      <c r="P2473" s="186"/>
      <c r="Q2473" s="186"/>
      <c r="R2473" s="186"/>
      <c r="S2473" s="186"/>
      <c r="T2473" s="186"/>
      <c r="U2473" s="186"/>
      <c r="V2473" s="186"/>
      <c r="W2473" s="186"/>
      <c r="X2473" s="186"/>
      <c r="Y2473" s="186"/>
      <c r="Z2473" s="186"/>
      <c r="AA2473" s="186"/>
      <c r="AB2473" s="186"/>
      <c r="AC2473" s="186"/>
      <c r="AD2473" s="186"/>
      <c r="AE2473" s="186"/>
      <c r="AF2473" s="186"/>
      <c r="AG2473" s="186"/>
      <c r="AH2473" s="186"/>
      <c r="AI2473" s="186"/>
      <c r="AJ2473" s="186"/>
      <c r="AK2473" s="186"/>
      <c r="AL2473" s="186"/>
      <c r="AM2473" s="186"/>
      <c r="AN2473" s="186"/>
      <c r="AO2473" s="186"/>
      <c r="AP2473" s="186"/>
    </row>
    <row r="2474" spans="1:42" s="55" customFormat="1" ht="31.9" hidden="1" customHeight="1" outlineLevel="1" x14ac:dyDescent="0.25">
      <c r="A2474" s="143" t="s">
        <v>1212</v>
      </c>
      <c r="B2474" s="75" t="s">
        <v>1181</v>
      </c>
      <c r="C2474" s="73"/>
      <c r="D2474" s="111"/>
      <c r="E2474" s="76"/>
      <c r="F2474" s="76"/>
      <c r="G2474" s="78"/>
      <c r="H2474" s="186"/>
      <c r="I2474" s="186"/>
      <c r="J2474" s="186"/>
      <c r="K2474" s="186"/>
      <c r="L2474" s="186"/>
      <c r="M2474" s="186"/>
      <c r="N2474" s="186"/>
      <c r="O2474" s="186"/>
      <c r="P2474" s="186"/>
      <c r="Q2474" s="186"/>
      <c r="R2474" s="186"/>
      <c r="S2474" s="186"/>
      <c r="T2474" s="186"/>
      <c r="U2474" s="186"/>
      <c r="V2474" s="186"/>
      <c r="W2474" s="186"/>
      <c r="X2474" s="186"/>
      <c r="Y2474" s="186"/>
      <c r="Z2474" s="186"/>
      <c r="AA2474" s="186"/>
      <c r="AB2474" s="186"/>
      <c r="AC2474" s="186"/>
      <c r="AD2474" s="186"/>
      <c r="AE2474" s="186"/>
      <c r="AF2474" s="186"/>
      <c r="AG2474" s="186"/>
      <c r="AH2474" s="186"/>
      <c r="AI2474" s="186"/>
      <c r="AJ2474" s="186"/>
      <c r="AK2474" s="186"/>
      <c r="AL2474" s="186"/>
      <c r="AM2474" s="186"/>
      <c r="AN2474" s="186"/>
      <c r="AO2474" s="186"/>
      <c r="AP2474" s="186"/>
    </row>
    <row r="2475" spans="1:42" s="55" customFormat="1" ht="31.9" hidden="1" customHeight="1" outlineLevel="1" x14ac:dyDescent="0.25">
      <c r="A2475" s="143" t="s">
        <v>1213</v>
      </c>
      <c r="B2475" s="72" t="s">
        <v>7</v>
      </c>
      <c r="C2475" s="73"/>
      <c r="D2475" s="111"/>
      <c r="E2475" s="76"/>
      <c r="F2475" s="76"/>
      <c r="G2475" s="78"/>
      <c r="H2475" s="186"/>
      <c r="I2475" s="186"/>
      <c r="J2475" s="186"/>
      <c r="K2475" s="186"/>
      <c r="L2475" s="186"/>
      <c r="M2475" s="186"/>
      <c r="N2475" s="186"/>
      <c r="O2475" s="186"/>
      <c r="P2475" s="186"/>
      <c r="Q2475" s="186"/>
      <c r="R2475" s="186"/>
      <c r="S2475" s="186"/>
      <c r="T2475" s="186"/>
      <c r="U2475" s="186"/>
      <c r="V2475" s="186"/>
      <c r="W2475" s="186"/>
      <c r="X2475" s="186"/>
      <c r="Y2475" s="186"/>
      <c r="Z2475" s="186"/>
      <c r="AA2475" s="186"/>
      <c r="AB2475" s="186"/>
      <c r="AC2475" s="186"/>
      <c r="AD2475" s="186"/>
      <c r="AE2475" s="186"/>
      <c r="AF2475" s="186"/>
      <c r="AG2475" s="186"/>
      <c r="AH2475" s="186"/>
      <c r="AI2475" s="186"/>
      <c r="AJ2475" s="186"/>
      <c r="AK2475" s="186"/>
      <c r="AL2475" s="186"/>
      <c r="AM2475" s="186"/>
      <c r="AN2475" s="186"/>
      <c r="AO2475" s="186"/>
      <c r="AP2475" s="186"/>
    </row>
    <row r="2476" spans="1:42" s="55" customFormat="1" ht="31.9" hidden="1" customHeight="1" outlineLevel="1" x14ac:dyDescent="0.25">
      <c r="A2476" s="143" t="s">
        <v>1214</v>
      </c>
      <c r="B2476" s="75" t="s">
        <v>1173</v>
      </c>
      <c r="C2476" s="73"/>
      <c r="D2476" s="111"/>
      <c r="E2476" s="76"/>
      <c r="F2476" s="76"/>
      <c r="G2476" s="78"/>
      <c r="H2476" s="186"/>
      <c r="I2476" s="186"/>
      <c r="J2476" s="186"/>
      <c r="K2476" s="186"/>
      <c r="L2476" s="186"/>
      <c r="M2476" s="186"/>
      <c r="N2476" s="186"/>
      <c r="O2476" s="186"/>
      <c r="P2476" s="186"/>
      <c r="Q2476" s="186"/>
      <c r="R2476" s="186"/>
      <c r="S2476" s="186"/>
      <c r="T2476" s="186"/>
      <c r="U2476" s="186"/>
      <c r="V2476" s="186"/>
      <c r="W2476" s="186"/>
      <c r="X2476" s="186"/>
      <c r="Y2476" s="186"/>
      <c r="Z2476" s="186"/>
      <c r="AA2476" s="186"/>
      <c r="AB2476" s="186"/>
      <c r="AC2476" s="186"/>
      <c r="AD2476" s="186"/>
      <c r="AE2476" s="186"/>
      <c r="AF2476" s="186"/>
      <c r="AG2476" s="186"/>
      <c r="AH2476" s="186"/>
      <c r="AI2476" s="186"/>
      <c r="AJ2476" s="186"/>
      <c r="AK2476" s="186"/>
      <c r="AL2476" s="186"/>
      <c r="AM2476" s="186"/>
      <c r="AN2476" s="186"/>
      <c r="AO2476" s="186"/>
      <c r="AP2476" s="186"/>
    </row>
    <row r="2477" spans="1:42" s="55" customFormat="1" ht="31.9" hidden="1" customHeight="1" outlineLevel="1" x14ac:dyDescent="0.25">
      <c r="A2477" s="143" t="s">
        <v>1215</v>
      </c>
      <c r="B2477" s="75" t="s">
        <v>1175</v>
      </c>
      <c r="C2477" s="73"/>
      <c r="D2477" s="111"/>
      <c r="E2477" s="76"/>
      <c r="F2477" s="76"/>
      <c r="G2477" s="78"/>
      <c r="H2477" s="186"/>
      <c r="I2477" s="186"/>
      <c r="J2477" s="186"/>
      <c r="K2477" s="186"/>
      <c r="L2477" s="186"/>
      <c r="M2477" s="186"/>
      <c r="N2477" s="186"/>
      <c r="O2477" s="186"/>
      <c r="P2477" s="186"/>
      <c r="Q2477" s="186"/>
      <c r="R2477" s="186"/>
      <c r="S2477" s="186"/>
      <c r="T2477" s="186"/>
      <c r="U2477" s="186"/>
      <c r="V2477" s="186"/>
      <c r="W2477" s="186"/>
      <c r="X2477" s="186"/>
      <c r="Y2477" s="186"/>
      <c r="Z2477" s="186"/>
      <c r="AA2477" s="186"/>
      <c r="AB2477" s="186"/>
      <c r="AC2477" s="186"/>
      <c r="AD2477" s="186"/>
      <c r="AE2477" s="186"/>
      <c r="AF2477" s="186"/>
      <c r="AG2477" s="186"/>
      <c r="AH2477" s="186"/>
      <c r="AI2477" s="186"/>
      <c r="AJ2477" s="186"/>
      <c r="AK2477" s="186"/>
      <c r="AL2477" s="186"/>
      <c r="AM2477" s="186"/>
      <c r="AN2477" s="186"/>
      <c r="AO2477" s="186"/>
      <c r="AP2477" s="186"/>
    </row>
    <row r="2478" spans="1:42" s="55" customFormat="1" ht="31.9" hidden="1" customHeight="1" outlineLevel="1" x14ac:dyDescent="0.25">
      <c r="A2478" s="143" t="s">
        <v>1216</v>
      </c>
      <c r="B2478" s="75" t="s">
        <v>1177</v>
      </c>
      <c r="C2478" s="73"/>
      <c r="D2478" s="111"/>
      <c r="E2478" s="76"/>
      <c r="F2478" s="76"/>
      <c r="G2478" s="78"/>
      <c r="H2478" s="186"/>
      <c r="I2478" s="186"/>
      <c r="J2478" s="186"/>
      <c r="K2478" s="186"/>
      <c r="L2478" s="186"/>
      <c r="M2478" s="186"/>
      <c r="N2478" s="186"/>
      <c r="O2478" s="186"/>
      <c r="P2478" s="186"/>
      <c r="Q2478" s="186"/>
      <c r="R2478" s="186"/>
      <c r="S2478" s="186"/>
      <c r="T2478" s="186"/>
      <c r="U2478" s="186"/>
      <c r="V2478" s="186"/>
      <c r="W2478" s="186"/>
      <c r="X2478" s="186"/>
      <c r="Y2478" s="186"/>
      <c r="Z2478" s="186"/>
      <c r="AA2478" s="186"/>
      <c r="AB2478" s="186"/>
      <c r="AC2478" s="186"/>
      <c r="AD2478" s="186"/>
      <c r="AE2478" s="186"/>
      <c r="AF2478" s="186"/>
      <c r="AG2478" s="186"/>
      <c r="AH2478" s="186"/>
      <c r="AI2478" s="186"/>
      <c r="AJ2478" s="186"/>
      <c r="AK2478" s="186"/>
      <c r="AL2478" s="186"/>
      <c r="AM2478" s="186"/>
      <c r="AN2478" s="186"/>
      <c r="AO2478" s="186"/>
      <c r="AP2478" s="186"/>
    </row>
    <row r="2479" spans="1:42" s="55" customFormat="1" ht="31.9" hidden="1" customHeight="1" outlineLevel="1" x14ac:dyDescent="0.25">
      <c r="A2479" s="143" t="s">
        <v>1217</v>
      </c>
      <c r="B2479" s="75" t="s">
        <v>1179</v>
      </c>
      <c r="C2479" s="73"/>
      <c r="D2479" s="111"/>
      <c r="E2479" s="76"/>
      <c r="F2479" s="76"/>
      <c r="G2479" s="78"/>
      <c r="H2479" s="186"/>
      <c r="I2479" s="186"/>
      <c r="J2479" s="186"/>
      <c r="K2479" s="186"/>
      <c r="L2479" s="186"/>
      <c r="M2479" s="186"/>
      <c r="N2479" s="186"/>
      <c r="O2479" s="186"/>
      <c r="P2479" s="186"/>
      <c r="Q2479" s="186"/>
      <c r="R2479" s="186"/>
      <c r="S2479" s="186"/>
      <c r="T2479" s="186"/>
      <c r="U2479" s="186"/>
      <c r="V2479" s="186"/>
      <c r="W2479" s="186"/>
      <c r="X2479" s="186"/>
      <c r="Y2479" s="186"/>
      <c r="Z2479" s="186"/>
      <c r="AA2479" s="186"/>
      <c r="AB2479" s="186"/>
      <c r="AC2479" s="186"/>
      <c r="AD2479" s="186"/>
      <c r="AE2479" s="186"/>
      <c r="AF2479" s="186"/>
      <c r="AG2479" s="186"/>
      <c r="AH2479" s="186"/>
      <c r="AI2479" s="186"/>
      <c r="AJ2479" s="186"/>
      <c r="AK2479" s="186"/>
      <c r="AL2479" s="186"/>
      <c r="AM2479" s="186"/>
      <c r="AN2479" s="186"/>
      <c r="AO2479" s="186"/>
      <c r="AP2479" s="186"/>
    </row>
    <row r="2480" spans="1:42" s="55" customFormat="1" ht="31.9" hidden="1" customHeight="1" outlineLevel="1" x14ac:dyDescent="0.25">
      <c r="A2480" s="143" t="s">
        <v>1218</v>
      </c>
      <c r="B2480" s="75" t="s">
        <v>1181</v>
      </c>
      <c r="C2480" s="73"/>
      <c r="D2480" s="111"/>
      <c r="E2480" s="76"/>
      <c r="F2480" s="76"/>
      <c r="G2480" s="78"/>
      <c r="H2480" s="186"/>
      <c r="I2480" s="186"/>
      <c r="J2480" s="186"/>
      <c r="K2480" s="186"/>
      <c r="L2480" s="186"/>
      <c r="M2480" s="186"/>
      <c r="N2480" s="186"/>
      <c r="O2480" s="186"/>
      <c r="P2480" s="186"/>
      <c r="Q2480" s="186"/>
      <c r="R2480" s="186"/>
      <c r="S2480" s="186"/>
      <c r="T2480" s="186"/>
      <c r="U2480" s="186"/>
      <c r="V2480" s="186"/>
      <c r="W2480" s="186"/>
      <c r="X2480" s="186"/>
      <c r="Y2480" s="186"/>
      <c r="Z2480" s="186"/>
      <c r="AA2480" s="186"/>
      <c r="AB2480" s="186"/>
      <c r="AC2480" s="186"/>
      <c r="AD2480" s="186"/>
      <c r="AE2480" s="186"/>
      <c r="AF2480" s="186"/>
      <c r="AG2480" s="186"/>
      <c r="AH2480" s="186"/>
      <c r="AI2480" s="186"/>
      <c r="AJ2480" s="186"/>
      <c r="AK2480" s="186"/>
      <c r="AL2480" s="186"/>
      <c r="AM2480" s="186"/>
      <c r="AN2480" s="186"/>
      <c r="AO2480" s="186"/>
      <c r="AP2480" s="186"/>
    </row>
    <row r="2481" spans="1:42" s="55" customFormat="1" ht="31.9" hidden="1" customHeight="1" outlineLevel="1" x14ac:dyDescent="0.25">
      <c r="A2481" s="143" t="s">
        <v>1219</v>
      </c>
      <c r="B2481" s="72" t="s">
        <v>327</v>
      </c>
      <c r="C2481" s="73"/>
      <c r="D2481" s="111"/>
      <c r="E2481" s="76"/>
      <c r="F2481" s="76"/>
      <c r="G2481" s="78"/>
      <c r="H2481" s="186"/>
      <c r="I2481" s="186"/>
      <c r="J2481" s="186"/>
      <c r="K2481" s="186"/>
      <c r="L2481" s="186"/>
      <c r="M2481" s="186"/>
      <c r="N2481" s="186"/>
      <c r="O2481" s="186"/>
      <c r="P2481" s="186"/>
      <c r="Q2481" s="186"/>
      <c r="R2481" s="186"/>
      <c r="S2481" s="186"/>
      <c r="T2481" s="186"/>
      <c r="U2481" s="186"/>
      <c r="V2481" s="186"/>
      <c r="W2481" s="186"/>
      <c r="X2481" s="186"/>
      <c r="Y2481" s="186"/>
      <c r="Z2481" s="186"/>
      <c r="AA2481" s="186"/>
      <c r="AB2481" s="186"/>
      <c r="AC2481" s="186"/>
      <c r="AD2481" s="186"/>
      <c r="AE2481" s="186"/>
      <c r="AF2481" s="186"/>
      <c r="AG2481" s="186"/>
      <c r="AH2481" s="186"/>
      <c r="AI2481" s="186"/>
      <c r="AJ2481" s="186"/>
      <c r="AK2481" s="186"/>
      <c r="AL2481" s="186"/>
      <c r="AM2481" s="186"/>
      <c r="AN2481" s="186"/>
      <c r="AO2481" s="186"/>
      <c r="AP2481" s="186"/>
    </row>
    <row r="2482" spans="1:42" s="55" customFormat="1" ht="31.9" hidden="1" customHeight="1" outlineLevel="1" x14ac:dyDescent="0.25">
      <c r="A2482" s="143" t="s">
        <v>1220</v>
      </c>
      <c r="B2482" s="75" t="s">
        <v>1173</v>
      </c>
      <c r="C2482" s="73"/>
      <c r="D2482" s="111"/>
      <c r="E2482" s="76"/>
      <c r="F2482" s="76"/>
      <c r="G2482" s="78"/>
      <c r="H2482" s="186"/>
      <c r="I2482" s="186"/>
      <c r="J2482" s="186"/>
      <c r="K2482" s="186"/>
      <c r="L2482" s="186"/>
      <c r="M2482" s="186"/>
      <c r="N2482" s="186"/>
      <c r="O2482" s="186"/>
      <c r="P2482" s="186"/>
      <c r="Q2482" s="186"/>
      <c r="R2482" s="186"/>
      <c r="S2482" s="186"/>
      <c r="T2482" s="186"/>
      <c r="U2482" s="186"/>
      <c r="V2482" s="186"/>
      <c r="W2482" s="186"/>
      <c r="X2482" s="186"/>
      <c r="Y2482" s="186"/>
      <c r="Z2482" s="186"/>
      <c r="AA2482" s="186"/>
      <c r="AB2482" s="186"/>
      <c r="AC2482" s="186"/>
      <c r="AD2482" s="186"/>
      <c r="AE2482" s="186"/>
      <c r="AF2482" s="186"/>
      <c r="AG2482" s="186"/>
      <c r="AH2482" s="186"/>
      <c r="AI2482" s="186"/>
      <c r="AJ2482" s="186"/>
      <c r="AK2482" s="186"/>
      <c r="AL2482" s="186"/>
      <c r="AM2482" s="186"/>
      <c r="AN2482" s="186"/>
      <c r="AO2482" s="186"/>
      <c r="AP2482" s="186"/>
    </row>
    <row r="2483" spans="1:42" s="55" customFormat="1" ht="31.9" hidden="1" customHeight="1" outlineLevel="1" x14ac:dyDescent="0.25">
      <c r="A2483" s="143" t="s">
        <v>1221</v>
      </c>
      <c r="B2483" s="75" t="s">
        <v>1175</v>
      </c>
      <c r="C2483" s="73"/>
      <c r="D2483" s="111"/>
      <c r="E2483" s="76"/>
      <c r="F2483" s="76"/>
      <c r="G2483" s="78"/>
      <c r="H2483" s="186"/>
      <c r="I2483" s="186"/>
      <c r="J2483" s="186"/>
      <c r="K2483" s="186"/>
      <c r="L2483" s="186"/>
      <c r="M2483" s="186"/>
      <c r="N2483" s="186"/>
      <c r="O2483" s="186"/>
      <c r="P2483" s="186"/>
      <c r="Q2483" s="186"/>
      <c r="R2483" s="186"/>
      <c r="S2483" s="186"/>
      <c r="T2483" s="186"/>
      <c r="U2483" s="186"/>
      <c r="V2483" s="186"/>
      <c r="W2483" s="186"/>
      <c r="X2483" s="186"/>
      <c r="Y2483" s="186"/>
      <c r="Z2483" s="186"/>
      <c r="AA2483" s="186"/>
      <c r="AB2483" s="186"/>
      <c r="AC2483" s="186"/>
      <c r="AD2483" s="186"/>
      <c r="AE2483" s="186"/>
      <c r="AF2483" s="186"/>
      <c r="AG2483" s="186"/>
      <c r="AH2483" s="186"/>
      <c r="AI2483" s="186"/>
      <c r="AJ2483" s="186"/>
      <c r="AK2483" s="186"/>
      <c r="AL2483" s="186"/>
      <c r="AM2483" s="186"/>
      <c r="AN2483" s="186"/>
      <c r="AO2483" s="186"/>
      <c r="AP2483" s="186"/>
    </row>
    <row r="2484" spans="1:42" s="55" customFormat="1" ht="31.9" hidden="1" customHeight="1" outlineLevel="1" x14ac:dyDescent="0.25">
      <c r="A2484" s="143" t="s">
        <v>1222</v>
      </c>
      <c r="B2484" s="75" t="s">
        <v>1177</v>
      </c>
      <c r="C2484" s="73"/>
      <c r="D2484" s="111"/>
      <c r="E2484" s="76"/>
      <c r="F2484" s="76"/>
      <c r="G2484" s="78"/>
      <c r="H2484" s="186"/>
      <c r="I2484" s="186"/>
      <c r="J2484" s="186"/>
      <c r="K2484" s="186"/>
      <c r="L2484" s="186"/>
      <c r="M2484" s="186"/>
      <c r="N2484" s="186"/>
      <c r="O2484" s="186"/>
      <c r="P2484" s="186"/>
      <c r="Q2484" s="186"/>
      <c r="R2484" s="186"/>
      <c r="S2484" s="186"/>
      <c r="T2484" s="186"/>
      <c r="U2484" s="186"/>
      <c r="V2484" s="186"/>
      <c r="W2484" s="186"/>
      <c r="X2484" s="186"/>
      <c r="Y2484" s="186"/>
      <c r="Z2484" s="186"/>
      <c r="AA2484" s="186"/>
      <c r="AB2484" s="186"/>
      <c r="AC2484" s="186"/>
      <c r="AD2484" s="186"/>
      <c r="AE2484" s="186"/>
      <c r="AF2484" s="186"/>
      <c r="AG2484" s="186"/>
      <c r="AH2484" s="186"/>
      <c r="AI2484" s="186"/>
      <c r="AJ2484" s="186"/>
      <c r="AK2484" s="186"/>
      <c r="AL2484" s="186"/>
      <c r="AM2484" s="186"/>
      <c r="AN2484" s="186"/>
      <c r="AO2484" s="186"/>
      <c r="AP2484" s="186"/>
    </row>
    <row r="2485" spans="1:42" s="55" customFormat="1" ht="31.9" hidden="1" customHeight="1" outlineLevel="1" x14ac:dyDescent="0.25">
      <c r="A2485" s="143" t="s">
        <v>1223</v>
      </c>
      <c r="B2485" s="75" t="s">
        <v>1179</v>
      </c>
      <c r="C2485" s="73"/>
      <c r="D2485" s="111"/>
      <c r="E2485" s="76"/>
      <c r="F2485" s="76"/>
      <c r="G2485" s="78"/>
      <c r="H2485" s="186"/>
      <c r="I2485" s="186"/>
      <c r="J2485" s="186"/>
      <c r="K2485" s="186"/>
      <c r="L2485" s="186"/>
      <c r="M2485" s="186"/>
      <c r="N2485" s="186"/>
      <c r="O2485" s="186"/>
      <c r="P2485" s="186"/>
      <c r="Q2485" s="186"/>
      <c r="R2485" s="186"/>
      <c r="S2485" s="186"/>
      <c r="T2485" s="186"/>
      <c r="U2485" s="186"/>
      <c r="V2485" s="186"/>
      <c r="W2485" s="186"/>
      <c r="X2485" s="186"/>
      <c r="Y2485" s="186"/>
      <c r="Z2485" s="186"/>
      <c r="AA2485" s="186"/>
      <c r="AB2485" s="186"/>
      <c r="AC2485" s="186"/>
      <c r="AD2485" s="186"/>
      <c r="AE2485" s="186"/>
      <c r="AF2485" s="186"/>
      <c r="AG2485" s="186"/>
      <c r="AH2485" s="186"/>
      <c r="AI2485" s="186"/>
      <c r="AJ2485" s="186"/>
      <c r="AK2485" s="186"/>
      <c r="AL2485" s="186"/>
      <c r="AM2485" s="186"/>
      <c r="AN2485" s="186"/>
      <c r="AO2485" s="186"/>
      <c r="AP2485" s="186"/>
    </row>
    <row r="2486" spans="1:42" s="55" customFormat="1" ht="31.9" hidden="1" customHeight="1" outlineLevel="1" x14ac:dyDescent="0.25">
      <c r="A2486" s="143" t="s">
        <v>1224</v>
      </c>
      <c r="B2486" s="75" t="s">
        <v>1181</v>
      </c>
      <c r="C2486" s="73"/>
      <c r="D2486" s="111"/>
      <c r="E2486" s="76"/>
      <c r="F2486" s="76"/>
      <c r="G2486" s="78"/>
      <c r="H2486" s="186"/>
      <c r="I2486" s="186"/>
      <c r="J2486" s="186"/>
      <c r="K2486" s="186"/>
      <c r="L2486" s="186"/>
      <c r="M2486" s="186"/>
      <c r="N2486" s="186"/>
      <c r="O2486" s="186"/>
      <c r="P2486" s="186"/>
      <c r="Q2486" s="186"/>
      <c r="R2486" s="186"/>
      <c r="S2486" s="186"/>
      <c r="T2486" s="186"/>
      <c r="U2486" s="186"/>
      <c r="V2486" s="186"/>
      <c r="W2486" s="186"/>
      <c r="X2486" s="186"/>
      <c r="Y2486" s="186"/>
      <c r="Z2486" s="186"/>
      <c r="AA2486" s="186"/>
      <c r="AB2486" s="186"/>
      <c r="AC2486" s="186"/>
      <c r="AD2486" s="186"/>
      <c r="AE2486" s="186"/>
      <c r="AF2486" s="186"/>
      <c r="AG2486" s="186"/>
      <c r="AH2486" s="186"/>
      <c r="AI2486" s="186"/>
      <c r="AJ2486" s="186"/>
      <c r="AK2486" s="186"/>
      <c r="AL2486" s="186"/>
      <c r="AM2486" s="186"/>
      <c r="AN2486" s="186"/>
      <c r="AO2486" s="186"/>
      <c r="AP2486" s="186"/>
    </row>
    <row r="2487" spans="1:42" s="55" customFormat="1" ht="31.9" hidden="1" customHeight="1" outlineLevel="1" x14ac:dyDescent="0.25">
      <c r="A2487" s="143" t="s">
        <v>283</v>
      </c>
      <c r="B2487" s="68" t="s">
        <v>122</v>
      </c>
      <c r="C2487" s="69"/>
      <c r="D2487" s="119"/>
      <c r="E2487" s="85"/>
      <c r="F2487" s="85"/>
      <c r="G2487" s="86"/>
      <c r="H2487" s="186"/>
      <c r="I2487" s="186"/>
      <c r="J2487" s="186"/>
      <c r="K2487" s="186"/>
      <c r="L2487" s="186"/>
      <c r="M2487" s="186"/>
      <c r="N2487" s="186"/>
      <c r="O2487" s="186"/>
      <c r="P2487" s="186"/>
      <c r="Q2487" s="186"/>
      <c r="R2487" s="186"/>
      <c r="S2487" s="186"/>
      <c r="T2487" s="186"/>
      <c r="U2487" s="186"/>
      <c r="V2487" s="186"/>
      <c r="W2487" s="186"/>
      <c r="X2487" s="186"/>
      <c r="Y2487" s="186"/>
      <c r="Z2487" s="186"/>
      <c r="AA2487" s="186"/>
      <c r="AB2487" s="186"/>
      <c r="AC2487" s="186"/>
      <c r="AD2487" s="186"/>
      <c r="AE2487" s="186"/>
      <c r="AF2487" s="186"/>
      <c r="AG2487" s="186"/>
      <c r="AH2487" s="186"/>
      <c r="AI2487" s="186"/>
      <c r="AJ2487" s="186"/>
      <c r="AK2487" s="186"/>
      <c r="AL2487" s="186"/>
      <c r="AM2487" s="186"/>
      <c r="AN2487" s="186"/>
      <c r="AO2487" s="186"/>
      <c r="AP2487" s="186"/>
    </row>
    <row r="2488" spans="1:42" s="55" customFormat="1" ht="31.9" hidden="1" customHeight="1" outlineLevel="1" x14ac:dyDescent="0.25">
      <c r="A2488" s="143" t="s">
        <v>284</v>
      </c>
      <c r="B2488" s="72" t="s">
        <v>4</v>
      </c>
      <c r="C2488" s="73"/>
      <c r="D2488" s="111"/>
      <c r="E2488" s="76"/>
      <c r="F2488" s="76"/>
      <c r="G2488" s="78"/>
      <c r="H2488" s="186"/>
      <c r="I2488" s="186"/>
      <c r="J2488" s="186"/>
      <c r="K2488" s="186"/>
      <c r="L2488" s="186"/>
      <c r="M2488" s="186"/>
      <c r="N2488" s="186"/>
      <c r="O2488" s="186"/>
      <c r="P2488" s="186"/>
      <c r="Q2488" s="186"/>
      <c r="R2488" s="186"/>
      <c r="S2488" s="186"/>
      <c r="T2488" s="186"/>
      <c r="U2488" s="186"/>
      <c r="V2488" s="186"/>
      <c r="W2488" s="186"/>
      <c r="X2488" s="186"/>
      <c r="Y2488" s="186"/>
      <c r="Z2488" s="186"/>
      <c r="AA2488" s="186"/>
      <c r="AB2488" s="186"/>
      <c r="AC2488" s="186"/>
      <c r="AD2488" s="186"/>
      <c r="AE2488" s="186"/>
      <c r="AF2488" s="186"/>
      <c r="AG2488" s="186"/>
      <c r="AH2488" s="186"/>
      <c r="AI2488" s="186"/>
      <c r="AJ2488" s="186"/>
      <c r="AK2488" s="186"/>
      <c r="AL2488" s="186"/>
      <c r="AM2488" s="186"/>
      <c r="AN2488" s="186"/>
      <c r="AO2488" s="186"/>
      <c r="AP2488" s="186"/>
    </row>
    <row r="2489" spans="1:42" s="55" customFormat="1" ht="31.9" hidden="1" customHeight="1" outlineLevel="1" x14ac:dyDescent="0.25">
      <c r="A2489" s="143" t="s">
        <v>1225</v>
      </c>
      <c r="B2489" s="75" t="s">
        <v>1173</v>
      </c>
      <c r="C2489" s="73"/>
      <c r="D2489" s="111"/>
      <c r="E2489" s="76"/>
      <c r="F2489" s="76"/>
      <c r="G2489" s="78"/>
      <c r="H2489" s="186"/>
      <c r="I2489" s="186"/>
      <c r="J2489" s="186"/>
      <c r="K2489" s="186"/>
      <c r="L2489" s="186"/>
      <c r="M2489" s="186"/>
      <c r="N2489" s="186"/>
      <c r="O2489" s="186"/>
      <c r="P2489" s="186"/>
      <c r="Q2489" s="186"/>
      <c r="R2489" s="186"/>
      <c r="S2489" s="186"/>
      <c r="T2489" s="186"/>
      <c r="U2489" s="186"/>
      <c r="V2489" s="186"/>
      <c r="W2489" s="186"/>
      <c r="X2489" s="186"/>
      <c r="Y2489" s="186"/>
      <c r="Z2489" s="186"/>
      <c r="AA2489" s="186"/>
      <c r="AB2489" s="186"/>
      <c r="AC2489" s="186"/>
      <c r="AD2489" s="186"/>
      <c r="AE2489" s="186"/>
      <c r="AF2489" s="186"/>
      <c r="AG2489" s="186"/>
      <c r="AH2489" s="186"/>
      <c r="AI2489" s="186"/>
      <c r="AJ2489" s="186"/>
      <c r="AK2489" s="186"/>
      <c r="AL2489" s="186"/>
      <c r="AM2489" s="186"/>
      <c r="AN2489" s="186"/>
      <c r="AO2489" s="186"/>
      <c r="AP2489" s="186"/>
    </row>
    <row r="2490" spans="1:42" s="55" customFormat="1" ht="31.9" hidden="1" customHeight="1" outlineLevel="1" x14ac:dyDescent="0.25">
      <c r="A2490" s="143" t="s">
        <v>1226</v>
      </c>
      <c r="B2490" s="75" t="s">
        <v>1175</v>
      </c>
      <c r="C2490" s="73"/>
      <c r="D2490" s="111"/>
      <c r="E2490" s="76"/>
      <c r="F2490" s="76"/>
      <c r="G2490" s="78"/>
      <c r="H2490" s="186"/>
      <c r="I2490" s="186"/>
      <c r="J2490" s="186"/>
      <c r="K2490" s="186"/>
      <c r="L2490" s="186"/>
      <c r="M2490" s="186"/>
      <c r="N2490" s="186"/>
      <c r="O2490" s="186"/>
      <c r="P2490" s="186"/>
      <c r="Q2490" s="186"/>
      <c r="R2490" s="186"/>
      <c r="S2490" s="186"/>
      <c r="T2490" s="186"/>
      <c r="U2490" s="186"/>
      <c r="V2490" s="186"/>
      <c r="W2490" s="186"/>
      <c r="X2490" s="186"/>
      <c r="Y2490" s="186"/>
      <c r="Z2490" s="186"/>
      <c r="AA2490" s="186"/>
      <c r="AB2490" s="186"/>
      <c r="AC2490" s="186"/>
      <c r="AD2490" s="186"/>
      <c r="AE2490" s="186"/>
      <c r="AF2490" s="186"/>
      <c r="AG2490" s="186"/>
      <c r="AH2490" s="186"/>
      <c r="AI2490" s="186"/>
      <c r="AJ2490" s="186"/>
      <c r="AK2490" s="186"/>
      <c r="AL2490" s="186"/>
      <c r="AM2490" s="186"/>
      <c r="AN2490" s="186"/>
      <c r="AO2490" s="186"/>
      <c r="AP2490" s="186"/>
    </row>
    <row r="2491" spans="1:42" s="55" customFormat="1" ht="31.9" hidden="1" customHeight="1" outlineLevel="1" x14ac:dyDescent="0.25">
      <c r="A2491" s="143" t="s">
        <v>1227</v>
      </c>
      <c r="B2491" s="75" t="s">
        <v>1177</v>
      </c>
      <c r="C2491" s="73"/>
      <c r="D2491" s="111"/>
      <c r="E2491" s="76"/>
      <c r="F2491" s="76"/>
      <c r="G2491" s="78"/>
      <c r="H2491" s="186"/>
      <c r="I2491" s="186"/>
      <c r="J2491" s="186"/>
      <c r="K2491" s="186"/>
      <c r="L2491" s="186"/>
      <c r="M2491" s="186"/>
      <c r="N2491" s="186"/>
      <c r="O2491" s="186"/>
      <c r="P2491" s="186"/>
      <c r="Q2491" s="186"/>
      <c r="R2491" s="186"/>
      <c r="S2491" s="186"/>
      <c r="T2491" s="186"/>
      <c r="U2491" s="186"/>
      <c r="V2491" s="186"/>
      <c r="W2491" s="186"/>
      <c r="X2491" s="186"/>
      <c r="Y2491" s="186"/>
      <c r="Z2491" s="186"/>
      <c r="AA2491" s="186"/>
      <c r="AB2491" s="186"/>
      <c r="AC2491" s="186"/>
      <c r="AD2491" s="186"/>
      <c r="AE2491" s="186"/>
      <c r="AF2491" s="186"/>
      <c r="AG2491" s="186"/>
      <c r="AH2491" s="186"/>
      <c r="AI2491" s="186"/>
      <c r="AJ2491" s="186"/>
      <c r="AK2491" s="186"/>
      <c r="AL2491" s="186"/>
      <c r="AM2491" s="186"/>
      <c r="AN2491" s="186"/>
      <c r="AO2491" s="186"/>
      <c r="AP2491" s="186"/>
    </row>
    <row r="2492" spans="1:42" s="55" customFormat="1" ht="31.9" hidden="1" customHeight="1" outlineLevel="1" x14ac:dyDescent="0.25">
      <c r="A2492" s="143" t="s">
        <v>1228</v>
      </c>
      <c r="B2492" s="75" t="s">
        <v>1179</v>
      </c>
      <c r="C2492" s="73"/>
      <c r="D2492" s="111"/>
      <c r="E2492" s="76"/>
      <c r="F2492" s="76"/>
      <c r="G2492" s="78"/>
      <c r="H2492" s="186"/>
      <c r="I2492" s="186"/>
      <c r="J2492" s="186"/>
      <c r="K2492" s="186"/>
      <c r="L2492" s="186"/>
      <c r="M2492" s="186"/>
      <c r="N2492" s="186"/>
      <c r="O2492" s="186"/>
      <c r="P2492" s="186"/>
      <c r="Q2492" s="186"/>
      <c r="R2492" s="186"/>
      <c r="S2492" s="186"/>
      <c r="T2492" s="186"/>
      <c r="U2492" s="186"/>
      <c r="V2492" s="186"/>
      <c r="W2492" s="186"/>
      <c r="X2492" s="186"/>
      <c r="Y2492" s="186"/>
      <c r="Z2492" s="186"/>
      <c r="AA2492" s="186"/>
      <c r="AB2492" s="186"/>
      <c r="AC2492" s="186"/>
      <c r="AD2492" s="186"/>
      <c r="AE2492" s="186"/>
      <c r="AF2492" s="186"/>
      <c r="AG2492" s="186"/>
      <c r="AH2492" s="186"/>
      <c r="AI2492" s="186"/>
      <c r="AJ2492" s="186"/>
      <c r="AK2492" s="186"/>
      <c r="AL2492" s="186"/>
      <c r="AM2492" s="186"/>
      <c r="AN2492" s="186"/>
      <c r="AO2492" s="186"/>
      <c r="AP2492" s="186"/>
    </row>
    <row r="2493" spans="1:42" s="55" customFormat="1" ht="31.9" hidden="1" customHeight="1" outlineLevel="1" x14ac:dyDescent="0.25">
      <c r="A2493" s="143" t="s">
        <v>1229</v>
      </c>
      <c r="B2493" s="75" t="s">
        <v>1181</v>
      </c>
      <c r="C2493" s="73"/>
      <c r="D2493" s="111"/>
      <c r="E2493" s="76"/>
      <c r="F2493" s="76"/>
      <c r="G2493" s="78"/>
      <c r="H2493" s="186"/>
      <c r="I2493" s="186"/>
      <c r="J2493" s="186"/>
      <c r="K2493" s="186"/>
      <c r="L2493" s="186"/>
      <c r="M2493" s="186"/>
      <c r="N2493" s="186"/>
      <c r="O2493" s="186"/>
      <c r="P2493" s="186"/>
      <c r="Q2493" s="186"/>
      <c r="R2493" s="186"/>
      <c r="S2493" s="186"/>
      <c r="T2493" s="186"/>
      <c r="U2493" s="186"/>
      <c r="V2493" s="186"/>
      <c r="W2493" s="186"/>
      <c r="X2493" s="186"/>
      <c r="Y2493" s="186"/>
      <c r="Z2493" s="186"/>
      <c r="AA2493" s="186"/>
      <c r="AB2493" s="186"/>
      <c r="AC2493" s="186"/>
      <c r="AD2493" s="186"/>
      <c r="AE2493" s="186"/>
      <c r="AF2493" s="186"/>
      <c r="AG2493" s="186"/>
      <c r="AH2493" s="186"/>
      <c r="AI2493" s="186"/>
      <c r="AJ2493" s="186"/>
      <c r="AK2493" s="186"/>
      <c r="AL2493" s="186"/>
      <c r="AM2493" s="186"/>
      <c r="AN2493" s="186"/>
      <c r="AO2493" s="186"/>
      <c r="AP2493" s="186"/>
    </row>
    <row r="2494" spans="1:42" s="55" customFormat="1" ht="31.9" hidden="1" customHeight="1" outlineLevel="1" x14ac:dyDescent="0.25">
      <c r="A2494" s="143" t="s">
        <v>285</v>
      </c>
      <c r="B2494" s="107" t="s">
        <v>3</v>
      </c>
      <c r="C2494" s="73"/>
      <c r="D2494" s="111"/>
      <c r="E2494" s="76"/>
      <c r="F2494" s="76"/>
      <c r="G2494" s="78"/>
      <c r="H2494" s="186"/>
      <c r="I2494" s="186"/>
      <c r="J2494" s="186"/>
      <c r="K2494" s="186"/>
      <c r="L2494" s="186"/>
      <c r="M2494" s="186"/>
      <c r="N2494" s="186"/>
      <c r="O2494" s="186"/>
      <c r="P2494" s="186"/>
      <c r="Q2494" s="186"/>
      <c r="R2494" s="186"/>
      <c r="S2494" s="186"/>
      <c r="T2494" s="186"/>
      <c r="U2494" s="186"/>
      <c r="V2494" s="186"/>
      <c r="W2494" s="186"/>
      <c r="X2494" s="186"/>
      <c r="Y2494" s="186"/>
      <c r="Z2494" s="186"/>
      <c r="AA2494" s="186"/>
      <c r="AB2494" s="186"/>
      <c r="AC2494" s="186"/>
      <c r="AD2494" s="186"/>
      <c r="AE2494" s="186"/>
      <c r="AF2494" s="186"/>
      <c r="AG2494" s="186"/>
      <c r="AH2494" s="186"/>
      <c r="AI2494" s="186"/>
      <c r="AJ2494" s="186"/>
      <c r="AK2494" s="186"/>
      <c r="AL2494" s="186"/>
      <c r="AM2494" s="186"/>
      <c r="AN2494" s="186"/>
      <c r="AO2494" s="186"/>
      <c r="AP2494" s="186"/>
    </row>
    <row r="2495" spans="1:42" s="55" customFormat="1" ht="31.9" hidden="1" customHeight="1" outlineLevel="1" x14ac:dyDescent="0.25">
      <c r="A2495" s="143" t="s">
        <v>1230</v>
      </c>
      <c r="B2495" s="75" t="s">
        <v>1173</v>
      </c>
      <c r="C2495" s="73"/>
      <c r="D2495" s="111"/>
      <c r="E2495" s="76"/>
      <c r="F2495" s="76"/>
      <c r="G2495" s="78"/>
      <c r="H2495" s="186"/>
      <c r="I2495" s="186"/>
      <c r="J2495" s="186"/>
      <c r="K2495" s="186"/>
      <c r="L2495" s="186"/>
      <c r="M2495" s="186"/>
      <c r="N2495" s="186"/>
      <c r="O2495" s="186"/>
      <c r="P2495" s="186"/>
      <c r="Q2495" s="186"/>
      <c r="R2495" s="186"/>
      <c r="S2495" s="186"/>
      <c r="T2495" s="186"/>
      <c r="U2495" s="186"/>
      <c r="V2495" s="186"/>
      <c r="W2495" s="186"/>
      <c r="X2495" s="186"/>
      <c r="Y2495" s="186"/>
      <c r="Z2495" s="186"/>
      <c r="AA2495" s="186"/>
      <c r="AB2495" s="186"/>
      <c r="AC2495" s="186"/>
      <c r="AD2495" s="186"/>
      <c r="AE2495" s="186"/>
      <c r="AF2495" s="186"/>
      <c r="AG2495" s="186"/>
      <c r="AH2495" s="186"/>
      <c r="AI2495" s="186"/>
      <c r="AJ2495" s="186"/>
      <c r="AK2495" s="186"/>
      <c r="AL2495" s="186"/>
      <c r="AM2495" s="186"/>
      <c r="AN2495" s="186"/>
      <c r="AO2495" s="186"/>
      <c r="AP2495" s="186"/>
    </row>
    <row r="2496" spans="1:42" s="55" customFormat="1" ht="31.9" hidden="1" customHeight="1" outlineLevel="1" x14ac:dyDescent="0.25">
      <c r="A2496" s="143" t="s">
        <v>1231</v>
      </c>
      <c r="B2496" s="75" t="s">
        <v>1175</v>
      </c>
      <c r="C2496" s="73"/>
      <c r="D2496" s="111"/>
      <c r="E2496" s="76"/>
      <c r="F2496" s="76"/>
      <c r="G2496" s="78"/>
      <c r="H2496" s="186"/>
      <c r="I2496" s="186"/>
      <c r="J2496" s="186"/>
      <c r="K2496" s="186"/>
      <c r="L2496" s="186"/>
      <c r="M2496" s="186"/>
      <c r="N2496" s="186"/>
      <c r="O2496" s="186"/>
      <c r="P2496" s="186"/>
      <c r="Q2496" s="186"/>
      <c r="R2496" s="186"/>
      <c r="S2496" s="186"/>
      <c r="T2496" s="186"/>
      <c r="U2496" s="186"/>
      <c r="V2496" s="186"/>
      <c r="W2496" s="186"/>
      <c r="X2496" s="186"/>
      <c r="Y2496" s="186"/>
      <c r="Z2496" s="186"/>
      <c r="AA2496" s="186"/>
      <c r="AB2496" s="186"/>
      <c r="AC2496" s="186"/>
      <c r="AD2496" s="186"/>
      <c r="AE2496" s="186"/>
      <c r="AF2496" s="186"/>
      <c r="AG2496" s="186"/>
      <c r="AH2496" s="186"/>
      <c r="AI2496" s="186"/>
      <c r="AJ2496" s="186"/>
      <c r="AK2496" s="186"/>
      <c r="AL2496" s="186"/>
      <c r="AM2496" s="186"/>
      <c r="AN2496" s="186"/>
      <c r="AO2496" s="186"/>
      <c r="AP2496" s="186"/>
    </row>
    <row r="2497" spans="1:42" s="55" customFormat="1" ht="31.9" hidden="1" customHeight="1" outlineLevel="1" x14ac:dyDescent="0.25">
      <c r="A2497" s="143" t="s">
        <v>1232</v>
      </c>
      <c r="B2497" s="75" t="s">
        <v>1177</v>
      </c>
      <c r="C2497" s="73"/>
      <c r="D2497" s="111"/>
      <c r="E2497" s="76"/>
      <c r="F2497" s="76"/>
      <c r="G2497" s="78"/>
      <c r="H2497" s="186"/>
      <c r="I2497" s="186"/>
      <c r="J2497" s="186"/>
      <c r="K2497" s="186"/>
      <c r="L2497" s="186"/>
      <c r="M2497" s="186"/>
      <c r="N2497" s="186"/>
      <c r="O2497" s="186"/>
      <c r="P2497" s="186"/>
      <c r="Q2497" s="186"/>
      <c r="R2497" s="186"/>
      <c r="S2497" s="186"/>
      <c r="T2497" s="186"/>
      <c r="U2497" s="186"/>
      <c r="V2497" s="186"/>
      <c r="W2497" s="186"/>
      <c r="X2497" s="186"/>
      <c r="Y2497" s="186"/>
      <c r="Z2497" s="186"/>
      <c r="AA2497" s="186"/>
      <c r="AB2497" s="186"/>
      <c r="AC2497" s="186"/>
      <c r="AD2497" s="186"/>
      <c r="AE2497" s="186"/>
      <c r="AF2497" s="186"/>
      <c r="AG2497" s="186"/>
      <c r="AH2497" s="186"/>
      <c r="AI2497" s="186"/>
      <c r="AJ2497" s="186"/>
      <c r="AK2497" s="186"/>
      <c r="AL2497" s="186"/>
      <c r="AM2497" s="186"/>
      <c r="AN2497" s="186"/>
      <c r="AO2497" s="186"/>
      <c r="AP2497" s="186"/>
    </row>
    <row r="2498" spans="1:42" s="55" customFormat="1" ht="31.9" hidden="1" customHeight="1" outlineLevel="1" x14ac:dyDescent="0.25">
      <c r="A2498" s="143" t="s">
        <v>1233</v>
      </c>
      <c r="B2498" s="75" t="s">
        <v>1179</v>
      </c>
      <c r="C2498" s="73"/>
      <c r="D2498" s="111"/>
      <c r="E2498" s="76"/>
      <c r="F2498" s="76"/>
      <c r="G2498" s="78"/>
      <c r="H2498" s="186"/>
      <c r="I2498" s="186"/>
      <c r="J2498" s="186"/>
      <c r="K2498" s="186"/>
      <c r="L2498" s="186"/>
      <c r="M2498" s="186"/>
      <c r="N2498" s="186"/>
      <c r="O2498" s="186"/>
      <c r="P2498" s="186"/>
      <c r="Q2498" s="186"/>
      <c r="R2498" s="186"/>
      <c r="S2498" s="186"/>
      <c r="T2498" s="186"/>
      <c r="U2498" s="186"/>
      <c r="V2498" s="186"/>
      <c r="W2498" s="186"/>
      <c r="X2498" s="186"/>
      <c r="Y2498" s="186"/>
      <c r="Z2498" s="186"/>
      <c r="AA2498" s="186"/>
      <c r="AB2498" s="186"/>
      <c r="AC2498" s="186"/>
      <c r="AD2498" s="186"/>
      <c r="AE2498" s="186"/>
      <c r="AF2498" s="186"/>
      <c r="AG2498" s="186"/>
      <c r="AH2498" s="186"/>
      <c r="AI2498" s="186"/>
      <c r="AJ2498" s="186"/>
      <c r="AK2498" s="186"/>
      <c r="AL2498" s="186"/>
      <c r="AM2498" s="186"/>
      <c r="AN2498" s="186"/>
      <c r="AO2498" s="186"/>
      <c r="AP2498" s="186"/>
    </row>
    <row r="2499" spans="1:42" s="55" customFormat="1" ht="31.9" hidden="1" customHeight="1" outlineLevel="1" x14ac:dyDescent="0.25">
      <c r="A2499" s="143" t="s">
        <v>1234</v>
      </c>
      <c r="B2499" s="75" t="s">
        <v>1181</v>
      </c>
      <c r="C2499" s="73"/>
      <c r="D2499" s="111"/>
      <c r="E2499" s="76"/>
      <c r="F2499" s="76"/>
      <c r="G2499" s="78"/>
      <c r="H2499" s="186"/>
      <c r="I2499" s="186"/>
      <c r="J2499" s="186"/>
      <c r="K2499" s="186"/>
      <c r="L2499" s="186"/>
      <c r="M2499" s="186"/>
      <c r="N2499" s="186"/>
      <c r="O2499" s="186"/>
      <c r="P2499" s="186"/>
      <c r="Q2499" s="186"/>
      <c r="R2499" s="186"/>
      <c r="S2499" s="186"/>
      <c r="T2499" s="186"/>
      <c r="U2499" s="186"/>
      <c r="V2499" s="186"/>
      <c r="W2499" s="186"/>
      <c r="X2499" s="186"/>
      <c r="Y2499" s="186"/>
      <c r="Z2499" s="186"/>
      <c r="AA2499" s="186"/>
      <c r="AB2499" s="186"/>
      <c r="AC2499" s="186"/>
      <c r="AD2499" s="186"/>
      <c r="AE2499" s="186"/>
      <c r="AF2499" s="186"/>
      <c r="AG2499" s="186"/>
      <c r="AH2499" s="186"/>
      <c r="AI2499" s="186"/>
      <c r="AJ2499" s="186"/>
      <c r="AK2499" s="186"/>
      <c r="AL2499" s="186"/>
      <c r="AM2499" s="186"/>
      <c r="AN2499" s="186"/>
      <c r="AO2499" s="186"/>
      <c r="AP2499" s="186"/>
    </row>
    <row r="2500" spans="1:42" s="55" customFormat="1" ht="31.9" hidden="1" customHeight="1" outlineLevel="1" x14ac:dyDescent="0.25">
      <c r="A2500" s="143" t="s">
        <v>286</v>
      </c>
      <c r="B2500" s="72" t="s">
        <v>5</v>
      </c>
      <c r="C2500" s="73"/>
      <c r="D2500" s="111"/>
      <c r="E2500" s="76"/>
      <c r="F2500" s="76"/>
      <c r="G2500" s="78"/>
      <c r="H2500" s="186"/>
      <c r="I2500" s="186"/>
      <c r="J2500" s="186"/>
      <c r="K2500" s="186"/>
      <c r="L2500" s="186"/>
      <c r="M2500" s="186"/>
      <c r="N2500" s="186"/>
      <c r="O2500" s="186"/>
      <c r="P2500" s="186"/>
      <c r="Q2500" s="186"/>
      <c r="R2500" s="186"/>
      <c r="S2500" s="186"/>
      <c r="T2500" s="186"/>
      <c r="U2500" s="186"/>
      <c r="V2500" s="186"/>
      <c r="W2500" s="186"/>
      <c r="X2500" s="186"/>
      <c r="Y2500" s="186"/>
      <c r="Z2500" s="186"/>
      <c r="AA2500" s="186"/>
      <c r="AB2500" s="186"/>
      <c r="AC2500" s="186"/>
      <c r="AD2500" s="186"/>
      <c r="AE2500" s="186"/>
      <c r="AF2500" s="186"/>
      <c r="AG2500" s="186"/>
      <c r="AH2500" s="186"/>
      <c r="AI2500" s="186"/>
      <c r="AJ2500" s="186"/>
      <c r="AK2500" s="186"/>
      <c r="AL2500" s="186"/>
      <c r="AM2500" s="186"/>
      <c r="AN2500" s="186"/>
      <c r="AO2500" s="186"/>
      <c r="AP2500" s="186"/>
    </row>
    <row r="2501" spans="1:42" s="55" customFormat="1" ht="31.9" hidden="1" customHeight="1" outlineLevel="1" x14ac:dyDescent="0.25">
      <c r="A2501" s="143" t="s">
        <v>1235</v>
      </c>
      <c r="B2501" s="75" t="s">
        <v>1173</v>
      </c>
      <c r="C2501" s="73"/>
      <c r="D2501" s="111"/>
      <c r="E2501" s="76"/>
      <c r="F2501" s="76"/>
      <c r="G2501" s="78"/>
      <c r="H2501" s="186"/>
      <c r="I2501" s="186"/>
      <c r="J2501" s="186"/>
      <c r="K2501" s="186"/>
      <c r="L2501" s="186"/>
      <c r="M2501" s="186"/>
      <c r="N2501" s="186"/>
      <c r="O2501" s="186"/>
      <c r="P2501" s="186"/>
      <c r="Q2501" s="186"/>
      <c r="R2501" s="186"/>
      <c r="S2501" s="186"/>
      <c r="T2501" s="186"/>
      <c r="U2501" s="186"/>
      <c r="V2501" s="186"/>
      <c r="W2501" s="186"/>
      <c r="X2501" s="186"/>
      <c r="Y2501" s="186"/>
      <c r="Z2501" s="186"/>
      <c r="AA2501" s="186"/>
      <c r="AB2501" s="186"/>
      <c r="AC2501" s="186"/>
      <c r="AD2501" s="186"/>
      <c r="AE2501" s="186"/>
      <c r="AF2501" s="186"/>
      <c r="AG2501" s="186"/>
      <c r="AH2501" s="186"/>
      <c r="AI2501" s="186"/>
      <c r="AJ2501" s="186"/>
      <c r="AK2501" s="186"/>
      <c r="AL2501" s="186"/>
      <c r="AM2501" s="186"/>
      <c r="AN2501" s="186"/>
      <c r="AO2501" s="186"/>
      <c r="AP2501" s="186"/>
    </row>
    <row r="2502" spans="1:42" s="55" customFormat="1" ht="31.9" hidden="1" customHeight="1" outlineLevel="1" x14ac:dyDescent="0.25">
      <c r="A2502" s="143" t="s">
        <v>1236</v>
      </c>
      <c r="B2502" s="75" t="s">
        <v>1175</v>
      </c>
      <c r="C2502" s="73"/>
      <c r="D2502" s="111"/>
      <c r="E2502" s="76"/>
      <c r="F2502" s="76"/>
      <c r="G2502" s="78"/>
      <c r="H2502" s="186"/>
      <c r="I2502" s="186"/>
      <c r="J2502" s="186"/>
      <c r="K2502" s="186"/>
      <c r="L2502" s="186"/>
      <c r="M2502" s="186"/>
      <c r="N2502" s="186"/>
      <c r="O2502" s="186"/>
      <c r="P2502" s="186"/>
      <c r="Q2502" s="186"/>
      <c r="R2502" s="186"/>
      <c r="S2502" s="186"/>
      <c r="T2502" s="186"/>
      <c r="U2502" s="186"/>
      <c r="V2502" s="186"/>
      <c r="W2502" s="186"/>
      <c r="X2502" s="186"/>
      <c r="Y2502" s="186"/>
      <c r="Z2502" s="186"/>
      <c r="AA2502" s="186"/>
      <c r="AB2502" s="186"/>
      <c r="AC2502" s="186"/>
      <c r="AD2502" s="186"/>
      <c r="AE2502" s="186"/>
      <c r="AF2502" s="186"/>
      <c r="AG2502" s="186"/>
      <c r="AH2502" s="186"/>
      <c r="AI2502" s="186"/>
      <c r="AJ2502" s="186"/>
      <c r="AK2502" s="186"/>
      <c r="AL2502" s="186"/>
      <c r="AM2502" s="186"/>
      <c r="AN2502" s="186"/>
      <c r="AO2502" s="186"/>
      <c r="AP2502" s="186"/>
    </row>
    <row r="2503" spans="1:42" s="55" customFormat="1" ht="31.9" hidden="1" customHeight="1" outlineLevel="1" x14ac:dyDescent="0.25">
      <c r="A2503" s="143" t="s">
        <v>1237</v>
      </c>
      <c r="B2503" s="75" t="s">
        <v>1177</v>
      </c>
      <c r="C2503" s="73"/>
      <c r="D2503" s="111"/>
      <c r="E2503" s="76"/>
      <c r="F2503" s="76"/>
      <c r="G2503" s="78"/>
      <c r="H2503" s="186"/>
      <c r="I2503" s="186"/>
      <c r="J2503" s="186"/>
      <c r="K2503" s="186"/>
      <c r="L2503" s="186"/>
      <c r="M2503" s="186"/>
      <c r="N2503" s="186"/>
      <c r="O2503" s="186"/>
      <c r="P2503" s="186"/>
      <c r="Q2503" s="186"/>
      <c r="R2503" s="186"/>
      <c r="S2503" s="186"/>
      <c r="T2503" s="186"/>
      <c r="U2503" s="186"/>
      <c r="V2503" s="186"/>
      <c r="W2503" s="186"/>
      <c r="X2503" s="186"/>
      <c r="Y2503" s="186"/>
      <c r="Z2503" s="186"/>
      <c r="AA2503" s="186"/>
      <c r="AB2503" s="186"/>
      <c r="AC2503" s="186"/>
      <c r="AD2503" s="186"/>
      <c r="AE2503" s="186"/>
      <c r="AF2503" s="186"/>
      <c r="AG2503" s="186"/>
      <c r="AH2503" s="186"/>
      <c r="AI2503" s="186"/>
      <c r="AJ2503" s="186"/>
      <c r="AK2503" s="186"/>
      <c r="AL2503" s="186"/>
      <c r="AM2503" s="186"/>
      <c r="AN2503" s="186"/>
      <c r="AO2503" s="186"/>
      <c r="AP2503" s="186"/>
    </row>
    <row r="2504" spans="1:42" s="55" customFormat="1" ht="31.9" hidden="1" customHeight="1" outlineLevel="1" x14ac:dyDescent="0.25">
      <c r="A2504" s="143" t="s">
        <v>1238</v>
      </c>
      <c r="B2504" s="75" t="s">
        <v>1179</v>
      </c>
      <c r="C2504" s="73"/>
      <c r="D2504" s="111"/>
      <c r="E2504" s="76"/>
      <c r="F2504" s="76"/>
      <c r="G2504" s="78"/>
      <c r="H2504" s="186"/>
      <c r="I2504" s="186"/>
      <c r="J2504" s="186"/>
      <c r="K2504" s="186"/>
      <c r="L2504" s="186"/>
      <c r="M2504" s="186"/>
      <c r="N2504" s="186"/>
      <c r="O2504" s="186"/>
      <c r="P2504" s="186"/>
      <c r="Q2504" s="186"/>
      <c r="R2504" s="186"/>
      <c r="S2504" s="186"/>
      <c r="T2504" s="186"/>
      <c r="U2504" s="186"/>
      <c r="V2504" s="186"/>
      <c r="W2504" s="186"/>
      <c r="X2504" s="186"/>
      <c r="Y2504" s="186"/>
      <c r="Z2504" s="186"/>
      <c r="AA2504" s="186"/>
      <c r="AB2504" s="186"/>
      <c r="AC2504" s="186"/>
      <c r="AD2504" s="186"/>
      <c r="AE2504" s="186"/>
      <c r="AF2504" s="186"/>
      <c r="AG2504" s="186"/>
      <c r="AH2504" s="186"/>
      <c r="AI2504" s="186"/>
      <c r="AJ2504" s="186"/>
      <c r="AK2504" s="186"/>
      <c r="AL2504" s="186"/>
      <c r="AM2504" s="186"/>
      <c r="AN2504" s="186"/>
      <c r="AO2504" s="186"/>
      <c r="AP2504" s="186"/>
    </row>
    <row r="2505" spans="1:42" s="55" customFormat="1" ht="31.9" hidden="1" customHeight="1" outlineLevel="1" x14ac:dyDescent="0.25">
      <c r="A2505" s="143" t="s">
        <v>1239</v>
      </c>
      <c r="B2505" s="75" t="s">
        <v>1181</v>
      </c>
      <c r="C2505" s="73"/>
      <c r="D2505" s="111"/>
      <c r="E2505" s="76"/>
      <c r="F2505" s="76"/>
      <c r="G2505" s="78"/>
      <c r="H2505" s="186"/>
      <c r="I2505" s="186"/>
      <c r="J2505" s="186"/>
      <c r="K2505" s="186"/>
      <c r="L2505" s="186"/>
      <c r="M2505" s="186"/>
      <c r="N2505" s="186"/>
      <c r="O2505" s="186"/>
      <c r="P2505" s="186"/>
      <c r="Q2505" s="186"/>
      <c r="R2505" s="186"/>
      <c r="S2505" s="186"/>
      <c r="T2505" s="186"/>
      <c r="U2505" s="186"/>
      <c r="V2505" s="186"/>
      <c r="W2505" s="186"/>
      <c r="X2505" s="186"/>
      <c r="Y2505" s="186"/>
      <c r="Z2505" s="186"/>
      <c r="AA2505" s="186"/>
      <c r="AB2505" s="186"/>
      <c r="AC2505" s="186"/>
      <c r="AD2505" s="186"/>
      <c r="AE2505" s="186"/>
      <c r="AF2505" s="186"/>
      <c r="AG2505" s="186"/>
      <c r="AH2505" s="186"/>
      <c r="AI2505" s="186"/>
      <c r="AJ2505" s="186"/>
      <c r="AK2505" s="186"/>
      <c r="AL2505" s="186"/>
      <c r="AM2505" s="186"/>
      <c r="AN2505" s="186"/>
      <c r="AO2505" s="186"/>
      <c r="AP2505" s="186"/>
    </row>
    <row r="2506" spans="1:42" s="55" customFormat="1" ht="31.9" hidden="1" customHeight="1" outlineLevel="1" x14ac:dyDescent="0.25">
      <c r="A2506" s="143" t="s">
        <v>287</v>
      </c>
      <c r="B2506" s="72" t="s">
        <v>353</v>
      </c>
      <c r="C2506" s="73"/>
      <c r="D2506" s="111"/>
      <c r="E2506" s="76"/>
      <c r="F2506" s="76"/>
      <c r="G2506" s="78"/>
      <c r="H2506" s="186"/>
      <c r="I2506" s="186"/>
      <c r="J2506" s="186"/>
      <c r="K2506" s="186"/>
      <c r="L2506" s="186"/>
      <c r="M2506" s="186"/>
      <c r="N2506" s="186"/>
      <c r="O2506" s="186"/>
      <c r="P2506" s="186"/>
      <c r="Q2506" s="186"/>
      <c r="R2506" s="186"/>
      <c r="S2506" s="186"/>
      <c r="T2506" s="186"/>
      <c r="U2506" s="186"/>
      <c r="V2506" s="186"/>
      <c r="W2506" s="186"/>
      <c r="X2506" s="186"/>
      <c r="Y2506" s="186"/>
      <c r="Z2506" s="186"/>
      <c r="AA2506" s="186"/>
      <c r="AB2506" s="186"/>
      <c r="AC2506" s="186"/>
      <c r="AD2506" s="186"/>
      <c r="AE2506" s="186"/>
      <c r="AF2506" s="186"/>
      <c r="AG2506" s="186"/>
      <c r="AH2506" s="186"/>
      <c r="AI2506" s="186"/>
      <c r="AJ2506" s="186"/>
      <c r="AK2506" s="186"/>
      <c r="AL2506" s="186"/>
      <c r="AM2506" s="186"/>
      <c r="AN2506" s="186"/>
      <c r="AO2506" s="186"/>
      <c r="AP2506" s="186"/>
    </row>
    <row r="2507" spans="1:42" s="55" customFormat="1" ht="31.9" hidden="1" customHeight="1" outlineLevel="1" x14ac:dyDescent="0.25">
      <c r="A2507" s="143" t="s">
        <v>1240</v>
      </c>
      <c r="B2507" s="75" t="s">
        <v>1173</v>
      </c>
      <c r="C2507" s="73"/>
      <c r="D2507" s="111"/>
      <c r="E2507" s="76"/>
      <c r="F2507" s="76"/>
      <c r="G2507" s="78"/>
      <c r="H2507" s="186"/>
      <c r="I2507" s="186"/>
      <c r="J2507" s="186"/>
      <c r="K2507" s="186"/>
      <c r="L2507" s="186"/>
      <c r="M2507" s="186"/>
      <c r="N2507" s="186"/>
      <c r="O2507" s="186"/>
      <c r="P2507" s="186"/>
      <c r="Q2507" s="186"/>
      <c r="R2507" s="186"/>
      <c r="S2507" s="186"/>
      <c r="T2507" s="186"/>
      <c r="U2507" s="186"/>
      <c r="V2507" s="186"/>
      <c r="W2507" s="186"/>
      <c r="X2507" s="186"/>
      <c r="Y2507" s="186"/>
      <c r="Z2507" s="186"/>
      <c r="AA2507" s="186"/>
      <c r="AB2507" s="186"/>
      <c r="AC2507" s="186"/>
      <c r="AD2507" s="186"/>
      <c r="AE2507" s="186"/>
      <c r="AF2507" s="186"/>
      <c r="AG2507" s="186"/>
      <c r="AH2507" s="186"/>
      <c r="AI2507" s="186"/>
      <c r="AJ2507" s="186"/>
      <c r="AK2507" s="186"/>
      <c r="AL2507" s="186"/>
      <c r="AM2507" s="186"/>
      <c r="AN2507" s="186"/>
      <c r="AO2507" s="186"/>
      <c r="AP2507" s="186"/>
    </row>
    <row r="2508" spans="1:42" s="55" customFormat="1" ht="31.9" hidden="1" customHeight="1" outlineLevel="1" x14ac:dyDescent="0.25">
      <c r="A2508" s="143" t="s">
        <v>1241</v>
      </c>
      <c r="B2508" s="75" t="s">
        <v>1175</v>
      </c>
      <c r="C2508" s="73"/>
      <c r="D2508" s="111"/>
      <c r="E2508" s="76"/>
      <c r="F2508" s="76"/>
      <c r="G2508" s="78"/>
      <c r="H2508" s="186"/>
      <c r="I2508" s="186"/>
      <c r="J2508" s="186"/>
      <c r="K2508" s="186"/>
      <c r="L2508" s="186"/>
      <c r="M2508" s="186"/>
      <c r="N2508" s="186"/>
      <c r="O2508" s="186"/>
      <c r="P2508" s="186"/>
      <c r="Q2508" s="186"/>
      <c r="R2508" s="186"/>
      <c r="S2508" s="186"/>
      <c r="T2508" s="186"/>
      <c r="U2508" s="186"/>
      <c r="V2508" s="186"/>
      <c r="W2508" s="186"/>
      <c r="X2508" s="186"/>
      <c r="Y2508" s="186"/>
      <c r="Z2508" s="186"/>
      <c r="AA2508" s="186"/>
      <c r="AB2508" s="186"/>
      <c r="AC2508" s="186"/>
      <c r="AD2508" s="186"/>
      <c r="AE2508" s="186"/>
      <c r="AF2508" s="186"/>
      <c r="AG2508" s="186"/>
      <c r="AH2508" s="186"/>
      <c r="AI2508" s="186"/>
      <c r="AJ2508" s="186"/>
      <c r="AK2508" s="186"/>
      <c r="AL2508" s="186"/>
      <c r="AM2508" s="186"/>
      <c r="AN2508" s="186"/>
      <c r="AO2508" s="186"/>
      <c r="AP2508" s="186"/>
    </row>
    <row r="2509" spans="1:42" s="55" customFormat="1" ht="31.9" hidden="1" customHeight="1" outlineLevel="1" x14ac:dyDescent="0.25">
      <c r="A2509" s="143" t="s">
        <v>1242</v>
      </c>
      <c r="B2509" s="75" t="s">
        <v>1177</v>
      </c>
      <c r="C2509" s="73"/>
      <c r="D2509" s="111"/>
      <c r="E2509" s="76"/>
      <c r="F2509" s="76"/>
      <c r="G2509" s="78"/>
      <c r="H2509" s="186"/>
      <c r="I2509" s="186"/>
      <c r="J2509" s="186"/>
      <c r="K2509" s="186"/>
      <c r="L2509" s="186"/>
      <c r="M2509" s="186"/>
      <c r="N2509" s="186"/>
      <c r="O2509" s="186"/>
      <c r="P2509" s="186"/>
      <c r="Q2509" s="186"/>
      <c r="R2509" s="186"/>
      <c r="S2509" s="186"/>
      <c r="T2509" s="186"/>
      <c r="U2509" s="186"/>
      <c r="V2509" s="186"/>
      <c r="W2509" s="186"/>
      <c r="X2509" s="186"/>
      <c r="Y2509" s="186"/>
      <c r="Z2509" s="186"/>
      <c r="AA2509" s="186"/>
      <c r="AB2509" s="186"/>
      <c r="AC2509" s="186"/>
      <c r="AD2509" s="186"/>
      <c r="AE2509" s="186"/>
      <c r="AF2509" s="186"/>
      <c r="AG2509" s="186"/>
      <c r="AH2509" s="186"/>
      <c r="AI2509" s="186"/>
      <c r="AJ2509" s="186"/>
      <c r="AK2509" s="186"/>
      <c r="AL2509" s="186"/>
      <c r="AM2509" s="186"/>
      <c r="AN2509" s="186"/>
      <c r="AO2509" s="186"/>
      <c r="AP2509" s="186"/>
    </row>
    <row r="2510" spans="1:42" s="55" customFormat="1" ht="31.9" hidden="1" customHeight="1" outlineLevel="1" x14ac:dyDescent="0.25">
      <c r="A2510" s="143" t="s">
        <v>1243</v>
      </c>
      <c r="B2510" s="75" t="s">
        <v>1179</v>
      </c>
      <c r="C2510" s="73"/>
      <c r="D2510" s="111"/>
      <c r="E2510" s="76"/>
      <c r="F2510" s="76"/>
      <c r="G2510" s="78"/>
      <c r="H2510" s="186"/>
      <c r="I2510" s="186"/>
      <c r="J2510" s="186"/>
      <c r="K2510" s="186"/>
      <c r="L2510" s="186"/>
      <c r="M2510" s="186"/>
      <c r="N2510" s="186"/>
      <c r="O2510" s="186"/>
      <c r="P2510" s="186"/>
      <c r="Q2510" s="186"/>
      <c r="R2510" s="186"/>
      <c r="S2510" s="186"/>
      <c r="T2510" s="186"/>
      <c r="U2510" s="186"/>
      <c r="V2510" s="186"/>
      <c r="W2510" s="186"/>
      <c r="X2510" s="186"/>
      <c r="Y2510" s="186"/>
      <c r="Z2510" s="186"/>
      <c r="AA2510" s="186"/>
      <c r="AB2510" s="186"/>
      <c r="AC2510" s="186"/>
      <c r="AD2510" s="186"/>
      <c r="AE2510" s="186"/>
      <c r="AF2510" s="186"/>
      <c r="AG2510" s="186"/>
      <c r="AH2510" s="186"/>
      <c r="AI2510" s="186"/>
      <c r="AJ2510" s="186"/>
      <c r="AK2510" s="186"/>
      <c r="AL2510" s="186"/>
      <c r="AM2510" s="186"/>
      <c r="AN2510" s="186"/>
      <c r="AO2510" s="186"/>
      <c r="AP2510" s="186"/>
    </row>
    <row r="2511" spans="1:42" s="55" customFormat="1" ht="31.9" hidden="1" customHeight="1" outlineLevel="1" x14ac:dyDescent="0.25">
      <c r="A2511" s="143" t="s">
        <v>1244</v>
      </c>
      <c r="B2511" s="75" t="s">
        <v>1181</v>
      </c>
      <c r="C2511" s="73"/>
      <c r="D2511" s="111"/>
      <c r="E2511" s="76"/>
      <c r="F2511" s="76"/>
      <c r="G2511" s="78"/>
      <c r="H2511" s="186"/>
      <c r="I2511" s="186"/>
      <c r="J2511" s="186"/>
      <c r="K2511" s="186"/>
      <c r="L2511" s="186"/>
      <c r="M2511" s="186"/>
      <c r="N2511" s="186"/>
      <c r="O2511" s="186"/>
      <c r="P2511" s="186"/>
      <c r="Q2511" s="186"/>
      <c r="R2511" s="186"/>
      <c r="S2511" s="186"/>
      <c r="T2511" s="186"/>
      <c r="U2511" s="186"/>
      <c r="V2511" s="186"/>
      <c r="W2511" s="186"/>
      <c r="X2511" s="186"/>
      <c r="Y2511" s="186"/>
      <c r="Z2511" s="186"/>
      <c r="AA2511" s="186"/>
      <c r="AB2511" s="186"/>
      <c r="AC2511" s="186"/>
      <c r="AD2511" s="186"/>
      <c r="AE2511" s="186"/>
      <c r="AF2511" s="186"/>
      <c r="AG2511" s="186"/>
      <c r="AH2511" s="186"/>
      <c r="AI2511" s="186"/>
      <c r="AJ2511" s="186"/>
      <c r="AK2511" s="186"/>
      <c r="AL2511" s="186"/>
      <c r="AM2511" s="186"/>
      <c r="AN2511" s="186"/>
      <c r="AO2511" s="186"/>
      <c r="AP2511" s="186"/>
    </row>
    <row r="2512" spans="1:42" s="55" customFormat="1" ht="31.9" hidden="1" customHeight="1" outlineLevel="1" x14ac:dyDescent="0.25">
      <c r="A2512" s="143" t="s">
        <v>288</v>
      </c>
      <c r="B2512" s="72" t="s">
        <v>356</v>
      </c>
      <c r="C2512" s="73"/>
      <c r="D2512" s="111"/>
      <c r="E2512" s="76"/>
      <c r="F2512" s="76"/>
      <c r="G2512" s="78"/>
      <c r="H2512" s="186"/>
      <c r="I2512" s="186"/>
      <c r="J2512" s="186"/>
      <c r="K2512" s="186"/>
      <c r="L2512" s="186"/>
      <c r="M2512" s="186"/>
      <c r="N2512" s="186"/>
      <c r="O2512" s="186"/>
      <c r="P2512" s="186"/>
      <c r="Q2512" s="186"/>
      <c r="R2512" s="186"/>
      <c r="S2512" s="186"/>
      <c r="T2512" s="186"/>
      <c r="U2512" s="186"/>
      <c r="V2512" s="186"/>
      <c r="W2512" s="186"/>
      <c r="X2512" s="186"/>
      <c r="Y2512" s="186"/>
      <c r="Z2512" s="186"/>
      <c r="AA2512" s="186"/>
      <c r="AB2512" s="186"/>
      <c r="AC2512" s="186"/>
      <c r="AD2512" s="186"/>
      <c r="AE2512" s="186"/>
      <c r="AF2512" s="186"/>
      <c r="AG2512" s="186"/>
      <c r="AH2512" s="186"/>
      <c r="AI2512" s="186"/>
      <c r="AJ2512" s="186"/>
      <c r="AK2512" s="186"/>
      <c r="AL2512" s="186"/>
      <c r="AM2512" s="186"/>
      <c r="AN2512" s="186"/>
      <c r="AO2512" s="186"/>
      <c r="AP2512" s="186"/>
    </row>
    <row r="2513" spans="1:42" s="55" customFormat="1" ht="31.9" hidden="1" customHeight="1" outlineLevel="1" x14ac:dyDescent="0.25">
      <c r="A2513" s="143" t="s">
        <v>1245</v>
      </c>
      <c r="B2513" s="75" t="s">
        <v>1173</v>
      </c>
      <c r="C2513" s="73"/>
      <c r="D2513" s="111"/>
      <c r="E2513" s="76"/>
      <c r="F2513" s="76"/>
      <c r="G2513" s="78"/>
      <c r="H2513" s="186"/>
      <c r="I2513" s="186"/>
      <c r="J2513" s="186"/>
      <c r="K2513" s="186"/>
      <c r="L2513" s="186"/>
      <c r="M2513" s="186"/>
      <c r="N2513" s="186"/>
      <c r="O2513" s="186"/>
      <c r="P2513" s="186"/>
      <c r="Q2513" s="186"/>
      <c r="R2513" s="186"/>
      <c r="S2513" s="186"/>
      <c r="T2513" s="186"/>
      <c r="U2513" s="186"/>
      <c r="V2513" s="186"/>
      <c r="W2513" s="186"/>
      <c r="X2513" s="186"/>
      <c r="Y2513" s="186"/>
      <c r="Z2513" s="186"/>
      <c r="AA2513" s="186"/>
      <c r="AB2513" s="186"/>
      <c r="AC2513" s="186"/>
      <c r="AD2513" s="186"/>
      <c r="AE2513" s="186"/>
      <c r="AF2513" s="186"/>
      <c r="AG2513" s="186"/>
      <c r="AH2513" s="186"/>
      <c r="AI2513" s="186"/>
      <c r="AJ2513" s="186"/>
      <c r="AK2513" s="186"/>
      <c r="AL2513" s="186"/>
      <c r="AM2513" s="186"/>
      <c r="AN2513" s="186"/>
      <c r="AO2513" s="186"/>
      <c r="AP2513" s="186"/>
    </row>
    <row r="2514" spans="1:42" s="55" customFormat="1" ht="31.9" hidden="1" customHeight="1" outlineLevel="1" x14ac:dyDescent="0.25">
      <c r="A2514" s="143" t="s">
        <v>1246</v>
      </c>
      <c r="B2514" s="75" t="s">
        <v>1175</v>
      </c>
      <c r="C2514" s="73"/>
      <c r="D2514" s="111"/>
      <c r="E2514" s="76"/>
      <c r="F2514" s="76"/>
      <c r="G2514" s="78"/>
      <c r="H2514" s="186"/>
      <c r="I2514" s="186"/>
      <c r="J2514" s="186"/>
      <c r="K2514" s="186"/>
      <c r="L2514" s="186"/>
      <c r="M2514" s="186"/>
      <c r="N2514" s="186"/>
      <c r="O2514" s="186"/>
      <c r="P2514" s="186"/>
      <c r="Q2514" s="186"/>
      <c r="R2514" s="186"/>
      <c r="S2514" s="186"/>
      <c r="T2514" s="186"/>
      <c r="U2514" s="186"/>
      <c r="V2514" s="186"/>
      <c r="W2514" s="186"/>
      <c r="X2514" s="186"/>
      <c r="Y2514" s="186"/>
      <c r="Z2514" s="186"/>
      <c r="AA2514" s="186"/>
      <c r="AB2514" s="186"/>
      <c r="AC2514" s="186"/>
      <c r="AD2514" s="186"/>
      <c r="AE2514" s="186"/>
      <c r="AF2514" s="186"/>
      <c r="AG2514" s="186"/>
      <c r="AH2514" s="186"/>
      <c r="AI2514" s="186"/>
      <c r="AJ2514" s="186"/>
      <c r="AK2514" s="186"/>
      <c r="AL2514" s="186"/>
      <c r="AM2514" s="186"/>
      <c r="AN2514" s="186"/>
      <c r="AO2514" s="186"/>
      <c r="AP2514" s="186"/>
    </row>
    <row r="2515" spans="1:42" s="55" customFormat="1" ht="31.9" hidden="1" customHeight="1" outlineLevel="1" x14ac:dyDescent="0.25">
      <c r="A2515" s="143" t="s">
        <v>1247</v>
      </c>
      <c r="B2515" s="75" t="s">
        <v>1177</v>
      </c>
      <c r="C2515" s="73"/>
      <c r="D2515" s="111"/>
      <c r="E2515" s="76"/>
      <c r="F2515" s="76"/>
      <c r="G2515" s="78"/>
      <c r="H2515" s="186"/>
      <c r="I2515" s="186"/>
      <c r="J2515" s="186"/>
      <c r="K2515" s="186"/>
      <c r="L2515" s="186"/>
      <c r="M2515" s="186"/>
      <c r="N2515" s="186"/>
      <c r="O2515" s="186"/>
      <c r="P2515" s="186"/>
      <c r="Q2515" s="186"/>
      <c r="R2515" s="186"/>
      <c r="S2515" s="186"/>
      <c r="T2515" s="186"/>
      <c r="U2515" s="186"/>
      <c r="V2515" s="186"/>
      <c r="W2515" s="186"/>
      <c r="X2515" s="186"/>
      <c r="Y2515" s="186"/>
      <c r="Z2515" s="186"/>
      <c r="AA2515" s="186"/>
      <c r="AB2515" s="186"/>
      <c r="AC2515" s="186"/>
      <c r="AD2515" s="186"/>
      <c r="AE2515" s="186"/>
      <c r="AF2515" s="186"/>
      <c r="AG2515" s="186"/>
      <c r="AH2515" s="186"/>
      <c r="AI2515" s="186"/>
      <c r="AJ2515" s="186"/>
      <c r="AK2515" s="186"/>
      <c r="AL2515" s="186"/>
      <c r="AM2515" s="186"/>
      <c r="AN2515" s="186"/>
      <c r="AO2515" s="186"/>
      <c r="AP2515" s="186"/>
    </row>
    <row r="2516" spans="1:42" s="55" customFormat="1" ht="31.9" hidden="1" customHeight="1" outlineLevel="1" x14ac:dyDescent="0.25">
      <c r="A2516" s="143" t="s">
        <v>1248</v>
      </c>
      <c r="B2516" s="75" t="s">
        <v>1179</v>
      </c>
      <c r="C2516" s="73"/>
      <c r="D2516" s="111"/>
      <c r="E2516" s="76"/>
      <c r="F2516" s="76"/>
      <c r="G2516" s="78"/>
      <c r="H2516" s="186"/>
      <c r="I2516" s="186"/>
      <c r="J2516" s="186"/>
      <c r="K2516" s="186"/>
      <c r="L2516" s="186"/>
      <c r="M2516" s="186"/>
      <c r="N2516" s="186"/>
      <c r="O2516" s="186"/>
      <c r="P2516" s="186"/>
      <c r="Q2516" s="186"/>
      <c r="R2516" s="186"/>
      <c r="S2516" s="186"/>
      <c r="T2516" s="186"/>
      <c r="U2516" s="186"/>
      <c r="V2516" s="186"/>
      <c r="W2516" s="186"/>
      <c r="X2516" s="186"/>
      <c r="Y2516" s="186"/>
      <c r="Z2516" s="186"/>
      <c r="AA2516" s="186"/>
      <c r="AB2516" s="186"/>
      <c r="AC2516" s="186"/>
      <c r="AD2516" s="186"/>
      <c r="AE2516" s="186"/>
      <c r="AF2516" s="186"/>
      <c r="AG2516" s="186"/>
      <c r="AH2516" s="186"/>
      <c r="AI2516" s="186"/>
      <c r="AJ2516" s="186"/>
      <c r="AK2516" s="186"/>
      <c r="AL2516" s="186"/>
      <c r="AM2516" s="186"/>
      <c r="AN2516" s="186"/>
      <c r="AO2516" s="186"/>
      <c r="AP2516" s="186"/>
    </row>
    <row r="2517" spans="1:42" s="55" customFormat="1" ht="31.9" hidden="1" customHeight="1" outlineLevel="1" x14ac:dyDescent="0.25">
      <c r="A2517" s="143" t="s">
        <v>1249</v>
      </c>
      <c r="B2517" s="75" t="s">
        <v>1181</v>
      </c>
      <c r="C2517" s="73"/>
      <c r="D2517" s="111"/>
      <c r="E2517" s="76"/>
      <c r="F2517" s="76"/>
      <c r="G2517" s="78"/>
      <c r="H2517" s="186"/>
      <c r="I2517" s="186"/>
      <c r="J2517" s="186"/>
      <c r="K2517" s="186"/>
      <c r="L2517" s="186"/>
      <c r="M2517" s="186"/>
      <c r="N2517" s="186"/>
      <c r="O2517" s="186"/>
      <c r="P2517" s="186"/>
      <c r="Q2517" s="186"/>
      <c r="R2517" s="186"/>
      <c r="S2517" s="186"/>
      <c r="T2517" s="186"/>
      <c r="U2517" s="186"/>
      <c r="V2517" s="186"/>
      <c r="W2517" s="186"/>
      <c r="X2517" s="186"/>
      <c r="Y2517" s="186"/>
      <c r="Z2517" s="186"/>
      <c r="AA2517" s="186"/>
      <c r="AB2517" s="186"/>
      <c r="AC2517" s="186"/>
      <c r="AD2517" s="186"/>
      <c r="AE2517" s="186"/>
      <c r="AF2517" s="186"/>
      <c r="AG2517" s="186"/>
      <c r="AH2517" s="186"/>
      <c r="AI2517" s="186"/>
      <c r="AJ2517" s="186"/>
      <c r="AK2517" s="186"/>
      <c r="AL2517" s="186"/>
      <c r="AM2517" s="186"/>
      <c r="AN2517" s="186"/>
      <c r="AO2517" s="186"/>
      <c r="AP2517" s="186"/>
    </row>
    <row r="2518" spans="1:42" s="55" customFormat="1" ht="31.9" hidden="1" customHeight="1" outlineLevel="1" x14ac:dyDescent="0.25">
      <c r="A2518" s="143" t="s">
        <v>289</v>
      </c>
      <c r="B2518" s="72" t="s">
        <v>359</v>
      </c>
      <c r="C2518" s="73"/>
      <c r="D2518" s="111"/>
      <c r="E2518" s="76"/>
      <c r="F2518" s="76"/>
      <c r="G2518" s="78"/>
      <c r="H2518" s="186"/>
      <c r="I2518" s="186"/>
      <c r="J2518" s="186"/>
      <c r="K2518" s="186"/>
      <c r="L2518" s="186"/>
      <c r="M2518" s="186"/>
      <c r="N2518" s="186"/>
      <c r="O2518" s="186"/>
      <c r="P2518" s="186"/>
      <c r="Q2518" s="186"/>
      <c r="R2518" s="186"/>
      <c r="S2518" s="186"/>
      <c r="T2518" s="186"/>
      <c r="U2518" s="186"/>
      <c r="V2518" s="186"/>
      <c r="W2518" s="186"/>
      <c r="X2518" s="186"/>
      <c r="Y2518" s="186"/>
      <c r="Z2518" s="186"/>
      <c r="AA2518" s="186"/>
      <c r="AB2518" s="186"/>
      <c r="AC2518" s="186"/>
      <c r="AD2518" s="186"/>
      <c r="AE2518" s="186"/>
      <c r="AF2518" s="186"/>
      <c r="AG2518" s="186"/>
      <c r="AH2518" s="186"/>
      <c r="AI2518" s="186"/>
      <c r="AJ2518" s="186"/>
      <c r="AK2518" s="186"/>
      <c r="AL2518" s="186"/>
      <c r="AM2518" s="186"/>
      <c r="AN2518" s="186"/>
      <c r="AO2518" s="186"/>
      <c r="AP2518" s="186"/>
    </row>
    <row r="2519" spans="1:42" s="55" customFormat="1" ht="31.9" hidden="1" customHeight="1" outlineLevel="1" x14ac:dyDescent="0.25">
      <c r="A2519" s="143" t="s">
        <v>1250</v>
      </c>
      <c r="B2519" s="75" t="s">
        <v>1173</v>
      </c>
      <c r="C2519" s="73"/>
      <c r="D2519" s="111"/>
      <c r="E2519" s="76"/>
      <c r="F2519" s="76"/>
      <c r="G2519" s="78"/>
      <c r="H2519" s="186"/>
      <c r="I2519" s="186"/>
      <c r="J2519" s="186"/>
      <c r="K2519" s="186"/>
      <c r="L2519" s="186"/>
      <c r="M2519" s="186"/>
      <c r="N2519" s="186"/>
      <c r="O2519" s="186"/>
      <c r="P2519" s="186"/>
      <c r="Q2519" s="186"/>
      <c r="R2519" s="186"/>
      <c r="S2519" s="186"/>
      <c r="T2519" s="186"/>
      <c r="U2519" s="186"/>
      <c r="V2519" s="186"/>
      <c r="W2519" s="186"/>
      <c r="X2519" s="186"/>
      <c r="Y2519" s="186"/>
      <c r="Z2519" s="186"/>
      <c r="AA2519" s="186"/>
      <c r="AB2519" s="186"/>
      <c r="AC2519" s="186"/>
      <c r="AD2519" s="186"/>
      <c r="AE2519" s="186"/>
      <c r="AF2519" s="186"/>
      <c r="AG2519" s="186"/>
      <c r="AH2519" s="186"/>
      <c r="AI2519" s="186"/>
      <c r="AJ2519" s="186"/>
      <c r="AK2519" s="186"/>
      <c r="AL2519" s="186"/>
      <c r="AM2519" s="186"/>
      <c r="AN2519" s="186"/>
      <c r="AO2519" s="186"/>
      <c r="AP2519" s="186"/>
    </row>
    <row r="2520" spans="1:42" s="55" customFormat="1" ht="31.9" hidden="1" customHeight="1" outlineLevel="1" x14ac:dyDescent="0.25">
      <c r="A2520" s="143" t="s">
        <v>1251</v>
      </c>
      <c r="B2520" s="75" t="s">
        <v>1175</v>
      </c>
      <c r="C2520" s="73"/>
      <c r="D2520" s="111"/>
      <c r="E2520" s="76"/>
      <c r="F2520" s="76"/>
      <c r="G2520" s="78"/>
      <c r="H2520" s="186"/>
      <c r="I2520" s="186"/>
      <c r="J2520" s="186"/>
      <c r="K2520" s="186"/>
      <c r="L2520" s="186"/>
      <c r="M2520" s="186"/>
      <c r="N2520" s="186"/>
      <c r="O2520" s="186"/>
      <c r="P2520" s="186"/>
      <c r="Q2520" s="186"/>
      <c r="R2520" s="186"/>
      <c r="S2520" s="186"/>
      <c r="T2520" s="186"/>
      <c r="U2520" s="186"/>
      <c r="V2520" s="186"/>
      <c r="W2520" s="186"/>
      <c r="X2520" s="186"/>
      <c r="Y2520" s="186"/>
      <c r="Z2520" s="186"/>
      <c r="AA2520" s="186"/>
      <c r="AB2520" s="186"/>
      <c r="AC2520" s="186"/>
      <c r="AD2520" s="186"/>
      <c r="AE2520" s="186"/>
      <c r="AF2520" s="186"/>
      <c r="AG2520" s="186"/>
      <c r="AH2520" s="186"/>
      <c r="AI2520" s="186"/>
      <c r="AJ2520" s="186"/>
      <c r="AK2520" s="186"/>
      <c r="AL2520" s="186"/>
      <c r="AM2520" s="186"/>
      <c r="AN2520" s="186"/>
      <c r="AO2520" s="186"/>
      <c r="AP2520" s="186"/>
    </row>
    <row r="2521" spans="1:42" s="55" customFormat="1" ht="31.9" hidden="1" customHeight="1" outlineLevel="1" x14ac:dyDescent="0.25">
      <c r="A2521" s="143" t="s">
        <v>1252</v>
      </c>
      <c r="B2521" s="75" t="s">
        <v>1177</v>
      </c>
      <c r="C2521" s="73"/>
      <c r="D2521" s="111"/>
      <c r="E2521" s="76"/>
      <c r="F2521" s="76"/>
      <c r="G2521" s="78"/>
      <c r="H2521" s="186"/>
      <c r="I2521" s="186"/>
      <c r="J2521" s="186"/>
      <c r="K2521" s="186"/>
      <c r="L2521" s="186"/>
      <c r="M2521" s="186"/>
      <c r="N2521" s="186"/>
      <c r="O2521" s="186"/>
      <c r="P2521" s="186"/>
      <c r="Q2521" s="186"/>
      <c r="R2521" s="186"/>
      <c r="S2521" s="186"/>
      <c r="T2521" s="186"/>
      <c r="U2521" s="186"/>
      <c r="V2521" s="186"/>
      <c r="W2521" s="186"/>
      <c r="X2521" s="186"/>
      <c r="Y2521" s="186"/>
      <c r="Z2521" s="186"/>
      <c r="AA2521" s="186"/>
      <c r="AB2521" s="186"/>
      <c r="AC2521" s="186"/>
      <c r="AD2521" s="186"/>
      <c r="AE2521" s="186"/>
      <c r="AF2521" s="186"/>
      <c r="AG2521" s="186"/>
      <c r="AH2521" s="186"/>
      <c r="AI2521" s="186"/>
      <c r="AJ2521" s="186"/>
      <c r="AK2521" s="186"/>
      <c r="AL2521" s="186"/>
      <c r="AM2521" s="186"/>
      <c r="AN2521" s="186"/>
      <c r="AO2521" s="186"/>
      <c r="AP2521" s="186"/>
    </row>
    <row r="2522" spans="1:42" s="55" customFormat="1" ht="31.9" hidden="1" customHeight="1" outlineLevel="1" x14ac:dyDescent="0.25">
      <c r="A2522" s="143" t="s">
        <v>1253</v>
      </c>
      <c r="B2522" s="75" t="s">
        <v>1179</v>
      </c>
      <c r="C2522" s="73"/>
      <c r="D2522" s="111"/>
      <c r="E2522" s="76"/>
      <c r="F2522" s="76"/>
      <c r="G2522" s="78"/>
      <c r="H2522" s="186"/>
      <c r="I2522" s="186"/>
      <c r="J2522" s="186"/>
      <c r="K2522" s="186"/>
      <c r="L2522" s="186"/>
      <c r="M2522" s="186"/>
      <c r="N2522" s="186"/>
      <c r="O2522" s="186"/>
      <c r="P2522" s="186"/>
      <c r="Q2522" s="186"/>
      <c r="R2522" s="186"/>
      <c r="S2522" s="186"/>
      <c r="T2522" s="186"/>
      <c r="U2522" s="186"/>
      <c r="V2522" s="186"/>
      <c r="W2522" s="186"/>
      <c r="X2522" s="186"/>
      <c r="Y2522" s="186"/>
      <c r="Z2522" s="186"/>
      <c r="AA2522" s="186"/>
      <c r="AB2522" s="186"/>
      <c r="AC2522" s="186"/>
      <c r="AD2522" s="186"/>
      <c r="AE2522" s="186"/>
      <c r="AF2522" s="186"/>
      <c r="AG2522" s="186"/>
      <c r="AH2522" s="186"/>
      <c r="AI2522" s="186"/>
      <c r="AJ2522" s="186"/>
      <c r="AK2522" s="186"/>
      <c r="AL2522" s="186"/>
      <c r="AM2522" s="186"/>
      <c r="AN2522" s="186"/>
      <c r="AO2522" s="186"/>
      <c r="AP2522" s="186"/>
    </row>
    <row r="2523" spans="1:42" s="55" customFormat="1" ht="31.9" hidden="1" customHeight="1" outlineLevel="1" x14ac:dyDescent="0.25">
      <c r="A2523" s="143" t="s">
        <v>1254</v>
      </c>
      <c r="B2523" s="75" t="s">
        <v>1181</v>
      </c>
      <c r="C2523" s="73"/>
      <c r="D2523" s="111"/>
      <c r="E2523" s="76"/>
      <c r="F2523" s="76"/>
      <c r="G2523" s="78"/>
      <c r="H2523" s="186"/>
      <c r="I2523" s="186"/>
      <c r="J2523" s="186"/>
      <c r="K2523" s="186"/>
      <c r="L2523" s="186"/>
      <c r="M2523" s="186"/>
      <c r="N2523" s="186"/>
      <c r="O2523" s="186"/>
      <c r="P2523" s="186"/>
      <c r="Q2523" s="186"/>
      <c r="R2523" s="186"/>
      <c r="S2523" s="186"/>
      <c r="T2523" s="186"/>
      <c r="U2523" s="186"/>
      <c r="V2523" s="186"/>
      <c r="W2523" s="186"/>
      <c r="X2523" s="186"/>
      <c r="Y2523" s="186"/>
      <c r="Z2523" s="186"/>
      <c r="AA2523" s="186"/>
      <c r="AB2523" s="186"/>
      <c r="AC2523" s="186"/>
      <c r="AD2523" s="186"/>
      <c r="AE2523" s="186"/>
      <c r="AF2523" s="186"/>
      <c r="AG2523" s="186"/>
      <c r="AH2523" s="186"/>
      <c r="AI2523" s="186"/>
      <c r="AJ2523" s="186"/>
      <c r="AK2523" s="186"/>
      <c r="AL2523" s="186"/>
      <c r="AM2523" s="186"/>
      <c r="AN2523" s="186"/>
      <c r="AO2523" s="186"/>
      <c r="AP2523" s="186"/>
    </row>
    <row r="2524" spans="1:42" s="55" customFormat="1" ht="31.9" hidden="1" customHeight="1" outlineLevel="1" x14ac:dyDescent="0.25">
      <c r="A2524" s="143" t="s">
        <v>1255</v>
      </c>
      <c r="B2524" s="72" t="s">
        <v>362</v>
      </c>
      <c r="C2524" s="73"/>
      <c r="D2524" s="111"/>
      <c r="E2524" s="76"/>
      <c r="F2524" s="76"/>
      <c r="G2524" s="78"/>
      <c r="H2524" s="186"/>
      <c r="I2524" s="186"/>
      <c r="J2524" s="186"/>
      <c r="K2524" s="186"/>
      <c r="L2524" s="186"/>
      <c r="M2524" s="186"/>
      <c r="N2524" s="186"/>
      <c r="O2524" s="186"/>
      <c r="P2524" s="186"/>
      <c r="Q2524" s="186"/>
      <c r="R2524" s="186"/>
      <c r="S2524" s="186"/>
      <c r="T2524" s="186"/>
      <c r="U2524" s="186"/>
      <c r="V2524" s="186"/>
      <c r="W2524" s="186"/>
      <c r="X2524" s="186"/>
      <c r="Y2524" s="186"/>
      <c r="Z2524" s="186"/>
      <c r="AA2524" s="186"/>
      <c r="AB2524" s="186"/>
      <c r="AC2524" s="186"/>
      <c r="AD2524" s="186"/>
      <c r="AE2524" s="186"/>
      <c r="AF2524" s="186"/>
      <c r="AG2524" s="186"/>
      <c r="AH2524" s="186"/>
      <c r="AI2524" s="186"/>
      <c r="AJ2524" s="186"/>
      <c r="AK2524" s="186"/>
      <c r="AL2524" s="186"/>
      <c r="AM2524" s="186"/>
      <c r="AN2524" s="186"/>
      <c r="AO2524" s="186"/>
      <c r="AP2524" s="186"/>
    </row>
    <row r="2525" spans="1:42" s="55" customFormat="1" ht="31.9" hidden="1" customHeight="1" outlineLevel="1" x14ac:dyDescent="0.25">
      <c r="A2525" s="143" t="s">
        <v>1256</v>
      </c>
      <c r="B2525" s="75" t="s">
        <v>1173</v>
      </c>
      <c r="C2525" s="73"/>
      <c r="D2525" s="111"/>
      <c r="E2525" s="76"/>
      <c r="F2525" s="76"/>
      <c r="G2525" s="78"/>
      <c r="H2525" s="186"/>
      <c r="I2525" s="186"/>
      <c r="J2525" s="186"/>
      <c r="K2525" s="186"/>
      <c r="L2525" s="186"/>
      <c r="M2525" s="186"/>
      <c r="N2525" s="186"/>
      <c r="O2525" s="186"/>
      <c r="P2525" s="186"/>
      <c r="Q2525" s="186"/>
      <c r="R2525" s="186"/>
      <c r="S2525" s="186"/>
      <c r="T2525" s="186"/>
      <c r="U2525" s="186"/>
      <c r="V2525" s="186"/>
      <c r="W2525" s="186"/>
      <c r="X2525" s="186"/>
      <c r="Y2525" s="186"/>
      <c r="Z2525" s="186"/>
      <c r="AA2525" s="186"/>
      <c r="AB2525" s="186"/>
      <c r="AC2525" s="186"/>
      <c r="AD2525" s="186"/>
      <c r="AE2525" s="186"/>
      <c r="AF2525" s="186"/>
      <c r="AG2525" s="186"/>
      <c r="AH2525" s="186"/>
      <c r="AI2525" s="186"/>
      <c r="AJ2525" s="186"/>
      <c r="AK2525" s="186"/>
      <c r="AL2525" s="186"/>
      <c r="AM2525" s="186"/>
      <c r="AN2525" s="186"/>
      <c r="AO2525" s="186"/>
      <c r="AP2525" s="186"/>
    </row>
    <row r="2526" spans="1:42" s="55" customFormat="1" ht="31.9" hidden="1" customHeight="1" outlineLevel="1" x14ac:dyDescent="0.25">
      <c r="A2526" s="143" t="s">
        <v>1257</v>
      </c>
      <c r="B2526" s="75" t="s">
        <v>1175</v>
      </c>
      <c r="C2526" s="73"/>
      <c r="D2526" s="111"/>
      <c r="E2526" s="76"/>
      <c r="F2526" s="76"/>
      <c r="G2526" s="78"/>
      <c r="H2526" s="186"/>
      <c r="I2526" s="186"/>
      <c r="J2526" s="186"/>
      <c r="K2526" s="186"/>
      <c r="L2526" s="186"/>
      <c r="M2526" s="186"/>
      <c r="N2526" s="186"/>
      <c r="O2526" s="186"/>
      <c r="P2526" s="186"/>
      <c r="Q2526" s="186"/>
      <c r="R2526" s="186"/>
      <c r="S2526" s="186"/>
      <c r="T2526" s="186"/>
      <c r="U2526" s="186"/>
      <c r="V2526" s="186"/>
      <c r="W2526" s="186"/>
      <c r="X2526" s="186"/>
      <c r="Y2526" s="186"/>
      <c r="Z2526" s="186"/>
      <c r="AA2526" s="186"/>
      <c r="AB2526" s="186"/>
      <c r="AC2526" s="186"/>
      <c r="AD2526" s="186"/>
      <c r="AE2526" s="186"/>
      <c r="AF2526" s="186"/>
      <c r="AG2526" s="186"/>
      <c r="AH2526" s="186"/>
      <c r="AI2526" s="186"/>
      <c r="AJ2526" s="186"/>
      <c r="AK2526" s="186"/>
      <c r="AL2526" s="186"/>
      <c r="AM2526" s="186"/>
      <c r="AN2526" s="186"/>
      <c r="AO2526" s="186"/>
      <c r="AP2526" s="186"/>
    </row>
    <row r="2527" spans="1:42" s="55" customFormat="1" ht="31.9" hidden="1" customHeight="1" outlineLevel="1" x14ac:dyDescent="0.25">
      <c r="A2527" s="143" t="s">
        <v>1258</v>
      </c>
      <c r="B2527" s="75" t="s">
        <v>1177</v>
      </c>
      <c r="C2527" s="73"/>
      <c r="D2527" s="111"/>
      <c r="E2527" s="76"/>
      <c r="F2527" s="76"/>
      <c r="G2527" s="78"/>
      <c r="H2527" s="186"/>
      <c r="I2527" s="186"/>
      <c r="J2527" s="186"/>
      <c r="K2527" s="186"/>
      <c r="L2527" s="186"/>
      <c r="M2527" s="186"/>
      <c r="N2527" s="186"/>
      <c r="O2527" s="186"/>
      <c r="P2527" s="186"/>
      <c r="Q2527" s="186"/>
      <c r="R2527" s="186"/>
      <c r="S2527" s="186"/>
      <c r="T2527" s="186"/>
      <c r="U2527" s="186"/>
      <c r="V2527" s="186"/>
      <c r="W2527" s="186"/>
      <c r="X2527" s="186"/>
      <c r="Y2527" s="186"/>
      <c r="Z2527" s="186"/>
      <c r="AA2527" s="186"/>
      <c r="AB2527" s="186"/>
      <c r="AC2527" s="186"/>
      <c r="AD2527" s="186"/>
      <c r="AE2527" s="186"/>
      <c r="AF2527" s="186"/>
      <c r="AG2527" s="186"/>
      <c r="AH2527" s="186"/>
      <c r="AI2527" s="186"/>
      <c r="AJ2527" s="186"/>
      <c r="AK2527" s="186"/>
      <c r="AL2527" s="186"/>
      <c r="AM2527" s="186"/>
      <c r="AN2527" s="186"/>
      <c r="AO2527" s="186"/>
      <c r="AP2527" s="186"/>
    </row>
    <row r="2528" spans="1:42" s="55" customFormat="1" ht="31.9" hidden="1" customHeight="1" outlineLevel="1" x14ac:dyDescent="0.25">
      <c r="A2528" s="143" t="s">
        <v>1259</v>
      </c>
      <c r="B2528" s="75" t="s">
        <v>1179</v>
      </c>
      <c r="C2528" s="73"/>
      <c r="D2528" s="111"/>
      <c r="E2528" s="76"/>
      <c r="F2528" s="76"/>
      <c r="G2528" s="78"/>
      <c r="H2528" s="186"/>
      <c r="I2528" s="186"/>
      <c r="J2528" s="186"/>
      <c r="K2528" s="186"/>
      <c r="L2528" s="186"/>
      <c r="M2528" s="186"/>
      <c r="N2528" s="186"/>
      <c r="O2528" s="186"/>
      <c r="P2528" s="186"/>
      <c r="Q2528" s="186"/>
      <c r="R2528" s="186"/>
      <c r="S2528" s="186"/>
      <c r="T2528" s="186"/>
      <c r="U2528" s="186"/>
      <c r="V2528" s="186"/>
      <c r="W2528" s="186"/>
      <c r="X2528" s="186"/>
      <c r="Y2528" s="186"/>
      <c r="Z2528" s="186"/>
      <c r="AA2528" s="186"/>
      <c r="AB2528" s="186"/>
      <c r="AC2528" s="186"/>
      <c r="AD2528" s="186"/>
      <c r="AE2528" s="186"/>
      <c r="AF2528" s="186"/>
      <c r="AG2528" s="186"/>
      <c r="AH2528" s="186"/>
      <c r="AI2528" s="186"/>
      <c r="AJ2528" s="186"/>
      <c r="AK2528" s="186"/>
      <c r="AL2528" s="186"/>
      <c r="AM2528" s="186"/>
      <c r="AN2528" s="186"/>
      <c r="AO2528" s="186"/>
      <c r="AP2528" s="186"/>
    </row>
    <row r="2529" spans="1:42" s="55" customFormat="1" ht="31.9" hidden="1" customHeight="1" outlineLevel="1" x14ac:dyDescent="0.25">
      <c r="A2529" s="143" t="s">
        <v>1260</v>
      </c>
      <c r="B2529" s="75" t="s">
        <v>1181</v>
      </c>
      <c r="C2529" s="73"/>
      <c r="D2529" s="111"/>
      <c r="E2529" s="76"/>
      <c r="F2529" s="76"/>
      <c r="G2529" s="78"/>
      <c r="H2529" s="186"/>
      <c r="I2529" s="186"/>
      <c r="J2529" s="186"/>
      <c r="K2529" s="186"/>
      <c r="L2529" s="186"/>
      <c r="M2529" s="186"/>
      <c r="N2529" s="186"/>
      <c r="O2529" s="186"/>
      <c r="P2529" s="186"/>
      <c r="Q2529" s="186"/>
      <c r="R2529" s="186"/>
      <c r="S2529" s="186"/>
      <c r="T2529" s="186"/>
      <c r="U2529" s="186"/>
      <c r="V2529" s="186"/>
      <c r="W2529" s="186"/>
      <c r="X2529" s="186"/>
      <c r="Y2529" s="186"/>
      <c r="Z2529" s="186"/>
      <c r="AA2529" s="186"/>
      <c r="AB2529" s="186"/>
      <c r="AC2529" s="186"/>
      <c r="AD2529" s="186"/>
      <c r="AE2529" s="186"/>
      <c r="AF2529" s="186"/>
      <c r="AG2529" s="186"/>
      <c r="AH2529" s="186"/>
      <c r="AI2529" s="186"/>
      <c r="AJ2529" s="186"/>
      <c r="AK2529" s="186"/>
      <c r="AL2529" s="186"/>
      <c r="AM2529" s="186"/>
      <c r="AN2529" s="186"/>
      <c r="AO2529" s="186"/>
      <c r="AP2529" s="186"/>
    </row>
    <row r="2530" spans="1:42" s="55" customFormat="1" ht="31.9" hidden="1" customHeight="1" outlineLevel="1" x14ac:dyDescent="0.25">
      <c r="A2530" s="143" t="s">
        <v>1261</v>
      </c>
      <c r="B2530" s="72" t="s">
        <v>7</v>
      </c>
      <c r="C2530" s="73"/>
      <c r="D2530" s="111"/>
      <c r="E2530" s="76"/>
      <c r="F2530" s="76"/>
      <c r="G2530" s="78"/>
      <c r="H2530" s="186"/>
      <c r="I2530" s="186"/>
      <c r="J2530" s="186"/>
      <c r="K2530" s="186"/>
      <c r="L2530" s="186"/>
      <c r="M2530" s="186"/>
      <c r="N2530" s="186"/>
      <c r="O2530" s="186"/>
      <c r="P2530" s="186"/>
      <c r="Q2530" s="186"/>
      <c r="R2530" s="186"/>
      <c r="S2530" s="186"/>
      <c r="T2530" s="186"/>
      <c r="U2530" s="186"/>
      <c r="V2530" s="186"/>
      <c r="W2530" s="186"/>
      <c r="X2530" s="186"/>
      <c r="Y2530" s="186"/>
      <c r="Z2530" s="186"/>
      <c r="AA2530" s="186"/>
      <c r="AB2530" s="186"/>
      <c r="AC2530" s="186"/>
      <c r="AD2530" s="186"/>
      <c r="AE2530" s="186"/>
      <c r="AF2530" s="186"/>
      <c r="AG2530" s="186"/>
      <c r="AH2530" s="186"/>
      <c r="AI2530" s="186"/>
      <c r="AJ2530" s="186"/>
      <c r="AK2530" s="186"/>
      <c r="AL2530" s="186"/>
      <c r="AM2530" s="186"/>
      <c r="AN2530" s="186"/>
      <c r="AO2530" s="186"/>
      <c r="AP2530" s="186"/>
    </row>
    <row r="2531" spans="1:42" s="55" customFormat="1" ht="31.9" hidden="1" customHeight="1" outlineLevel="1" x14ac:dyDescent="0.25">
      <c r="A2531" s="143" t="s">
        <v>1262</v>
      </c>
      <c r="B2531" s="75" t="s">
        <v>1173</v>
      </c>
      <c r="C2531" s="73"/>
      <c r="D2531" s="111"/>
      <c r="E2531" s="76"/>
      <c r="F2531" s="76"/>
      <c r="G2531" s="78"/>
      <c r="H2531" s="186"/>
      <c r="I2531" s="186"/>
      <c r="J2531" s="186"/>
      <c r="K2531" s="186"/>
      <c r="L2531" s="186"/>
      <c r="M2531" s="186"/>
      <c r="N2531" s="186"/>
      <c r="O2531" s="186"/>
      <c r="P2531" s="186"/>
      <c r="Q2531" s="186"/>
      <c r="R2531" s="186"/>
      <c r="S2531" s="186"/>
      <c r="T2531" s="186"/>
      <c r="U2531" s="186"/>
      <c r="V2531" s="186"/>
      <c r="W2531" s="186"/>
      <c r="X2531" s="186"/>
      <c r="Y2531" s="186"/>
      <c r="Z2531" s="186"/>
      <c r="AA2531" s="186"/>
      <c r="AB2531" s="186"/>
      <c r="AC2531" s="186"/>
      <c r="AD2531" s="186"/>
      <c r="AE2531" s="186"/>
      <c r="AF2531" s="186"/>
      <c r="AG2531" s="186"/>
      <c r="AH2531" s="186"/>
      <c r="AI2531" s="186"/>
      <c r="AJ2531" s="186"/>
      <c r="AK2531" s="186"/>
      <c r="AL2531" s="186"/>
      <c r="AM2531" s="186"/>
      <c r="AN2531" s="186"/>
      <c r="AO2531" s="186"/>
      <c r="AP2531" s="186"/>
    </row>
    <row r="2532" spans="1:42" s="55" customFormat="1" ht="31.9" hidden="1" customHeight="1" outlineLevel="1" x14ac:dyDescent="0.25">
      <c r="A2532" s="143" t="s">
        <v>1263</v>
      </c>
      <c r="B2532" s="75" t="s">
        <v>1175</v>
      </c>
      <c r="C2532" s="73"/>
      <c r="D2532" s="111"/>
      <c r="E2532" s="76"/>
      <c r="F2532" s="76"/>
      <c r="G2532" s="78"/>
      <c r="H2532" s="186"/>
      <c r="I2532" s="186"/>
      <c r="J2532" s="186"/>
      <c r="K2532" s="186"/>
      <c r="L2532" s="186"/>
      <c r="M2532" s="186"/>
      <c r="N2532" s="186"/>
      <c r="O2532" s="186"/>
      <c r="P2532" s="186"/>
      <c r="Q2532" s="186"/>
      <c r="R2532" s="186"/>
      <c r="S2532" s="186"/>
      <c r="T2532" s="186"/>
      <c r="U2532" s="186"/>
      <c r="V2532" s="186"/>
      <c r="W2532" s="186"/>
      <c r="X2532" s="186"/>
      <c r="Y2532" s="186"/>
      <c r="Z2532" s="186"/>
      <c r="AA2532" s="186"/>
      <c r="AB2532" s="186"/>
      <c r="AC2532" s="186"/>
      <c r="AD2532" s="186"/>
      <c r="AE2532" s="186"/>
      <c r="AF2532" s="186"/>
      <c r="AG2532" s="186"/>
      <c r="AH2532" s="186"/>
      <c r="AI2532" s="186"/>
      <c r="AJ2532" s="186"/>
      <c r="AK2532" s="186"/>
      <c r="AL2532" s="186"/>
      <c r="AM2532" s="186"/>
      <c r="AN2532" s="186"/>
      <c r="AO2532" s="186"/>
      <c r="AP2532" s="186"/>
    </row>
    <row r="2533" spans="1:42" s="55" customFormat="1" ht="31.9" hidden="1" customHeight="1" outlineLevel="1" x14ac:dyDescent="0.25">
      <c r="A2533" s="143" t="s">
        <v>1264</v>
      </c>
      <c r="B2533" s="75" t="s">
        <v>1177</v>
      </c>
      <c r="C2533" s="73"/>
      <c r="D2533" s="111"/>
      <c r="E2533" s="76"/>
      <c r="F2533" s="76"/>
      <c r="G2533" s="78"/>
      <c r="H2533" s="186"/>
      <c r="I2533" s="186"/>
      <c r="J2533" s="186"/>
      <c r="K2533" s="186"/>
      <c r="L2533" s="186"/>
      <c r="M2533" s="186"/>
      <c r="N2533" s="186"/>
      <c r="O2533" s="186"/>
      <c r="P2533" s="186"/>
      <c r="Q2533" s="186"/>
      <c r="R2533" s="186"/>
      <c r="S2533" s="186"/>
      <c r="T2533" s="186"/>
      <c r="U2533" s="186"/>
      <c r="V2533" s="186"/>
      <c r="W2533" s="186"/>
      <c r="X2533" s="186"/>
      <c r="Y2533" s="186"/>
      <c r="Z2533" s="186"/>
      <c r="AA2533" s="186"/>
      <c r="AB2533" s="186"/>
      <c r="AC2533" s="186"/>
      <c r="AD2533" s="186"/>
      <c r="AE2533" s="186"/>
      <c r="AF2533" s="186"/>
      <c r="AG2533" s="186"/>
      <c r="AH2533" s="186"/>
      <c r="AI2533" s="186"/>
      <c r="AJ2533" s="186"/>
      <c r="AK2533" s="186"/>
      <c r="AL2533" s="186"/>
      <c r="AM2533" s="186"/>
      <c r="AN2533" s="186"/>
      <c r="AO2533" s="186"/>
      <c r="AP2533" s="186"/>
    </row>
    <row r="2534" spans="1:42" s="55" customFormat="1" ht="31.9" hidden="1" customHeight="1" outlineLevel="1" x14ac:dyDescent="0.25">
      <c r="A2534" s="143" t="s">
        <v>1265</v>
      </c>
      <c r="B2534" s="75" t="s">
        <v>1179</v>
      </c>
      <c r="C2534" s="73"/>
      <c r="D2534" s="111"/>
      <c r="E2534" s="76"/>
      <c r="F2534" s="76"/>
      <c r="G2534" s="78"/>
      <c r="H2534" s="186"/>
      <c r="I2534" s="186"/>
      <c r="J2534" s="186"/>
      <c r="K2534" s="186"/>
      <c r="L2534" s="186"/>
      <c r="M2534" s="186"/>
      <c r="N2534" s="186"/>
      <c r="O2534" s="186"/>
      <c r="P2534" s="186"/>
      <c r="Q2534" s="186"/>
      <c r="R2534" s="186"/>
      <c r="S2534" s="186"/>
      <c r="T2534" s="186"/>
      <c r="U2534" s="186"/>
      <c r="V2534" s="186"/>
      <c r="W2534" s="186"/>
      <c r="X2534" s="186"/>
      <c r="Y2534" s="186"/>
      <c r="Z2534" s="186"/>
      <c r="AA2534" s="186"/>
      <c r="AB2534" s="186"/>
      <c r="AC2534" s="186"/>
      <c r="AD2534" s="186"/>
      <c r="AE2534" s="186"/>
      <c r="AF2534" s="186"/>
      <c r="AG2534" s="186"/>
      <c r="AH2534" s="186"/>
      <c r="AI2534" s="186"/>
      <c r="AJ2534" s="186"/>
      <c r="AK2534" s="186"/>
      <c r="AL2534" s="186"/>
      <c r="AM2534" s="186"/>
      <c r="AN2534" s="186"/>
      <c r="AO2534" s="186"/>
      <c r="AP2534" s="186"/>
    </row>
    <row r="2535" spans="1:42" s="55" customFormat="1" ht="31.9" hidden="1" customHeight="1" outlineLevel="1" x14ac:dyDescent="0.25">
      <c r="A2535" s="143" t="s">
        <v>1266</v>
      </c>
      <c r="B2535" s="75" t="s">
        <v>1181</v>
      </c>
      <c r="C2535" s="73"/>
      <c r="D2535" s="111"/>
      <c r="E2535" s="76"/>
      <c r="F2535" s="76"/>
      <c r="G2535" s="78"/>
      <c r="H2535" s="186"/>
      <c r="I2535" s="186"/>
      <c r="J2535" s="186"/>
      <c r="K2535" s="186"/>
      <c r="L2535" s="186"/>
      <c r="M2535" s="186"/>
      <c r="N2535" s="186"/>
      <c r="O2535" s="186"/>
      <c r="P2535" s="186"/>
      <c r="Q2535" s="186"/>
      <c r="R2535" s="186"/>
      <c r="S2535" s="186"/>
      <c r="T2535" s="186"/>
      <c r="U2535" s="186"/>
      <c r="V2535" s="186"/>
      <c r="W2535" s="186"/>
      <c r="X2535" s="186"/>
      <c r="Y2535" s="186"/>
      <c r="Z2535" s="186"/>
      <c r="AA2535" s="186"/>
      <c r="AB2535" s="186"/>
      <c r="AC2535" s="186"/>
      <c r="AD2535" s="186"/>
      <c r="AE2535" s="186"/>
      <c r="AF2535" s="186"/>
      <c r="AG2535" s="186"/>
      <c r="AH2535" s="186"/>
      <c r="AI2535" s="186"/>
      <c r="AJ2535" s="186"/>
      <c r="AK2535" s="186"/>
      <c r="AL2535" s="186"/>
      <c r="AM2535" s="186"/>
      <c r="AN2535" s="186"/>
      <c r="AO2535" s="186"/>
      <c r="AP2535" s="186"/>
    </row>
    <row r="2536" spans="1:42" s="55" customFormat="1" ht="31.9" hidden="1" customHeight="1" outlineLevel="1" x14ac:dyDescent="0.25">
      <c r="A2536" s="143" t="s">
        <v>1267</v>
      </c>
      <c r="B2536" s="72" t="s">
        <v>327</v>
      </c>
      <c r="C2536" s="73"/>
      <c r="D2536" s="111"/>
      <c r="E2536" s="76"/>
      <c r="F2536" s="76"/>
      <c r="G2536" s="78"/>
      <c r="H2536" s="186"/>
      <c r="I2536" s="186"/>
      <c r="J2536" s="186"/>
      <c r="K2536" s="186"/>
      <c r="L2536" s="186"/>
      <c r="M2536" s="186"/>
      <c r="N2536" s="186"/>
      <c r="O2536" s="186"/>
      <c r="P2536" s="186"/>
      <c r="Q2536" s="186"/>
      <c r="R2536" s="186"/>
      <c r="S2536" s="186"/>
      <c r="T2536" s="186"/>
      <c r="U2536" s="186"/>
      <c r="V2536" s="186"/>
      <c r="W2536" s="186"/>
      <c r="X2536" s="186"/>
      <c r="Y2536" s="186"/>
      <c r="Z2536" s="186"/>
      <c r="AA2536" s="186"/>
      <c r="AB2536" s="186"/>
      <c r="AC2536" s="186"/>
      <c r="AD2536" s="186"/>
      <c r="AE2536" s="186"/>
      <c r="AF2536" s="186"/>
      <c r="AG2536" s="186"/>
      <c r="AH2536" s="186"/>
      <c r="AI2536" s="186"/>
      <c r="AJ2536" s="186"/>
      <c r="AK2536" s="186"/>
      <c r="AL2536" s="186"/>
      <c r="AM2536" s="186"/>
      <c r="AN2536" s="186"/>
      <c r="AO2536" s="186"/>
      <c r="AP2536" s="186"/>
    </row>
    <row r="2537" spans="1:42" s="55" customFormat="1" ht="31.9" hidden="1" customHeight="1" outlineLevel="1" x14ac:dyDescent="0.25">
      <c r="A2537" s="143" t="s">
        <v>1268</v>
      </c>
      <c r="B2537" s="75" t="s">
        <v>1173</v>
      </c>
      <c r="C2537" s="73"/>
      <c r="D2537" s="111"/>
      <c r="E2537" s="76"/>
      <c r="F2537" s="76"/>
      <c r="G2537" s="78"/>
      <c r="H2537" s="186"/>
      <c r="I2537" s="186"/>
      <c r="J2537" s="186"/>
      <c r="K2537" s="186"/>
      <c r="L2537" s="186"/>
      <c r="M2537" s="186"/>
      <c r="N2537" s="186"/>
      <c r="O2537" s="186"/>
      <c r="P2537" s="186"/>
      <c r="Q2537" s="186"/>
      <c r="R2537" s="186"/>
      <c r="S2537" s="186"/>
      <c r="T2537" s="186"/>
      <c r="U2537" s="186"/>
      <c r="V2537" s="186"/>
      <c r="W2537" s="186"/>
      <c r="X2537" s="186"/>
      <c r="Y2537" s="186"/>
      <c r="Z2537" s="186"/>
      <c r="AA2537" s="186"/>
      <c r="AB2537" s="186"/>
      <c r="AC2537" s="186"/>
      <c r="AD2537" s="186"/>
      <c r="AE2537" s="186"/>
      <c r="AF2537" s="186"/>
      <c r="AG2537" s="186"/>
      <c r="AH2537" s="186"/>
      <c r="AI2537" s="186"/>
      <c r="AJ2537" s="186"/>
      <c r="AK2537" s="186"/>
      <c r="AL2537" s="186"/>
      <c r="AM2537" s="186"/>
      <c r="AN2537" s="186"/>
      <c r="AO2537" s="186"/>
      <c r="AP2537" s="186"/>
    </row>
    <row r="2538" spans="1:42" s="55" customFormat="1" ht="31.9" hidden="1" customHeight="1" outlineLevel="1" x14ac:dyDescent="0.25">
      <c r="A2538" s="143" t="s">
        <v>1269</v>
      </c>
      <c r="B2538" s="75" t="s">
        <v>1175</v>
      </c>
      <c r="C2538" s="73"/>
      <c r="D2538" s="111"/>
      <c r="E2538" s="76"/>
      <c r="F2538" s="76"/>
      <c r="G2538" s="78"/>
      <c r="H2538" s="186"/>
      <c r="I2538" s="186"/>
      <c r="J2538" s="186"/>
      <c r="K2538" s="186"/>
      <c r="L2538" s="186"/>
      <c r="M2538" s="186"/>
      <c r="N2538" s="186"/>
      <c r="O2538" s="186"/>
      <c r="P2538" s="186"/>
      <c r="Q2538" s="186"/>
      <c r="R2538" s="186"/>
      <c r="S2538" s="186"/>
      <c r="T2538" s="186"/>
      <c r="U2538" s="186"/>
      <c r="V2538" s="186"/>
      <c r="W2538" s="186"/>
      <c r="X2538" s="186"/>
      <c r="Y2538" s="186"/>
      <c r="Z2538" s="186"/>
      <c r="AA2538" s="186"/>
      <c r="AB2538" s="186"/>
      <c r="AC2538" s="186"/>
      <c r="AD2538" s="186"/>
      <c r="AE2538" s="186"/>
      <c r="AF2538" s="186"/>
      <c r="AG2538" s="186"/>
      <c r="AH2538" s="186"/>
      <c r="AI2538" s="186"/>
      <c r="AJ2538" s="186"/>
      <c r="AK2538" s="186"/>
      <c r="AL2538" s="186"/>
      <c r="AM2538" s="186"/>
      <c r="AN2538" s="186"/>
      <c r="AO2538" s="186"/>
      <c r="AP2538" s="186"/>
    </row>
    <row r="2539" spans="1:42" s="55" customFormat="1" ht="31.9" hidden="1" customHeight="1" outlineLevel="1" x14ac:dyDescent="0.25">
      <c r="A2539" s="143" t="s">
        <v>1270</v>
      </c>
      <c r="B2539" s="75" t="s">
        <v>1177</v>
      </c>
      <c r="C2539" s="73"/>
      <c r="D2539" s="111"/>
      <c r="E2539" s="76"/>
      <c r="F2539" s="76"/>
      <c r="G2539" s="78"/>
      <c r="H2539" s="186"/>
      <c r="I2539" s="186"/>
      <c r="J2539" s="186"/>
      <c r="K2539" s="186"/>
      <c r="L2539" s="186"/>
      <c r="M2539" s="186"/>
      <c r="N2539" s="186"/>
      <c r="O2539" s="186"/>
      <c r="P2539" s="186"/>
      <c r="Q2539" s="186"/>
      <c r="R2539" s="186"/>
      <c r="S2539" s="186"/>
      <c r="T2539" s="186"/>
      <c r="U2539" s="186"/>
      <c r="V2539" s="186"/>
      <c r="W2539" s="186"/>
      <c r="X2539" s="186"/>
      <c r="Y2539" s="186"/>
      <c r="Z2539" s="186"/>
      <c r="AA2539" s="186"/>
      <c r="AB2539" s="186"/>
      <c r="AC2539" s="186"/>
      <c r="AD2539" s="186"/>
      <c r="AE2539" s="186"/>
      <c r="AF2539" s="186"/>
      <c r="AG2539" s="186"/>
      <c r="AH2539" s="186"/>
      <c r="AI2539" s="186"/>
      <c r="AJ2539" s="186"/>
      <c r="AK2539" s="186"/>
      <c r="AL2539" s="186"/>
      <c r="AM2539" s="186"/>
      <c r="AN2539" s="186"/>
      <c r="AO2539" s="186"/>
      <c r="AP2539" s="186"/>
    </row>
    <row r="2540" spans="1:42" s="55" customFormat="1" ht="31.9" hidden="1" customHeight="1" outlineLevel="1" x14ac:dyDescent="0.25">
      <c r="A2540" s="143" t="s">
        <v>1271</v>
      </c>
      <c r="B2540" s="75" t="s">
        <v>1179</v>
      </c>
      <c r="C2540" s="73"/>
      <c r="D2540" s="111"/>
      <c r="E2540" s="76"/>
      <c r="F2540" s="76"/>
      <c r="G2540" s="78"/>
      <c r="H2540" s="186"/>
      <c r="I2540" s="186"/>
      <c r="J2540" s="186"/>
      <c r="K2540" s="186"/>
      <c r="L2540" s="186"/>
      <c r="M2540" s="186"/>
      <c r="N2540" s="186"/>
      <c r="O2540" s="186"/>
      <c r="P2540" s="186"/>
      <c r="Q2540" s="186"/>
      <c r="R2540" s="186"/>
      <c r="S2540" s="186"/>
      <c r="T2540" s="186"/>
      <c r="U2540" s="186"/>
      <c r="V2540" s="186"/>
      <c r="W2540" s="186"/>
      <c r="X2540" s="186"/>
      <c r="Y2540" s="186"/>
      <c r="Z2540" s="186"/>
      <c r="AA2540" s="186"/>
      <c r="AB2540" s="186"/>
      <c r="AC2540" s="186"/>
      <c r="AD2540" s="186"/>
      <c r="AE2540" s="186"/>
      <c r="AF2540" s="186"/>
      <c r="AG2540" s="186"/>
      <c r="AH2540" s="186"/>
      <c r="AI2540" s="186"/>
      <c r="AJ2540" s="186"/>
      <c r="AK2540" s="186"/>
      <c r="AL2540" s="186"/>
      <c r="AM2540" s="186"/>
      <c r="AN2540" s="186"/>
      <c r="AO2540" s="186"/>
      <c r="AP2540" s="186"/>
    </row>
    <row r="2541" spans="1:42" s="55" customFormat="1" ht="31.9" hidden="1" customHeight="1" outlineLevel="1" x14ac:dyDescent="0.25">
      <c r="A2541" s="143" t="s">
        <v>1272</v>
      </c>
      <c r="B2541" s="75" t="s">
        <v>1181</v>
      </c>
      <c r="C2541" s="73"/>
      <c r="D2541" s="111"/>
      <c r="E2541" s="76"/>
      <c r="F2541" s="76"/>
      <c r="G2541" s="78"/>
      <c r="H2541" s="186"/>
      <c r="I2541" s="186"/>
      <c r="J2541" s="186"/>
      <c r="K2541" s="186"/>
      <c r="L2541" s="186"/>
      <c r="M2541" s="186"/>
      <c r="N2541" s="186"/>
      <c r="O2541" s="186"/>
      <c r="P2541" s="186"/>
      <c r="Q2541" s="186"/>
      <c r="R2541" s="186"/>
      <c r="S2541" s="186"/>
      <c r="T2541" s="186"/>
      <c r="U2541" s="186"/>
      <c r="V2541" s="186"/>
      <c r="W2541" s="186"/>
      <c r="X2541" s="186"/>
      <c r="Y2541" s="186"/>
      <c r="Z2541" s="186"/>
      <c r="AA2541" s="186"/>
      <c r="AB2541" s="186"/>
      <c r="AC2541" s="186"/>
      <c r="AD2541" s="186"/>
      <c r="AE2541" s="186"/>
      <c r="AF2541" s="186"/>
      <c r="AG2541" s="186"/>
      <c r="AH2541" s="186"/>
      <c r="AI2541" s="186"/>
      <c r="AJ2541" s="186"/>
      <c r="AK2541" s="186"/>
      <c r="AL2541" s="186"/>
      <c r="AM2541" s="186"/>
      <c r="AN2541" s="186"/>
      <c r="AO2541" s="186"/>
      <c r="AP2541" s="186"/>
    </row>
    <row r="2542" spans="1:42" s="55" customFormat="1" ht="19.149999999999999" customHeight="1" outlineLevel="1" x14ac:dyDescent="0.25">
      <c r="A2542" s="143" t="s">
        <v>290</v>
      </c>
      <c r="B2542" s="61" t="s">
        <v>130</v>
      </c>
      <c r="C2542" s="62"/>
      <c r="D2542" s="120"/>
      <c r="E2542" s="65"/>
      <c r="F2542" s="64"/>
      <c r="G2542" s="66"/>
      <c r="H2542" s="186"/>
      <c r="I2542" s="186"/>
      <c r="J2542" s="186"/>
      <c r="K2542" s="186"/>
      <c r="L2542" s="186"/>
      <c r="M2542" s="186"/>
      <c r="N2542" s="186"/>
      <c r="O2542" s="186"/>
      <c r="P2542" s="186"/>
      <c r="Q2542" s="186"/>
      <c r="R2542" s="186"/>
      <c r="S2542" s="186"/>
      <c r="T2542" s="186"/>
      <c r="U2542" s="186"/>
      <c r="V2542" s="186"/>
      <c r="W2542" s="186"/>
      <c r="X2542" s="186"/>
      <c r="Y2542" s="186"/>
      <c r="Z2542" s="186"/>
      <c r="AA2542" s="186"/>
      <c r="AB2542" s="186"/>
      <c r="AC2542" s="186"/>
      <c r="AD2542" s="186"/>
      <c r="AE2542" s="186"/>
      <c r="AF2542" s="186"/>
      <c r="AG2542" s="186"/>
      <c r="AH2542" s="186"/>
      <c r="AI2542" s="186"/>
      <c r="AJ2542" s="186"/>
      <c r="AK2542" s="186"/>
      <c r="AL2542" s="186"/>
      <c r="AM2542" s="186"/>
      <c r="AN2542" s="186"/>
      <c r="AO2542" s="186"/>
      <c r="AP2542" s="186"/>
    </row>
    <row r="2543" spans="1:42" s="55" customFormat="1" ht="31.9" hidden="1" customHeight="1" outlineLevel="1" x14ac:dyDescent="0.25">
      <c r="A2543" s="143" t="s">
        <v>291</v>
      </c>
      <c r="B2543" s="68" t="s">
        <v>114</v>
      </c>
      <c r="C2543" s="69"/>
      <c r="D2543" s="119"/>
      <c r="E2543" s="85"/>
      <c r="F2543" s="85"/>
      <c r="G2543" s="86"/>
      <c r="H2543" s="186"/>
      <c r="I2543" s="186"/>
      <c r="J2543" s="186"/>
      <c r="K2543" s="186"/>
      <c r="L2543" s="186"/>
      <c r="M2543" s="186"/>
      <c r="N2543" s="186"/>
      <c r="O2543" s="186"/>
      <c r="P2543" s="186"/>
      <c r="Q2543" s="186"/>
      <c r="R2543" s="186"/>
      <c r="S2543" s="186"/>
      <c r="T2543" s="186"/>
      <c r="U2543" s="186"/>
      <c r="V2543" s="186"/>
      <c r="W2543" s="186"/>
      <c r="X2543" s="186"/>
      <c r="Y2543" s="186"/>
      <c r="Z2543" s="186"/>
      <c r="AA2543" s="186"/>
      <c r="AB2543" s="186"/>
      <c r="AC2543" s="186"/>
      <c r="AD2543" s="186"/>
      <c r="AE2543" s="186"/>
      <c r="AF2543" s="186"/>
      <c r="AG2543" s="186"/>
      <c r="AH2543" s="186"/>
      <c r="AI2543" s="186"/>
      <c r="AJ2543" s="186"/>
      <c r="AK2543" s="186"/>
      <c r="AL2543" s="186"/>
      <c r="AM2543" s="186"/>
      <c r="AN2543" s="186"/>
      <c r="AO2543" s="186"/>
      <c r="AP2543" s="186"/>
    </row>
    <row r="2544" spans="1:42" s="55" customFormat="1" ht="31.9" hidden="1" customHeight="1" outlineLevel="1" x14ac:dyDescent="0.25">
      <c r="A2544" s="143" t="s">
        <v>292</v>
      </c>
      <c r="B2544" s="72" t="s">
        <v>4</v>
      </c>
      <c r="C2544" s="73"/>
      <c r="D2544" s="111"/>
      <c r="E2544" s="76"/>
      <c r="F2544" s="76"/>
      <c r="G2544" s="78"/>
      <c r="H2544" s="186"/>
      <c r="I2544" s="186"/>
      <c r="J2544" s="186"/>
      <c r="K2544" s="186"/>
      <c r="L2544" s="186"/>
      <c r="M2544" s="186"/>
      <c r="N2544" s="186"/>
      <c r="O2544" s="186"/>
      <c r="P2544" s="186"/>
      <c r="Q2544" s="186"/>
      <c r="R2544" s="186"/>
      <c r="S2544" s="186"/>
      <c r="T2544" s="186"/>
      <c r="U2544" s="186"/>
      <c r="V2544" s="186"/>
      <c r="W2544" s="186"/>
      <c r="X2544" s="186"/>
      <c r="Y2544" s="186"/>
      <c r="Z2544" s="186"/>
      <c r="AA2544" s="186"/>
      <c r="AB2544" s="186"/>
      <c r="AC2544" s="186"/>
      <c r="AD2544" s="186"/>
      <c r="AE2544" s="186"/>
      <c r="AF2544" s="186"/>
      <c r="AG2544" s="186"/>
      <c r="AH2544" s="186"/>
      <c r="AI2544" s="186"/>
      <c r="AJ2544" s="186"/>
      <c r="AK2544" s="186"/>
      <c r="AL2544" s="186"/>
      <c r="AM2544" s="186"/>
      <c r="AN2544" s="186"/>
      <c r="AO2544" s="186"/>
      <c r="AP2544" s="186"/>
    </row>
    <row r="2545" spans="1:42" s="55" customFormat="1" ht="31.9" hidden="1" customHeight="1" outlineLevel="1" x14ac:dyDescent="0.25">
      <c r="A2545" s="143" t="s">
        <v>1273</v>
      </c>
      <c r="B2545" s="75" t="s">
        <v>1173</v>
      </c>
      <c r="C2545" s="73"/>
      <c r="D2545" s="111"/>
      <c r="E2545" s="76"/>
      <c r="F2545" s="76"/>
      <c r="G2545" s="78"/>
      <c r="H2545" s="186"/>
      <c r="I2545" s="186"/>
      <c r="J2545" s="186"/>
      <c r="K2545" s="186"/>
      <c r="L2545" s="186"/>
      <c r="M2545" s="186"/>
      <c r="N2545" s="186"/>
      <c r="O2545" s="186"/>
      <c r="P2545" s="186"/>
      <c r="Q2545" s="186"/>
      <c r="R2545" s="186"/>
      <c r="S2545" s="186"/>
      <c r="T2545" s="186"/>
      <c r="U2545" s="186"/>
      <c r="V2545" s="186"/>
      <c r="W2545" s="186"/>
      <c r="X2545" s="186"/>
      <c r="Y2545" s="186"/>
      <c r="Z2545" s="186"/>
      <c r="AA2545" s="186"/>
      <c r="AB2545" s="186"/>
      <c r="AC2545" s="186"/>
      <c r="AD2545" s="186"/>
      <c r="AE2545" s="186"/>
      <c r="AF2545" s="186"/>
      <c r="AG2545" s="186"/>
      <c r="AH2545" s="186"/>
      <c r="AI2545" s="186"/>
      <c r="AJ2545" s="186"/>
      <c r="AK2545" s="186"/>
      <c r="AL2545" s="186"/>
      <c r="AM2545" s="186"/>
      <c r="AN2545" s="186"/>
      <c r="AO2545" s="186"/>
      <c r="AP2545" s="186"/>
    </row>
    <row r="2546" spans="1:42" s="55" customFormat="1" ht="31.9" hidden="1" customHeight="1" outlineLevel="1" x14ac:dyDescent="0.25">
      <c r="A2546" s="143" t="s">
        <v>1274</v>
      </c>
      <c r="B2546" s="75" t="s">
        <v>1175</v>
      </c>
      <c r="C2546" s="73"/>
      <c r="D2546" s="111"/>
      <c r="E2546" s="76"/>
      <c r="F2546" s="76"/>
      <c r="G2546" s="78"/>
      <c r="H2546" s="186"/>
      <c r="I2546" s="186"/>
      <c r="J2546" s="186"/>
      <c r="K2546" s="186"/>
      <c r="L2546" s="186"/>
      <c r="M2546" s="186"/>
      <c r="N2546" s="186"/>
      <c r="O2546" s="186"/>
      <c r="P2546" s="186"/>
      <c r="Q2546" s="186"/>
      <c r="R2546" s="186"/>
      <c r="S2546" s="186"/>
      <c r="T2546" s="186"/>
      <c r="U2546" s="186"/>
      <c r="V2546" s="186"/>
      <c r="W2546" s="186"/>
      <c r="X2546" s="186"/>
      <c r="Y2546" s="186"/>
      <c r="Z2546" s="186"/>
      <c r="AA2546" s="186"/>
      <c r="AB2546" s="186"/>
      <c r="AC2546" s="186"/>
      <c r="AD2546" s="186"/>
      <c r="AE2546" s="186"/>
      <c r="AF2546" s="186"/>
      <c r="AG2546" s="186"/>
      <c r="AH2546" s="186"/>
      <c r="AI2546" s="186"/>
      <c r="AJ2546" s="186"/>
      <c r="AK2546" s="186"/>
      <c r="AL2546" s="186"/>
      <c r="AM2546" s="186"/>
      <c r="AN2546" s="186"/>
      <c r="AO2546" s="186"/>
      <c r="AP2546" s="186"/>
    </row>
    <row r="2547" spans="1:42" s="55" customFormat="1" ht="31.9" hidden="1" customHeight="1" outlineLevel="1" x14ac:dyDescent="0.25">
      <c r="A2547" s="143" t="s">
        <v>1275</v>
      </c>
      <c r="B2547" s="75" t="s">
        <v>1177</v>
      </c>
      <c r="C2547" s="73"/>
      <c r="D2547" s="111"/>
      <c r="E2547" s="76"/>
      <c r="F2547" s="76"/>
      <c r="G2547" s="78"/>
      <c r="H2547" s="186"/>
      <c r="I2547" s="186"/>
      <c r="J2547" s="186"/>
      <c r="K2547" s="186"/>
      <c r="L2547" s="186"/>
      <c r="M2547" s="186"/>
      <c r="N2547" s="186"/>
      <c r="O2547" s="186"/>
      <c r="P2547" s="186"/>
      <c r="Q2547" s="186"/>
      <c r="R2547" s="186"/>
      <c r="S2547" s="186"/>
      <c r="T2547" s="186"/>
      <c r="U2547" s="186"/>
      <c r="V2547" s="186"/>
      <c r="W2547" s="186"/>
      <c r="X2547" s="186"/>
      <c r="Y2547" s="186"/>
      <c r="Z2547" s="186"/>
      <c r="AA2547" s="186"/>
      <c r="AB2547" s="186"/>
      <c r="AC2547" s="186"/>
      <c r="AD2547" s="186"/>
      <c r="AE2547" s="186"/>
      <c r="AF2547" s="186"/>
      <c r="AG2547" s="186"/>
      <c r="AH2547" s="186"/>
      <c r="AI2547" s="186"/>
      <c r="AJ2547" s="186"/>
      <c r="AK2547" s="186"/>
      <c r="AL2547" s="186"/>
      <c r="AM2547" s="186"/>
      <c r="AN2547" s="186"/>
      <c r="AO2547" s="186"/>
      <c r="AP2547" s="186"/>
    </row>
    <row r="2548" spans="1:42" s="55" customFormat="1" ht="31.9" hidden="1" customHeight="1" outlineLevel="1" x14ac:dyDescent="0.25">
      <c r="A2548" s="143" t="s">
        <v>1276</v>
      </c>
      <c r="B2548" s="75" t="s">
        <v>1179</v>
      </c>
      <c r="C2548" s="73"/>
      <c r="D2548" s="111"/>
      <c r="E2548" s="76"/>
      <c r="F2548" s="76"/>
      <c r="G2548" s="78"/>
      <c r="H2548" s="186"/>
      <c r="I2548" s="186"/>
      <c r="J2548" s="186"/>
      <c r="K2548" s="186"/>
      <c r="L2548" s="186"/>
      <c r="M2548" s="186"/>
      <c r="N2548" s="186"/>
      <c r="O2548" s="186"/>
      <c r="P2548" s="186"/>
      <c r="Q2548" s="186"/>
      <c r="R2548" s="186"/>
      <c r="S2548" s="186"/>
      <c r="T2548" s="186"/>
      <c r="U2548" s="186"/>
      <c r="V2548" s="186"/>
      <c r="W2548" s="186"/>
      <c r="X2548" s="186"/>
      <c r="Y2548" s="186"/>
      <c r="Z2548" s="186"/>
      <c r="AA2548" s="186"/>
      <c r="AB2548" s="186"/>
      <c r="AC2548" s="186"/>
      <c r="AD2548" s="186"/>
      <c r="AE2548" s="186"/>
      <c r="AF2548" s="186"/>
      <c r="AG2548" s="186"/>
      <c r="AH2548" s="186"/>
      <c r="AI2548" s="186"/>
      <c r="AJ2548" s="186"/>
      <c r="AK2548" s="186"/>
      <c r="AL2548" s="186"/>
      <c r="AM2548" s="186"/>
      <c r="AN2548" s="186"/>
      <c r="AO2548" s="186"/>
      <c r="AP2548" s="186"/>
    </row>
    <row r="2549" spans="1:42" s="55" customFormat="1" ht="31.9" hidden="1" customHeight="1" outlineLevel="1" x14ac:dyDescent="0.25">
      <c r="A2549" s="143" t="s">
        <v>1277</v>
      </c>
      <c r="B2549" s="75" t="s">
        <v>1181</v>
      </c>
      <c r="C2549" s="73"/>
      <c r="D2549" s="111"/>
      <c r="E2549" s="76"/>
      <c r="F2549" s="76"/>
      <c r="G2549" s="78"/>
      <c r="H2549" s="186"/>
      <c r="I2549" s="186"/>
      <c r="J2549" s="186"/>
      <c r="K2549" s="186"/>
      <c r="L2549" s="186"/>
      <c r="M2549" s="186"/>
      <c r="N2549" s="186"/>
      <c r="O2549" s="186"/>
      <c r="P2549" s="186"/>
      <c r="Q2549" s="186"/>
      <c r="R2549" s="186"/>
      <c r="S2549" s="186"/>
      <c r="T2549" s="186"/>
      <c r="U2549" s="186"/>
      <c r="V2549" s="186"/>
      <c r="W2549" s="186"/>
      <c r="X2549" s="186"/>
      <c r="Y2549" s="186"/>
      <c r="Z2549" s="186"/>
      <c r="AA2549" s="186"/>
      <c r="AB2549" s="186"/>
      <c r="AC2549" s="186"/>
      <c r="AD2549" s="186"/>
      <c r="AE2549" s="186"/>
      <c r="AF2549" s="186"/>
      <c r="AG2549" s="186"/>
      <c r="AH2549" s="186"/>
      <c r="AI2549" s="186"/>
      <c r="AJ2549" s="186"/>
      <c r="AK2549" s="186"/>
      <c r="AL2549" s="186"/>
      <c r="AM2549" s="186"/>
      <c r="AN2549" s="186"/>
      <c r="AO2549" s="186"/>
      <c r="AP2549" s="186"/>
    </row>
    <row r="2550" spans="1:42" s="55" customFormat="1" ht="31.9" hidden="1" customHeight="1" outlineLevel="1" x14ac:dyDescent="0.25">
      <c r="A2550" s="143" t="s">
        <v>293</v>
      </c>
      <c r="B2550" s="107" t="s">
        <v>3</v>
      </c>
      <c r="C2550" s="73"/>
      <c r="D2550" s="111"/>
      <c r="E2550" s="76"/>
      <c r="F2550" s="76"/>
      <c r="G2550" s="78"/>
      <c r="H2550" s="186"/>
      <c r="I2550" s="186"/>
      <c r="J2550" s="186"/>
      <c r="K2550" s="186"/>
      <c r="L2550" s="186"/>
      <c r="M2550" s="186"/>
      <c r="N2550" s="186"/>
      <c r="O2550" s="186"/>
      <c r="P2550" s="186"/>
      <c r="Q2550" s="186"/>
      <c r="R2550" s="186"/>
      <c r="S2550" s="186"/>
      <c r="T2550" s="186"/>
      <c r="U2550" s="186"/>
      <c r="V2550" s="186"/>
      <c r="W2550" s="186"/>
      <c r="X2550" s="186"/>
      <c r="Y2550" s="186"/>
      <c r="Z2550" s="186"/>
      <c r="AA2550" s="186"/>
      <c r="AB2550" s="186"/>
      <c r="AC2550" s="186"/>
      <c r="AD2550" s="186"/>
      <c r="AE2550" s="186"/>
      <c r="AF2550" s="186"/>
      <c r="AG2550" s="186"/>
      <c r="AH2550" s="186"/>
      <c r="AI2550" s="186"/>
      <c r="AJ2550" s="186"/>
      <c r="AK2550" s="186"/>
      <c r="AL2550" s="186"/>
      <c r="AM2550" s="186"/>
      <c r="AN2550" s="186"/>
      <c r="AO2550" s="186"/>
      <c r="AP2550" s="186"/>
    </row>
    <row r="2551" spans="1:42" s="55" customFormat="1" ht="31.9" hidden="1" customHeight="1" outlineLevel="1" x14ac:dyDescent="0.25">
      <c r="A2551" s="143" t="s">
        <v>1278</v>
      </c>
      <c r="B2551" s="75" t="s">
        <v>1173</v>
      </c>
      <c r="C2551" s="73"/>
      <c r="D2551" s="111"/>
      <c r="E2551" s="76"/>
      <c r="F2551" s="76"/>
      <c r="G2551" s="78"/>
      <c r="H2551" s="186"/>
      <c r="I2551" s="186"/>
      <c r="J2551" s="186"/>
      <c r="K2551" s="186"/>
      <c r="L2551" s="186"/>
      <c r="M2551" s="186"/>
      <c r="N2551" s="186"/>
      <c r="O2551" s="186"/>
      <c r="P2551" s="186"/>
      <c r="Q2551" s="186"/>
      <c r="R2551" s="186"/>
      <c r="S2551" s="186"/>
      <c r="T2551" s="186"/>
      <c r="U2551" s="186"/>
      <c r="V2551" s="186"/>
      <c r="W2551" s="186"/>
      <c r="X2551" s="186"/>
      <c r="Y2551" s="186"/>
      <c r="Z2551" s="186"/>
      <c r="AA2551" s="186"/>
      <c r="AB2551" s="186"/>
      <c r="AC2551" s="186"/>
      <c r="AD2551" s="186"/>
      <c r="AE2551" s="186"/>
      <c r="AF2551" s="186"/>
      <c r="AG2551" s="186"/>
      <c r="AH2551" s="186"/>
      <c r="AI2551" s="186"/>
      <c r="AJ2551" s="186"/>
      <c r="AK2551" s="186"/>
      <c r="AL2551" s="186"/>
      <c r="AM2551" s="186"/>
      <c r="AN2551" s="186"/>
      <c r="AO2551" s="186"/>
      <c r="AP2551" s="186"/>
    </row>
    <row r="2552" spans="1:42" s="55" customFormat="1" ht="31.9" hidden="1" customHeight="1" outlineLevel="1" x14ac:dyDescent="0.25">
      <c r="A2552" s="143" t="s">
        <v>1279</v>
      </c>
      <c r="B2552" s="75" t="s">
        <v>1175</v>
      </c>
      <c r="C2552" s="73"/>
      <c r="D2552" s="111"/>
      <c r="E2552" s="76"/>
      <c r="F2552" s="76"/>
      <c r="G2552" s="78"/>
      <c r="H2552" s="186"/>
      <c r="I2552" s="186"/>
      <c r="J2552" s="186"/>
      <c r="K2552" s="186"/>
      <c r="L2552" s="186"/>
      <c r="M2552" s="186"/>
      <c r="N2552" s="186"/>
      <c r="O2552" s="186"/>
      <c r="P2552" s="186"/>
      <c r="Q2552" s="186"/>
      <c r="R2552" s="186"/>
      <c r="S2552" s="186"/>
      <c r="T2552" s="186"/>
      <c r="U2552" s="186"/>
      <c r="V2552" s="186"/>
      <c r="W2552" s="186"/>
      <c r="X2552" s="186"/>
      <c r="Y2552" s="186"/>
      <c r="Z2552" s="186"/>
      <c r="AA2552" s="186"/>
      <c r="AB2552" s="186"/>
      <c r="AC2552" s="186"/>
      <c r="AD2552" s="186"/>
      <c r="AE2552" s="186"/>
      <c r="AF2552" s="186"/>
      <c r="AG2552" s="186"/>
      <c r="AH2552" s="186"/>
      <c r="AI2552" s="186"/>
      <c r="AJ2552" s="186"/>
      <c r="AK2552" s="186"/>
      <c r="AL2552" s="186"/>
      <c r="AM2552" s="186"/>
      <c r="AN2552" s="186"/>
      <c r="AO2552" s="186"/>
      <c r="AP2552" s="186"/>
    </row>
    <row r="2553" spans="1:42" s="55" customFormat="1" ht="31.9" hidden="1" customHeight="1" outlineLevel="1" x14ac:dyDescent="0.25">
      <c r="A2553" s="143" t="s">
        <v>1280</v>
      </c>
      <c r="B2553" s="75" t="s">
        <v>1177</v>
      </c>
      <c r="C2553" s="73"/>
      <c r="D2553" s="111"/>
      <c r="E2553" s="76"/>
      <c r="F2553" s="76"/>
      <c r="G2553" s="78"/>
      <c r="H2553" s="186"/>
      <c r="I2553" s="186"/>
      <c r="J2553" s="186"/>
      <c r="K2553" s="186"/>
      <c r="L2553" s="186"/>
      <c r="M2553" s="186"/>
      <c r="N2553" s="186"/>
      <c r="O2553" s="186"/>
      <c r="P2553" s="186"/>
      <c r="Q2553" s="186"/>
      <c r="R2553" s="186"/>
      <c r="S2553" s="186"/>
      <c r="T2553" s="186"/>
      <c r="U2553" s="186"/>
      <c r="V2553" s="186"/>
      <c r="W2553" s="186"/>
      <c r="X2553" s="186"/>
      <c r="Y2553" s="186"/>
      <c r="Z2553" s="186"/>
      <c r="AA2553" s="186"/>
      <c r="AB2553" s="186"/>
      <c r="AC2553" s="186"/>
      <c r="AD2553" s="186"/>
      <c r="AE2553" s="186"/>
      <c r="AF2553" s="186"/>
      <c r="AG2553" s="186"/>
      <c r="AH2553" s="186"/>
      <c r="AI2553" s="186"/>
      <c r="AJ2553" s="186"/>
      <c r="AK2553" s="186"/>
      <c r="AL2553" s="186"/>
      <c r="AM2553" s="186"/>
      <c r="AN2553" s="186"/>
      <c r="AO2553" s="186"/>
      <c r="AP2553" s="186"/>
    </row>
    <row r="2554" spans="1:42" s="55" customFormat="1" ht="31.9" hidden="1" customHeight="1" outlineLevel="1" x14ac:dyDescent="0.25">
      <c r="A2554" s="143" t="s">
        <v>1281</v>
      </c>
      <c r="B2554" s="75" t="s">
        <v>1179</v>
      </c>
      <c r="C2554" s="73"/>
      <c r="D2554" s="111"/>
      <c r="E2554" s="76"/>
      <c r="F2554" s="76"/>
      <c r="G2554" s="78"/>
      <c r="H2554" s="186"/>
      <c r="I2554" s="186"/>
      <c r="J2554" s="186"/>
      <c r="K2554" s="186"/>
      <c r="L2554" s="186"/>
      <c r="M2554" s="186"/>
      <c r="N2554" s="186"/>
      <c r="O2554" s="186"/>
      <c r="P2554" s="186"/>
      <c r="Q2554" s="186"/>
      <c r="R2554" s="186"/>
      <c r="S2554" s="186"/>
      <c r="T2554" s="186"/>
      <c r="U2554" s="186"/>
      <c r="V2554" s="186"/>
      <c r="W2554" s="186"/>
      <c r="X2554" s="186"/>
      <c r="Y2554" s="186"/>
      <c r="Z2554" s="186"/>
      <c r="AA2554" s="186"/>
      <c r="AB2554" s="186"/>
      <c r="AC2554" s="186"/>
      <c r="AD2554" s="186"/>
      <c r="AE2554" s="186"/>
      <c r="AF2554" s="186"/>
      <c r="AG2554" s="186"/>
      <c r="AH2554" s="186"/>
      <c r="AI2554" s="186"/>
      <c r="AJ2554" s="186"/>
      <c r="AK2554" s="186"/>
      <c r="AL2554" s="186"/>
      <c r="AM2554" s="186"/>
      <c r="AN2554" s="186"/>
      <c r="AO2554" s="186"/>
      <c r="AP2554" s="186"/>
    </row>
    <row r="2555" spans="1:42" s="55" customFormat="1" ht="31.9" hidden="1" customHeight="1" outlineLevel="1" x14ac:dyDescent="0.25">
      <c r="A2555" s="143" t="s">
        <v>1282</v>
      </c>
      <c r="B2555" s="75" t="s">
        <v>1181</v>
      </c>
      <c r="C2555" s="73"/>
      <c r="D2555" s="111"/>
      <c r="E2555" s="76"/>
      <c r="F2555" s="76"/>
      <c r="G2555" s="78"/>
      <c r="H2555" s="186"/>
      <c r="I2555" s="186"/>
      <c r="J2555" s="186"/>
      <c r="K2555" s="186"/>
      <c r="L2555" s="186"/>
      <c r="M2555" s="186"/>
      <c r="N2555" s="186"/>
      <c r="O2555" s="186"/>
      <c r="P2555" s="186"/>
      <c r="Q2555" s="186"/>
      <c r="R2555" s="186"/>
      <c r="S2555" s="186"/>
      <c r="T2555" s="186"/>
      <c r="U2555" s="186"/>
      <c r="V2555" s="186"/>
      <c r="W2555" s="186"/>
      <c r="X2555" s="186"/>
      <c r="Y2555" s="186"/>
      <c r="Z2555" s="186"/>
      <c r="AA2555" s="186"/>
      <c r="AB2555" s="186"/>
      <c r="AC2555" s="186"/>
      <c r="AD2555" s="186"/>
      <c r="AE2555" s="186"/>
      <c r="AF2555" s="186"/>
      <c r="AG2555" s="186"/>
      <c r="AH2555" s="186"/>
      <c r="AI2555" s="186"/>
      <c r="AJ2555" s="186"/>
      <c r="AK2555" s="186"/>
      <c r="AL2555" s="186"/>
      <c r="AM2555" s="186"/>
      <c r="AN2555" s="186"/>
      <c r="AO2555" s="186"/>
      <c r="AP2555" s="186"/>
    </row>
    <row r="2556" spans="1:42" s="55" customFormat="1" ht="31.9" hidden="1" customHeight="1" outlineLevel="1" x14ac:dyDescent="0.25">
      <c r="A2556" s="143" t="s">
        <v>294</v>
      </c>
      <c r="B2556" s="72" t="s">
        <v>5</v>
      </c>
      <c r="C2556" s="73"/>
      <c r="D2556" s="111"/>
      <c r="E2556" s="76"/>
      <c r="F2556" s="76"/>
      <c r="G2556" s="78"/>
      <c r="H2556" s="186"/>
      <c r="I2556" s="186"/>
      <c r="J2556" s="186"/>
      <c r="K2556" s="186"/>
      <c r="L2556" s="186"/>
      <c r="M2556" s="186"/>
      <c r="N2556" s="186"/>
      <c r="O2556" s="186"/>
      <c r="P2556" s="186"/>
      <c r="Q2556" s="186"/>
      <c r="R2556" s="186"/>
      <c r="S2556" s="186"/>
      <c r="T2556" s="186"/>
      <c r="U2556" s="186"/>
      <c r="V2556" s="186"/>
      <c r="W2556" s="186"/>
      <c r="X2556" s="186"/>
      <c r="Y2556" s="186"/>
      <c r="Z2556" s="186"/>
      <c r="AA2556" s="186"/>
      <c r="AB2556" s="186"/>
      <c r="AC2556" s="186"/>
      <c r="AD2556" s="186"/>
      <c r="AE2556" s="186"/>
      <c r="AF2556" s="186"/>
      <c r="AG2556" s="186"/>
      <c r="AH2556" s="186"/>
      <c r="AI2556" s="186"/>
      <c r="AJ2556" s="186"/>
      <c r="AK2556" s="186"/>
      <c r="AL2556" s="186"/>
      <c r="AM2556" s="186"/>
      <c r="AN2556" s="186"/>
      <c r="AO2556" s="186"/>
      <c r="AP2556" s="186"/>
    </row>
    <row r="2557" spans="1:42" s="55" customFormat="1" ht="31.9" hidden="1" customHeight="1" outlineLevel="1" x14ac:dyDescent="0.25">
      <c r="A2557" s="143" t="s">
        <v>1283</v>
      </c>
      <c r="B2557" s="75" t="s">
        <v>1173</v>
      </c>
      <c r="C2557" s="73"/>
      <c r="D2557" s="111"/>
      <c r="E2557" s="76"/>
      <c r="F2557" s="76"/>
      <c r="G2557" s="78"/>
      <c r="H2557" s="186"/>
      <c r="I2557" s="186"/>
      <c r="J2557" s="186"/>
      <c r="K2557" s="186"/>
      <c r="L2557" s="186"/>
      <c r="M2557" s="186"/>
      <c r="N2557" s="186"/>
      <c r="O2557" s="186"/>
      <c r="P2557" s="186"/>
      <c r="Q2557" s="186"/>
      <c r="R2557" s="186"/>
      <c r="S2557" s="186"/>
      <c r="T2557" s="186"/>
      <c r="U2557" s="186"/>
      <c r="V2557" s="186"/>
      <c r="W2557" s="186"/>
      <c r="X2557" s="186"/>
      <c r="Y2557" s="186"/>
      <c r="Z2557" s="186"/>
      <c r="AA2557" s="186"/>
      <c r="AB2557" s="186"/>
      <c r="AC2557" s="186"/>
      <c r="AD2557" s="186"/>
      <c r="AE2557" s="186"/>
      <c r="AF2557" s="186"/>
      <c r="AG2557" s="186"/>
      <c r="AH2557" s="186"/>
      <c r="AI2557" s="186"/>
      <c r="AJ2557" s="186"/>
      <c r="AK2557" s="186"/>
      <c r="AL2557" s="186"/>
      <c r="AM2557" s="186"/>
      <c r="AN2557" s="186"/>
      <c r="AO2557" s="186"/>
      <c r="AP2557" s="186"/>
    </row>
    <row r="2558" spans="1:42" s="55" customFormat="1" ht="31.9" hidden="1" customHeight="1" outlineLevel="1" x14ac:dyDescent="0.25">
      <c r="A2558" s="143" t="s">
        <v>1284</v>
      </c>
      <c r="B2558" s="75" t="s">
        <v>1175</v>
      </c>
      <c r="C2558" s="73"/>
      <c r="D2558" s="111"/>
      <c r="E2558" s="76"/>
      <c r="F2558" s="76"/>
      <c r="G2558" s="78"/>
      <c r="H2558" s="186"/>
      <c r="I2558" s="186"/>
      <c r="J2558" s="186"/>
      <c r="K2558" s="186"/>
      <c r="L2558" s="186"/>
      <c r="M2558" s="186"/>
      <c r="N2558" s="186"/>
      <c r="O2558" s="186"/>
      <c r="P2558" s="186"/>
      <c r="Q2558" s="186"/>
      <c r="R2558" s="186"/>
      <c r="S2558" s="186"/>
      <c r="T2558" s="186"/>
      <c r="U2558" s="186"/>
      <c r="V2558" s="186"/>
      <c r="W2558" s="186"/>
      <c r="X2558" s="186"/>
      <c r="Y2558" s="186"/>
      <c r="Z2558" s="186"/>
      <c r="AA2558" s="186"/>
      <c r="AB2558" s="186"/>
      <c r="AC2558" s="186"/>
      <c r="AD2558" s="186"/>
      <c r="AE2558" s="186"/>
      <c r="AF2558" s="186"/>
      <c r="AG2558" s="186"/>
      <c r="AH2558" s="186"/>
      <c r="AI2558" s="186"/>
      <c r="AJ2558" s="186"/>
      <c r="AK2558" s="186"/>
      <c r="AL2558" s="186"/>
      <c r="AM2558" s="186"/>
      <c r="AN2558" s="186"/>
      <c r="AO2558" s="186"/>
      <c r="AP2558" s="186"/>
    </row>
    <row r="2559" spans="1:42" s="55" customFormat="1" ht="31.9" hidden="1" customHeight="1" outlineLevel="1" x14ac:dyDescent="0.25">
      <c r="A2559" s="143" t="s">
        <v>1285</v>
      </c>
      <c r="B2559" s="75" t="s">
        <v>1177</v>
      </c>
      <c r="C2559" s="73"/>
      <c r="D2559" s="111"/>
      <c r="E2559" s="76"/>
      <c r="F2559" s="76"/>
      <c r="G2559" s="78"/>
      <c r="H2559" s="186"/>
      <c r="I2559" s="186"/>
      <c r="J2559" s="186"/>
      <c r="K2559" s="186"/>
      <c r="L2559" s="186"/>
      <c r="M2559" s="186"/>
      <c r="N2559" s="186"/>
      <c r="O2559" s="186"/>
      <c r="P2559" s="186"/>
      <c r="Q2559" s="186"/>
      <c r="R2559" s="186"/>
      <c r="S2559" s="186"/>
      <c r="T2559" s="186"/>
      <c r="U2559" s="186"/>
      <c r="V2559" s="186"/>
      <c r="W2559" s="186"/>
      <c r="X2559" s="186"/>
      <c r="Y2559" s="186"/>
      <c r="Z2559" s="186"/>
      <c r="AA2559" s="186"/>
      <c r="AB2559" s="186"/>
      <c r="AC2559" s="186"/>
      <c r="AD2559" s="186"/>
      <c r="AE2559" s="186"/>
      <c r="AF2559" s="186"/>
      <c r="AG2559" s="186"/>
      <c r="AH2559" s="186"/>
      <c r="AI2559" s="186"/>
      <c r="AJ2559" s="186"/>
      <c r="AK2559" s="186"/>
      <c r="AL2559" s="186"/>
      <c r="AM2559" s="186"/>
      <c r="AN2559" s="186"/>
      <c r="AO2559" s="186"/>
      <c r="AP2559" s="186"/>
    </row>
    <row r="2560" spans="1:42" s="55" customFormat="1" ht="31.9" hidden="1" customHeight="1" outlineLevel="1" x14ac:dyDescent="0.25">
      <c r="A2560" s="143" t="s">
        <v>1286</v>
      </c>
      <c r="B2560" s="75" t="s">
        <v>1179</v>
      </c>
      <c r="C2560" s="73"/>
      <c r="D2560" s="111"/>
      <c r="E2560" s="76"/>
      <c r="F2560" s="76"/>
      <c r="G2560" s="78"/>
      <c r="H2560" s="186"/>
      <c r="I2560" s="186"/>
      <c r="J2560" s="186"/>
      <c r="K2560" s="186"/>
      <c r="L2560" s="186"/>
      <c r="M2560" s="186"/>
      <c r="N2560" s="186"/>
      <c r="O2560" s="186"/>
      <c r="P2560" s="186"/>
      <c r="Q2560" s="186"/>
      <c r="R2560" s="186"/>
      <c r="S2560" s="186"/>
      <c r="T2560" s="186"/>
      <c r="U2560" s="186"/>
      <c r="V2560" s="186"/>
      <c r="W2560" s="186"/>
      <c r="X2560" s="186"/>
      <c r="Y2560" s="186"/>
      <c r="Z2560" s="186"/>
      <c r="AA2560" s="186"/>
      <c r="AB2560" s="186"/>
      <c r="AC2560" s="186"/>
      <c r="AD2560" s="186"/>
      <c r="AE2560" s="186"/>
      <c r="AF2560" s="186"/>
      <c r="AG2560" s="186"/>
      <c r="AH2560" s="186"/>
      <c r="AI2560" s="186"/>
      <c r="AJ2560" s="186"/>
      <c r="AK2560" s="186"/>
      <c r="AL2560" s="186"/>
      <c r="AM2560" s="186"/>
      <c r="AN2560" s="186"/>
      <c r="AO2560" s="186"/>
      <c r="AP2560" s="186"/>
    </row>
    <row r="2561" spans="1:42" s="55" customFormat="1" ht="31.9" hidden="1" customHeight="1" outlineLevel="1" x14ac:dyDescent="0.25">
      <c r="A2561" s="143" t="s">
        <v>1287</v>
      </c>
      <c r="B2561" s="75" t="s">
        <v>1181</v>
      </c>
      <c r="C2561" s="73"/>
      <c r="D2561" s="111"/>
      <c r="E2561" s="76"/>
      <c r="F2561" s="76"/>
      <c r="G2561" s="78"/>
      <c r="H2561" s="186"/>
      <c r="I2561" s="186"/>
      <c r="J2561" s="186"/>
      <c r="K2561" s="186"/>
      <c r="L2561" s="186"/>
      <c r="M2561" s="186"/>
      <c r="N2561" s="186"/>
      <c r="O2561" s="186"/>
      <c r="P2561" s="186"/>
      <c r="Q2561" s="186"/>
      <c r="R2561" s="186"/>
      <c r="S2561" s="186"/>
      <c r="T2561" s="186"/>
      <c r="U2561" s="186"/>
      <c r="V2561" s="186"/>
      <c r="W2561" s="186"/>
      <c r="X2561" s="186"/>
      <c r="Y2561" s="186"/>
      <c r="Z2561" s="186"/>
      <c r="AA2561" s="186"/>
      <c r="AB2561" s="186"/>
      <c r="AC2561" s="186"/>
      <c r="AD2561" s="186"/>
      <c r="AE2561" s="186"/>
      <c r="AF2561" s="186"/>
      <c r="AG2561" s="186"/>
      <c r="AH2561" s="186"/>
      <c r="AI2561" s="186"/>
      <c r="AJ2561" s="186"/>
      <c r="AK2561" s="186"/>
      <c r="AL2561" s="186"/>
      <c r="AM2561" s="186"/>
      <c r="AN2561" s="186"/>
      <c r="AO2561" s="186"/>
      <c r="AP2561" s="186"/>
    </row>
    <row r="2562" spans="1:42" s="55" customFormat="1" ht="31.9" hidden="1" customHeight="1" outlineLevel="1" x14ac:dyDescent="0.25">
      <c r="A2562" s="143" t="s">
        <v>295</v>
      </c>
      <c r="B2562" s="72" t="s">
        <v>353</v>
      </c>
      <c r="C2562" s="73"/>
      <c r="D2562" s="111"/>
      <c r="E2562" s="76"/>
      <c r="F2562" s="76"/>
      <c r="G2562" s="78"/>
      <c r="H2562" s="186"/>
      <c r="I2562" s="186"/>
      <c r="J2562" s="186"/>
      <c r="K2562" s="186"/>
      <c r="L2562" s="186"/>
      <c r="M2562" s="186"/>
      <c r="N2562" s="186"/>
      <c r="O2562" s="186"/>
      <c r="P2562" s="186"/>
      <c r="Q2562" s="186"/>
      <c r="R2562" s="186"/>
      <c r="S2562" s="186"/>
      <c r="T2562" s="186"/>
      <c r="U2562" s="186"/>
      <c r="V2562" s="186"/>
      <c r="W2562" s="186"/>
      <c r="X2562" s="186"/>
      <c r="Y2562" s="186"/>
      <c r="Z2562" s="186"/>
      <c r="AA2562" s="186"/>
      <c r="AB2562" s="186"/>
      <c r="AC2562" s="186"/>
      <c r="AD2562" s="186"/>
      <c r="AE2562" s="186"/>
      <c r="AF2562" s="186"/>
      <c r="AG2562" s="186"/>
      <c r="AH2562" s="186"/>
      <c r="AI2562" s="186"/>
      <c r="AJ2562" s="186"/>
      <c r="AK2562" s="186"/>
      <c r="AL2562" s="186"/>
      <c r="AM2562" s="186"/>
      <c r="AN2562" s="186"/>
      <c r="AO2562" s="186"/>
      <c r="AP2562" s="186"/>
    </row>
    <row r="2563" spans="1:42" s="55" customFormat="1" ht="31.9" hidden="1" customHeight="1" outlineLevel="1" x14ac:dyDescent="0.25">
      <c r="A2563" s="143" t="s">
        <v>1288</v>
      </c>
      <c r="B2563" s="75" t="s">
        <v>1173</v>
      </c>
      <c r="C2563" s="73"/>
      <c r="D2563" s="111"/>
      <c r="E2563" s="76"/>
      <c r="F2563" s="76"/>
      <c r="G2563" s="78"/>
      <c r="H2563" s="186"/>
      <c r="I2563" s="186"/>
      <c r="J2563" s="186"/>
      <c r="K2563" s="186"/>
      <c r="L2563" s="186"/>
      <c r="M2563" s="186"/>
      <c r="N2563" s="186"/>
      <c r="O2563" s="186"/>
      <c r="P2563" s="186"/>
      <c r="Q2563" s="186"/>
      <c r="R2563" s="186"/>
      <c r="S2563" s="186"/>
      <c r="T2563" s="186"/>
      <c r="U2563" s="186"/>
      <c r="V2563" s="186"/>
      <c r="W2563" s="186"/>
      <c r="X2563" s="186"/>
      <c r="Y2563" s="186"/>
      <c r="Z2563" s="186"/>
      <c r="AA2563" s="186"/>
      <c r="AB2563" s="186"/>
      <c r="AC2563" s="186"/>
      <c r="AD2563" s="186"/>
      <c r="AE2563" s="186"/>
      <c r="AF2563" s="186"/>
      <c r="AG2563" s="186"/>
      <c r="AH2563" s="186"/>
      <c r="AI2563" s="186"/>
      <c r="AJ2563" s="186"/>
      <c r="AK2563" s="186"/>
      <c r="AL2563" s="186"/>
      <c r="AM2563" s="186"/>
      <c r="AN2563" s="186"/>
      <c r="AO2563" s="186"/>
      <c r="AP2563" s="186"/>
    </row>
    <row r="2564" spans="1:42" s="55" customFormat="1" ht="31.9" hidden="1" customHeight="1" outlineLevel="1" x14ac:dyDescent="0.25">
      <c r="A2564" s="143" t="s">
        <v>1289</v>
      </c>
      <c r="B2564" s="75" t="s">
        <v>1175</v>
      </c>
      <c r="C2564" s="73"/>
      <c r="D2564" s="111"/>
      <c r="E2564" s="76"/>
      <c r="F2564" s="76"/>
      <c r="G2564" s="78"/>
      <c r="H2564" s="186"/>
      <c r="I2564" s="186"/>
      <c r="J2564" s="186"/>
      <c r="K2564" s="186"/>
      <c r="L2564" s="186"/>
      <c r="M2564" s="186"/>
      <c r="N2564" s="186"/>
      <c r="O2564" s="186"/>
      <c r="P2564" s="186"/>
      <c r="Q2564" s="186"/>
      <c r="R2564" s="186"/>
      <c r="S2564" s="186"/>
      <c r="T2564" s="186"/>
      <c r="U2564" s="186"/>
      <c r="V2564" s="186"/>
      <c r="W2564" s="186"/>
      <c r="X2564" s="186"/>
      <c r="Y2564" s="186"/>
      <c r="Z2564" s="186"/>
      <c r="AA2564" s="186"/>
      <c r="AB2564" s="186"/>
      <c r="AC2564" s="186"/>
      <c r="AD2564" s="186"/>
      <c r="AE2564" s="186"/>
      <c r="AF2564" s="186"/>
      <c r="AG2564" s="186"/>
      <c r="AH2564" s="186"/>
      <c r="AI2564" s="186"/>
      <c r="AJ2564" s="186"/>
      <c r="AK2564" s="186"/>
      <c r="AL2564" s="186"/>
      <c r="AM2564" s="186"/>
      <c r="AN2564" s="186"/>
      <c r="AO2564" s="186"/>
      <c r="AP2564" s="186"/>
    </row>
    <row r="2565" spans="1:42" s="55" customFormat="1" ht="31.9" hidden="1" customHeight="1" outlineLevel="1" x14ac:dyDescent="0.25">
      <c r="A2565" s="143" t="s">
        <v>1290</v>
      </c>
      <c r="B2565" s="75" t="s">
        <v>1177</v>
      </c>
      <c r="C2565" s="73"/>
      <c r="D2565" s="111"/>
      <c r="E2565" s="76"/>
      <c r="F2565" s="76"/>
      <c r="G2565" s="78"/>
      <c r="H2565" s="186"/>
      <c r="I2565" s="186"/>
      <c r="J2565" s="186"/>
      <c r="K2565" s="186"/>
      <c r="L2565" s="186"/>
      <c r="M2565" s="186"/>
      <c r="N2565" s="186"/>
      <c r="O2565" s="186"/>
      <c r="P2565" s="186"/>
      <c r="Q2565" s="186"/>
      <c r="R2565" s="186"/>
      <c r="S2565" s="186"/>
      <c r="T2565" s="186"/>
      <c r="U2565" s="186"/>
      <c r="V2565" s="186"/>
      <c r="W2565" s="186"/>
      <c r="X2565" s="186"/>
      <c r="Y2565" s="186"/>
      <c r="Z2565" s="186"/>
      <c r="AA2565" s="186"/>
      <c r="AB2565" s="186"/>
      <c r="AC2565" s="186"/>
      <c r="AD2565" s="186"/>
      <c r="AE2565" s="186"/>
      <c r="AF2565" s="186"/>
      <c r="AG2565" s="186"/>
      <c r="AH2565" s="186"/>
      <c r="AI2565" s="186"/>
      <c r="AJ2565" s="186"/>
      <c r="AK2565" s="186"/>
      <c r="AL2565" s="186"/>
      <c r="AM2565" s="186"/>
      <c r="AN2565" s="186"/>
      <c r="AO2565" s="186"/>
      <c r="AP2565" s="186"/>
    </row>
    <row r="2566" spans="1:42" s="55" customFormat="1" ht="31.9" hidden="1" customHeight="1" outlineLevel="1" x14ac:dyDescent="0.25">
      <c r="A2566" s="143" t="s">
        <v>1291</v>
      </c>
      <c r="B2566" s="75" t="s">
        <v>1179</v>
      </c>
      <c r="C2566" s="73"/>
      <c r="D2566" s="111"/>
      <c r="E2566" s="76"/>
      <c r="F2566" s="76"/>
      <c r="G2566" s="78"/>
      <c r="H2566" s="186"/>
      <c r="I2566" s="186"/>
      <c r="J2566" s="186"/>
      <c r="K2566" s="186"/>
      <c r="L2566" s="186"/>
      <c r="M2566" s="186"/>
      <c r="N2566" s="186"/>
      <c r="O2566" s="186"/>
      <c r="P2566" s="186"/>
      <c r="Q2566" s="186"/>
      <c r="R2566" s="186"/>
      <c r="S2566" s="186"/>
      <c r="T2566" s="186"/>
      <c r="U2566" s="186"/>
      <c r="V2566" s="186"/>
      <c r="W2566" s="186"/>
      <c r="X2566" s="186"/>
      <c r="Y2566" s="186"/>
      <c r="Z2566" s="186"/>
      <c r="AA2566" s="186"/>
      <c r="AB2566" s="186"/>
      <c r="AC2566" s="186"/>
      <c r="AD2566" s="186"/>
      <c r="AE2566" s="186"/>
      <c r="AF2566" s="186"/>
      <c r="AG2566" s="186"/>
      <c r="AH2566" s="186"/>
      <c r="AI2566" s="186"/>
      <c r="AJ2566" s="186"/>
      <c r="AK2566" s="186"/>
      <c r="AL2566" s="186"/>
      <c r="AM2566" s="186"/>
      <c r="AN2566" s="186"/>
      <c r="AO2566" s="186"/>
      <c r="AP2566" s="186"/>
    </row>
    <row r="2567" spans="1:42" s="55" customFormat="1" ht="31.9" hidden="1" customHeight="1" outlineLevel="1" x14ac:dyDescent="0.25">
      <c r="A2567" s="143" t="s">
        <v>1292</v>
      </c>
      <c r="B2567" s="75" t="s">
        <v>1181</v>
      </c>
      <c r="C2567" s="73"/>
      <c r="D2567" s="111"/>
      <c r="E2567" s="76"/>
      <c r="F2567" s="76"/>
      <c r="G2567" s="78"/>
      <c r="H2567" s="186"/>
      <c r="I2567" s="186"/>
      <c r="J2567" s="186"/>
      <c r="K2567" s="186"/>
      <c r="L2567" s="186"/>
      <c r="M2567" s="186"/>
      <c r="N2567" s="186"/>
      <c r="O2567" s="186"/>
      <c r="P2567" s="186"/>
      <c r="Q2567" s="186"/>
      <c r="R2567" s="186"/>
      <c r="S2567" s="186"/>
      <c r="T2567" s="186"/>
      <c r="U2567" s="186"/>
      <c r="V2567" s="186"/>
      <c r="W2567" s="186"/>
      <c r="X2567" s="186"/>
      <c r="Y2567" s="186"/>
      <c r="Z2567" s="186"/>
      <c r="AA2567" s="186"/>
      <c r="AB2567" s="186"/>
      <c r="AC2567" s="186"/>
      <c r="AD2567" s="186"/>
      <c r="AE2567" s="186"/>
      <c r="AF2567" s="186"/>
      <c r="AG2567" s="186"/>
      <c r="AH2567" s="186"/>
      <c r="AI2567" s="186"/>
      <c r="AJ2567" s="186"/>
      <c r="AK2567" s="186"/>
      <c r="AL2567" s="186"/>
      <c r="AM2567" s="186"/>
      <c r="AN2567" s="186"/>
      <c r="AO2567" s="186"/>
      <c r="AP2567" s="186"/>
    </row>
    <row r="2568" spans="1:42" s="55" customFormat="1" ht="31.9" hidden="1" customHeight="1" outlineLevel="1" x14ac:dyDescent="0.25">
      <c r="A2568" s="143" t="s">
        <v>296</v>
      </c>
      <c r="B2568" s="72" t="s">
        <v>356</v>
      </c>
      <c r="C2568" s="73"/>
      <c r="D2568" s="111"/>
      <c r="E2568" s="76"/>
      <c r="F2568" s="76"/>
      <c r="G2568" s="78"/>
      <c r="H2568" s="186"/>
      <c r="I2568" s="186"/>
      <c r="J2568" s="186"/>
      <c r="K2568" s="186"/>
      <c r="L2568" s="186"/>
      <c r="M2568" s="186"/>
      <c r="N2568" s="186"/>
      <c r="O2568" s="186"/>
      <c r="P2568" s="186"/>
      <c r="Q2568" s="186"/>
      <c r="R2568" s="186"/>
      <c r="S2568" s="186"/>
      <c r="T2568" s="186"/>
      <c r="U2568" s="186"/>
      <c r="V2568" s="186"/>
      <c r="W2568" s="186"/>
      <c r="X2568" s="186"/>
      <c r="Y2568" s="186"/>
      <c r="Z2568" s="186"/>
      <c r="AA2568" s="186"/>
      <c r="AB2568" s="186"/>
      <c r="AC2568" s="186"/>
      <c r="AD2568" s="186"/>
      <c r="AE2568" s="186"/>
      <c r="AF2568" s="186"/>
      <c r="AG2568" s="186"/>
      <c r="AH2568" s="186"/>
      <c r="AI2568" s="186"/>
      <c r="AJ2568" s="186"/>
      <c r="AK2568" s="186"/>
      <c r="AL2568" s="186"/>
      <c r="AM2568" s="186"/>
      <c r="AN2568" s="186"/>
      <c r="AO2568" s="186"/>
      <c r="AP2568" s="186"/>
    </row>
    <row r="2569" spans="1:42" s="55" customFormat="1" ht="31.9" hidden="1" customHeight="1" outlineLevel="1" x14ac:dyDescent="0.25">
      <c r="A2569" s="143" t="s">
        <v>1293</v>
      </c>
      <c r="B2569" s="75" t="s">
        <v>1173</v>
      </c>
      <c r="C2569" s="73"/>
      <c r="D2569" s="111"/>
      <c r="E2569" s="76"/>
      <c r="F2569" s="76"/>
      <c r="G2569" s="78"/>
      <c r="H2569" s="186"/>
      <c r="I2569" s="186"/>
      <c r="J2569" s="186"/>
      <c r="K2569" s="186"/>
      <c r="L2569" s="186"/>
      <c r="M2569" s="186"/>
      <c r="N2569" s="186"/>
      <c r="O2569" s="186"/>
      <c r="P2569" s="186"/>
      <c r="Q2569" s="186"/>
      <c r="R2569" s="186"/>
      <c r="S2569" s="186"/>
      <c r="T2569" s="186"/>
      <c r="U2569" s="186"/>
      <c r="V2569" s="186"/>
      <c r="W2569" s="186"/>
      <c r="X2569" s="186"/>
      <c r="Y2569" s="186"/>
      <c r="Z2569" s="186"/>
      <c r="AA2569" s="186"/>
      <c r="AB2569" s="186"/>
      <c r="AC2569" s="186"/>
      <c r="AD2569" s="186"/>
      <c r="AE2569" s="186"/>
      <c r="AF2569" s="186"/>
      <c r="AG2569" s="186"/>
      <c r="AH2569" s="186"/>
      <c r="AI2569" s="186"/>
      <c r="AJ2569" s="186"/>
      <c r="AK2569" s="186"/>
      <c r="AL2569" s="186"/>
      <c r="AM2569" s="186"/>
      <c r="AN2569" s="186"/>
      <c r="AO2569" s="186"/>
      <c r="AP2569" s="186"/>
    </row>
    <row r="2570" spans="1:42" s="55" customFormat="1" ht="31.9" hidden="1" customHeight="1" outlineLevel="1" x14ac:dyDescent="0.25">
      <c r="A2570" s="143" t="s">
        <v>1294</v>
      </c>
      <c r="B2570" s="75" t="s">
        <v>1175</v>
      </c>
      <c r="C2570" s="73"/>
      <c r="D2570" s="111"/>
      <c r="E2570" s="76"/>
      <c r="F2570" s="76"/>
      <c r="G2570" s="78"/>
      <c r="H2570" s="186"/>
      <c r="I2570" s="186"/>
      <c r="J2570" s="186"/>
      <c r="K2570" s="186"/>
      <c r="L2570" s="186"/>
      <c r="M2570" s="186"/>
      <c r="N2570" s="186"/>
      <c r="O2570" s="186"/>
      <c r="P2570" s="186"/>
      <c r="Q2570" s="186"/>
      <c r="R2570" s="186"/>
      <c r="S2570" s="186"/>
      <c r="T2570" s="186"/>
      <c r="U2570" s="186"/>
      <c r="V2570" s="186"/>
      <c r="W2570" s="186"/>
      <c r="X2570" s="186"/>
      <c r="Y2570" s="186"/>
      <c r="Z2570" s="186"/>
      <c r="AA2570" s="186"/>
      <c r="AB2570" s="186"/>
      <c r="AC2570" s="186"/>
      <c r="AD2570" s="186"/>
      <c r="AE2570" s="186"/>
      <c r="AF2570" s="186"/>
      <c r="AG2570" s="186"/>
      <c r="AH2570" s="186"/>
      <c r="AI2570" s="186"/>
      <c r="AJ2570" s="186"/>
      <c r="AK2570" s="186"/>
      <c r="AL2570" s="186"/>
      <c r="AM2570" s="186"/>
      <c r="AN2570" s="186"/>
      <c r="AO2570" s="186"/>
      <c r="AP2570" s="186"/>
    </row>
    <row r="2571" spans="1:42" s="55" customFormat="1" ht="31.9" hidden="1" customHeight="1" outlineLevel="1" x14ac:dyDescent="0.25">
      <c r="A2571" s="143" t="s">
        <v>1295</v>
      </c>
      <c r="B2571" s="75" t="s">
        <v>1177</v>
      </c>
      <c r="C2571" s="73"/>
      <c r="D2571" s="111"/>
      <c r="E2571" s="76"/>
      <c r="F2571" s="76"/>
      <c r="G2571" s="78"/>
      <c r="H2571" s="186"/>
      <c r="I2571" s="186"/>
      <c r="J2571" s="186"/>
      <c r="K2571" s="186"/>
      <c r="L2571" s="186"/>
      <c r="M2571" s="186"/>
      <c r="N2571" s="186"/>
      <c r="O2571" s="186"/>
      <c r="P2571" s="186"/>
      <c r="Q2571" s="186"/>
      <c r="R2571" s="186"/>
      <c r="S2571" s="186"/>
      <c r="T2571" s="186"/>
      <c r="U2571" s="186"/>
      <c r="V2571" s="186"/>
      <c r="W2571" s="186"/>
      <c r="X2571" s="186"/>
      <c r="Y2571" s="186"/>
      <c r="Z2571" s="186"/>
      <c r="AA2571" s="186"/>
      <c r="AB2571" s="186"/>
      <c r="AC2571" s="186"/>
      <c r="AD2571" s="186"/>
      <c r="AE2571" s="186"/>
      <c r="AF2571" s="186"/>
      <c r="AG2571" s="186"/>
      <c r="AH2571" s="186"/>
      <c r="AI2571" s="186"/>
      <c r="AJ2571" s="186"/>
      <c r="AK2571" s="186"/>
      <c r="AL2571" s="186"/>
      <c r="AM2571" s="186"/>
      <c r="AN2571" s="186"/>
      <c r="AO2571" s="186"/>
      <c r="AP2571" s="186"/>
    </row>
    <row r="2572" spans="1:42" s="55" customFormat="1" ht="31.9" hidden="1" customHeight="1" outlineLevel="1" x14ac:dyDescent="0.25">
      <c r="A2572" s="143" t="s">
        <v>1296</v>
      </c>
      <c r="B2572" s="75" t="s">
        <v>1179</v>
      </c>
      <c r="C2572" s="73"/>
      <c r="D2572" s="111"/>
      <c r="E2572" s="76"/>
      <c r="F2572" s="76"/>
      <c r="G2572" s="78"/>
      <c r="H2572" s="186"/>
      <c r="I2572" s="186"/>
      <c r="J2572" s="186"/>
      <c r="K2572" s="186"/>
      <c r="L2572" s="186"/>
      <c r="M2572" s="186"/>
      <c r="N2572" s="186"/>
      <c r="O2572" s="186"/>
      <c r="P2572" s="186"/>
      <c r="Q2572" s="186"/>
      <c r="R2572" s="186"/>
      <c r="S2572" s="186"/>
      <c r="T2572" s="186"/>
      <c r="U2572" s="186"/>
      <c r="V2572" s="186"/>
      <c r="W2572" s="186"/>
      <c r="X2572" s="186"/>
      <c r="Y2572" s="186"/>
      <c r="Z2572" s="186"/>
      <c r="AA2572" s="186"/>
      <c r="AB2572" s="186"/>
      <c r="AC2572" s="186"/>
      <c r="AD2572" s="186"/>
      <c r="AE2572" s="186"/>
      <c r="AF2572" s="186"/>
      <c r="AG2572" s="186"/>
      <c r="AH2572" s="186"/>
      <c r="AI2572" s="186"/>
      <c r="AJ2572" s="186"/>
      <c r="AK2572" s="186"/>
      <c r="AL2572" s="186"/>
      <c r="AM2572" s="186"/>
      <c r="AN2572" s="186"/>
      <c r="AO2572" s="186"/>
      <c r="AP2572" s="186"/>
    </row>
    <row r="2573" spans="1:42" s="55" customFormat="1" ht="31.9" hidden="1" customHeight="1" outlineLevel="1" x14ac:dyDescent="0.25">
      <c r="A2573" s="143" t="s">
        <v>1297</v>
      </c>
      <c r="B2573" s="75" t="s">
        <v>1181</v>
      </c>
      <c r="C2573" s="73"/>
      <c r="D2573" s="111"/>
      <c r="E2573" s="76"/>
      <c r="F2573" s="76"/>
      <c r="G2573" s="78"/>
      <c r="H2573" s="186"/>
      <c r="I2573" s="186"/>
      <c r="J2573" s="186"/>
      <c r="K2573" s="186"/>
      <c r="L2573" s="186"/>
      <c r="M2573" s="186"/>
      <c r="N2573" s="186"/>
      <c r="O2573" s="186"/>
      <c r="P2573" s="186"/>
      <c r="Q2573" s="186"/>
      <c r="R2573" s="186"/>
      <c r="S2573" s="186"/>
      <c r="T2573" s="186"/>
      <c r="U2573" s="186"/>
      <c r="V2573" s="186"/>
      <c r="W2573" s="186"/>
      <c r="X2573" s="186"/>
      <c r="Y2573" s="186"/>
      <c r="Z2573" s="186"/>
      <c r="AA2573" s="186"/>
      <c r="AB2573" s="186"/>
      <c r="AC2573" s="186"/>
      <c r="AD2573" s="186"/>
      <c r="AE2573" s="186"/>
      <c r="AF2573" s="186"/>
      <c r="AG2573" s="186"/>
      <c r="AH2573" s="186"/>
      <c r="AI2573" s="186"/>
      <c r="AJ2573" s="186"/>
      <c r="AK2573" s="186"/>
      <c r="AL2573" s="186"/>
      <c r="AM2573" s="186"/>
      <c r="AN2573" s="186"/>
      <c r="AO2573" s="186"/>
      <c r="AP2573" s="186"/>
    </row>
    <row r="2574" spans="1:42" s="55" customFormat="1" ht="31.9" hidden="1" customHeight="1" outlineLevel="1" x14ac:dyDescent="0.25">
      <c r="A2574" s="143" t="s">
        <v>297</v>
      </c>
      <c r="B2574" s="72" t="s">
        <v>359</v>
      </c>
      <c r="C2574" s="73"/>
      <c r="D2574" s="111"/>
      <c r="E2574" s="76"/>
      <c r="F2574" s="76"/>
      <c r="G2574" s="78"/>
      <c r="H2574" s="186"/>
      <c r="I2574" s="186"/>
      <c r="J2574" s="186"/>
      <c r="K2574" s="186"/>
      <c r="L2574" s="186"/>
      <c r="M2574" s="186"/>
      <c r="N2574" s="186"/>
      <c r="O2574" s="186"/>
      <c r="P2574" s="186"/>
      <c r="Q2574" s="186"/>
      <c r="R2574" s="186"/>
      <c r="S2574" s="186"/>
      <c r="T2574" s="186"/>
      <c r="U2574" s="186"/>
      <c r="V2574" s="186"/>
      <c r="W2574" s="186"/>
      <c r="X2574" s="186"/>
      <c r="Y2574" s="186"/>
      <c r="Z2574" s="186"/>
      <c r="AA2574" s="186"/>
      <c r="AB2574" s="186"/>
      <c r="AC2574" s="186"/>
      <c r="AD2574" s="186"/>
      <c r="AE2574" s="186"/>
      <c r="AF2574" s="186"/>
      <c r="AG2574" s="186"/>
      <c r="AH2574" s="186"/>
      <c r="AI2574" s="186"/>
      <c r="AJ2574" s="186"/>
      <c r="AK2574" s="186"/>
      <c r="AL2574" s="186"/>
      <c r="AM2574" s="186"/>
      <c r="AN2574" s="186"/>
      <c r="AO2574" s="186"/>
      <c r="AP2574" s="186"/>
    </row>
    <row r="2575" spans="1:42" s="55" customFormat="1" ht="31.9" hidden="1" customHeight="1" outlineLevel="1" x14ac:dyDescent="0.25">
      <c r="A2575" s="143" t="s">
        <v>1298</v>
      </c>
      <c r="B2575" s="75" t="s">
        <v>1173</v>
      </c>
      <c r="C2575" s="73"/>
      <c r="D2575" s="111"/>
      <c r="E2575" s="76"/>
      <c r="F2575" s="76"/>
      <c r="G2575" s="78"/>
      <c r="H2575" s="186"/>
      <c r="I2575" s="186"/>
      <c r="J2575" s="186"/>
      <c r="K2575" s="186"/>
      <c r="L2575" s="186"/>
      <c r="M2575" s="186"/>
      <c r="N2575" s="186"/>
      <c r="O2575" s="186"/>
      <c r="P2575" s="186"/>
      <c r="Q2575" s="186"/>
      <c r="R2575" s="186"/>
      <c r="S2575" s="186"/>
      <c r="T2575" s="186"/>
      <c r="U2575" s="186"/>
      <c r="V2575" s="186"/>
      <c r="W2575" s="186"/>
      <c r="X2575" s="186"/>
      <c r="Y2575" s="186"/>
      <c r="Z2575" s="186"/>
      <c r="AA2575" s="186"/>
      <c r="AB2575" s="186"/>
      <c r="AC2575" s="186"/>
      <c r="AD2575" s="186"/>
      <c r="AE2575" s="186"/>
      <c r="AF2575" s="186"/>
      <c r="AG2575" s="186"/>
      <c r="AH2575" s="186"/>
      <c r="AI2575" s="186"/>
      <c r="AJ2575" s="186"/>
      <c r="AK2575" s="186"/>
      <c r="AL2575" s="186"/>
      <c r="AM2575" s="186"/>
      <c r="AN2575" s="186"/>
      <c r="AO2575" s="186"/>
      <c r="AP2575" s="186"/>
    </row>
    <row r="2576" spans="1:42" s="55" customFormat="1" ht="31.9" hidden="1" customHeight="1" outlineLevel="1" x14ac:dyDescent="0.25">
      <c r="A2576" s="143" t="s">
        <v>1299</v>
      </c>
      <c r="B2576" s="75" t="s">
        <v>1175</v>
      </c>
      <c r="C2576" s="73"/>
      <c r="D2576" s="111"/>
      <c r="E2576" s="76"/>
      <c r="F2576" s="76"/>
      <c r="G2576" s="78"/>
      <c r="H2576" s="186"/>
      <c r="I2576" s="186"/>
      <c r="J2576" s="186"/>
      <c r="K2576" s="186"/>
      <c r="L2576" s="186"/>
      <c r="M2576" s="186"/>
      <c r="N2576" s="186"/>
      <c r="O2576" s="186"/>
      <c r="P2576" s="186"/>
      <c r="Q2576" s="186"/>
      <c r="R2576" s="186"/>
      <c r="S2576" s="186"/>
      <c r="T2576" s="186"/>
      <c r="U2576" s="186"/>
      <c r="V2576" s="186"/>
      <c r="W2576" s="186"/>
      <c r="X2576" s="186"/>
      <c r="Y2576" s="186"/>
      <c r="Z2576" s="186"/>
      <c r="AA2576" s="186"/>
      <c r="AB2576" s="186"/>
      <c r="AC2576" s="186"/>
      <c r="AD2576" s="186"/>
      <c r="AE2576" s="186"/>
      <c r="AF2576" s="186"/>
      <c r="AG2576" s="186"/>
      <c r="AH2576" s="186"/>
      <c r="AI2576" s="186"/>
      <c r="AJ2576" s="186"/>
      <c r="AK2576" s="186"/>
      <c r="AL2576" s="186"/>
      <c r="AM2576" s="186"/>
      <c r="AN2576" s="186"/>
      <c r="AO2576" s="186"/>
      <c r="AP2576" s="186"/>
    </row>
    <row r="2577" spans="1:42" s="55" customFormat="1" ht="31.9" hidden="1" customHeight="1" outlineLevel="1" x14ac:dyDescent="0.25">
      <c r="A2577" s="143" t="s">
        <v>1300</v>
      </c>
      <c r="B2577" s="75" t="s">
        <v>1177</v>
      </c>
      <c r="C2577" s="73"/>
      <c r="D2577" s="111"/>
      <c r="E2577" s="76"/>
      <c r="F2577" s="76"/>
      <c r="G2577" s="78"/>
      <c r="H2577" s="186"/>
      <c r="I2577" s="186"/>
      <c r="J2577" s="186"/>
      <c r="K2577" s="186"/>
      <c r="L2577" s="186"/>
      <c r="M2577" s="186"/>
      <c r="N2577" s="186"/>
      <c r="O2577" s="186"/>
      <c r="P2577" s="186"/>
      <c r="Q2577" s="186"/>
      <c r="R2577" s="186"/>
      <c r="S2577" s="186"/>
      <c r="T2577" s="186"/>
      <c r="U2577" s="186"/>
      <c r="V2577" s="186"/>
      <c r="W2577" s="186"/>
      <c r="X2577" s="186"/>
      <c r="Y2577" s="186"/>
      <c r="Z2577" s="186"/>
      <c r="AA2577" s="186"/>
      <c r="AB2577" s="186"/>
      <c r="AC2577" s="186"/>
      <c r="AD2577" s="186"/>
      <c r="AE2577" s="186"/>
      <c r="AF2577" s="186"/>
      <c r="AG2577" s="186"/>
      <c r="AH2577" s="186"/>
      <c r="AI2577" s="186"/>
      <c r="AJ2577" s="186"/>
      <c r="AK2577" s="186"/>
      <c r="AL2577" s="186"/>
      <c r="AM2577" s="186"/>
      <c r="AN2577" s="186"/>
      <c r="AO2577" s="186"/>
      <c r="AP2577" s="186"/>
    </row>
    <row r="2578" spans="1:42" s="55" customFormat="1" ht="31.9" hidden="1" customHeight="1" outlineLevel="1" x14ac:dyDescent="0.25">
      <c r="A2578" s="143" t="s">
        <v>1301</v>
      </c>
      <c r="B2578" s="75" t="s">
        <v>1179</v>
      </c>
      <c r="C2578" s="73"/>
      <c r="D2578" s="111"/>
      <c r="E2578" s="76"/>
      <c r="F2578" s="76"/>
      <c r="G2578" s="78"/>
      <c r="H2578" s="186"/>
      <c r="I2578" s="186"/>
      <c r="J2578" s="186"/>
      <c r="K2578" s="186"/>
      <c r="L2578" s="186"/>
      <c r="M2578" s="186"/>
      <c r="N2578" s="186"/>
      <c r="O2578" s="186"/>
      <c r="P2578" s="186"/>
      <c r="Q2578" s="186"/>
      <c r="R2578" s="186"/>
      <c r="S2578" s="186"/>
      <c r="T2578" s="186"/>
      <c r="U2578" s="186"/>
      <c r="V2578" s="186"/>
      <c r="W2578" s="186"/>
      <c r="X2578" s="186"/>
      <c r="Y2578" s="186"/>
      <c r="Z2578" s="186"/>
      <c r="AA2578" s="186"/>
      <c r="AB2578" s="186"/>
      <c r="AC2578" s="186"/>
      <c r="AD2578" s="186"/>
      <c r="AE2578" s="186"/>
      <c r="AF2578" s="186"/>
      <c r="AG2578" s="186"/>
      <c r="AH2578" s="186"/>
      <c r="AI2578" s="186"/>
      <c r="AJ2578" s="186"/>
      <c r="AK2578" s="186"/>
      <c r="AL2578" s="186"/>
      <c r="AM2578" s="186"/>
      <c r="AN2578" s="186"/>
      <c r="AO2578" s="186"/>
      <c r="AP2578" s="186"/>
    </row>
    <row r="2579" spans="1:42" s="55" customFormat="1" ht="31.9" hidden="1" customHeight="1" outlineLevel="1" x14ac:dyDescent="0.25">
      <c r="A2579" s="143" t="s">
        <v>1302</v>
      </c>
      <c r="B2579" s="75" t="s">
        <v>1181</v>
      </c>
      <c r="C2579" s="73"/>
      <c r="D2579" s="111"/>
      <c r="E2579" s="76"/>
      <c r="F2579" s="76"/>
      <c r="G2579" s="78"/>
      <c r="H2579" s="186"/>
      <c r="I2579" s="186"/>
      <c r="J2579" s="186"/>
      <c r="K2579" s="186"/>
      <c r="L2579" s="186"/>
      <c r="M2579" s="186"/>
      <c r="N2579" s="186"/>
      <c r="O2579" s="186"/>
      <c r="P2579" s="186"/>
      <c r="Q2579" s="186"/>
      <c r="R2579" s="186"/>
      <c r="S2579" s="186"/>
      <c r="T2579" s="186"/>
      <c r="U2579" s="186"/>
      <c r="V2579" s="186"/>
      <c r="W2579" s="186"/>
      <c r="X2579" s="186"/>
      <c r="Y2579" s="186"/>
      <c r="Z2579" s="186"/>
      <c r="AA2579" s="186"/>
      <c r="AB2579" s="186"/>
      <c r="AC2579" s="186"/>
      <c r="AD2579" s="186"/>
      <c r="AE2579" s="186"/>
      <c r="AF2579" s="186"/>
      <c r="AG2579" s="186"/>
      <c r="AH2579" s="186"/>
      <c r="AI2579" s="186"/>
      <c r="AJ2579" s="186"/>
      <c r="AK2579" s="186"/>
      <c r="AL2579" s="186"/>
      <c r="AM2579" s="186"/>
      <c r="AN2579" s="186"/>
      <c r="AO2579" s="186"/>
      <c r="AP2579" s="186"/>
    </row>
    <row r="2580" spans="1:42" s="55" customFormat="1" ht="31.9" hidden="1" customHeight="1" outlineLevel="1" x14ac:dyDescent="0.25">
      <c r="A2580" s="143" t="s">
        <v>1303</v>
      </c>
      <c r="B2580" s="72" t="s">
        <v>362</v>
      </c>
      <c r="C2580" s="73"/>
      <c r="D2580" s="111"/>
      <c r="E2580" s="76"/>
      <c r="F2580" s="76"/>
      <c r="G2580" s="78"/>
      <c r="H2580" s="186"/>
      <c r="I2580" s="186"/>
      <c r="J2580" s="186"/>
      <c r="K2580" s="186"/>
      <c r="L2580" s="186"/>
      <c r="M2580" s="186"/>
      <c r="N2580" s="186"/>
      <c r="O2580" s="186"/>
      <c r="P2580" s="186"/>
      <c r="Q2580" s="186"/>
      <c r="R2580" s="186"/>
      <c r="S2580" s="186"/>
      <c r="T2580" s="186"/>
      <c r="U2580" s="186"/>
      <c r="V2580" s="186"/>
      <c r="W2580" s="186"/>
      <c r="X2580" s="186"/>
      <c r="Y2580" s="186"/>
      <c r="Z2580" s="186"/>
      <c r="AA2580" s="186"/>
      <c r="AB2580" s="186"/>
      <c r="AC2580" s="186"/>
      <c r="AD2580" s="186"/>
      <c r="AE2580" s="186"/>
      <c r="AF2580" s="186"/>
      <c r="AG2580" s="186"/>
      <c r="AH2580" s="186"/>
      <c r="AI2580" s="186"/>
      <c r="AJ2580" s="186"/>
      <c r="AK2580" s="186"/>
      <c r="AL2580" s="186"/>
      <c r="AM2580" s="186"/>
      <c r="AN2580" s="186"/>
      <c r="AO2580" s="186"/>
      <c r="AP2580" s="186"/>
    </row>
    <row r="2581" spans="1:42" s="55" customFormat="1" ht="31.9" hidden="1" customHeight="1" outlineLevel="1" x14ac:dyDescent="0.25">
      <c r="A2581" s="143" t="s">
        <v>1304</v>
      </c>
      <c r="B2581" s="75" t="s">
        <v>1173</v>
      </c>
      <c r="C2581" s="73"/>
      <c r="D2581" s="111"/>
      <c r="E2581" s="76"/>
      <c r="F2581" s="76"/>
      <c r="G2581" s="78"/>
      <c r="H2581" s="186"/>
      <c r="I2581" s="186"/>
      <c r="J2581" s="186"/>
      <c r="K2581" s="186"/>
      <c r="L2581" s="186"/>
      <c r="M2581" s="186"/>
      <c r="N2581" s="186"/>
      <c r="O2581" s="186"/>
      <c r="P2581" s="186"/>
      <c r="Q2581" s="186"/>
      <c r="R2581" s="186"/>
      <c r="S2581" s="186"/>
      <c r="T2581" s="186"/>
      <c r="U2581" s="186"/>
      <c r="V2581" s="186"/>
      <c r="W2581" s="186"/>
      <c r="X2581" s="186"/>
      <c r="Y2581" s="186"/>
      <c r="Z2581" s="186"/>
      <c r="AA2581" s="186"/>
      <c r="AB2581" s="186"/>
      <c r="AC2581" s="186"/>
      <c r="AD2581" s="186"/>
      <c r="AE2581" s="186"/>
      <c r="AF2581" s="186"/>
      <c r="AG2581" s="186"/>
      <c r="AH2581" s="186"/>
      <c r="AI2581" s="186"/>
      <c r="AJ2581" s="186"/>
      <c r="AK2581" s="186"/>
      <c r="AL2581" s="186"/>
      <c r="AM2581" s="186"/>
      <c r="AN2581" s="186"/>
      <c r="AO2581" s="186"/>
      <c r="AP2581" s="186"/>
    </row>
    <row r="2582" spans="1:42" s="55" customFormat="1" ht="31.9" hidden="1" customHeight="1" outlineLevel="1" x14ac:dyDescent="0.25">
      <c r="A2582" s="143" t="s">
        <v>1305</v>
      </c>
      <c r="B2582" s="75" t="s">
        <v>1175</v>
      </c>
      <c r="C2582" s="73"/>
      <c r="D2582" s="111"/>
      <c r="E2582" s="76"/>
      <c r="F2582" s="76"/>
      <c r="G2582" s="78"/>
      <c r="H2582" s="186"/>
      <c r="I2582" s="186"/>
      <c r="J2582" s="186"/>
      <c r="K2582" s="186"/>
      <c r="L2582" s="186"/>
      <c r="M2582" s="186"/>
      <c r="N2582" s="186"/>
      <c r="O2582" s="186"/>
      <c r="P2582" s="186"/>
      <c r="Q2582" s="186"/>
      <c r="R2582" s="186"/>
      <c r="S2582" s="186"/>
      <c r="T2582" s="186"/>
      <c r="U2582" s="186"/>
      <c r="V2582" s="186"/>
      <c r="W2582" s="186"/>
      <c r="X2582" s="186"/>
      <c r="Y2582" s="186"/>
      <c r="Z2582" s="186"/>
      <c r="AA2582" s="186"/>
      <c r="AB2582" s="186"/>
      <c r="AC2582" s="186"/>
      <c r="AD2582" s="186"/>
      <c r="AE2582" s="186"/>
      <c r="AF2582" s="186"/>
      <c r="AG2582" s="186"/>
      <c r="AH2582" s="186"/>
      <c r="AI2582" s="186"/>
      <c r="AJ2582" s="186"/>
      <c r="AK2582" s="186"/>
      <c r="AL2582" s="186"/>
      <c r="AM2582" s="186"/>
      <c r="AN2582" s="186"/>
      <c r="AO2582" s="186"/>
      <c r="AP2582" s="186"/>
    </row>
    <row r="2583" spans="1:42" s="55" customFormat="1" ht="31.9" hidden="1" customHeight="1" outlineLevel="1" x14ac:dyDescent="0.25">
      <c r="A2583" s="143" t="s">
        <v>1306</v>
      </c>
      <c r="B2583" s="75" t="s">
        <v>1177</v>
      </c>
      <c r="C2583" s="73"/>
      <c r="D2583" s="111"/>
      <c r="E2583" s="76"/>
      <c r="F2583" s="76"/>
      <c r="G2583" s="78"/>
      <c r="H2583" s="186"/>
      <c r="I2583" s="186"/>
      <c r="J2583" s="186"/>
      <c r="K2583" s="186"/>
      <c r="L2583" s="186"/>
      <c r="M2583" s="186"/>
      <c r="N2583" s="186"/>
      <c r="O2583" s="186"/>
      <c r="P2583" s="186"/>
      <c r="Q2583" s="186"/>
      <c r="R2583" s="186"/>
      <c r="S2583" s="186"/>
      <c r="T2583" s="186"/>
      <c r="U2583" s="186"/>
      <c r="V2583" s="186"/>
      <c r="W2583" s="186"/>
      <c r="X2583" s="186"/>
      <c r="Y2583" s="186"/>
      <c r="Z2583" s="186"/>
      <c r="AA2583" s="186"/>
      <c r="AB2583" s="186"/>
      <c r="AC2583" s="186"/>
      <c r="AD2583" s="186"/>
      <c r="AE2583" s="186"/>
      <c r="AF2583" s="186"/>
      <c r="AG2583" s="186"/>
      <c r="AH2583" s="186"/>
      <c r="AI2583" s="186"/>
      <c r="AJ2583" s="186"/>
      <c r="AK2583" s="186"/>
      <c r="AL2583" s="186"/>
      <c r="AM2583" s="186"/>
      <c r="AN2583" s="186"/>
      <c r="AO2583" s="186"/>
      <c r="AP2583" s="186"/>
    </row>
    <row r="2584" spans="1:42" s="55" customFormat="1" ht="31.9" hidden="1" customHeight="1" outlineLevel="1" x14ac:dyDescent="0.25">
      <c r="A2584" s="143" t="s">
        <v>1307</v>
      </c>
      <c r="B2584" s="75" t="s">
        <v>1179</v>
      </c>
      <c r="C2584" s="73"/>
      <c r="D2584" s="111"/>
      <c r="E2584" s="76"/>
      <c r="F2584" s="76"/>
      <c r="G2584" s="78"/>
      <c r="H2584" s="186"/>
      <c r="I2584" s="186"/>
      <c r="J2584" s="186"/>
      <c r="K2584" s="186"/>
      <c r="L2584" s="186"/>
      <c r="M2584" s="186"/>
      <c r="N2584" s="186"/>
      <c r="O2584" s="186"/>
      <c r="P2584" s="186"/>
      <c r="Q2584" s="186"/>
      <c r="R2584" s="186"/>
      <c r="S2584" s="186"/>
      <c r="T2584" s="186"/>
      <c r="U2584" s="186"/>
      <c r="V2584" s="186"/>
      <c r="W2584" s="186"/>
      <c r="X2584" s="186"/>
      <c r="Y2584" s="186"/>
      <c r="Z2584" s="186"/>
      <c r="AA2584" s="186"/>
      <c r="AB2584" s="186"/>
      <c r="AC2584" s="186"/>
      <c r="AD2584" s="186"/>
      <c r="AE2584" s="186"/>
      <c r="AF2584" s="186"/>
      <c r="AG2584" s="186"/>
      <c r="AH2584" s="186"/>
      <c r="AI2584" s="186"/>
      <c r="AJ2584" s="186"/>
      <c r="AK2584" s="186"/>
      <c r="AL2584" s="186"/>
      <c r="AM2584" s="186"/>
      <c r="AN2584" s="186"/>
      <c r="AO2584" s="186"/>
      <c r="AP2584" s="186"/>
    </row>
    <row r="2585" spans="1:42" s="55" customFormat="1" ht="31.9" hidden="1" customHeight="1" outlineLevel="1" x14ac:dyDescent="0.25">
      <c r="A2585" s="143" t="s">
        <v>1308</v>
      </c>
      <c r="B2585" s="75" t="s">
        <v>1181</v>
      </c>
      <c r="C2585" s="73"/>
      <c r="D2585" s="111"/>
      <c r="E2585" s="76"/>
      <c r="F2585" s="76"/>
      <c r="G2585" s="78"/>
      <c r="H2585" s="186"/>
      <c r="I2585" s="186"/>
      <c r="J2585" s="186"/>
      <c r="K2585" s="186"/>
      <c r="L2585" s="186"/>
      <c r="M2585" s="186"/>
      <c r="N2585" s="186"/>
      <c r="O2585" s="186"/>
      <c r="P2585" s="186"/>
      <c r="Q2585" s="186"/>
      <c r="R2585" s="186"/>
      <c r="S2585" s="186"/>
      <c r="T2585" s="186"/>
      <c r="U2585" s="186"/>
      <c r="V2585" s="186"/>
      <c r="W2585" s="186"/>
      <c r="X2585" s="186"/>
      <c r="Y2585" s="186"/>
      <c r="Z2585" s="186"/>
      <c r="AA2585" s="186"/>
      <c r="AB2585" s="186"/>
      <c r="AC2585" s="186"/>
      <c r="AD2585" s="186"/>
      <c r="AE2585" s="186"/>
      <c r="AF2585" s="186"/>
      <c r="AG2585" s="186"/>
      <c r="AH2585" s="186"/>
      <c r="AI2585" s="186"/>
      <c r="AJ2585" s="186"/>
      <c r="AK2585" s="186"/>
      <c r="AL2585" s="186"/>
      <c r="AM2585" s="186"/>
      <c r="AN2585" s="186"/>
      <c r="AO2585" s="186"/>
      <c r="AP2585" s="186"/>
    </row>
    <row r="2586" spans="1:42" s="55" customFormat="1" ht="31.9" hidden="1" customHeight="1" outlineLevel="1" x14ac:dyDescent="0.25">
      <c r="A2586" s="143" t="s">
        <v>1309</v>
      </c>
      <c r="B2586" s="72" t="s">
        <v>7</v>
      </c>
      <c r="C2586" s="73"/>
      <c r="D2586" s="111"/>
      <c r="E2586" s="76"/>
      <c r="F2586" s="76"/>
      <c r="G2586" s="78"/>
      <c r="H2586" s="186"/>
      <c r="I2586" s="186"/>
      <c r="J2586" s="186"/>
      <c r="K2586" s="186"/>
      <c r="L2586" s="186"/>
      <c r="M2586" s="186"/>
      <c r="N2586" s="186"/>
      <c r="O2586" s="186"/>
      <c r="P2586" s="186"/>
      <c r="Q2586" s="186"/>
      <c r="R2586" s="186"/>
      <c r="S2586" s="186"/>
      <c r="T2586" s="186"/>
      <c r="U2586" s="186"/>
      <c r="V2586" s="186"/>
      <c r="W2586" s="186"/>
      <c r="X2586" s="186"/>
      <c r="Y2586" s="186"/>
      <c r="Z2586" s="186"/>
      <c r="AA2586" s="186"/>
      <c r="AB2586" s="186"/>
      <c r="AC2586" s="186"/>
      <c r="AD2586" s="186"/>
      <c r="AE2586" s="186"/>
      <c r="AF2586" s="186"/>
      <c r="AG2586" s="186"/>
      <c r="AH2586" s="186"/>
      <c r="AI2586" s="186"/>
      <c r="AJ2586" s="186"/>
      <c r="AK2586" s="186"/>
      <c r="AL2586" s="186"/>
      <c r="AM2586" s="186"/>
      <c r="AN2586" s="186"/>
      <c r="AO2586" s="186"/>
      <c r="AP2586" s="186"/>
    </row>
    <row r="2587" spans="1:42" s="55" customFormat="1" ht="31.9" hidden="1" customHeight="1" outlineLevel="1" x14ac:dyDescent="0.25">
      <c r="A2587" s="143" t="s">
        <v>1310</v>
      </c>
      <c r="B2587" s="75" t="s">
        <v>1173</v>
      </c>
      <c r="C2587" s="73"/>
      <c r="D2587" s="111"/>
      <c r="E2587" s="76"/>
      <c r="F2587" s="76"/>
      <c r="G2587" s="78"/>
      <c r="H2587" s="186"/>
      <c r="I2587" s="186"/>
      <c r="J2587" s="186"/>
      <c r="K2587" s="186"/>
      <c r="L2587" s="186"/>
      <c r="M2587" s="186"/>
      <c r="N2587" s="186"/>
      <c r="O2587" s="186"/>
      <c r="P2587" s="186"/>
      <c r="Q2587" s="186"/>
      <c r="R2587" s="186"/>
      <c r="S2587" s="186"/>
      <c r="T2587" s="186"/>
      <c r="U2587" s="186"/>
      <c r="V2587" s="186"/>
      <c r="W2587" s="186"/>
      <c r="X2587" s="186"/>
      <c r="Y2587" s="186"/>
      <c r="Z2587" s="186"/>
      <c r="AA2587" s="186"/>
      <c r="AB2587" s="186"/>
      <c r="AC2587" s="186"/>
      <c r="AD2587" s="186"/>
      <c r="AE2587" s="186"/>
      <c r="AF2587" s="186"/>
      <c r="AG2587" s="186"/>
      <c r="AH2587" s="186"/>
      <c r="AI2587" s="186"/>
      <c r="AJ2587" s="186"/>
      <c r="AK2587" s="186"/>
      <c r="AL2587" s="186"/>
      <c r="AM2587" s="186"/>
      <c r="AN2587" s="186"/>
      <c r="AO2587" s="186"/>
      <c r="AP2587" s="186"/>
    </row>
    <row r="2588" spans="1:42" s="55" customFormat="1" ht="31.9" hidden="1" customHeight="1" outlineLevel="1" x14ac:dyDescent="0.25">
      <c r="A2588" s="143" t="s">
        <v>1311</v>
      </c>
      <c r="B2588" s="75" t="s">
        <v>1175</v>
      </c>
      <c r="C2588" s="73"/>
      <c r="D2588" s="111"/>
      <c r="E2588" s="76"/>
      <c r="F2588" s="76"/>
      <c r="G2588" s="78"/>
      <c r="H2588" s="186"/>
      <c r="I2588" s="186"/>
      <c r="J2588" s="186"/>
      <c r="K2588" s="186"/>
      <c r="L2588" s="186"/>
      <c r="M2588" s="186"/>
      <c r="N2588" s="186"/>
      <c r="O2588" s="186"/>
      <c r="P2588" s="186"/>
      <c r="Q2588" s="186"/>
      <c r="R2588" s="186"/>
      <c r="S2588" s="186"/>
      <c r="T2588" s="186"/>
      <c r="U2588" s="186"/>
      <c r="V2588" s="186"/>
      <c r="W2588" s="186"/>
      <c r="X2588" s="186"/>
      <c r="Y2588" s="186"/>
      <c r="Z2588" s="186"/>
      <c r="AA2588" s="186"/>
      <c r="AB2588" s="186"/>
      <c r="AC2588" s="186"/>
      <c r="AD2588" s="186"/>
      <c r="AE2588" s="186"/>
      <c r="AF2588" s="186"/>
      <c r="AG2588" s="186"/>
      <c r="AH2588" s="186"/>
      <c r="AI2588" s="186"/>
      <c r="AJ2588" s="186"/>
      <c r="AK2588" s="186"/>
      <c r="AL2588" s="186"/>
      <c r="AM2588" s="186"/>
      <c r="AN2588" s="186"/>
      <c r="AO2588" s="186"/>
      <c r="AP2588" s="186"/>
    </row>
    <row r="2589" spans="1:42" s="55" customFormat="1" ht="31.9" hidden="1" customHeight="1" outlineLevel="1" x14ac:dyDescent="0.25">
      <c r="A2589" s="143" t="s">
        <v>1312</v>
      </c>
      <c r="B2589" s="75" t="s">
        <v>1177</v>
      </c>
      <c r="C2589" s="73"/>
      <c r="D2589" s="111"/>
      <c r="E2589" s="76"/>
      <c r="F2589" s="76"/>
      <c r="G2589" s="78"/>
      <c r="H2589" s="186"/>
      <c r="I2589" s="186"/>
      <c r="J2589" s="186"/>
      <c r="K2589" s="186"/>
      <c r="L2589" s="186"/>
      <c r="M2589" s="186"/>
      <c r="N2589" s="186"/>
      <c r="O2589" s="186"/>
      <c r="P2589" s="186"/>
      <c r="Q2589" s="186"/>
      <c r="R2589" s="186"/>
      <c r="S2589" s="186"/>
      <c r="T2589" s="186"/>
      <c r="U2589" s="186"/>
      <c r="V2589" s="186"/>
      <c r="W2589" s="186"/>
      <c r="X2589" s="186"/>
      <c r="Y2589" s="186"/>
      <c r="Z2589" s="186"/>
      <c r="AA2589" s="186"/>
      <c r="AB2589" s="186"/>
      <c r="AC2589" s="186"/>
      <c r="AD2589" s="186"/>
      <c r="AE2589" s="186"/>
      <c r="AF2589" s="186"/>
      <c r="AG2589" s="186"/>
      <c r="AH2589" s="186"/>
      <c r="AI2589" s="186"/>
      <c r="AJ2589" s="186"/>
      <c r="AK2589" s="186"/>
      <c r="AL2589" s="186"/>
      <c r="AM2589" s="186"/>
      <c r="AN2589" s="186"/>
      <c r="AO2589" s="186"/>
      <c r="AP2589" s="186"/>
    </row>
    <row r="2590" spans="1:42" s="55" customFormat="1" ht="31.9" hidden="1" customHeight="1" outlineLevel="1" x14ac:dyDescent="0.25">
      <c r="A2590" s="143" t="s">
        <v>1313</v>
      </c>
      <c r="B2590" s="75" t="s">
        <v>1179</v>
      </c>
      <c r="C2590" s="73"/>
      <c r="D2590" s="111"/>
      <c r="E2590" s="76"/>
      <c r="F2590" s="76"/>
      <c r="G2590" s="78"/>
      <c r="H2590" s="186"/>
      <c r="I2590" s="186"/>
      <c r="J2590" s="186"/>
      <c r="K2590" s="186"/>
      <c r="L2590" s="186"/>
      <c r="M2590" s="186"/>
      <c r="N2590" s="186"/>
      <c r="O2590" s="186"/>
      <c r="P2590" s="186"/>
      <c r="Q2590" s="186"/>
      <c r="R2590" s="186"/>
      <c r="S2590" s="186"/>
      <c r="T2590" s="186"/>
      <c r="U2590" s="186"/>
      <c r="V2590" s="186"/>
      <c r="W2590" s="186"/>
      <c r="X2590" s="186"/>
      <c r="Y2590" s="186"/>
      <c r="Z2590" s="186"/>
      <c r="AA2590" s="186"/>
      <c r="AB2590" s="186"/>
      <c r="AC2590" s="186"/>
      <c r="AD2590" s="186"/>
      <c r="AE2590" s="186"/>
      <c r="AF2590" s="186"/>
      <c r="AG2590" s="186"/>
      <c r="AH2590" s="186"/>
      <c r="AI2590" s="186"/>
      <c r="AJ2590" s="186"/>
      <c r="AK2590" s="186"/>
      <c r="AL2590" s="186"/>
      <c r="AM2590" s="186"/>
      <c r="AN2590" s="186"/>
      <c r="AO2590" s="186"/>
      <c r="AP2590" s="186"/>
    </row>
    <row r="2591" spans="1:42" s="55" customFormat="1" ht="31.9" hidden="1" customHeight="1" outlineLevel="1" x14ac:dyDescent="0.25">
      <c r="A2591" s="143" t="s">
        <v>1314</v>
      </c>
      <c r="B2591" s="75" t="s">
        <v>1181</v>
      </c>
      <c r="C2591" s="73"/>
      <c r="D2591" s="111"/>
      <c r="E2591" s="76"/>
      <c r="F2591" s="76"/>
      <c r="G2591" s="78"/>
      <c r="H2591" s="186"/>
      <c r="I2591" s="186"/>
      <c r="J2591" s="186"/>
      <c r="K2591" s="186"/>
      <c r="L2591" s="186"/>
      <c r="M2591" s="186"/>
      <c r="N2591" s="186"/>
      <c r="O2591" s="186"/>
      <c r="P2591" s="186"/>
      <c r="Q2591" s="186"/>
      <c r="R2591" s="186"/>
      <c r="S2591" s="186"/>
      <c r="T2591" s="186"/>
      <c r="U2591" s="186"/>
      <c r="V2591" s="186"/>
      <c r="W2591" s="186"/>
      <c r="X2591" s="186"/>
      <c r="Y2591" s="186"/>
      <c r="Z2591" s="186"/>
      <c r="AA2591" s="186"/>
      <c r="AB2591" s="186"/>
      <c r="AC2591" s="186"/>
      <c r="AD2591" s="186"/>
      <c r="AE2591" s="186"/>
      <c r="AF2591" s="186"/>
      <c r="AG2591" s="186"/>
      <c r="AH2591" s="186"/>
      <c r="AI2591" s="186"/>
      <c r="AJ2591" s="186"/>
      <c r="AK2591" s="186"/>
      <c r="AL2591" s="186"/>
      <c r="AM2591" s="186"/>
      <c r="AN2591" s="186"/>
      <c r="AO2591" s="186"/>
      <c r="AP2591" s="186"/>
    </row>
    <row r="2592" spans="1:42" s="55" customFormat="1" ht="31.9" hidden="1" customHeight="1" outlineLevel="1" x14ac:dyDescent="0.25">
      <c r="A2592" s="143" t="s">
        <v>1315</v>
      </c>
      <c r="B2592" s="72" t="s">
        <v>327</v>
      </c>
      <c r="C2592" s="73"/>
      <c r="D2592" s="111"/>
      <c r="E2592" s="76"/>
      <c r="F2592" s="76"/>
      <c r="G2592" s="78"/>
      <c r="H2592" s="186"/>
      <c r="I2592" s="186"/>
      <c r="J2592" s="186"/>
      <c r="K2592" s="186"/>
      <c r="L2592" s="186"/>
      <c r="M2592" s="186"/>
      <c r="N2592" s="186"/>
      <c r="O2592" s="186"/>
      <c r="P2592" s="186"/>
      <c r="Q2592" s="186"/>
      <c r="R2592" s="186"/>
      <c r="S2592" s="186"/>
      <c r="T2592" s="186"/>
      <c r="U2592" s="186"/>
      <c r="V2592" s="186"/>
      <c r="W2592" s="186"/>
      <c r="X2592" s="186"/>
      <c r="Y2592" s="186"/>
      <c r="Z2592" s="186"/>
      <c r="AA2592" s="186"/>
      <c r="AB2592" s="186"/>
      <c r="AC2592" s="186"/>
      <c r="AD2592" s="186"/>
      <c r="AE2592" s="186"/>
      <c r="AF2592" s="186"/>
      <c r="AG2592" s="186"/>
      <c r="AH2592" s="186"/>
      <c r="AI2592" s="186"/>
      <c r="AJ2592" s="186"/>
      <c r="AK2592" s="186"/>
      <c r="AL2592" s="186"/>
      <c r="AM2592" s="186"/>
      <c r="AN2592" s="186"/>
      <c r="AO2592" s="186"/>
      <c r="AP2592" s="186"/>
    </row>
    <row r="2593" spans="1:42" s="55" customFormat="1" ht="31.9" hidden="1" customHeight="1" outlineLevel="1" x14ac:dyDescent="0.25">
      <c r="A2593" s="143" t="s">
        <v>1316</v>
      </c>
      <c r="B2593" s="75" t="s">
        <v>1173</v>
      </c>
      <c r="C2593" s="73"/>
      <c r="D2593" s="111"/>
      <c r="E2593" s="76"/>
      <c r="F2593" s="76"/>
      <c r="G2593" s="78"/>
      <c r="H2593" s="186"/>
      <c r="I2593" s="186"/>
      <c r="J2593" s="186"/>
      <c r="K2593" s="186"/>
      <c r="L2593" s="186"/>
      <c r="M2593" s="186"/>
      <c r="N2593" s="186"/>
      <c r="O2593" s="186"/>
      <c r="P2593" s="186"/>
      <c r="Q2593" s="186"/>
      <c r="R2593" s="186"/>
      <c r="S2593" s="186"/>
      <c r="T2593" s="186"/>
      <c r="U2593" s="186"/>
      <c r="V2593" s="186"/>
      <c r="W2593" s="186"/>
      <c r="X2593" s="186"/>
      <c r="Y2593" s="186"/>
      <c r="Z2593" s="186"/>
      <c r="AA2593" s="186"/>
      <c r="AB2593" s="186"/>
      <c r="AC2593" s="186"/>
      <c r="AD2593" s="186"/>
      <c r="AE2593" s="186"/>
      <c r="AF2593" s="186"/>
      <c r="AG2593" s="186"/>
      <c r="AH2593" s="186"/>
      <c r="AI2593" s="186"/>
      <c r="AJ2593" s="186"/>
      <c r="AK2593" s="186"/>
      <c r="AL2593" s="186"/>
      <c r="AM2593" s="186"/>
      <c r="AN2593" s="186"/>
      <c r="AO2593" s="186"/>
      <c r="AP2593" s="186"/>
    </row>
    <row r="2594" spans="1:42" s="55" customFormat="1" ht="31.9" hidden="1" customHeight="1" outlineLevel="1" x14ac:dyDescent="0.25">
      <c r="A2594" s="143" t="s">
        <v>1317</v>
      </c>
      <c r="B2594" s="75" t="s">
        <v>1175</v>
      </c>
      <c r="C2594" s="73"/>
      <c r="D2594" s="111"/>
      <c r="E2594" s="76"/>
      <c r="F2594" s="76"/>
      <c r="G2594" s="78"/>
      <c r="H2594" s="186"/>
      <c r="I2594" s="186"/>
      <c r="J2594" s="186"/>
      <c r="K2594" s="186"/>
      <c r="L2594" s="186"/>
      <c r="M2594" s="186"/>
      <c r="N2594" s="186"/>
      <c r="O2594" s="186"/>
      <c r="P2594" s="186"/>
      <c r="Q2594" s="186"/>
      <c r="R2594" s="186"/>
      <c r="S2594" s="186"/>
      <c r="T2594" s="186"/>
      <c r="U2594" s="186"/>
      <c r="V2594" s="186"/>
      <c r="W2594" s="186"/>
      <c r="X2594" s="186"/>
      <c r="Y2594" s="186"/>
      <c r="Z2594" s="186"/>
      <c r="AA2594" s="186"/>
      <c r="AB2594" s="186"/>
      <c r="AC2594" s="186"/>
      <c r="AD2594" s="186"/>
      <c r="AE2594" s="186"/>
      <c r="AF2594" s="186"/>
      <c r="AG2594" s="186"/>
      <c r="AH2594" s="186"/>
      <c r="AI2594" s="186"/>
      <c r="AJ2594" s="186"/>
      <c r="AK2594" s="186"/>
      <c r="AL2594" s="186"/>
      <c r="AM2594" s="186"/>
      <c r="AN2594" s="186"/>
      <c r="AO2594" s="186"/>
      <c r="AP2594" s="186"/>
    </row>
    <row r="2595" spans="1:42" s="55" customFormat="1" ht="31.9" hidden="1" customHeight="1" outlineLevel="1" x14ac:dyDescent="0.25">
      <c r="A2595" s="143" t="s">
        <v>1318</v>
      </c>
      <c r="B2595" s="75" t="s">
        <v>1177</v>
      </c>
      <c r="C2595" s="73"/>
      <c r="D2595" s="111"/>
      <c r="E2595" s="76"/>
      <c r="F2595" s="76"/>
      <c r="G2595" s="78"/>
      <c r="H2595" s="186"/>
      <c r="I2595" s="186"/>
      <c r="J2595" s="186"/>
      <c r="K2595" s="186"/>
      <c r="L2595" s="186"/>
      <c r="M2595" s="186"/>
      <c r="N2595" s="186"/>
      <c r="O2595" s="186"/>
      <c r="P2595" s="186"/>
      <c r="Q2595" s="186"/>
      <c r="R2595" s="186"/>
      <c r="S2595" s="186"/>
      <c r="T2595" s="186"/>
      <c r="U2595" s="186"/>
      <c r="V2595" s="186"/>
      <c r="W2595" s="186"/>
      <c r="X2595" s="186"/>
      <c r="Y2595" s="186"/>
      <c r="Z2595" s="186"/>
      <c r="AA2595" s="186"/>
      <c r="AB2595" s="186"/>
      <c r="AC2595" s="186"/>
      <c r="AD2595" s="186"/>
      <c r="AE2595" s="186"/>
      <c r="AF2595" s="186"/>
      <c r="AG2595" s="186"/>
      <c r="AH2595" s="186"/>
      <c r="AI2595" s="186"/>
      <c r="AJ2595" s="186"/>
      <c r="AK2595" s="186"/>
      <c r="AL2595" s="186"/>
      <c r="AM2595" s="186"/>
      <c r="AN2595" s="186"/>
      <c r="AO2595" s="186"/>
      <c r="AP2595" s="186"/>
    </row>
    <row r="2596" spans="1:42" s="55" customFormat="1" ht="31.9" hidden="1" customHeight="1" outlineLevel="1" x14ac:dyDescent="0.25">
      <c r="A2596" s="143" t="s">
        <v>1319</v>
      </c>
      <c r="B2596" s="75" t="s">
        <v>1179</v>
      </c>
      <c r="C2596" s="73"/>
      <c r="D2596" s="111"/>
      <c r="E2596" s="76"/>
      <c r="F2596" s="76"/>
      <c r="G2596" s="78"/>
      <c r="H2596" s="186"/>
      <c r="I2596" s="186"/>
      <c r="J2596" s="186"/>
      <c r="K2596" s="186"/>
      <c r="L2596" s="186"/>
      <c r="M2596" s="186"/>
      <c r="N2596" s="186"/>
      <c r="O2596" s="186"/>
      <c r="P2596" s="186"/>
      <c r="Q2596" s="186"/>
      <c r="R2596" s="186"/>
      <c r="S2596" s="186"/>
      <c r="T2596" s="186"/>
      <c r="U2596" s="186"/>
      <c r="V2596" s="186"/>
      <c r="W2596" s="186"/>
      <c r="X2596" s="186"/>
      <c r="Y2596" s="186"/>
      <c r="Z2596" s="186"/>
      <c r="AA2596" s="186"/>
      <c r="AB2596" s="186"/>
      <c r="AC2596" s="186"/>
      <c r="AD2596" s="186"/>
      <c r="AE2596" s="186"/>
      <c r="AF2596" s="186"/>
      <c r="AG2596" s="186"/>
      <c r="AH2596" s="186"/>
      <c r="AI2596" s="186"/>
      <c r="AJ2596" s="186"/>
      <c r="AK2596" s="186"/>
      <c r="AL2596" s="186"/>
      <c r="AM2596" s="186"/>
      <c r="AN2596" s="186"/>
      <c r="AO2596" s="186"/>
      <c r="AP2596" s="186"/>
    </row>
    <row r="2597" spans="1:42" s="55" customFormat="1" ht="31.9" hidden="1" customHeight="1" outlineLevel="1" x14ac:dyDescent="0.25">
      <c r="A2597" s="143" t="s">
        <v>1320</v>
      </c>
      <c r="B2597" s="75" t="s">
        <v>1181</v>
      </c>
      <c r="C2597" s="73"/>
      <c r="D2597" s="111"/>
      <c r="E2597" s="76"/>
      <c r="F2597" s="76"/>
      <c r="G2597" s="78"/>
      <c r="H2597" s="186"/>
      <c r="I2597" s="186"/>
      <c r="J2597" s="186"/>
      <c r="K2597" s="186"/>
      <c r="L2597" s="186"/>
      <c r="M2597" s="186"/>
      <c r="N2597" s="186"/>
      <c r="O2597" s="186"/>
      <c r="P2597" s="186"/>
      <c r="Q2597" s="186"/>
      <c r="R2597" s="186"/>
      <c r="S2597" s="186"/>
      <c r="T2597" s="186"/>
      <c r="U2597" s="186"/>
      <c r="V2597" s="186"/>
      <c r="W2597" s="186"/>
      <c r="X2597" s="186"/>
      <c r="Y2597" s="186"/>
      <c r="Z2597" s="186"/>
      <c r="AA2597" s="186"/>
      <c r="AB2597" s="186"/>
      <c r="AC2597" s="186"/>
      <c r="AD2597" s="186"/>
      <c r="AE2597" s="186"/>
      <c r="AF2597" s="186"/>
      <c r="AG2597" s="186"/>
      <c r="AH2597" s="186"/>
      <c r="AI2597" s="186"/>
      <c r="AJ2597" s="186"/>
      <c r="AK2597" s="186"/>
      <c r="AL2597" s="186"/>
      <c r="AM2597" s="186"/>
      <c r="AN2597" s="186"/>
      <c r="AO2597" s="186"/>
      <c r="AP2597" s="186"/>
    </row>
    <row r="2598" spans="1:42" s="55" customFormat="1" ht="19.149999999999999" customHeight="1" outlineLevel="1" x14ac:dyDescent="0.25">
      <c r="A2598" s="143" t="s">
        <v>298</v>
      </c>
      <c r="B2598" s="68" t="s">
        <v>122</v>
      </c>
      <c r="C2598" s="69"/>
      <c r="D2598" s="119"/>
      <c r="E2598" s="85"/>
      <c r="F2598" s="85"/>
      <c r="G2598" s="86"/>
      <c r="H2598" s="186"/>
      <c r="I2598" s="186"/>
      <c r="J2598" s="186"/>
      <c r="K2598" s="186"/>
      <c r="L2598" s="186"/>
      <c r="M2598" s="186"/>
      <c r="N2598" s="186"/>
      <c r="O2598" s="186"/>
      <c r="P2598" s="186"/>
      <c r="Q2598" s="186"/>
      <c r="R2598" s="186"/>
      <c r="S2598" s="186"/>
      <c r="T2598" s="186"/>
      <c r="U2598" s="186"/>
      <c r="V2598" s="186"/>
      <c r="W2598" s="186"/>
      <c r="X2598" s="186"/>
      <c r="Y2598" s="186"/>
      <c r="Z2598" s="186"/>
      <c r="AA2598" s="186"/>
      <c r="AB2598" s="186"/>
      <c r="AC2598" s="186"/>
      <c r="AD2598" s="186"/>
      <c r="AE2598" s="186"/>
      <c r="AF2598" s="186"/>
      <c r="AG2598" s="186"/>
      <c r="AH2598" s="186"/>
      <c r="AI2598" s="186"/>
      <c r="AJ2598" s="186"/>
      <c r="AK2598" s="186"/>
      <c r="AL2598" s="186"/>
      <c r="AM2598" s="186"/>
      <c r="AN2598" s="186"/>
      <c r="AO2598" s="186"/>
      <c r="AP2598" s="186"/>
    </row>
    <row r="2599" spans="1:42" s="55" customFormat="1" ht="31.9" hidden="1" customHeight="1" outlineLevel="1" x14ac:dyDescent="0.25">
      <c r="A2599" s="143" t="s">
        <v>299</v>
      </c>
      <c r="B2599" s="72" t="s">
        <v>4</v>
      </c>
      <c r="C2599" s="73"/>
      <c r="D2599" s="111"/>
      <c r="E2599" s="76"/>
      <c r="F2599" s="76"/>
      <c r="G2599" s="78"/>
      <c r="H2599" s="186"/>
      <c r="I2599" s="186"/>
      <c r="J2599" s="186"/>
      <c r="K2599" s="186"/>
      <c r="L2599" s="186"/>
      <c r="M2599" s="186"/>
      <c r="N2599" s="186"/>
      <c r="O2599" s="186"/>
      <c r="P2599" s="186"/>
      <c r="Q2599" s="186"/>
      <c r="R2599" s="186"/>
      <c r="S2599" s="186"/>
      <c r="T2599" s="186"/>
      <c r="U2599" s="186"/>
      <c r="V2599" s="186"/>
      <c r="W2599" s="186"/>
      <c r="X2599" s="186"/>
      <c r="Y2599" s="186"/>
      <c r="Z2599" s="186"/>
      <c r="AA2599" s="186"/>
      <c r="AB2599" s="186"/>
      <c r="AC2599" s="186"/>
      <c r="AD2599" s="186"/>
      <c r="AE2599" s="186"/>
      <c r="AF2599" s="186"/>
      <c r="AG2599" s="186"/>
      <c r="AH2599" s="186"/>
      <c r="AI2599" s="186"/>
      <c r="AJ2599" s="186"/>
      <c r="AK2599" s="186"/>
      <c r="AL2599" s="186"/>
      <c r="AM2599" s="186"/>
      <c r="AN2599" s="186"/>
      <c r="AO2599" s="186"/>
      <c r="AP2599" s="186"/>
    </row>
    <row r="2600" spans="1:42" s="55" customFormat="1" ht="31.9" hidden="1" customHeight="1" outlineLevel="1" x14ac:dyDescent="0.25">
      <c r="A2600" s="143" t="s">
        <v>1321</v>
      </c>
      <c r="B2600" s="75" t="s">
        <v>1173</v>
      </c>
      <c r="C2600" s="73"/>
      <c r="D2600" s="111"/>
      <c r="E2600" s="76"/>
      <c r="F2600" s="76"/>
      <c r="G2600" s="78"/>
      <c r="H2600" s="186"/>
      <c r="I2600" s="186"/>
      <c r="J2600" s="186"/>
      <c r="K2600" s="186"/>
      <c r="L2600" s="186"/>
      <c r="M2600" s="186"/>
      <c r="N2600" s="186"/>
      <c r="O2600" s="186"/>
      <c r="P2600" s="186"/>
      <c r="Q2600" s="186"/>
      <c r="R2600" s="186"/>
      <c r="S2600" s="186"/>
      <c r="T2600" s="186"/>
      <c r="U2600" s="186"/>
      <c r="V2600" s="186"/>
      <c r="W2600" s="186"/>
      <c r="X2600" s="186"/>
      <c r="Y2600" s="186"/>
      <c r="Z2600" s="186"/>
      <c r="AA2600" s="186"/>
      <c r="AB2600" s="186"/>
      <c r="AC2600" s="186"/>
      <c r="AD2600" s="186"/>
      <c r="AE2600" s="186"/>
      <c r="AF2600" s="186"/>
      <c r="AG2600" s="186"/>
      <c r="AH2600" s="186"/>
      <c r="AI2600" s="186"/>
      <c r="AJ2600" s="186"/>
      <c r="AK2600" s="186"/>
      <c r="AL2600" s="186"/>
      <c r="AM2600" s="186"/>
      <c r="AN2600" s="186"/>
      <c r="AO2600" s="186"/>
      <c r="AP2600" s="186"/>
    </row>
    <row r="2601" spans="1:42" s="55" customFormat="1" ht="31.9" hidden="1" customHeight="1" outlineLevel="1" x14ac:dyDescent="0.25">
      <c r="A2601" s="143" t="s">
        <v>1322</v>
      </c>
      <c r="B2601" s="75" t="s">
        <v>1175</v>
      </c>
      <c r="C2601" s="73"/>
      <c r="D2601" s="111"/>
      <c r="E2601" s="76"/>
      <c r="F2601" s="76"/>
      <c r="G2601" s="78"/>
      <c r="H2601" s="186"/>
      <c r="I2601" s="186"/>
      <c r="J2601" s="186"/>
      <c r="K2601" s="186"/>
      <c r="L2601" s="186"/>
      <c r="M2601" s="186"/>
      <c r="N2601" s="186"/>
      <c r="O2601" s="186"/>
      <c r="P2601" s="186"/>
      <c r="Q2601" s="186"/>
      <c r="R2601" s="186"/>
      <c r="S2601" s="186"/>
      <c r="T2601" s="186"/>
      <c r="U2601" s="186"/>
      <c r="V2601" s="186"/>
      <c r="W2601" s="186"/>
      <c r="X2601" s="186"/>
      <c r="Y2601" s="186"/>
      <c r="Z2601" s="186"/>
      <c r="AA2601" s="186"/>
      <c r="AB2601" s="186"/>
      <c r="AC2601" s="186"/>
      <c r="AD2601" s="186"/>
      <c r="AE2601" s="186"/>
      <c r="AF2601" s="186"/>
      <c r="AG2601" s="186"/>
      <c r="AH2601" s="186"/>
      <c r="AI2601" s="186"/>
      <c r="AJ2601" s="186"/>
      <c r="AK2601" s="186"/>
      <c r="AL2601" s="186"/>
      <c r="AM2601" s="186"/>
      <c r="AN2601" s="186"/>
      <c r="AO2601" s="186"/>
      <c r="AP2601" s="186"/>
    </row>
    <row r="2602" spans="1:42" s="55" customFormat="1" ht="31.9" hidden="1" customHeight="1" outlineLevel="1" x14ac:dyDescent="0.25">
      <c r="A2602" s="143" t="s">
        <v>1323</v>
      </c>
      <c r="B2602" s="75" t="s">
        <v>1177</v>
      </c>
      <c r="C2602" s="73"/>
      <c r="D2602" s="111"/>
      <c r="E2602" s="76"/>
      <c r="F2602" s="76"/>
      <c r="G2602" s="78"/>
      <c r="H2602" s="186"/>
      <c r="I2602" s="186"/>
      <c r="J2602" s="186"/>
      <c r="K2602" s="186"/>
      <c r="L2602" s="186"/>
      <c r="M2602" s="186"/>
      <c r="N2602" s="186"/>
      <c r="O2602" s="186"/>
      <c r="P2602" s="186"/>
      <c r="Q2602" s="186"/>
      <c r="R2602" s="186"/>
      <c r="S2602" s="186"/>
      <c r="T2602" s="186"/>
      <c r="U2602" s="186"/>
      <c r="V2602" s="186"/>
      <c r="W2602" s="186"/>
      <c r="X2602" s="186"/>
      <c r="Y2602" s="186"/>
      <c r="Z2602" s="186"/>
      <c r="AA2602" s="186"/>
      <c r="AB2602" s="186"/>
      <c r="AC2602" s="186"/>
      <c r="AD2602" s="186"/>
      <c r="AE2602" s="186"/>
      <c r="AF2602" s="186"/>
      <c r="AG2602" s="186"/>
      <c r="AH2602" s="186"/>
      <c r="AI2602" s="186"/>
      <c r="AJ2602" s="186"/>
      <c r="AK2602" s="186"/>
      <c r="AL2602" s="186"/>
      <c r="AM2602" s="186"/>
      <c r="AN2602" s="186"/>
      <c r="AO2602" s="186"/>
      <c r="AP2602" s="186"/>
    </row>
    <row r="2603" spans="1:42" s="55" customFormat="1" ht="31.9" hidden="1" customHeight="1" outlineLevel="1" x14ac:dyDescent="0.25">
      <c r="A2603" s="143" t="s">
        <v>1324</v>
      </c>
      <c r="B2603" s="75" t="s">
        <v>1179</v>
      </c>
      <c r="C2603" s="73"/>
      <c r="D2603" s="111"/>
      <c r="E2603" s="76"/>
      <c r="F2603" s="76"/>
      <c r="G2603" s="78"/>
      <c r="H2603" s="186"/>
      <c r="I2603" s="186"/>
      <c r="J2603" s="186"/>
      <c r="K2603" s="186"/>
      <c r="L2603" s="186"/>
      <c r="M2603" s="186"/>
      <c r="N2603" s="186"/>
      <c r="O2603" s="186"/>
      <c r="P2603" s="186"/>
      <c r="Q2603" s="186"/>
      <c r="R2603" s="186"/>
      <c r="S2603" s="186"/>
      <c r="T2603" s="186"/>
      <c r="U2603" s="186"/>
      <c r="V2603" s="186"/>
      <c r="W2603" s="186"/>
      <c r="X2603" s="186"/>
      <c r="Y2603" s="186"/>
      <c r="Z2603" s="186"/>
      <c r="AA2603" s="186"/>
      <c r="AB2603" s="186"/>
      <c r="AC2603" s="186"/>
      <c r="AD2603" s="186"/>
      <c r="AE2603" s="186"/>
      <c r="AF2603" s="186"/>
      <c r="AG2603" s="186"/>
      <c r="AH2603" s="186"/>
      <c r="AI2603" s="186"/>
      <c r="AJ2603" s="186"/>
      <c r="AK2603" s="186"/>
      <c r="AL2603" s="186"/>
      <c r="AM2603" s="186"/>
      <c r="AN2603" s="186"/>
      <c r="AO2603" s="186"/>
      <c r="AP2603" s="186"/>
    </row>
    <row r="2604" spans="1:42" s="55" customFormat="1" ht="31.9" hidden="1" customHeight="1" outlineLevel="1" x14ac:dyDescent="0.25">
      <c r="A2604" s="143" t="s">
        <v>1325</v>
      </c>
      <c r="B2604" s="75" t="s">
        <v>1181</v>
      </c>
      <c r="C2604" s="73"/>
      <c r="D2604" s="111"/>
      <c r="E2604" s="76"/>
      <c r="F2604" s="76"/>
      <c r="G2604" s="78"/>
      <c r="H2604" s="186"/>
      <c r="I2604" s="186"/>
      <c r="J2604" s="186"/>
      <c r="K2604" s="186"/>
      <c r="L2604" s="186"/>
      <c r="M2604" s="186"/>
      <c r="N2604" s="186"/>
      <c r="O2604" s="186"/>
      <c r="P2604" s="186"/>
      <c r="Q2604" s="186"/>
      <c r="R2604" s="186"/>
      <c r="S2604" s="186"/>
      <c r="T2604" s="186"/>
      <c r="U2604" s="186"/>
      <c r="V2604" s="186"/>
      <c r="W2604" s="186"/>
      <c r="X2604" s="186"/>
      <c r="Y2604" s="186"/>
      <c r="Z2604" s="186"/>
      <c r="AA2604" s="186"/>
      <c r="AB2604" s="186"/>
      <c r="AC2604" s="186"/>
      <c r="AD2604" s="186"/>
      <c r="AE2604" s="186"/>
      <c r="AF2604" s="186"/>
      <c r="AG2604" s="186"/>
      <c r="AH2604" s="186"/>
      <c r="AI2604" s="186"/>
      <c r="AJ2604" s="186"/>
      <c r="AK2604" s="186"/>
      <c r="AL2604" s="186"/>
      <c r="AM2604" s="186"/>
      <c r="AN2604" s="186"/>
      <c r="AO2604" s="186"/>
      <c r="AP2604" s="186"/>
    </row>
    <row r="2605" spans="1:42" s="55" customFormat="1" ht="31.9" hidden="1" customHeight="1" outlineLevel="1" x14ac:dyDescent="0.25">
      <c r="A2605" s="143" t="s">
        <v>300</v>
      </c>
      <c r="B2605" s="107" t="s">
        <v>3</v>
      </c>
      <c r="C2605" s="73"/>
      <c r="D2605" s="111"/>
      <c r="E2605" s="76"/>
      <c r="F2605" s="76"/>
      <c r="G2605" s="78"/>
      <c r="H2605" s="186"/>
      <c r="I2605" s="186"/>
      <c r="J2605" s="186"/>
      <c r="K2605" s="186"/>
      <c r="L2605" s="186"/>
      <c r="M2605" s="186"/>
      <c r="N2605" s="186"/>
      <c r="O2605" s="186"/>
      <c r="P2605" s="186"/>
      <c r="Q2605" s="186"/>
      <c r="R2605" s="186"/>
      <c r="S2605" s="186"/>
      <c r="T2605" s="186"/>
      <c r="U2605" s="186"/>
      <c r="V2605" s="186"/>
      <c r="W2605" s="186"/>
      <c r="X2605" s="186"/>
      <c r="Y2605" s="186"/>
      <c r="Z2605" s="186"/>
      <c r="AA2605" s="186"/>
      <c r="AB2605" s="186"/>
      <c r="AC2605" s="186"/>
      <c r="AD2605" s="186"/>
      <c r="AE2605" s="186"/>
      <c r="AF2605" s="186"/>
      <c r="AG2605" s="186"/>
      <c r="AH2605" s="186"/>
      <c r="AI2605" s="186"/>
      <c r="AJ2605" s="186"/>
      <c r="AK2605" s="186"/>
      <c r="AL2605" s="186"/>
      <c r="AM2605" s="186"/>
      <c r="AN2605" s="186"/>
      <c r="AO2605" s="186"/>
      <c r="AP2605" s="186"/>
    </row>
    <row r="2606" spans="1:42" s="55" customFormat="1" ht="31.9" hidden="1" customHeight="1" outlineLevel="1" x14ac:dyDescent="0.25">
      <c r="A2606" s="143" t="s">
        <v>1326</v>
      </c>
      <c r="B2606" s="75" t="s">
        <v>1173</v>
      </c>
      <c r="C2606" s="73"/>
      <c r="D2606" s="111"/>
      <c r="E2606" s="76"/>
      <c r="F2606" s="76"/>
      <c r="G2606" s="78"/>
      <c r="H2606" s="186"/>
      <c r="I2606" s="186"/>
      <c r="J2606" s="186"/>
      <c r="K2606" s="186"/>
      <c r="L2606" s="186"/>
      <c r="M2606" s="186"/>
      <c r="N2606" s="186"/>
      <c r="O2606" s="186"/>
      <c r="P2606" s="186"/>
      <c r="Q2606" s="186"/>
      <c r="R2606" s="186"/>
      <c r="S2606" s="186"/>
      <c r="T2606" s="186"/>
      <c r="U2606" s="186"/>
      <c r="V2606" s="186"/>
      <c r="W2606" s="186"/>
      <c r="X2606" s="186"/>
      <c r="Y2606" s="186"/>
      <c r="Z2606" s="186"/>
      <c r="AA2606" s="186"/>
      <c r="AB2606" s="186"/>
      <c r="AC2606" s="186"/>
      <c r="AD2606" s="186"/>
      <c r="AE2606" s="186"/>
      <c r="AF2606" s="186"/>
      <c r="AG2606" s="186"/>
      <c r="AH2606" s="186"/>
      <c r="AI2606" s="186"/>
      <c r="AJ2606" s="186"/>
      <c r="AK2606" s="186"/>
      <c r="AL2606" s="186"/>
      <c r="AM2606" s="186"/>
      <c r="AN2606" s="186"/>
      <c r="AO2606" s="186"/>
      <c r="AP2606" s="186"/>
    </row>
    <row r="2607" spans="1:42" s="55" customFormat="1" ht="31.9" hidden="1" customHeight="1" outlineLevel="1" x14ac:dyDescent="0.25">
      <c r="A2607" s="143" t="s">
        <v>1327</v>
      </c>
      <c r="B2607" s="75" t="s">
        <v>1175</v>
      </c>
      <c r="C2607" s="73"/>
      <c r="D2607" s="111"/>
      <c r="E2607" s="76"/>
      <c r="F2607" s="76"/>
      <c r="G2607" s="78"/>
      <c r="H2607" s="186"/>
      <c r="I2607" s="186"/>
      <c r="J2607" s="186"/>
      <c r="K2607" s="186"/>
      <c r="L2607" s="186"/>
      <c r="M2607" s="186"/>
      <c r="N2607" s="186"/>
      <c r="O2607" s="186"/>
      <c r="P2607" s="186"/>
      <c r="Q2607" s="186"/>
      <c r="R2607" s="186"/>
      <c r="S2607" s="186"/>
      <c r="T2607" s="186"/>
      <c r="U2607" s="186"/>
      <c r="V2607" s="186"/>
      <c r="W2607" s="186"/>
      <c r="X2607" s="186"/>
      <c r="Y2607" s="186"/>
      <c r="Z2607" s="186"/>
      <c r="AA2607" s="186"/>
      <c r="AB2607" s="186"/>
      <c r="AC2607" s="186"/>
      <c r="AD2607" s="186"/>
      <c r="AE2607" s="186"/>
      <c r="AF2607" s="186"/>
      <c r="AG2607" s="186"/>
      <c r="AH2607" s="186"/>
      <c r="AI2607" s="186"/>
      <c r="AJ2607" s="186"/>
      <c r="AK2607" s="186"/>
      <c r="AL2607" s="186"/>
      <c r="AM2607" s="186"/>
      <c r="AN2607" s="186"/>
      <c r="AO2607" s="186"/>
      <c r="AP2607" s="186"/>
    </row>
    <row r="2608" spans="1:42" s="55" customFormat="1" ht="31.9" hidden="1" customHeight="1" outlineLevel="1" x14ac:dyDescent="0.25">
      <c r="A2608" s="143" t="s">
        <v>1328</v>
      </c>
      <c r="B2608" s="75" t="s">
        <v>1177</v>
      </c>
      <c r="C2608" s="73"/>
      <c r="D2608" s="111"/>
      <c r="E2608" s="76"/>
      <c r="F2608" s="76"/>
      <c r="G2608" s="78"/>
      <c r="H2608" s="186"/>
      <c r="I2608" s="186"/>
      <c r="J2608" s="186"/>
      <c r="K2608" s="186"/>
      <c r="L2608" s="186"/>
      <c r="M2608" s="186"/>
      <c r="N2608" s="186"/>
      <c r="O2608" s="186"/>
      <c r="P2608" s="186"/>
      <c r="Q2608" s="186"/>
      <c r="R2608" s="186"/>
      <c r="S2608" s="186"/>
      <c r="T2608" s="186"/>
      <c r="U2608" s="186"/>
      <c r="V2608" s="186"/>
      <c r="W2608" s="186"/>
      <c r="X2608" s="186"/>
      <c r="Y2608" s="186"/>
      <c r="Z2608" s="186"/>
      <c r="AA2608" s="186"/>
      <c r="AB2608" s="186"/>
      <c r="AC2608" s="186"/>
      <c r="AD2608" s="186"/>
      <c r="AE2608" s="186"/>
      <c r="AF2608" s="186"/>
      <c r="AG2608" s="186"/>
      <c r="AH2608" s="186"/>
      <c r="AI2608" s="186"/>
      <c r="AJ2608" s="186"/>
      <c r="AK2608" s="186"/>
      <c r="AL2608" s="186"/>
      <c r="AM2608" s="186"/>
      <c r="AN2608" s="186"/>
      <c r="AO2608" s="186"/>
      <c r="AP2608" s="186"/>
    </row>
    <row r="2609" spans="1:42" s="55" customFormat="1" ht="31.9" hidden="1" customHeight="1" outlineLevel="1" x14ac:dyDescent="0.25">
      <c r="A2609" s="143" t="s">
        <v>1329</v>
      </c>
      <c r="B2609" s="75" t="s">
        <v>1179</v>
      </c>
      <c r="C2609" s="73"/>
      <c r="D2609" s="111"/>
      <c r="E2609" s="76"/>
      <c r="F2609" s="76"/>
      <c r="G2609" s="78"/>
      <c r="H2609" s="186"/>
      <c r="I2609" s="186"/>
      <c r="J2609" s="186"/>
      <c r="K2609" s="186"/>
      <c r="L2609" s="186"/>
      <c r="M2609" s="186"/>
      <c r="N2609" s="186"/>
      <c r="O2609" s="186"/>
      <c r="P2609" s="186"/>
      <c r="Q2609" s="186"/>
      <c r="R2609" s="186"/>
      <c r="S2609" s="186"/>
      <c r="T2609" s="186"/>
      <c r="U2609" s="186"/>
      <c r="V2609" s="186"/>
      <c r="W2609" s="186"/>
      <c r="X2609" s="186"/>
      <c r="Y2609" s="186"/>
      <c r="Z2609" s="186"/>
      <c r="AA2609" s="186"/>
      <c r="AB2609" s="186"/>
      <c r="AC2609" s="186"/>
      <c r="AD2609" s="186"/>
      <c r="AE2609" s="186"/>
      <c r="AF2609" s="186"/>
      <c r="AG2609" s="186"/>
      <c r="AH2609" s="186"/>
      <c r="AI2609" s="186"/>
      <c r="AJ2609" s="186"/>
      <c r="AK2609" s="186"/>
      <c r="AL2609" s="186"/>
      <c r="AM2609" s="186"/>
      <c r="AN2609" s="186"/>
      <c r="AO2609" s="186"/>
      <c r="AP2609" s="186"/>
    </row>
    <row r="2610" spans="1:42" s="55" customFormat="1" ht="31.9" hidden="1" customHeight="1" outlineLevel="1" x14ac:dyDescent="0.25">
      <c r="A2610" s="143" t="s">
        <v>1330</v>
      </c>
      <c r="B2610" s="75" t="s">
        <v>1181</v>
      </c>
      <c r="C2610" s="73"/>
      <c r="D2610" s="111"/>
      <c r="E2610" s="76"/>
      <c r="F2610" s="76"/>
      <c r="G2610" s="78"/>
      <c r="H2610" s="186"/>
      <c r="I2610" s="186"/>
      <c r="J2610" s="186"/>
      <c r="K2610" s="186"/>
      <c r="L2610" s="186"/>
      <c r="M2610" s="186"/>
      <c r="N2610" s="186"/>
      <c r="O2610" s="186"/>
      <c r="P2610" s="186"/>
      <c r="Q2610" s="186"/>
      <c r="R2610" s="186"/>
      <c r="S2610" s="186"/>
      <c r="T2610" s="186"/>
      <c r="U2610" s="186"/>
      <c r="V2610" s="186"/>
      <c r="W2610" s="186"/>
      <c r="X2610" s="186"/>
      <c r="Y2610" s="186"/>
      <c r="Z2610" s="186"/>
      <c r="AA2610" s="186"/>
      <c r="AB2610" s="186"/>
      <c r="AC2610" s="186"/>
      <c r="AD2610" s="186"/>
      <c r="AE2610" s="186"/>
      <c r="AF2610" s="186"/>
      <c r="AG2610" s="186"/>
      <c r="AH2610" s="186"/>
      <c r="AI2610" s="186"/>
      <c r="AJ2610" s="186"/>
      <c r="AK2610" s="186"/>
      <c r="AL2610" s="186"/>
      <c r="AM2610" s="186"/>
      <c r="AN2610" s="186"/>
      <c r="AO2610" s="186"/>
      <c r="AP2610" s="186"/>
    </row>
    <row r="2611" spans="1:42" s="55" customFormat="1" ht="19.149999999999999" customHeight="1" outlineLevel="1" x14ac:dyDescent="0.25">
      <c r="A2611" s="143" t="s">
        <v>301</v>
      </c>
      <c r="B2611" s="72" t="s">
        <v>5</v>
      </c>
      <c r="C2611" s="73"/>
      <c r="D2611" s="111"/>
      <c r="E2611" s="76"/>
      <c r="F2611" s="76"/>
      <c r="G2611" s="78"/>
      <c r="H2611" s="186"/>
      <c r="I2611" s="186"/>
      <c r="J2611" s="186"/>
      <c r="K2611" s="186"/>
      <c r="L2611" s="186"/>
      <c r="M2611" s="186"/>
      <c r="N2611" s="186"/>
      <c r="O2611" s="186"/>
      <c r="P2611" s="186"/>
      <c r="Q2611" s="186"/>
      <c r="R2611" s="186"/>
      <c r="S2611" s="186"/>
      <c r="T2611" s="186"/>
      <c r="U2611" s="186"/>
      <c r="V2611" s="186"/>
      <c r="W2611" s="186"/>
      <c r="X2611" s="186"/>
      <c r="Y2611" s="186"/>
      <c r="Z2611" s="186"/>
      <c r="AA2611" s="186"/>
      <c r="AB2611" s="186"/>
      <c r="AC2611" s="186"/>
      <c r="AD2611" s="186"/>
      <c r="AE2611" s="186"/>
      <c r="AF2611" s="186"/>
      <c r="AG2611" s="186"/>
      <c r="AH2611" s="186"/>
      <c r="AI2611" s="186"/>
      <c r="AJ2611" s="186"/>
      <c r="AK2611" s="186"/>
      <c r="AL2611" s="186"/>
      <c r="AM2611" s="186"/>
      <c r="AN2611" s="186"/>
      <c r="AO2611" s="186"/>
      <c r="AP2611" s="186"/>
    </row>
    <row r="2612" spans="1:42" s="55" customFormat="1" ht="19.149999999999999" customHeight="1" outlineLevel="1" x14ac:dyDescent="0.3">
      <c r="A2612" s="143" t="s">
        <v>1331</v>
      </c>
      <c r="B2612" s="79" t="s">
        <v>1173</v>
      </c>
      <c r="C2612" s="73"/>
      <c r="D2612" s="111"/>
      <c r="E2612" s="80">
        <f>SUM(E2613:E2614)</f>
        <v>515</v>
      </c>
      <c r="F2612" s="84">
        <f t="shared" ref="F2612:G2612" si="24">SUM(F2613:F2614)</f>
        <v>8100</v>
      </c>
      <c r="G2612" s="81">
        <f t="shared" si="24"/>
        <v>1326.1017299999999</v>
      </c>
      <c r="H2612" s="186"/>
      <c r="I2612" s="186"/>
      <c r="J2612" s="186"/>
      <c r="K2612" s="186"/>
      <c r="L2612" s="186"/>
      <c r="M2612" s="186"/>
      <c r="N2612" s="186"/>
      <c r="O2612" s="186"/>
      <c r="P2612" s="186"/>
      <c r="Q2612" s="186"/>
      <c r="R2612" s="186"/>
      <c r="S2612" s="186"/>
      <c r="T2612" s="186"/>
      <c r="U2612" s="186"/>
      <c r="V2612" s="186"/>
      <c r="W2612" s="186"/>
      <c r="X2612" s="186"/>
      <c r="Y2612" s="186"/>
      <c r="Z2612" s="186"/>
      <c r="AA2612" s="186"/>
      <c r="AB2612" s="186"/>
      <c r="AC2612" s="186"/>
      <c r="AD2612" s="186"/>
      <c r="AE2612" s="186"/>
      <c r="AF2612" s="186"/>
      <c r="AG2612" s="186"/>
      <c r="AH2612" s="186"/>
      <c r="AI2612" s="186"/>
      <c r="AJ2612" s="186"/>
      <c r="AK2612" s="186"/>
      <c r="AL2612" s="186"/>
      <c r="AM2612" s="186"/>
      <c r="AN2612" s="186"/>
      <c r="AO2612" s="186"/>
      <c r="AP2612" s="186"/>
    </row>
    <row r="2613" spans="1:42" s="55" customFormat="1" ht="86.25" outlineLevel="1" x14ac:dyDescent="0.25">
      <c r="A2613" s="143" t="s">
        <v>1331</v>
      </c>
      <c r="B2613" s="149" t="s">
        <v>1568</v>
      </c>
      <c r="C2613" s="90">
        <v>2020</v>
      </c>
      <c r="D2613" s="95">
        <v>10</v>
      </c>
      <c r="E2613" s="92">
        <v>145</v>
      </c>
      <c r="F2613" s="93">
        <v>100</v>
      </c>
      <c r="G2613" s="94">
        <v>742.08664999999996</v>
      </c>
      <c r="H2613" s="186"/>
      <c r="I2613" s="186"/>
      <c r="J2613" s="186"/>
      <c r="K2613" s="186"/>
      <c r="L2613" s="186"/>
      <c r="M2613" s="186"/>
      <c r="N2613" s="186"/>
      <c r="O2613" s="186"/>
      <c r="P2613" s="186"/>
      <c r="Q2613" s="186"/>
      <c r="R2613" s="186"/>
      <c r="S2613" s="186"/>
      <c r="T2613" s="186"/>
      <c r="U2613" s="186"/>
      <c r="V2613" s="186"/>
      <c r="W2613" s="186"/>
      <c r="X2613" s="186"/>
      <c r="Y2613" s="186"/>
      <c r="Z2613" s="186"/>
      <c r="AA2613" s="186"/>
      <c r="AB2613" s="186"/>
      <c r="AC2613" s="186"/>
      <c r="AD2613" s="186"/>
      <c r="AE2613" s="186"/>
      <c r="AF2613" s="186"/>
      <c r="AG2613" s="186"/>
      <c r="AH2613" s="186"/>
      <c r="AI2613" s="186"/>
      <c r="AJ2613" s="186"/>
      <c r="AK2613" s="186"/>
      <c r="AL2613" s="186"/>
      <c r="AM2613" s="186"/>
      <c r="AN2613" s="186"/>
      <c r="AO2613" s="186"/>
      <c r="AP2613" s="186"/>
    </row>
    <row r="2614" spans="1:42" s="55" customFormat="1" ht="86.25" outlineLevel="1" x14ac:dyDescent="0.25">
      <c r="A2614" s="143" t="s">
        <v>1331</v>
      </c>
      <c r="B2614" s="149" t="s">
        <v>1861</v>
      </c>
      <c r="C2614" s="90">
        <v>2021</v>
      </c>
      <c r="D2614" s="95">
        <v>10</v>
      </c>
      <c r="E2614" s="92">
        <v>370</v>
      </c>
      <c r="F2614" s="93">
        <v>8000</v>
      </c>
      <c r="G2614" s="94">
        <v>584.01508000000001</v>
      </c>
      <c r="H2614" s="186"/>
      <c r="I2614" s="186"/>
      <c r="J2614" s="186"/>
      <c r="K2614" s="186"/>
      <c r="L2614" s="186"/>
      <c r="M2614" s="186"/>
      <c r="N2614" s="186"/>
      <c r="O2614" s="186"/>
      <c r="P2614" s="186"/>
      <c r="Q2614" s="186"/>
      <c r="R2614" s="186"/>
      <c r="S2614" s="186"/>
      <c r="T2614" s="186"/>
      <c r="U2614" s="186"/>
      <c r="V2614" s="186"/>
      <c r="W2614" s="186"/>
      <c r="X2614" s="186"/>
      <c r="Y2614" s="186"/>
      <c r="Z2614" s="186"/>
      <c r="AA2614" s="186"/>
      <c r="AB2614" s="186"/>
      <c r="AC2614" s="186"/>
      <c r="AD2614" s="186"/>
      <c r="AE2614" s="186"/>
      <c r="AF2614" s="186"/>
      <c r="AG2614" s="186"/>
      <c r="AH2614" s="186"/>
      <c r="AI2614" s="186"/>
      <c r="AJ2614" s="186"/>
      <c r="AK2614" s="186"/>
      <c r="AL2614" s="186"/>
      <c r="AM2614" s="186"/>
      <c r="AN2614" s="186"/>
      <c r="AO2614" s="186"/>
      <c r="AP2614" s="186"/>
    </row>
    <row r="2615" spans="1:42" s="55" customFormat="1" ht="31.9" hidden="1" customHeight="1" outlineLevel="1" x14ac:dyDescent="0.25">
      <c r="A2615" s="143" t="s">
        <v>1332</v>
      </c>
      <c r="B2615" s="75" t="s">
        <v>1175</v>
      </c>
      <c r="C2615" s="73"/>
      <c r="D2615" s="111"/>
      <c r="E2615" s="76"/>
      <c r="F2615" s="76"/>
      <c r="G2615" s="78"/>
      <c r="H2615" s="186"/>
      <c r="I2615" s="186"/>
      <c r="J2615" s="186"/>
      <c r="K2615" s="186"/>
      <c r="L2615" s="186"/>
      <c r="M2615" s="186"/>
      <c r="N2615" s="186"/>
      <c r="O2615" s="186"/>
      <c r="P2615" s="186"/>
      <c r="Q2615" s="186"/>
      <c r="R2615" s="186"/>
      <c r="S2615" s="186"/>
      <c r="T2615" s="186"/>
      <c r="U2615" s="186"/>
      <c r="V2615" s="186"/>
      <c r="W2615" s="186"/>
      <c r="X2615" s="186"/>
      <c r="Y2615" s="186"/>
      <c r="Z2615" s="186"/>
      <c r="AA2615" s="186"/>
      <c r="AB2615" s="186"/>
      <c r="AC2615" s="186"/>
      <c r="AD2615" s="186"/>
      <c r="AE2615" s="186"/>
      <c r="AF2615" s="186"/>
      <c r="AG2615" s="186"/>
      <c r="AH2615" s="186"/>
      <c r="AI2615" s="186"/>
      <c r="AJ2615" s="186"/>
      <c r="AK2615" s="186"/>
      <c r="AL2615" s="186"/>
      <c r="AM2615" s="186"/>
      <c r="AN2615" s="186"/>
      <c r="AO2615" s="186"/>
      <c r="AP2615" s="186"/>
    </row>
    <row r="2616" spans="1:42" s="55" customFormat="1" ht="31.9" hidden="1" customHeight="1" outlineLevel="1" x14ac:dyDescent="0.25">
      <c r="A2616" s="143" t="s">
        <v>1333</v>
      </c>
      <c r="B2616" s="75" t="s">
        <v>1177</v>
      </c>
      <c r="C2616" s="73"/>
      <c r="D2616" s="111"/>
      <c r="E2616" s="76"/>
      <c r="F2616" s="76"/>
      <c r="G2616" s="78"/>
      <c r="H2616" s="186"/>
      <c r="I2616" s="186"/>
      <c r="J2616" s="186"/>
      <c r="K2616" s="186"/>
      <c r="L2616" s="186"/>
      <c r="M2616" s="186"/>
      <c r="N2616" s="186"/>
      <c r="O2616" s="186"/>
      <c r="P2616" s="186"/>
      <c r="Q2616" s="186"/>
      <c r="R2616" s="186"/>
      <c r="S2616" s="186"/>
      <c r="T2616" s="186"/>
      <c r="U2616" s="186"/>
      <c r="V2616" s="186"/>
      <c r="W2616" s="186"/>
      <c r="X2616" s="186"/>
      <c r="Y2616" s="186"/>
      <c r="Z2616" s="186"/>
      <c r="AA2616" s="186"/>
      <c r="AB2616" s="186"/>
      <c r="AC2616" s="186"/>
      <c r="AD2616" s="186"/>
      <c r="AE2616" s="186"/>
      <c r="AF2616" s="186"/>
      <c r="AG2616" s="186"/>
      <c r="AH2616" s="186"/>
      <c r="AI2616" s="186"/>
      <c r="AJ2616" s="186"/>
      <c r="AK2616" s="186"/>
      <c r="AL2616" s="186"/>
      <c r="AM2616" s="186"/>
      <c r="AN2616" s="186"/>
      <c r="AO2616" s="186"/>
      <c r="AP2616" s="186"/>
    </row>
    <row r="2617" spans="1:42" s="55" customFormat="1" ht="31.9" hidden="1" customHeight="1" outlineLevel="1" x14ac:dyDescent="0.25">
      <c r="A2617" s="143" t="s">
        <v>1334</v>
      </c>
      <c r="B2617" s="75" t="s">
        <v>1179</v>
      </c>
      <c r="C2617" s="73"/>
      <c r="D2617" s="111"/>
      <c r="E2617" s="76"/>
      <c r="F2617" s="76"/>
      <c r="G2617" s="78"/>
      <c r="H2617" s="186"/>
      <c r="I2617" s="186"/>
      <c r="J2617" s="186"/>
      <c r="K2617" s="186"/>
      <c r="L2617" s="186"/>
      <c r="M2617" s="186"/>
      <c r="N2617" s="186"/>
      <c r="O2617" s="186"/>
      <c r="P2617" s="186"/>
      <c r="Q2617" s="186"/>
      <c r="R2617" s="186"/>
      <c r="S2617" s="186"/>
      <c r="T2617" s="186"/>
      <c r="U2617" s="186"/>
      <c r="V2617" s="186"/>
      <c r="W2617" s="186"/>
      <c r="X2617" s="186"/>
      <c r="Y2617" s="186"/>
      <c r="Z2617" s="186"/>
      <c r="AA2617" s="186"/>
      <c r="AB2617" s="186"/>
      <c r="AC2617" s="186"/>
      <c r="AD2617" s="186"/>
      <c r="AE2617" s="186"/>
      <c r="AF2617" s="186"/>
      <c r="AG2617" s="186"/>
      <c r="AH2617" s="186"/>
      <c r="AI2617" s="186"/>
      <c r="AJ2617" s="186"/>
      <c r="AK2617" s="186"/>
      <c r="AL2617" s="186"/>
      <c r="AM2617" s="186"/>
      <c r="AN2617" s="186"/>
      <c r="AO2617" s="186"/>
      <c r="AP2617" s="186"/>
    </row>
    <row r="2618" spans="1:42" s="55" customFormat="1" ht="31.9" hidden="1" customHeight="1" outlineLevel="1" x14ac:dyDescent="0.25">
      <c r="A2618" s="143" t="s">
        <v>1335</v>
      </c>
      <c r="B2618" s="75" t="s">
        <v>1181</v>
      </c>
      <c r="C2618" s="73"/>
      <c r="D2618" s="111"/>
      <c r="E2618" s="76"/>
      <c r="F2618" s="76"/>
      <c r="G2618" s="78"/>
      <c r="H2618" s="186"/>
      <c r="I2618" s="186"/>
      <c r="J2618" s="186"/>
      <c r="K2618" s="186"/>
      <c r="L2618" s="186"/>
      <c r="M2618" s="186"/>
      <c r="N2618" s="186"/>
      <c r="O2618" s="186"/>
      <c r="P2618" s="186"/>
      <c r="Q2618" s="186"/>
      <c r="R2618" s="186"/>
      <c r="S2618" s="186"/>
      <c r="T2618" s="186"/>
      <c r="U2618" s="186"/>
      <c r="V2618" s="186"/>
      <c r="W2618" s="186"/>
      <c r="X2618" s="186"/>
      <c r="Y2618" s="186"/>
      <c r="Z2618" s="186"/>
      <c r="AA2618" s="186"/>
      <c r="AB2618" s="186"/>
      <c r="AC2618" s="186"/>
      <c r="AD2618" s="186"/>
      <c r="AE2618" s="186"/>
      <c r="AF2618" s="186"/>
      <c r="AG2618" s="186"/>
      <c r="AH2618" s="186"/>
      <c r="AI2618" s="186"/>
      <c r="AJ2618" s="186"/>
      <c r="AK2618" s="186"/>
      <c r="AL2618" s="186"/>
      <c r="AM2618" s="186"/>
      <c r="AN2618" s="186"/>
      <c r="AO2618" s="186"/>
      <c r="AP2618" s="186"/>
    </row>
    <row r="2619" spans="1:42" s="55" customFormat="1" ht="31.9" hidden="1" customHeight="1" outlineLevel="1" x14ac:dyDescent="0.25">
      <c r="A2619" s="143" t="s">
        <v>302</v>
      </c>
      <c r="B2619" s="72" t="s">
        <v>353</v>
      </c>
      <c r="C2619" s="73"/>
      <c r="D2619" s="111"/>
      <c r="E2619" s="76"/>
      <c r="F2619" s="76"/>
      <c r="G2619" s="78"/>
      <c r="H2619" s="186"/>
      <c r="I2619" s="186"/>
      <c r="J2619" s="186"/>
      <c r="K2619" s="186"/>
      <c r="L2619" s="186"/>
      <c r="M2619" s="186"/>
      <c r="N2619" s="186"/>
      <c r="O2619" s="186"/>
      <c r="P2619" s="186"/>
      <c r="Q2619" s="186"/>
      <c r="R2619" s="186"/>
      <c r="S2619" s="186"/>
      <c r="T2619" s="186"/>
      <c r="U2619" s="186"/>
      <c r="V2619" s="186"/>
      <c r="W2619" s="186"/>
      <c r="X2619" s="186"/>
      <c r="Y2619" s="186"/>
      <c r="Z2619" s="186"/>
      <c r="AA2619" s="186"/>
      <c r="AB2619" s="186"/>
      <c r="AC2619" s="186"/>
      <c r="AD2619" s="186"/>
      <c r="AE2619" s="186"/>
      <c r="AF2619" s="186"/>
      <c r="AG2619" s="186"/>
      <c r="AH2619" s="186"/>
      <c r="AI2619" s="186"/>
      <c r="AJ2619" s="186"/>
      <c r="AK2619" s="186"/>
      <c r="AL2619" s="186"/>
      <c r="AM2619" s="186"/>
      <c r="AN2619" s="186"/>
      <c r="AO2619" s="186"/>
      <c r="AP2619" s="186"/>
    </row>
    <row r="2620" spans="1:42" s="55" customFormat="1" ht="31.9" hidden="1" customHeight="1" outlineLevel="1" x14ac:dyDescent="0.25">
      <c r="A2620" s="143" t="s">
        <v>1336</v>
      </c>
      <c r="B2620" s="75" t="s">
        <v>1173</v>
      </c>
      <c r="C2620" s="73"/>
      <c r="D2620" s="111"/>
      <c r="E2620" s="76"/>
      <c r="F2620" s="76"/>
      <c r="G2620" s="78"/>
      <c r="H2620" s="186"/>
      <c r="I2620" s="186"/>
      <c r="J2620" s="186"/>
      <c r="K2620" s="186"/>
      <c r="L2620" s="186"/>
      <c r="M2620" s="186"/>
      <c r="N2620" s="186"/>
      <c r="O2620" s="186"/>
      <c r="P2620" s="186"/>
      <c r="Q2620" s="186"/>
      <c r="R2620" s="186"/>
      <c r="S2620" s="186"/>
      <c r="T2620" s="186"/>
      <c r="U2620" s="186"/>
      <c r="V2620" s="186"/>
      <c r="W2620" s="186"/>
      <c r="X2620" s="186"/>
      <c r="Y2620" s="186"/>
      <c r="Z2620" s="186"/>
      <c r="AA2620" s="186"/>
      <c r="AB2620" s="186"/>
      <c r="AC2620" s="186"/>
      <c r="AD2620" s="186"/>
      <c r="AE2620" s="186"/>
      <c r="AF2620" s="186"/>
      <c r="AG2620" s="186"/>
      <c r="AH2620" s="186"/>
      <c r="AI2620" s="186"/>
      <c r="AJ2620" s="186"/>
      <c r="AK2620" s="186"/>
      <c r="AL2620" s="186"/>
      <c r="AM2620" s="186"/>
      <c r="AN2620" s="186"/>
      <c r="AO2620" s="186"/>
      <c r="AP2620" s="186"/>
    </row>
    <row r="2621" spans="1:42" s="55" customFormat="1" ht="31.9" hidden="1" customHeight="1" outlineLevel="1" x14ac:dyDescent="0.25">
      <c r="A2621" s="143" t="s">
        <v>1337</v>
      </c>
      <c r="B2621" s="75" t="s">
        <v>1175</v>
      </c>
      <c r="C2621" s="73"/>
      <c r="D2621" s="111"/>
      <c r="E2621" s="76"/>
      <c r="F2621" s="76"/>
      <c r="G2621" s="78"/>
      <c r="H2621" s="186"/>
      <c r="I2621" s="186"/>
      <c r="J2621" s="186"/>
      <c r="K2621" s="186"/>
      <c r="L2621" s="186"/>
      <c r="M2621" s="186"/>
      <c r="N2621" s="186"/>
      <c r="O2621" s="186"/>
      <c r="P2621" s="186"/>
      <c r="Q2621" s="186"/>
      <c r="R2621" s="186"/>
      <c r="S2621" s="186"/>
      <c r="T2621" s="186"/>
      <c r="U2621" s="186"/>
      <c r="V2621" s="186"/>
      <c r="W2621" s="186"/>
      <c r="X2621" s="186"/>
      <c r="Y2621" s="186"/>
      <c r="Z2621" s="186"/>
      <c r="AA2621" s="186"/>
      <c r="AB2621" s="186"/>
      <c r="AC2621" s="186"/>
      <c r="AD2621" s="186"/>
      <c r="AE2621" s="186"/>
      <c r="AF2621" s="186"/>
      <c r="AG2621" s="186"/>
      <c r="AH2621" s="186"/>
      <c r="AI2621" s="186"/>
      <c r="AJ2621" s="186"/>
      <c r="AK2621" s="186"/>
      <c r="AL2621" s="186"/>
      <c r="AM2621" s="186"/>
      <c r="AN2621" s="186"/>
      <c r="AO2621" s="186"/>
      <c r="AP2621" s="186"/>
    </row>
    <row r="2622" spans="1:42" s="55" customFormat="1" ht="31.9" hidden="1" customHeight="1" outlineLevel="1" x14ac:dyDescent="0.3">
      <c r="A2622" s="143" t="s">
        <v>1338</v>
      </c>
      <c r="B2622" s="79" t="s">
        <v>1177</v>
      </c>
      <c r="C2622" s="73"/>
      <c r="D2622" s="111"/>
      <c r="E2622" s="80"/>
      <c r="F2622" s="80"/>
      <c r="G2622" s="81"/>
      <c r="H2622" s="186"/>
      <c r="I2622" s="186"/>
      <c r="J2622" s="186"/>
      <c r="K2622" s="186"/>
      <c r="L2622" s="186"/>
      <c r="M2622" s="186"/>
      <c r="N2622" s="186"/>
      <c r="O2622" s="186"/>
      <c r="P2622" s="186"/>
      <c r="Q2622" s="186"/>
      <c r="R2622" s="186"/>
      <c r="S2622" s="186"/>
      <c r="T2622" s="186"/>
      <c r="U2622" s="186"/>
      <c r="V2622" s="186"/>
      <c r="W2622" s="186"/>
      <c r="X2622" s="186"/>
      <c r="Y2622" s="186"/>
      <c r="Z2622" s="186"/>
      <c r="AA2622" s="186"/>
      <c r="AB2622" s="186"/>
      <c r="AC2622" s="186"/>
      <c r="AD2622" s="186"/>
      <c r="AE2622" s="186"/>
      <c r="AF2622" s="186"/>
      <c r="AG2622" s="186"/>
      <c r="AH2622" s="186"/>
      <c r="AI2622" s="186"/>
      <c r="AJ2622" s="186"/>
      <c r="AK2622" s="186"/>
      <c r="AL2622" s="186"/>
      <c r="AM2622" s="186"/>
      <c r="AN2622" s="186"/>
      <c r="AO2622" s="186"/>
      <c r="AP2622" s="186"/>
    </row>
    <row r="2623" spans="1:42" s="55" customFormat="1" ht="31.9" hidden="1" customHeight="1" outlineLevel="1" x14ac:dyDescent="0.25">
      <c r="A2623" s="143" t="s">
        <v>1339</v>
      </c>
      <c r="B2623" s="75" t="s">
        <v>1179</v>
      </c>
      <c r="C2623" s="73"/>
      <c r="D2623" s="111"/>
      <c r="E2623" s="76"/>
      <c r="F2623" s="76"/>
      <c r="G2623" s="78"/>
      <c r="H2623" s="186"/>
      <c r="I2623" s="186"/>
      <c r="J2623" s="186"/>
      <c r="K2623" s="186"/>
      <c r="L2623" s="186"/>
      <c r="M2623" s="186"/>
      <c r="N2623" s="186"/>
      <c r="O2623" s="186"/>
      <c r="P2623" s="186"/>
      <c r="Q2623" s="186"/>
      <c r="R2623" s="186"/>
      <c r="S2623" s="186"/>
      <c r="T2623" s="186"/>
      <c r="U2623" s="186"/>
      <c r="V2623" s="186"/>
      <c r="W2623" s="186"/>
      <c r="X2623" s="186"/>
      <c r="Y2623" s="186"/>
      <c r="Z2623" s="186"/>
      <c r="AA2623" s="186"/>
      <c r="AB2623" s="186"/>
      <c r="AC2623" s="186"/>
      <c r="AD2623" s="186"/>
      <c r="AE2623" s="186"/>
      <c r="AF2623" s="186"/>
      <c r="AG2623" s="186"/>
      <c r="AH2623" s="186"/>
      <c r="AI2623" s="186"/>
      <c r="AJ2623" s="186"/>
      <c r="AK2623" s="186"/>
      <c r="AL2623" s="186"/>
      <c r="AM2623" s="186"/>
      <c r="AN2623" s="186"/>
      <c r="AO2623" s="186"/>
      <c r="AP2623" s="186"/>
    </row>
    <row r="2624" spans="1:42" s="55" customFormat="1" ht="31.9" hidden="1" customHeight="1" outlineLevel="1" x14ac:dyDescent="0.25">
      <c r="A2624" s="143" t="s">
        <v>1340</v>
      </c>
      <c r="B2624" s="75" t="s">
        <v>1181</v>
      </c>
      <c r="C2624" s="73"/>
      <c r="D2624" s="111"/>
      <c r="E2624" s="76"/>
      <c r="F2624" s="76"/>
      <c r="G2624" s="78"/>
      <c r="H2624" s="186"/>
      <c r="I2624" s="186"/>
      <c r="J2624" s="186"/>
      <c r="K2624" s="186"/>
      <c r="L2624" s="186"/>
      <c r="M2624" s="186"/>
      <c r="N2624" s="186"/>
      <c r="O2624" s="186"/>
      <c r="P2624" s="186"/>
      <c r="Q2624" s="186"/>
      <c r="R2624" s="186"/>
      <c r="S2624" s="186"/>
      <c r="T2624" s="186"/>
      <c r="U2624" s="186"/>
      <c r="V2624" s="186"/>
      <c r="W2624" s="186"/>
      <c r="X2624" s="186"/>
      <c r="Y2624" s="186"/>
      <c r="Z2624" s="186"/>
      <c r="AA2624" s="186"/>
      <c r="AB2624" s="186"/>
      <c r="AC2624" s="186"/>
      <c r="AD2624" s="186"/>
      <c r="AE2624" s="186"/>
      <c r="AF2624" s="186"/>
      <c r="AG2624" s="186"/>
      <c r="AH2624" s="186"/>
      <c r="AI2624" s="186"/>
      <c r="AJ2624" s="186"/>
      <c r="AK2624" s="186"/>
      <c r="AL2624" s="186"/>
      <c r="AM2624" s="186"/>
      <c r="AN2624" s="186"/>
      <c r="AO2624" s="186"/>
      <c r="AP2624" s="186"/>
    </row>
    <row r="2625" spans="1:42" s="55" customFormat="1" ht="31.9" hidden="1" customHeight="1" outlineLevel="1" x14ac:dyDescent="0.25">
      <c r="A2625" s="143" t="s">
        <v>303</v>
      </c>
      <c r="B2625" s="72" t="s">
        <v>356</v>
      </c>
      <c r="C2625" s="73"/>
      <c r="D2625" s="111"/>
      <c r="E2625" s="76"/>
      <c r="F2625" s="76"/>
      <c r="G2625" s="78"/>
      <c r="H2625" s="186"/>
      <c r="I2625" s="186"/>
      <c r="J2625" s="186"/>
      <c r="K2625" s="186"/>
      <c r="L2625" s="186"/>
      <c r="M2625" s="186"/>
      <c r="N2625" s="186"/>
      <c r="O2625" s="186"/>
      <c r="P2625" s="186"/>
      <c r="Q2625" s="186"/>
      <c r="R2625" s="186"/>
      <c r="S2625" s="186"/>
      <c r="T2625" s="186"/>
      <c r="U2625" s="186"/>
      <c r="V2625" s="186"/>
      <c r="W2625" s="186"/>
      <c r="X2625" s="186"/>
      <c r="Y2625" s="186"/>
      <c r="Z2625" s="186"/>
      <c r="AA2625" s="186"/>
      <c r="AB2625" s="186"/>
      <c r="AC2625" s="186"/>
      <c r="AD2625" s="186"/>
      <c r="AE2625" s="186"/>
      <c r="AF2625" s="186"/>
      <c r="AG2625" s="186"/>
      <c r="AH2625" s="186"/>
      <c r="AI2625" s="186"/>
      <c r="AJ2625" s="186"/>
      <c r="AK2625" s="186"/>
      <c r="AL2625" s="186"/>
      <c r="AM2625" s="186"/>
      <c r="AN2625" s="186"/>
      <c r="AO2625" s="186"/>
      <c r="AP2625" s="186"/>
    </row>
    <row r="2626" spans="1:42" s="55" customFormat="1" ht="31.9" hidden="1" customHeight="1" outlineLevel="1" x14ac:dyDescent="0.25">
      <c r="A2626" s="143" t="s">
        <v>1341</v>
      </c>
      <c r="B2626" s="75" t="s">
        <v>1173</v>
      </c>
      <c r="C2626" s="73"/>
      <c r="D2626" s="111"/>
      <c r="E2626" s="76"/>
      <c r="F2626" s="76"/>
      <c r="G2626" s="78"/>
      <c r="H2626" s="186"/>
      <c r="I2626" s="186"/>
      <c r="J2626" s="186"/>
      <c r="K2626" s="186"/>
      <c r="L2626" s="186"/>
      <c r="M2626" s="186"/>
      <c r="N2626" s="186"/>
      <c r="O2626" s="186"/>
      <c r="P2626" s="186"/>
      <c r="Q2626" s="186"/>
      <c r="R2626" s="186"/>
      <c r="S2626" s="186"/>
      <c r="T2626" s="186"/>
      <c r="U2626" s="186"/>
      <c r="V2626" s="186"/>
      <c r="W2626" s="186"/>
      <c r="X2626" s="186"/>
      <c r="Y2626" s="186"/>
      <c r="Z2626" s="186"/>
      <c r="AA2626" s="186"/>
      <c r="AB2626" s="186"/>
      <c r="AC2626" s="186"/>
      <c r="AD2626" s="186"/>
      <c r="AE2626" s="186"/>
      <c r="AF2626" s="186"/>
      <c r="AG2626" s="186"/>
      <c r="AH2626" s="186"/>
      <c r="AI2626" s="186"/>
      <c r="AJ2626" s="186"/>
      <c r="AK2626" s="186"/>
      <c r="AL2626" s="186"/>
      <c r="AM2626" s="186"/>
      <c r="AN2626" s="186"/>
      <c r="AO2626" s="186"/>
      <c r="AP2626" s="186"/>
    </row>
    <row r="2627" spans="1:42" s="55" customFormat="1" ht="31.9" hidden="1" customHeight="1" outlineLevel="1" x14ac:dyDescent="0.25">
      <c r="A2627" s="143" t="s">
        <v>1342</v>
      </c>
      <c r="B2627" s="75" t="s">
        <v>1175</v>
      </c>
      <c r="C2627" s="73"/>
      <c r="D2627" s="111"/>
      <c r="E2627" s="76"/>
      <c r="F2627" s="76"/>
      <c r="G2627" s="78"/>
      <c r="H2627" s="186"/>
      <c r="I2627" s="186"/>
      <c r="J2627" s="186"/>
      <c r="K2627" s="186"/>
      <c r="L2627" s="186"/>
      <c r="M2627" s="186"/>
      <c r="N2627" s="186"/>
      <c r="O2627" s="186"/>
      <c r="P2627" s="186"/>
      <c r="Q2627" s="186"/>
      <c r="R2627" s="186"/>
      <c r="S2627" s="186"/>
      <c r="T2627" s="186"/>
      <c r="U2627" s="186"/>
      <c r="V2627" s="186"/>
      <c r="W2627" s="186"/>
      <c r="X2627" s="186"/>
      <c r="Y2627" s="186"/>
      <c r="Z2627" s="186"/>
      <c r="AA2627" s="186"/>
      <c r="AB2627" s="186"/>
      <c r="AC2627" s="186"/>
      <c r="AD2627" s="186"/>
      <c r="AE2627" s="186"/>
      <c r="AF2627" s="186"/>
      <c r="AG2627" s="186"/>
      <c r="AH2627" s="186"/>
      <c r="AI2627" s="186"/>
      <c r="AJ2627" s="186"/>
      <c r="AK2627" s="186"/>
      <c r="AL2627" s="186"/>
      <c r="AM2627" s="186"/>
      <c r="AN2627" s="186"/>
      <c r="AO2627" s="186"/>
      <c r="AP2627" s="186"/>
    </row>
    <row r="2628" spans="1:42" s="55" customFormat="1" ht="31.9" hidden="1" customHeight="1" outlineLevel="1" x14ac:dyDescent="0.25">
      <c r="A2628" s="143" t="s">
        <v>1343</v>
      </c>
      <c r="B2628" s="75" t="s">
        <v>1177</v>
      </c>
      <c r="C2628" s="73"/>
      <c r="D2628" s="111"/>
      <c r="E2628" s="76"/>
      <c r="F2628" s="76"/>
      <c r="G2628" s="78"/>
      <c r="H2628" s="186"/>
      <c r="I2628" s="186"/>
      <c r="J2628" s="186"/>
      <c r="K2628" s="186"/>
      <c r="L2628" s="186"/>
      <c r="M2628" s="186"/>
      <c r="N2628" s="186"/>
      <c r="O2628" s="186"/>
      <c r="P2628" s="186"/>
      <c r="Q2628" s="186"/>
      <c r="R2628" s="186"/>
      <c r="S2628" s="186"/>
      <c r="T2628" s="186"/>
      <c r="U2628" s="186"/>
      <c r="V2628" s="186"/>
      <c r="W2628" s="186"/>
      <c r="X2628" s="186"/>
      <c r="Y2628" s="186"/>
      <c r="Z2628" s="186"/>
      <c r="AA2628" s="186"/>
      <c r="AB2628" s="186"/>
      <c r="AC2628" s="186"/>
      <c r="AD2628" s="186"/>
      <c r="AE2628" s="186"/>
      <c r="AF2628" s="186"/>
      <c r="AG2628" s="186"/>
      <c r="AH2628" s="186"/>
      <c r="AI2628" s="186"/>
      <c r="AJ2628" s="186"/>
      <c r="AK2628" s="186"/>
      <c r="AL2628" s="186"/>
      <c r="AM2628" s="186"/>
      <c r="AN2628" s="186"/>
      <c r="AO2628" s="186"/>
      <c r="AP2628" s="186"/>
    </row>
    <row r="2629" spans="1:42" s="55" customFormat="1" ht="31.9" hidden="1" customHeight="1" outlineLevel="1" x14ac:dyDescent="0.25">
      <c r="A2629" s="143" t="s">
        <v>1344</v>
      </c>
      <c r="B2629" s="75" t="s">
        <v>1179</v>
      </c>
      <c r="C2629" s="73"/>
      <c r="D2629" s="111"/>
      <c r="E2629" s="76"/>
      <c r="F2629" s="76"/>
      <c r="G2629" s="78"/>
      <c r="H2629" s="186"/>
      <c r="I2629" s="186"/>
      <c r="J2629" s="186"/>
      <c r="K2629" s="186"/>
      <c r="L2629" s="186"/>
      <c r="M2629" s="186"/>
      <c r="N2629" s="186"/>
      <c r="O2629" s="186"/>
      <c r="P2629" s="186"/>
      <c r="Q2629" s="186"/>
      <c r="R2629" s="186"/>
      <c r="S2629" s="186"/>
      <c r="T2629" s="186"/>
      <c r="U2629" s="186"/>
      <c r="V2629" s="186"/>
      <c r="W2629" s="186"/>
      <c r="X2629" s="186"/>
      <c r="Y2629" s="186"/>
      <c r="Z2629" s="186"/>
      <c r="AA2629" s="186"/>
      <c r="AB2629" s="186"/>
      <c r="AC2629" s="186"/>
      <c r="AD2629" s="186"/>
      <c r="AE2629" s="186"/>
      <c r="AF2629" s="186"/>
      <c r="AG2629" s="186"/>
      <c r="AH2629" s="186"/>
      <c r="AI2629" s="186"/>
      <c r="AJ2629" s="186"/>
      <c r="AK2629" s="186"/>
      <c r="AL2629" s="186"/>
      <c r="AM2629" s="186"/>
      <c r="AN2629" s="186"/>
      <c r="AO2629" s="186"/>
      <c r="AP2629" s="186"/>
    </row>
    <row r="2630" spans="1:42" s="55" customFormat="1" ht="31.9" hidden="1" customHeight="1" outlineLevel="1" x14ac:dyDescent="0.25">
      <c r="A2630" s="143" t="s">
        <v>1345</v>
      </c>
      <c r="B2630" s="75" t="s">
        <v>1181</v>
      </c>
      <c r="C2630" s="73"/>
      <c r="D2630" s="111"/>
      <c r="E2630" s="76"/>
      <c r="F2630" s="76"/>
      <c r="G2630" s="78"/>
      <c r="H2630" s="186"/>
      <c r="I2630" s="186"/>
      <c r="J2630" s="186"/>
      <c r="K2630" s="186"/>
      <c r="L2630" s="186"/>
      <c r="M2630" s="186"/>
      <c r="N2630" s="186"/>
      <c r="O2630" s="186"/>
      <c r="P2630" s="186"/>
      <c r="Q2630" s="186"/>
      <c r="R2630" s="186"/>
      <c r="S2630" s="186"/>
      <c r="T2630" s="186"/>
      <c r="U2630" s="186"/>
      <c r="V2630" s="186"/>
      <c r="W2630" s="186"/>
      <c r="X2630" s="186"/>
      <c r="Y2630" s="186"/>
      <c r="Z2630" s="186"/>
      <c r="AA2630" s="186"/>
      <c r="AB2630" s="186"/>
      <c r="AC2630" s="186"/>
      <c r="AD2630" s="186"/>
      <c r="AE2630" s="186"/>
      <c r="AF2630" s="186"/>
      <c r="AG2630" s="186"/>
      <c r="AH2630" s="186"/>
      <c r="AI2630" s="186"/>
      <c r="AJ2630" s="186"/>
      <c r="AK2630" s="186"/>
      <c r="AL2630" s="186"/>
      <c r="AM2630" s="186"/>
      <c r="AN2630" s="186"/>
      <c r="AO2630" s="186"/>
      <c r="AP2630" s="186"/>
    </row>
    <row r="2631" spans="1:42" s="55" customFormat="1" ht="31.9" hidden="1" customHeight="1" outlineLevel="1" x14ac:dyDescent="0.25">
      <c r="A2631" s="143" t="s">
        <v>1346</v>
      </c>
      <c r="B2631" s="72" t="s">
        <v>359</v>
      </c>
      <c r="C2631" s="73"/>
      <c r="D2631" s="111"/>
      <c r="E2631" s="76"/>
      <c r="F2631" s="76"/>
      <c r="G2631" s="78"/>
      <c r="H2631" s="186"/>
      <c r="I2631" s="186"/>
      <c r="J2631" s="186"/>
      <c r="K2631" s="186"/>
      <c r="L2631" s="186"/>
      <c r="M2631" s="186"/>
      <c r="N2631" s="186"/>
      <c r="O2631" s="186"/>
      <c r="P2631" s="186"/>
      <c r="Q2631" s="186"/>
      <c r="R2631" s="186"/>
      <c r="S2631" s="186"/>
      <c r="T2631" s="186"/>
      <c r="U2631" s="186"/>
      <c r="V2631" s="186"/>
      <c r="W2631" s="186"/>
      <c r="X2631" s="186"/>
      <c r="Y2631" s="186"/>
      <c r="Z2631" s="186"/>
      <c r="AA2631" s="186"/>
      <c r="AB2631" s="186"/>
      <c r="AC2631" s="186"/>
      <c r="AD2631" s="186"/>
      <c r="AE2631" s="186"/>
      <c r="AF2631" s="186"/>
      <c r="AG2631" s="186"/>
      <c r="AH2631" s="186"/>
      <c r="AI2631" s="186"/>
      <c r="AJ2631" s="186"/>
      <c r="AK2631" s="186"/>
      <c r="AL2631" s="186"/>
      <c r="AM2631" s="186"/>
      <c r="AN2631" s="186"/>
      <c r="AO2631" s="186"/>
      <c r="AP2631" s="186"/>
    </row>
    <row r="2632" spans="1:42" s="55" customFormat="1" ht="31.9" hidden="1" customHeight="1" outlineLevel="1" x14ac:dyDescent="0.25">
      <c r="A2632" s="143" t="s">
        <v>1321</v>
      </c>
      <c r="B2632" s="75" t="s">
        <v>1173</v>
      </c>
      <c r="C2632" s="73"/>
      <c r="D2632" s="111"/>
      <c r="E2632" s="76"/>
      <c r="F2632" s="76"/>
      <c r="G2632" s="78"/>
      <c r="H2632" s="186"/>
      <c r="I2632" s="186"/>
      <c r="J2632" s="186"/>
      <c r="K2632" s="186"/>
      <c r="L2632" s="186"/>
      <c r="M2632" s="186"/>
      <c r="N2632" s="186"/>
      <c r="O2632" s="186"/>
      <c r="P2632" s="186"/>
      <c r="Q2632" s="186"/>
      <c r="R2632" s="186"/>
      <c r="S2632" s="186"/>
      <c r="T2632" s="186"/>
      <c r="U2632" s="186"/>
      <c r="V2632" s="186"/>
      <c r="W2632" s="186"/>
      <c r="X2632" s="186"/>
      <c r="Y2632" s="186"/>
      <c r="Z2632" s="186"/>
      <c r="AA2632" s="186"/>
      <c r="AB2632" s="186"/>
      <c r="AC2632" s="186"/>
      <c r="AD2632" s="186"/>
      <c r="AE2632" s="186"/>
      <c r="AF2632" s="186"/>
      <c r="AG2632" s="186"/>
      <c r="AH2632" s="186"/>
      <c r="AI2632" s="186"/>
      <c r="AJ2632" s="186"/>
      <c r="AK2632" s="186"/>
      <c r="AL2632" s="186"/>
      <c r="AM2632" s="186"/>
      <c r="AN2632" s="186"/>
      <c r="AO2632" s="186"/>
      <c r="AP2632" s="186"/>
    </row>
    <row r="2633" spans="1:42" s="55" customFormat="1" ht="31.9" hidden="1" customHeight="1" outlineLevel="1" x14ac:dyDescent="0.25">
      <c r="A2633" s="143" t="s">
        <v>1322</v>
      </c>
      <c r="B2633" s="75" t="s">
        <v>1175</v>
      </c>
      <c r="C2633" s="73"/>
      <c r="D2633" s="111"/>
      <c r="E2633" s="76"/>
      <c r="F2633" s="76"/>
      <c r="G2633" s="78"/>
      <c r="H2633" s="186"/>
      <c r="I2633" s="186"/>
      <c r="J2633" s="186"/>
      <c r="K2633" s="186"/>
      <c r="L2633" s="186"/>
      <c r="M2633" s="186"/>
      <c r="N2633" s="186"/>
      <c r="O2633" s="186"/>
      <c r="P2633" s="186"/>
      <c r="Q2633" s="186"/>
      <c r="R2633" s="186"/>
      <c r="S2633" s="186"/>
      <c r="T2633" s="186"/>
      <c r="U2633" s="186"/>
      <c r="V2633" s="186"/>
      <c r="W2633" s="186"/>
      <c r="X2633" s="186"/>
      <c r="Y2633" s="186"/>
      <c r="Z2633" s="186"/>
      <c r="AA2633" s="186"/>
      <c r="AB2633" s="186"/>
      <c r="AC2633" s="186"/>
      <c r="AD2633" s="186"/>
      <c r="AE2633" s="186"/>
      <c r="AF2633" s="186"/>
      <c r="AG2633" s="186"/>
      <c r="AH2633" s="186"/>
      <c r="AI2633" s="186"/>
      <c r="AJ2633" s="186"/>
      <c r="AK2633" s="186"/>
      <c r="AL2633" s="186"/>
      <c r="AM2633" s="186"/>
      <c r="AN2633" s="186"/>
      <c r="AO2633" s="186"/>
      <c r="AP2633" s="186"/>
    </row>
    <row r="2634" spans="1:42" s="55" customFormat="1" ht="31.9" hidden="1" customHeight="1" outlineLevel="1" x14ac:dyDescent="0.25">
      <c r="A2634" s="143" t="s">
        <v>1323</v>
      </c>
      <c r="B2634" s="75" t="s">
        <v>1177</v>
      </c>
      <c r="C2634" s="73"/>
      <c r="D2634" s="111"/>
      <c r="E2634" s="76"/>
      <c r="F2634" s="76"/>
      <c r="G2634" s="78"/>
      <c r="H2634" s="186"/>
      <c r="I2634" s="186"/>
      <c r="J2634" s="186"/>
      <c r="K2634" s="186"/>
      <c r="L2634" s="186"/>
      <c r="M2634" s="186"/>
      <c r="N2634" s="186"/>
      <c r="O2634" s="186"/>
      <c r="P2634" s="186"/>
      <c r="Q2634" s="186"/>
      <c r="R2634" s="186"/>
      <c r="S2634" s="186"/>
      <c r="T2634" s="186"/>
      <c r="U2634" s="186"/>
      <c r="V2634" s="186"/>
      <c r="W2634" s="186"/>
      <c r="X2634" s="186"/>
      <c r="Y2634" s="186"/>
      <c r="Z2634" s="186"/>
      <c r="AA2634" s="186"/>
      <c r="AB2634" s="186"/>
      <c r="AC2634" s="186"/>
      <c r="AD2634" s="186"/>
      <c r="AE2634" s="186"/>
      <c r="AF2634" s="186"/>
      <c r="AG2634" s="186"/>
      <c r="AH2634" s="186"/>
      <c r="AI2634" s="186"/>
      <c r="AJ2634" s="186"/>
      <c r="AK2634" s="186"/>
      <c r="AL2634" s="186"/>
      <c r="AM2634" s="186"/>
      <c r="AN2634" s="186"/>
      <c r="AO2634" s="186"/>
      <c r="AP2634" s="186"/>
    </row>
    <row r="2635" spans="1:42" s="55" customFormat="1" ht="31.9" hidden="1" customHeight="1" outlineLevel="1" x14ac:dyDescent="0.25">
      <c r="A2635" s="143" t="s">
        <v>1324</v>
      </c>
      <c r="B2635" s="75" t="s">
        <v>1179</v>
      </c>
      <c r="C2635" s="73"/>
      <c r="D2635" s="111"/>
      <c r="E2635" s="76"/>
      <c r="F2635" s="76"/>
      <c r="G2635" s="78"/>
      <c r="H2635" s="186"/>
      <c r="I2635" s="186"/>
      <c r="J2635" s="186"/>
      <c r="K2635" s="186"/>
      <c r="L2635" s="186"/>
      <c r="M2635" s="186"/>
      <c r="N2635" s="186"/>
      <c r="O2635" s="186"/>
      <c r="P2635" s="186"/>
      <c r="Q2635" s="186"/>
      <c r="R2635" s="186"/>
      <c r="S2635" s="186"/>
      <c r="T2635" s="186"/>
      <c r="U2635" s="186"/>
      <c r="V2635" s="186"/>
      <c r="W2635" s="186"/>
      <c r="X2635" s="186"/>
      <c r="Y2635" s="186"/>
      <c r="Z2635" s="186"/>
      <c r="AA2635" s="186"/>
      <c r="AB2635" s="186"/>
      <c r="AC2635" s="186"/>
      <c r="AD2635" s="186"/>
      <c r="AE2635" s="186"/>
      <c r="AF2635" s="186"/>
      <c r="AG2635" s="186"/>
      <c r="AH2635" s="186"/>
      <c r="AI2635" s="186"/>
      <c r="AJ2635" s="186"/>
      <c r="AK2635" s="186"/>
      <c r="AL2635" s="186"/>
      <c r="AM2635" s="186"/>
      <c r="AN2635" s="186"/>
      <c r="AO2635" s="186"/>
      <c r="AP2635" s="186"/>
    </row>
    <row r="2636" spans="1:42" s="55" customFormat="1" ht="31.9" hidden="1" customHeight="1" outlineLevel="1" x14ac:dyDescent="0.25">
      <c r="A2636" s="143" t="s">
        <v>1325</v>
      </c>
      <c r="B2636" s="75" t="s">
        <v>1181</v>
      </c>
      <c r="C2636" s="73"/>
      <c r="D2636" s="111"/>
      <c r="E2636" s="76"/>
      <c r="F2636" s="76"/>
      <c r="G2636" s="78"/>
      <c r="H2636" s="186"/>
      <c r="I2636" s="186"/>
      <c r="J2636" s="186"/>
      <c r="K2636" s="186"/>
      <c r="L2636" s="186"/>
      <c r="M2636" s="186"/>
      <c r="N2636" s="186"/>
      <c r="O2636" s="186"/>
      <c r="P2636" s="186"/>
      <c r="Q2636" s="186"/>
      <c r="R2636" s="186"/>
      <c r="S2636" s="186"/>
      <c r="T2636" s="186"/>
      <c r="U2636" s="186"/>
      <c r="V2636" s="186"/>
      <c r="W2636" s="186"/>
      <c r="X2636" s="186"/>
      <c r="Y2636" s="186"/>
      <c r="Z2636" s="186"/>
      <c r="AA2636" s="186"/>
      <c r="AB2636" s="186"/>
      <c r="AC2636" s="186"/>
      <c r="AD2636" s="186"/>
      <c r="AE2636" s="186"/>
      <c r="AF2636" s="186"/>
      <c r="AG2636" s="186"/>
      <c r="AH2636" s="186"/>
      <c r="AI2636" s="186"/>
      <c r="AJ2636" s="186"/>
      <c r="AK2636" s="186"/>
      <c r="AL2636" s="186"/>
      <c r="AM2636" s="186"/>
      <c r="AN2636" s="186"/>
      <c r="AO2636" s="186"/>
      <c r="AP2636" s="186"/>
    </row>
    <row r="2637" spans="1:42" s="55" customFormat="1" ht="31.9" hidden="1" customHeight="1" outlineLevel="1" x14ac:dyDescent="0.25">
      <c r="A2637" s="143" t="s">
        <v>1347</v>
      </c>
      <c r="B2637" s="72" t="s">
        <v>362</v>
      </c>
      <c r="C2637" s="73"/>
      <c r="D2637" s="111"/>
      <c r="E2637" s="76"/>
      <c r="F2637" s="76"/>
      <c r="G2637" s="78"/>
      <c r="H2637" s="186"/>
      <c r="I2637" s="186"/>
      <c r="J2637" s="186"/>
      <c r="K2637" s="186"/>
      <c r="L2637" s="186"/>
      <c r="M2637" s="186"/>
      <c r="N2637" s="186"/>
      <c r="O2637" s="186"/>
      <c r="P2637" s="186"/>
      <c r="Q2637" s="186"/>
      <c r="R2637" s="186"/>
      <c r="S2637" s="186"/>
      <c r="T2637" s="186"/>
      <c r="U2637" s="186"/>
      <c r="V2637" s="186"/>
      <c r="W2637" s="186"/>
      <c r="X2637" s="186"/>
      <c r="Y2637" s="186"/>
      <c r="Z2637" s="186"/>
      <c r="AA2637" s="186"/>
      <c r="AB2637" s="186"/>
      <c r="AC2637" s="186"/>
      <c r="AD2637" s="186"/>
      <c r="AE2637" s="186"/>
      <c r="AF2637" s="186"/>
      <c r="AG2637" s="186"/>
      <c r="AH2637" s="186"/>
      <c r="AI2637" s="186"/>
      <c r="AJ2637" s="186"/>
      <c r="AK2637" s="186"/>
      <c r="AL2637" s="186"/>
      <c r="AM2637" s="186"/>
      <c r="AN2637" s="186"/>
      <c r="AO2637" s="186"/>
      <c r="AP2637" s="186"/>
    </row>
    <row r="2638" spans="1:42" s="55" customFormat="1" ht="31.9" hidden="1" customHeight="1" outlineLevel="1" x14ac:dyDescent="0.25">
      <c r="A2638" s="143" t="s">
        <v>1348</v>
      </c>
      <c r="B2638" s="75" t="s">
        <v>1173</v>
      </c>
      <c r="C2638" s="73"/>
      <c r="D2638" s="111"/>
      <c r="E2638" s="76"/>
      <c r="F2638" s="76"/>
      <c r="G2638" s="78"/>
      <c r="H2638" s="186"/>
      <c r="I2638" s="186"/>
      <c r="J2638" s="186"/>
      <c r="K2638" s="186"/>
      <c r="L2638" s="186"/>
      <c r="M2638" s="186"/>
      <c r="N2638" s="186"/>
      <c r="O2638" s="186"/>
      <c r="P2638" s="186"/>
      <c r="Q2638" s="186"/>
      <c r="R2638" s="186"/>
      <c r="S2638" s="186"/>
      <c r="T2638" s="186"/>
      <c r="U2638" s="186"/>
      <c r="V2638" s="186"/>
      <c r="W2638" s="186"/>
      <c r="X2638" s="186"/>
      <c r="Y2638" s="186"/>
      <c r="Z2638" s="186"/>
      <c r="AA2638" s="186"/>
      <c r="AB2638" s="186"/>
      <c r="AC2638" s="186"/>
      <c r="AD2638" s="186"/>
      <c r="AE2638" s="186"/>
      <c r="AF2638" s="186"/>
      <c r="AG2638" s="186"/>
      <c r="AH2638" s="186"/>
      <c r="AI2638" s="186"/>
      <c r="AJ2638" s="186"/>
      <c r="AK2638" s="186"/>
      <c r="AL2638" s="186"/>
      <c r="AM2638" s="186"/>
      <c r="AN2638" s="186"/>
      <c r="AO2638" s="186"/>
      <c r="AP2638" s="186"/>
    </row>
    <row r="2639" spans="1:42" s="55" customFormat="1" ht="31.9" hidden="1" customHeight="1" outlineLevel="1" x14ac:dyDescent="0.25">
      <c r="A2639" s="143" t="s">
        <v>1349</v>
      </c>
      <c r="B2639" s="75" t="s">
        <v>1175</v>
      </c>
      <c r="C2639" s="73"/>
      <c r="D2639" s="111"/>
      <c r="E2639" s="76"/>
      <c r="F2639" s="76"/>
      <c r="G2639" s="78"/>
      <c r="H2639" s="186"/>
      <c r="I2639" s="186"/>
      <c r="J2639" s="186"/>
      <c r="K2639" s="186"/>
      <c r="L2639" s="186"/>
      <c r="M2639" s="186"/>
      <c r="N2639" s="186"/>
      <c r="O2639" s="186"/>
      <c r="P2639" s="186"/>
      <c r="Q2639" s="186"/>
      <c r="R2639" s="186"/>
      <c r="S2639" s="186"/>
      <c r="T2639" s="186"/>
      <c r="U2639" s="186"/>
      <c r="V2639" s="186"/>
      <c r="W2639" s="186"/>
      <c r="X2639" s="186"/>
      <c r="Y2639" s="186"/>
      <c r="Z2639" s="186"/>
      <c r="AA2639" s="186"/>
      <c r="AB2639" s="186"/>
      <c r="AC2639" s="186"/>
      <c r="AD2639" s="186"/>
      <c r="AE2639" s="186"/>
      <c r="AF2639" s="186"/>
      <c r="AG2639" s="186"/>
      <c r="AH2639" s="186"/>
      <c r="AI2639" s="186"/>
      <c r="AJ2639" s="186"/>
      <c r="AK2639" s="186"/>
      <c r="AL2639" s="186"/>
      <c r="AM2639" s="186"/>
      <c r="AN2639" s="186"/>
      <c r="AO2639" s="186"/>
      <c r="AP2639" s="186"/>
    </row>
    <row r="2640" spans="1:42" s="55" customFormat="1" ht="31.9" hidden="1" customHeight="1" outlineLevel="1" x14ac:dyDescent="0.25">
      <c r="A2640" s="143" t="s">
        <v>1350</v>
      </c>
      <c r="B2640" s="75" t="s">
        <v>1177</v>
      </c>
      <c r="C2640" s="73"/>
      <c r="D2640" s="111"/>
      <c r="E2640" s="76"/>
      <c r="F2640" s="76"/>
      <c r="G2640" s="78"/>
      <c r="H2640" s="186"/>
      <c r="I2640" s="186"/>
      <c r="J2640" s="186"/>
      <c r="K2640" s="186"/>
      <c r="L2640" s="186"/>
      <c r="M2640" s="186"/>
      <c r="N2640" s="186"/>
      <c r="O2640" s="186"/>
      <c r="P2640" s="186"/>
      <c r="Q2640" s="186"/>
      <c r="R2640" s="186"/>
      <c r="S2640" s="186"/>
      <c r="T2640" s="186"/>
      <c r="U2640" s="186"/>
      <c r="V2640" s="186"/>
      <c r="W2640" s="186"/>
      <c r="X2640" s="186"/>
      <c r="Y2640" s="186"/>
      <c r="Z2640" s="186"/>
      <c r="AA2640" s="186"/>
      <c r="AB2640" s="186"/>
      <c r="AC2640" s="186"/>
      <c r="AD2640" s="186"/>
      <c r="AE2640" s="186"/>
      <c r="AF2640" s="186"/>
      <c r="AG2640" s="186"/>
      <c r="AH2640" s="186"/>
      <c r="AI2640" s="186"/>
      <c r="AJ2640" s="186"/>
      <c r="AK2640" s="186"/>
      <c r="AL2640" s="186"/>
      <c r="AM2640" s="186"/>
      <c r="AN2640" s="186"/>
      <c r="AO2640" s="186"/>
      <c r="AP2640" s="186"/>
    </row>
    <row r="2641" spans="1:42" s="55" customFormat="1" ht="31.9" hidden="1" customHeight="1" outlineLevel="1" x14ac:dyDescent="0.25">
      <c r="A2641" s="143" t="s">
        <v>1351</v>
      </c>
      <c r="B2641" s="75" t="s">
        <v>1179</v>
      </c>
      <c r="C2641" s="73"/>
      <c r="D2641" s="111"/>
      <c r="E2641" s="76"/>
      <c r="F2641" s="76"/>
      <c r="G2641" s="78"/>
      <c r="H2641" s="186"/>
      <c r="I2641" s="186"/>
      <c r="J2641" s="186"/>
      <c r="K2641" s="186"/>
      <c r="L2641" s="186"/>
      <c r="M2641" s="186"/>
      <c r="N2641" s="186"/>
      <c r="O2641" s="186"/>
      <c r="P2641" s="186"/>
      <c r="Q2641" s="186"/>
      <c r="R2641" s="186"/>
      <c r="S2641" s="186"/>
      <c r="T2641" s="186"/>
      <c r="U2641" s="186"/>
      <c r="V2641" s="186"/>
      <c r="W2641" s="186"/>
      <c r="X2641" s="186"/>
      <c r="Y2641" s="186"/>
      <c r="Z2641" s="186"/>
      <c r="AA2641" s="186"/>
      <c r="AB2641" s="186"/>
      <c r="AC2641" s="186"/>
      <c r="AD2641" s="186"/>
      <c r="AE2641" s="186"/>
      <c r="AF2641" s="186"/>
      <c r="AG2641" s="186"/>
      <c r="AH2641" s="186"/>
      <c r="AI2641" s="186"/>
      <c r="AJ2641" s="186"/>
      <c r="AK2641" s="186"/>
      <c r="AL2641" s="186"/>
      <c r="AM2641" s="186"/>
      <c r="AN2641" s="186"/>
      <c r="AO2641" s="186"/>
      <c r="AP2641" s="186"/>
    </row>
    <row r="2642" spans="1:42" s="55" customFormat="1" ht="31.9" hidden="1" customHeight="1" outlineLevel="1" x14ac:dyDescent="0.25">
      <c r="A2642" s="143" t="s">
        <v>1352</v>
      </c>
      <c r="B2642" s="75" t="s">
        <v>1181</v>
      </c>
      <c r="C2642" s="73"/>
      <c r="D2642" s="111"/>
      <c r="E2642" s="76"/>
      <c r="F2642" s="76"/>
      <c r="G2642" s="78"/>
      <c r="H2642" s="186"/>
      <c r="I2642" s="186"/>
      <c r="J2642" s="186"/>
      <c r="K2642" s="186"/>
      <c r="L2642" s="186"/>
      <c r="M2642" s="186"/>
      <c r="N2642" s="186"/>
      <c r="O2642" s="186"/>
      <c r="P2642" s="186"/>
      <c r="Q2642" s="186"/>
      <c r="R2642" s="186"/>
      <c r="S2642" s="186"/>
      <c r="T2642" s="186"/>
      <c r="U2642" s="186"/>
      <c r="V2642" s="186"/>
      <c r="W2642" s="186"/>
      <c r="X2642" s="186"/>
      <c r="Y2642" s="186"/>
      <c r="Z2642" s="186"/>
      <c r="AA2642" s="186"/>
      <c r="AB2642" s="186"/>
      <c r="AC2642" s="186"/>
      <c r="AD2642" s="186"/>
      <c r="AE2642" s="186"/>
      <c r="AF2642" s="186"/>
      <c r="AG2642" s="186"/>
      <c r="AH2642" s="186"/>
      <c r="AI2642" s="186"/>
      <c r="AJ2642" s="186"/>
      <c r="AK2642" s="186"/>
      <c r="AL2642" s="186"/>
      <c r="AM2642" s="186"/>
      <c r="AN2642" s="186"/>
      <c r="AO2642" s="186"/>
      <c r="AP2642" s="186"/>
    </row>
    <row r="2643" spans="1:42" s="55" customFormat="1" ht="31.9" hidden="1" customHeight="1" outlineLevel="1" x14ac:dyDescent="0.25">
      <c r="A2643" s="143" t="s">
        <v>1353</v>
      </c>
      <c r="B2643" s="72" t="s">
        <v>7</v>
      </c>
      <c r="C2643" s="73"/>
      <c r="D2643" s="111"/>
      <c r="E2643" s="76"/>
      <c r="F2643" s="76"/>
      <c r="G2643" s="78"/>
      <c r="H2643" s="186"/>
      <c r="I2643" s="186"/>
      <c r="J2643" s="186"/>
      <c r="K2643" s="186"/>
      <c r="L2643" s="186"/>
      <c r="M2643" s="186"/>
      <c r="N2643" s="186"/>
      <c r="O2643" s="186"/>
      <c r="P2643" s="186"/>
      <c r="Q2643" s="186"/>
      <c r="R2643" s="186"/>
      <c r="S2643" s="186"/>
      <c r="T2643" s="186"/>
      <c r="U2643" s="186"/>
      <c r="V2643" s="186"/>
      <c r="W2643" s="186"/>
      <c r="X2643" s="186"/>
      <c r="Y2643" s="186"/>
      <c r="Z2643" s="186"/>
      <c r="AA2643" s="186"/>
      <c r="AB2643" s="186"/>
      <c r="AC2643" s="186"/>
      <c r="AD2643" s="186"/>
      <c r="AE2643" s="186"/>
      <c r="AF2643" s="186"/>
      <c r="AG2643" s="186"/>
      <c r="AH2643" s="186"/>
      <c r="AI2643" s="186"/>
      <c r="AJ2643" s="186"/>
      <c r="AK2643" s="186"/>
      <c r="AL2643" s="186"/>
      <c r="AM2643" s="186"/>
      <c r="AN2643" s="186"/>
      <c r="AO2643" s="186"/>
      <c r="AP2643" s="186"/>
    </row>
    <row r="2644" spans="1:42" s="55" customFormat="1" ht="31.9" hidden="1" customHeight="1" outlineLevel="1" x14ac:dyDescent="0.25">
      <c r="A2644" s="143" t="s">
        <v>1354</v>
      </c>
      <c r="B2644" s="75" t="s">
        <v>1173</v>
      </c>
      <c r="C2644" s="73"/>
      <c r="D2644" s="111"/>
      <c r="E2644" s="76"/>
      <c r="F2644" s="76"/>
      <c r="G2644" s="78"/>
      <c r="H2644" s="186"/>
      <c r="I2644" s="186"/>
      <c r="J2644" s="186"/>
      <c r="K2644" s="186"/>
      <c r="L2644" s="186"/>
      <c r="M2644" s="186"/>
      <c r="N2644" s="186"/>
      <c r="O2644" s="186"/>
      <c r="P2644" s="186"/>
      <c r="Q2644" s="186"/>
      <c r="R2644" s="186"/>
      <c r="S2644" s="186"/>
      <c r="T2644" s="186"/>
      <c r="U2644" s="186"/>
      <c r="V2644" s="186"/>
      <c r="W2644" s="186"/>
      <c r="X2644" s="186"/>
      <c r="Y2644" s="186"/>
      <c r="Z2644" s="186"/>
      <c r="AA2644" s="186"/>
      <c r="AB2644" s="186"/>
      <c r="AC2644" s="186"/>
      <c r="AD2644" s="186"/>
      <c r="AE2644" s="186"/>
      <c r="AF2644" s="186"/>
      <c r="AG2644" s="186"/>
      <c r="AH2644" s="186"/>
      <c r="AI2644" s="186"/>
      <c r="AJ2644" s="186"/>
      <c r="AK2644" s="186"/>
      <c r="AL2644" s="186"/>
      <c r="AM2644" s="186"/>
      <c r="AN2644" s="186"/>
      <c r="AO2644" s="186"/>
      <c r="AP2644" s="186"/>
    </row>
    <row r="2645" spans="1:42" s="55" customFormat="1" ht="31.9" hidden="1" customHeight="1" outlineLevel="1" x14ac:dyDescent="0.25">
      <c r="A2645" s="143" t="s">
        <v>1355</v>
      </c>
      <c r="B2645" s="75" t="s">
        <v>1175</v>
      </c>
      <c r="C2645" s="73"/>
      <c r="D2645" s="111"/>
      <c r="E2645" s="76"/>
      <c r="F2645" s="76"/>
      <c r="G2645" s="78"/>
      <c r="H2645" s="186"/>
      <c r="I2645" s="186"/>
      <c r="J2645" s="186"/>
      <c r="K2645" s="186"/>
      <c r="L2645" s="186"/>
      <c r="M2645" s="186"/>
      <c r="N2645" s="186"/>
      <c r="O2645" s="186"/>
      <c r="P2645" s="186"/>
      <c r="Q2645" s="186"/>
      <c r="R2645" s="186"/>
      <c r="S2645" s="186"/>
      <c r="T2645" s="186"/>
      <c r="U2645" s="186"/>
      <c r="V2645" s="186"/>
      <c r="W2645" s="186"/>
      <c r="X2645" s="186"/>
      <c r="Y2645" s="186"/>
      <c r="Z2645" s="186"/>
      <c r="AA2645" s="186"/>
      <c r="AB2645" s="186"/>
      <c r="AC2645" s="186"/>
      <c r="AD2645" s="186"/>
      <c r="AE2645" s="186"/>
      <c r="AF2645" s="186"/>
      <c r="AG2645" s="186"/>
      <c r="AH2645" s="186"/>
      <c r="AI2645" s="186"/>
      <c r="AJ2645" s="186"/>
      <c r="AK2645" s="186"/>
      <c r="AL2645" s="186"/>
      <c r="AM2645" s="186"/>
      <c r="AN2645" s="186"/>
      <c r="AO2645" s="186"/>
      <c r="AP2645" s="186"/>
    </row>
    <row r="2646" spans="1:42" s="55" customFormat="1" ht="31.9" hidden="1" customHeight="1" outlineLevel="1" x14ac:dyDescent="0.25">
      <c r="A2646" s="143" t="s">
        <v>1356</v>
      </c>
      <c r="B2646" s="75" t="s">
        <v>1177</v>
      </c>
      <c r="C2646" s="73"/>
      <c r="D2646" s="111"/>
      <c r="E2646" s="76"/>
      <c r="F2646" s="76"/>
      <c r="G2646" s="78"/>
      <c r="H2646" s="186"/>
      <c r="I2646" s="186"/>
      <c r="J2646" s="186"/>
      <c r="K2646" s="186"/>
      <c r="L2646" s="186"/>
      <c r="M2646" s="186"/>
      <c r="N2646" s="186"/>
      <c r="O2646" s="186"/>
      <c r="P2646" s="186"/>
      <c r="Q2646" s="186"/>
      <c r="R2646" s="186"/>
      <c r="S2646" s="186"/>
      <c r="T2646" s="186"/>
      <c r="U2646" s="186"/>
      <c r="V2646" s="186"/>
      <c r="W2646" s="186"/>
      <c r="X2646" s="186"/>
      <c r="Y2646" s="186"/>
      <c r="Z2646" s="186"/>
      <c r="AA2646" s="186"/>
      <c r="AB2646" s="186"/>
      <c r="AC2646" s="186"/>
      <c r="AD2646" s="186"/>
      <c r="AE2646" s="186"/>
      <c r="AF2646" s="186"/>
      <c r="AG2646" s="186"/>
      <c r="AH2646" s="186"/>
      <c r="AI2646" s="186"/>
      <c r="AJ2646" s="186"/>
      <c r="AK2646" s="186"/>
      <c r="AL2646" s="186"/>
      <c r="AM2646" s="186"/>
      <c r="AN2646" s="186"/>
      <c r="AO2646" s="186"/>
      <c r="AP2646" s="186"/>
    </row>
    <row r="2647" spans="1:42" s="55" customFormat="1" ht="31.9" hidden="1" customHeight="1" outlineLevel="1" x14ac:dyDescent="0.25">
      <c r="A2647" s="143" t="s">
        <v>1357</v>
      </c>
      <c r="B2647" s="75" t="s">
        <v>1179</v>
      </c>
      <c r="C2647" s="73"/>
      <c r="D2647" s="111"/>
      <c r="E2647" s="76"/>
      <c r="F2647" s="76"/>
      <c r="G2647" s="78"/>
      <c r="H2647" s="186"/>
      <c r="I2647" s="186"/>
      <c r="J2647" s="186"/>
      <c r="K2647" s="186"/>
      <c r="L2647" s="186"/>
      <c r="M2647" s="186"/>
      <c r="N2647" s="186"/>
      <c r="O2647" s="186"/>
      <c r="P2647" s="186"/>
      <c r="Q2647" s="186"/>
      <c r="R2647" s="186"/>
      <c r="S2647" s="186"/>
      <c r="T2647" s="186"/>
      <c r="U2647" s="186"/>
      <c r="V2647" s="186"/>
      <c r="W2647" s="186"/>
      <c r="X2647" s="186"/>
      <c r="Y2647" s="186"/>
      <c r="Z2647" s="186"/>
      <c r="AA2647" s="186"/>
      <c r="AB2647" s="186"/>
      <c r="AC2647" s="186"/>
      <c r="AD2647" s="186"/>
      <c r="AE2647" s="186"/>
      <c r="AF2647" s="186"/>
      <c r="AG2647" s="186"/>
      <c r="AH2647" s="186"/>
      <c r="AI2647" s="186"/>
      <c r="AJ2647" s="186"/>
      <c r="AK2647" s="186"/>
      <c r="AL2647" s="186"/>
      <c r="AM2647" s="186"/>
      <c r="AN2647" s="186"/>
      <c r="AO2647" s="186"/>
      <c r="AP2647" s="186"/>
    </row>
    <row r="2648" spans="1:42" s="55" customFormat="1" ht="31.9" hidden="1" customHeight="1" outlineLevel="1" x14ac:dyDescent="0.25">
      <c r="A2648" s="143" t="s">
        <v>1358</v>
      </c>
      <c r="B2648" s="75" t="s">
        <v>1181</v>
      </c>
      <c r="C2648" s="73"/>
      <c r="D2648" s="111"/>
      <c r="E2648" s="76"/>
      <c r="F2648" s="76"/>
      <c r="G2648" s="78"/>
      <c r="H2648" s="186"/>
      <c r="I2648" s="186"/>
      <c r="J2648" s="186"/>
      <c r="K2648" s="186"/>
      <c r="L2648" s="186"/>
      <c r="M2648" s="186"/>
      <c r="N2648" s="186"/>
      <c r="O2648" s="186"/>
      <c r="P2648" s="186"/>
      <c r="Q2648" s="186"/>
      <c r="R2648" s="186"/>
      <c r="S2648" s="186"/>
      <c r="T2648" s="186"/>
      <c r="U2648" s="186"/>
      <c r="V2648" s="186"/>
      <c r="W2648" s="186"/>
      <c r="X2648" s="186"/>
      <c r="Y2648" s="186"/>
      <c r="Z2648" s="186"/>
      <c r="AA2648" s="186"/>
      <c r="AB2648" s="186"/>
      <c r="AC2648" s="186"/>
      <c r="AD2648" s="186"/>
      <c r="AE2648" s="186"/>
      <c r="AF2648" s="186"/>
      <c r="AG2648" s="186"/>
      <c r="AH2648" s="186"/>
      <c r="AI2648" s="186"/>
      <c r="AJ2648" s="186"/>
      <c r="AK2648" s="186"/>
      <c r="AL2648" s="186"/>
      <c r="AM2648" s="186"/>
      <c r="AN2648" s="186"/>
      <c r="AO2648" s="186"/>
      <c r="AP2648" s="186"/>
    </row>
    <row r="2649" spans="1:42" s="55" customFormat="1" ht="31.9" hidden="1" customHeight="1" outlineLevel="1" x14ac:dyDescent="0.25">
      <c r="A2649" s="143" t="s">
        <v>1359</v>
      </c>
      <c r="B2649" s="72" t="s">
        <v>327</v>
      </c>
      <c r="C2649" s="73"/>
      <c r="D2649" s="111"/>
      <c r="E2649" s="76"/>
      <c r="F2649" s="76"/>
      <c r="G2649" s="78"/>
      <c r="H2649" s="186"/>
      <c r="I2649" s="186"/>
      <c r="J2649" s="186"/>
      <c r="K2649" s="186"/>
      <c r="L2649" s="186"/>
      <c r="M2649" s="186"/>
      <c r="N2649" s="186"/>
      <c r="O2649" s="186"/>
      <c r="P2649" s="186"/>
      <c r="Q2649" s="186"/>
      <c r="R2649" s="186"/>
      <c r="S2649" s="186"/>
      <c r="T2649" s="186"/>
      <c r="U2649" s="186"/>
      <c r="V2649" s="186"/>
      <c r="W2649" s="186"/>
      <c r="X2649" s="186"/>
      <c r="Y2649" s="186"/>
      <c r="Z2649" s="186"/>
      <c r="AA2649" s="186"/>
      <c r="AB2649" s="186"/>
      <c r="AC2649" s="186"/>
      <c r="AD2649" s="186"/>
      <c r="AE2649" s="186"/>
      <c r="AF2649" s="186"/>
      <c r="AG2649" s="186"/>
      <c r="AH2649" s="186"/>
      <c r="AI2649" s="186"/>
      <c r="AJ2649" s="186"/>
      <c r="AK2649" s="186"/>
      <c r="AL2649" s="186"/>
      <c r="AM2649" s="186"/>
      <c r="AN2649" s="186"/>
      <c r="AO2649" s="186"/>
      <c r="AP2649" s="186"/>
    </row>
    <row r="2650" spans="1:42" s="55" customFormat="1" ht="31.9" hidden="1" customHeight="1" outlineLevel="1" x14ac:dyDescent="0.25">
      <c r="A2650" s="143" t="s">
        <v>1360</v>
      </c>
      <c r="B2650" s="75" t="s">
        <v>1173</v>
      </c>
      <c r="C2650" s="73"/>
      <c r="D2650" s="111"/>
      <c r="E2650" s="76"/>
      <c r="F2650" s="76"/>
      <c r="G2650" s="78"/>
      <c r="H2650" s="186"/>
      <c r="I2650" s="186"/>
      <c r="J2650" s="186"/>
      <c r="K2650" s="186"/>
      <c r="L2650" s="186"/>
      <c r="M2650" s="186"/>
      <c r="N2650" s="186"/>
      <c r="O2650" s="186"/>
      <c r="P2650" s="186"/>
      <c r="Q2650" s="186"/>
      <c r="R2650" s="186"/>
      <c r="S2650" s="186"/>
      <c r="T2650" s="186"/>
      <c r="U2650" s="186"/>
      <c r="V2650" s="186"/>
      <c r="W2650" s="186"/>
      <c r="X2650" s="186"/>
      <c r="Y2650" s="186"/>
      <c r="Z2650" s="186"/>
      <c r="AA2650" s="186"/>
      <c r="AB2650" s="186"/>
      <c r="AC2650" s="186"/>
      <c r="AD2650" s="186"/>
      <c r="AE2650" s="186"/>
      <c r="AF2650" s="186"/>
      <c r="AG2650" s="186"/>
      <c r="AH2650" s="186"/>
      <c r="AI2650" s="186"/>
      <c r="AJ2650" s="186"/>
      <c r="AK2650" s="186"/>
      <c r="AL2650" s="186"/>
      <c r="AM2650" s="186"/>
      <c r="AN2650" s="186"/>
      <c r="AO2650" s="186"/>
      <c r="AP2650" s="186"/>
    </row>
    <row r="2651" spans="1:42" s="55" customFormat="1" ht="31.9" hidden="1" customHeight="1" outlineLevel="1" x14ac:dyDescent="0.25">
      <c r="A2651" s="143" t="s">
        <v>1361</v>
      </c>
      <c r="B2651" s="75" t="s">
        <v>1175</v>
      </c>
      <c r="C2651" s="73"/>
      <c r="D2651" s="111"/>
      <c r="E2651" s="76"/>
      <c r="F2651" s="76"/>
      <c r="G2651" s="78"/>
      <c r="H2651" s="186"/>
      <c r="I2651" s="186"/>
      <c r="J2651" s="186"/>
      <c r="K2651" s="186"/>
      <c r="L2651" s="186"/>
      <c r="M2651" s="186"/>
      <c r="N2651" s="186"/>
      <c r="O2651" s="186"/>
      <c r="P2651" s="186"/>
      <c r="Q2651" s="186"/>
      <c r="R2651" s="186"/>
      <c r="S2651" s="186"/>
      <c r="T2651" s="186"/>
      <c r="U2651" s="186"/>
      <c r="V2651" s="186"/>
      <c r="W2651" s="186"/>
      <c r="X2651" s="186"/>
      <c r="Y2651" s="186"/>
      <c r="Z2651" s="186"/>
      <c r="AA2651" s="186"/>
      <c r="AB2651" s="186"/>
      <c r="AC2651" s="186"/>
      <c r="AD2651" s="186"/>
      <c r="AE2651" s="186"/>
      <c r="AF2651" s="186"/>
      <c r="AG2651" s="186"/>
      <c r="AH2651" s="186"/>
      <c r="AI2651" s="186"/>
      <c r="AJ2651" s="186"/>
      <c r="AK2651" s="186"/>
      <c r="AL2651" s="186"/>
      <c r="AM2651" s="186"/>
      <c r="AN2651" s="186"/>
      <c r="AO2651" s="186"/>
      <c r="AP2651" s="186"/>
    </row>
    <row r="2652" spans="1:42" s="55" customFormat="1" ht="31.9" hidden="1" customHeight="1" outlineLevel="1" x14ac:dyDescent="0.25">
      <c r="A2652" s="143" t="s">
        <v>1362</v>
      </c>
      <c r="B2652" s="75" t="s">
        <v>1177</v>
      </c>
      <c r="C2652" s="73"/>
      <c r="D2652" s="111"/>
      <c r="E2652" s="76"/>
      <c r="F2652" s="76"/>
      <c r="G2652" s="78"/>
      <c r="H2652" s="186"/>
      <c r="I2652" s="186"/>
      <c r="J2652" s="186"/>
      <c r="K2652" s="186"/>
      <c r="L2652" s="186"/>
      <c r="M2652" s="186"/>
      <c r="N2652" s="186"/>
      <c r="O2652" s="186"/>
      <c r="P2652" s="186"/>
      <c r="Q2652" s="186"/>
      <c r="R2652" s="186"/>
      <c r="S2652" s="186"/>
      <c r="T2652" s="186"/>
      <c r="U2652" s="186"/>
      <c r="V2652" s="186"/>
      <c r="W2652" s="186"/>
      <c r="X2652" s="186"/>
      <c r="Y2652" s="186"/>
      <c r="Z2652" s="186"/>
      <c r="AA2652" s="186"/>
      <c r="AB2652" s="186"/>
      <c r="AC2652" s="186"/>
      <c r="AD2652" s="186"/>
      <c r="AE2652" s="186"/>
      <c r="AF2652" s="186"/>
      <c r="AG2652" s="186"/>
      <c r="AH2652" s="186"/>
      <c r="AI2652" s="186"/>
      <c r="AJ2652" s="186"/>
      <c r="AK2652" s="186"/>
      <c r="AL2652" s="186"/>
      <c r="AM2652" s="186"/>
      <c r="AN2652" s="186"/>
      <c r="AO2652" s="186"/>
      <c r="AP2652" s="186"/>
    </row>
    <row r="2653" spans="1:42" s="55" customFormat="1" ht="31.9" hidden="1" customHeight="1" outlineLevel="1" x14ac:dyDescent="0.25">
      <c r="A2653" s="143" t="s">
        <v>1363</v>
      </c>
      <c r="B2653" s="75" t="s">
        <v>1179</v>
      </c>
      <c r="C2653" s="73"/>
      <c r="D2653" s="111"/>
      <c r="E2653" s="76"/>
      <c r="F2653" s="76"/>
      <c r="G2653" s="78"/>
      <c r="H2653" s="186"/>
      <c r="I2653" s="186"/>
      <c r="J2653" s="186"/>
      <c r="K2653" s="186"/>
      <c r="L2653" s="186"/>
      <c r="M2653" s="186"/>
      <c r="N2653" s="186"/>
      <c r="O2653" s="186"/>
      <c r="P2653" s="186"/>
      <c r="Q2653" s="186"/>
      <c r="R2653" s="186"/>
      <c r="S2653" s="186"/>
      <c r="T2653" s="186"/>
      <c r="U2653" s="186"/>
      <c r="V2653" s="186"/>
      <c r="W2653" s="186"/>
      <c r="X2653" s="186"/>
      <c r="Y2653" s="186"/>
      <c r="Z2653" s="186"/>
      <c r="AA2653" s="186"/>
      <c r="AB2653" s="186"/>
      <c r="AC2653" s="186"/>
      <c r="AD2653" s="186"/>
      <c r="AE2653" s="186"/>
      <c r="AF2653" s="186"/>
      <c r="AG2653" s="186"/>
      <c r="AH2653" s="186"/>
      <c r="AI2653" s="186"/>
      <c r="AJ2653" s="186"/>
      <c r="AK2653" s="186"/>
      <c r="AL2653" s="186"/>
      <c r="AM2653" s="186"/>
      <c r="AN2653" s="186"/>
      <c r="AO2653" s="186"/>
      <c r="AP2653" s="186"/>
    </row>
    <row r="2654" spans="1:42" s="55" customFormat="1" ht="31.9" hidden="1" customHeight="1" outlineLevel="1" x14ac:dyDescent="0.25">
      <c r="A2654" s="143" t="s">
        <v>1364</v>
      </c>
      <c r="B2654" s="75" t="s">
        <v>1181</v>
      </c>
      <c r="C2654" s="73"/>
      <c r="D2654" s="111"/>
      <c r="E2654" s="76"/>
      <c r="F2654" s="76"/>
      <c r="G2654" s="78"/>
      <c r="H2654" s="186"/>
      <c r="I2654" s="186"/>
      <c r="J2654" s="186"/>
      <c r="K2654" s="186"/>
      <c r="L2654" s="186"/>
      <c r="M2654" s="186"/>
      <c r="N2654" s="186"/>
      <c r="O2654" s="186"/>
      <c r="P2654" s="186"/>
      <c r="Q2654" s="186"/>
      <c r="R2654" s="186"/>
      <c r="S2654" s="186"/>
      <c r="T2654" s="186"/>
      <c r="U2654" s="186"/>
      <c r="V2654" s="186"/>
      <c r="W2654" s="186"/>
      <c r="X2654" s="186"/>
      <c r="Y2654" s="186"/>
      <c r="Z2654" s="186"/>
      <c r="AA2654" s="186"/>
      <c r="AB2654" s="186"/>
      <c r="AC2654" s="186"/>
      <c r="AD2654" s="186"/>
      <c r="AE2654" s="186"/>
      <c r="AF2654" s="186"/>
      <c r="AG2654" s="186"/>
      <c r="AH2654" s="186"/>
      <c r="AI2654" s="186"/>
      <c r="AJ2654" s="186"/>
      <c r="AK2654" s="186"/>
      <c r="AL2654" s="186"/>
      <c r="AM2654" s="186"/>
      <c r="AN2654" s="186"/>
      <c r="AO2654" s="186"/>
      <c r="AP2654" s="186"/>
    </row>
    <row r="2655" spans="1:42" s="55" customFormat="1" ht="31.9" hidden="1" customHeight="1" x14ac:dyDescent="0.25">
      <c r="A2655" s="143" t="s">
        <v>1862</v>
      </c>
      <c r="B2655" s="57" t="s">
        <v>1863</v>
      </c>
      <c r="C2655" s="58"/>
      <c r="D2655" s="122"/>
      <c r="E2655" s="59"/>
      <c r="F2655" s="87"/>
      <c r="G2655" s="88"/>
      <c r="H2655" s="186"/>
      <c r="I2655" s="186"/>
      <c r="J2655" s="186"/>
      <c r="K2655" s="186"/>
      <c r="L2655" s="186"/>
      <c r="M2655" s="186"/>
      <c r="N2655" s="186"/>
      <c r="O2655" s="186"/>
      <c r="P2655" s="186"/>
      <c r="Q2655" s="186"/>
      <c r="R2655" s="186"/>
      <c r="S2655" s="186"/>
      <c r="T2655" s="186"/>
      <c r="U2655" s="186"/>
      <c r="V2655" s="186"/>
      <c r="W2655" s="186"/>
      <c r="X2655" s="186"/>
      <c r="Y2655" s="186"/>
      <c r="Z2655" s="186"/>
      <c r="AA2655" s="186"/>
      <c r="AB2655" s="186"/>
      <c r="AC2655" s="186"/>
      <c r="AD2655" s="186"/>
      <c r="AE2655" s="186"/>
      <c r="AF2655" s="186"/>
      <c r="AG2655" s="186"/>
      <c r="AH2655" s="186"/>
      <c r="AI2655" s="186"/>
      <c r="AJ2655" s="186"/>
      <c r="AK2655" s="186"/>
      <c r="AL2655" s="186"/>
      <c r="AM2655" s="186"/>
      <c r="AN2655" s="186"/>
      <c r="AO2655" s="186"/>
      <c r="AP2655" s="186"/>
    </row>
    <row r="2656" spans="1:42" s="55" customFormat="1" ht="31.9" hidden="1" customHeight="1" outlineLevel="1" x14ac:dyDescent="0.25">
      <c r="A2656" s="143" t="s">
        <v>275</v>
      </c>
      <c r="B2656" s="61" t="s">
        <v>113</v>
      </c>
      <c r="C2656" s="62"/>
      <c r="D2656" s="120"/>
      <c r="E2656" s="65"/>
      <c r="F2656" s="64"/>
      <c r="G2656" s="66"/>
      <c r="H2656" s="186"/>
      <c r="I2656" s="186"/>
      <c r="J2656" s="186"/>
      <c r="K2656" s="186"/>
      <c r="L2656" s="186"/>
      <c r="M2656" s="186"/>
      <c r="N2656" s="186"/>
      <c r="O2656" s="186"/>
      <c r="P2656" s="186"/>
      <c r="Q2656" s="186"/>
      <c r="R2656" s="186"/>
      <c r="S2656" s="186"/>
      <c r="T2656" s="186"/>
      <c r="U2656" s="186"/>
      <c r="V2656" s="186"/>
      <c r="W2656" s="186"/>
      <c r="X2656" s="186"/>
      <c r="Y2656" s="186"/>
      <c r="Z2656" s="186"/>
      <c r="AA2656" s="186"/>
      <c r="AB2656" s="186"/>
      <c r="AC2656" s="186"/>
      <c r="AD2656" s="186"/>
      <c r="AE2656" s="186"/>
      <c r="AF2656" s="186"/>
      <c r="AG2656" s="186"/>
      <c r="AH2656" s="186"/>
      <c r="AI2656" s="186"/>
      <c r="AJ2656" s="186"/>
      <c r="AK2656" s="186"/>
      <c r="AL2656" s="186"/>
      <c r="AM2656" s="186"/>
      <c r="AN2656" s="186"/>
      <c r="AO2656" s="186"/>
      <c r="AP2656" s="186"/>
    </row>
    <row r="2657" spans="1:42" s="55" customFormat="1" ht="31.9" hidden="1" customHeight="1" outlineLevel="1" x14ac:dyDescent="0.25">
      <c r="A2657" s="143" t="s">
        <v>276</v>
      </c>
      <c r="B2657" s="68" t="s">
        <v>114</v>
      </c>
      <c r="C2657" s="69"/>
      <c r="D2657" s="119"/>
      <c r="E2657" s="85"/>
      <c r="F2657" s="85"/>
      <c r="G2657" s="86"/>
      <c r="H2657" s="186"/>
      <c r="I2657" s="186"/>
      <c r="J2657" s="186"/>
      <c r="K2657" s="186"/>
      <c r="L2657" s="186"/>
      <c r="M2657" s="186"/>
      <c r="N2657" s="186"/>
      <c r="O2657" s="186"/>
      <c r="P2657" s="186"/>
      <c r="Q2657" s="186"/>
      <c r="R2657" s="186"/>
      <c r="S2657" s="186"/>
      <c r="T2657" s="186"/>
      <c r="U2657" s="186"/>
      <c r="V2657" s="186"/>
      <c r="W2657" s="186"/>
      <c r="X2657" s="186"/>
      <c r="Y2657" s="186"/>
      <c r="Z2657" s="186"/>
      <c r="AA2657" s="186"/>
      <c r="AB2657" s="186"/>
      <c r="AC2657" s="186"/>
      <c r="AD2657" s="186"/>
      <c r="AE2657" s="186"/>
      <c r="AF2657" s="186"/>
      <c r="AG2657" s="186"/>
      <c r="AH2657" s="186"/>
      <c r="AI2657" s="186"/>
      <c r="AJ2657" s="186"/>
      <c r="AK2657" s="186"/>
      <c r="AL2657" s="186"/>
      <c r="AM2657" s="186"/>
      <c r="AN2657" s="186"/>
      <c r="AO2657" s="186"/>
      <c r="AP2657" s="186"/>
    </row>
    <row r="2658" spans="1:42" s="55" customFormat="1" ht="31.9" hidden="1" customHeight="1" outlineLevel="1" x14ac:dyDescent="0.25">
      <c r="A2658" s="143" t="s">
        <v>277</v>
      </c>
      <c r="B2658" s="72" t="s">
        <v>4</v>
      </c>
      <c r="C2658" s="73"/>
      <c r="D2658" s="111"/>
      <c r="E2658" s="76"/>
      <c r="F2658" s="76"/>
      <c r="G2658" s="78"/>
      <c r="H2658" s="186"/>
      <c r="I2658" s="186"/>
      <c r="J2658" s="186"/>
      <c r="K2658" s="186"/>
      <c r="L2658" s="186"/>
      <c r="M2658" s="186"/>
      <c r="N2658" s="186"/>
      <c r="O2658" s="186"/>
      <c r="P2658" s="186"/>
      <c r="Q2658" s="186"/>
      <c r="R2658" s="186"/>
      <c r="S2658" s="186"/>
      <c r="T2658" s="186"/>
      <c r="U2658" s="186"/>
      <c r="V2658" s="186"/>
      <c r="W2658" s="186"/>
      <c r="X2658" s="186"/>
      <c r="Y2658" s="186"/>
      <c r="Z2658" s="186"/>
      <c r="AA2658" s="186"/>
      <c r="AB2658" s="186"/>
      <c r="AC2658" s="186"/>
      <c r="AD2658" s="186"/>
      <c r="AE2658" s="186"/>
      <c r="AF2658" s="186"/>
      <c r="AG2658" s="186"/>
      <c r="AH2658" s="186"/>
      <c r="AI2658" s="186"/>
      <c r="AJ2658" s="186"/>
      <c r="AK2658" s="186"/>
      <c r="AL2658" s="186"/>
      <c r="AM2658" s="186"/>
      <c r="AN2658" s="186"/>
      <c r="AO2658" s="186"/>
      <c r="AP2658" s="186"/>
    </row>
    <row r="2659" spans="1:42" s="55" customFormat="1" ht="31.9" hidden="1" customHeight="1" outlineLevel="1" x14ac:dyDescent="0.25">
      <c r="A2659" s="143" t="s">
        <v>1172</v>
      </c>
      <c r="B2659" s="75" t="s">
        <v>1173</v>
      </c>
      <c r="C2659" s="73"/>
      <c r="D2659" s="111"/>
      <c r="E2659" s="76"/>
      <c r="F2659" s="76"/>
      <c r="G2659" s="78"/>
      <c r="H2659" s="186"/>
      <c r="I2659" s="186"/>
      <c r="J2659" s="186"/>
      <c r="K2659" s="186"/>
      <c r="L2659" s="186"/>
      <c r="M2659" s="186"/>
      <c r="N2659" s="186"/>
      <c r="O2659" s="186"/>
      <c r="P2659" s="186"/>
      <c r="Q2659" s="186"/>
      <c r="R2659" s="186"/>
      <c r="S2659" s="186"/>
      <c r="T2659" s="186"/>
      <c r="U2659" s="186"/>
      <c r="V2659" s="186"/>
      <c r="W2659" s="186"/>
      <c r="X2659" s="186"/>
      <c r="Y2659" s="186"/>
      <c r="Z2659" s="186"/>
      <c r="AA2659" s="186"/>
      <c r="AB2659" s="186"/>
      <c r="AC2659" s="186"/>
      <c r="AD2659" s="186"/>
      <c r="AE2659" s="186"/>
      <c r="AF2659" s="186"/>
      <c r="AG2659" s="186"/>
      <c r="AH2659" s="186"/>
      <c r="AI2659" s="186"/>
      <c r="AJ2659" s="186"/>
      <c r="AK2659" s="186"/>
      <c r="AL2659" s="186"/>
      <c r="AM2659" s="186"/>
      <c r="AN2659" s="186"/>
      <c r="AO2659" s="186"/>
      <c r="AP2659" s="186"/>
    </row>
    <row r="2660" spans="1:42" s="55" customFormat="1" ht="31.9" hidden="1" customHeight="1" outlineLevel="1" x14ac:dyDescent="0.25">
      <c r="A2660" s="143" t="s">
        <v>1174</v>
      </c>
      <c r="B2660" s="75" t="s">
        <v>1175</v>
      </c>
      <c r="C2660" s="73"/>
      <c r="D2660" s="111"/>
      <c r="E2660" s="76"/>
      <c r="F2660" s="76"/>
      <c r="G2660" s="78"/>
      <c r="H2660" s="186"/>
      <c r="I2660" s="186"/>
      <c r="J2660" s="186"/>
      <c r="K2660" s="186"/>
      <c r="L2660" s="186"/>
      <c r="M2660" s="186"/>
      <c r="N2660" s="186"/>
      <c r="O2660" s="186"/>
      <c r="P2660" s="186"/>
      <c r="Q2660" s="186"/>
      <c r="R2660" s="186"/>
      <c r="S2660" s="186"/>
      <c r="T2660" s="186"/>
      <c r="U2660" s="186"/>
      <c r="V2660" s="186"/>
      <c r="W2660" s="186"/>
      <c r="X2660" s="186"/>
      <c r="Y2660" s="186"/>
      <c r="Z2660" s="186"/>
      <c r="AA2660" s="186"/>
      <c r="AB2660" s="186"/>
      <c r="AC2660" s="186"/>
      <c r="AD2660" s="186"/>
      <c r="AE2660" s="186"/>
      <c r="AF2660" s="186"/>
      <c r="AG2660" s="186"/>
      <c r="AH2660" s="186"/>
      <c r="AI2660" s="186"/>
      <c r="AJ2660" s="186"/>
      <c r="AK2660" s="186"/>
      <c r="AL2660" s="186"/>
      <c r="AM2660" s="186"/>
      <c r="AN2660" s="186"/>
      <c r="AO2660" s="186"/>
      <c r="AP2660" s="186"/>
    </row>
    <row r="2661" spans="1:42" s="55" customFormat="1" ht="31.9" hidden="1" customHeight="1" outlineLevel="1" x14ac:dyDescent="0.25">
      <c r="A2661" s="143" t="s">
        <v>1176</v>
      </c>
      <c r="B2661" s="75" t="s">
        <v>1177</v>
      </c>
      <c r="C2661" s="73"/>
      <c r="D2661" s="111"/>
      <c r="E2661" s="76"/>
      <c r="F2661" s="76"/>
      <c r="G2661" s="78"/>
      <c r="H2661" s="186"/>
      <c r="I2661" s="186"/>
      <c r="J2661" s="186"/>
      <c r="K2661" s="186"/>
      <c r="L2661" s="186"/>
      <c r="M2661" s="186"/>
      <c r="N2661" s="186"/>
      <c r="O2661" s="186"/>
      <c r="P2661" s="186"/>
      <c r="Q2661" s="186"/>
      <c r="R2661" s="186"/>
      <c r="S2661" s="186"/>
      <c r="T2661" s="186"/>
      <c r="U2661" s="186"/>
      <c r="V2661" s="186"/>
      <c r="W2661" s="186"/>
      <c r="X2661" s="186"/>
      <c r="Y2661" s="186"/>
      <c r="Z2661" s="186"/>
      <c r="AA2661" s="186"/>
      <c r="AB2661" s="186"/>
      <c r="AC2661" s="186"/>
      <c r="AD2661" s="186"/>
      <c r="AE2661" s="186"/>
      <c r="AF2661" s="186"/>
      <c r="AG2661" s="186"/>
      <c r="AH2661" s="186"/>
      <c r="AI2661" s="186"/>
      <c r="AJ2661" s="186"/>
      <c r="AK2661" s="186"/>
      <c r="AL2661" s="186"/>
      <c r="AM2661" s="186"/>
      <c r="AN2661" s="186"/>
      <c r="AO2661" s="186"/>
      <c r="AP2661" s="186"/>
    </row>
    <row r="2662" spans="1:42" s="55" customFormat="1" ht="31.9" hidden="1" customHeight="1" outlineLevel="1" x14ac:dyDescent="0.25">
      <c r="A2662" s="143" t="s">
        <v>1178</v>
      </c>
      <c r="B2662" s="75" t="s">
        <v>1179</v>
      </c>
      <c r="C2662" s="73"/>
      <c r="D2662" s="111"/>
      <c r="E2662" s="76"/>
      <c r="F2662" s="76"/>
      <c r="G2662" s="78"/>
      <c r="H2662" s="186"/>
      <c r="I2662" s="186"/>
      <c r="J2662" s="186"/>
      <c r="K2662" s="186"/>
      <c r="L2662" s="186"/>
      <c r="M2662" s="186"/>
      <c r="N2662" s="186"/>
      <c r="O2662" s="186"/>
      <c r="P2662" s="186"/>
      <c r="Q2662" s="186"/>
      <c r="R2662" s="186"/>
      <c r="S2662" s="186"/>
      <c r="T2662" s="186"/>
      <c r="U2662" s="186"/>
      <c r="V2662" s="186"/>
      <c r="W2662" s="186"/>
      <c r="X2662" s="186"/>
      <c r="Y2662" s="186"/>
      <c r="Z2662" s="186"/>
      <c r="AA2662" s="186"/>
      <c r="AB2662" s="186"/>
      <c r="AC2662" s="186"/>
      <c r="AD2662" s="186"/>
      <c r="AE2662" s="186"/>
      <c r="AF2662" s="186"/>
      <c r="AG2662" s="186"/>
      <c r="AH2662" s="186"/>
      <c r="AI2662" s="186"/>
      <c r="AJ2662" s="186"/>
      <c r="AK2662" s="186"/>
      <c r="AL2662" s="186"/>
      <c r="AM2662" s="186"/>
      <c r="AN2662" s="186"/>
      <c r="AO2662" s="186"/>
      <c r="AP2662" s="186"/>
    </row>
    <row r="2663" spans="1:42" s="55" customFormat="1" ht="31.9" hidden="1" customHeight="1" outlineLevel="1" x14ac:dyDescent="0.25">
      <c r="A2663" s="143" t="s">
        <v>1180</v>
      </c>
      <c r="B2663" s="75" t="s">
        <v>1181</v>
      </c>
      <c r="C2663" s="73"/>
      <c r="D2663" s="111"/>
      <c r="E2663" s="76"/>
      <c r="F2663" s="76"/>
      <c r="G2663" s="78"/>
      <c r="H2663" s="186"/>
      <c r="I2663" s="186"/>
      <c r="J2663" s="186"/>
      <c r="K2663" s="186"/>
      <c r="L2663" s="186"/>
      <c r="M2663" s="186"/>
      <c r="N2663" s="186"/>
      <c r="O2663" s="186"/>
      <c r="P2663" s="186"/>
      <c r="Q2663" s="186"/>
      <c r="R2663" s="186"/>
      <c r="S2663" s="186"/>
      <c r="T2663" s="186"/>
      <c r="U2663" s="186"/>
      <c r="V2663" s="186"/>
      <c r="W2663" s="186"/>
      <c r="X2663" s="186"/>
      <c r="Y2663" s="186"/>
      <c r="Z2663" s="186"/>
      <c r="AA2663" s="186"/>
      <c r="AB2663" s="186"/>
      <c r="AC2663" s="186"/>
      <c r="AD2663" s="186"/>
      <c r="AE2663" s="186"/>
      <c r="AF2663" s="186"/>
      <c r="AG2663" s="186"/>
      <c r="AH2663" s="186"/>
      <c r="AI2663" s="186"/>
      <c r="AJ2663" s="186"/>
      <c r="AK2663" s="186"/>
      <c r="AL2663" s="186"/>
      <c r="AM2663" s="186"/>
      <c r="AN2663" s="186"/>
      <c r="AO2663" s="186"/>
      <c r="AP2663" s="186"/>
    </row>
    <row r="2664" spans="1:42" s="55" customFormat="1" ht="31.9" hidden="1" customHeight="1" outlineLevel="1" x14ac:dyDescent="0.25">
      <c r="A2664" s="143" t="s">
        <v>278</v>
      </c>
      <c r="B2664" s="107" t="s">
        <v>3</v>
      </c>
      <c r="C2664" s="73"/>
      <c r="D2664" s="111"/>
      <c r="E2664" s="76"/>
      <c r="F2664" s="76"/>
      <c r="G2664" s="78"/>
      <c r="H2664" s="186"/>
      <c r="I2664" s="186"/>
      <c r="J2664" s="186"/>
      <c r="K2664" s="186"/>
      <c r="L2664" s="186"/>
      <c r="M2664" s="186"/>
      <c r="N2664" s="186"/>
      <c r="O2664" s="186"/>
      <c r="P2664" s="186"/>
      <c r="Q2664" s="186"/>
      <c r="R2664" s="186"/>
      <c r="S2664" s="186"/>
      <c r="T2664" s="186"/>
      <c r="U2664" s="186"/>
      <c r="V2664" s="186"/>
      <c r="W2664" s="186"/>
      <c r="X2664" s="186"/>
      <c r="Y2664" s="186"/>
      <c r="Z2664" s="186"/>
      <c r="AA2664" s="186"/>
      <c r="AB2664" s="186"/>
      <c r="AC2664" s="186"/>
      <c r="AD2664" s="186"/>
      <c r="AE2664" s="186"/>
      <c r="AF2664" s="186"/>
      <c r="AG2664" s="186"/>
      <c r="AH2664" s="186"/>
      <c r="AI2664" s="186"/>
      <c r="AJ2664" s="186"/>
      <c r="AK2664" s="186"/>
      <c r="AL2664" s="186"/>
      <c r="AM2664" s="186"/>
      <c r="AN2664" s="186"/>
      <c r="AO2664" s="186"/>
      <c r="AP2664" s="186"/>
    </row>
    <row r="2665" spans="1:42" s="55" customFormat="1" ht="31.9" hidden="1" customHeight="1" outlineLevel="1" x14ac:dyDescent="0.25">
      <c r="A2665" s="143" t="s">
        <v>1182</v>
      </c>
      <c r="B2665" s="75" t="s">
        <v>1173</v>
      </c>
      <c r="C2665" s="73"/>
      <c r="D2665" s="111"/>
      <c r="E2665" s="76"/>
      <c r="F2665" s="76"/>
      <c r="G2665" s="78"/>
      <c r="H2665" s="186"/>
      <c r="I2665" s="186"/>
      <c r="J2665" s="186"/>
      <c r="K2665" s="186"/>
      <c r="L2665" s="186"/>
      <c r="M2665" s="186"/>
      <c r="N2665" s="186"/>
      <c r="O2665" s="186"/>
      <c r="P2665" s="186"/>
      <c r="Q2665" s="186"/>
      <c r="R2665" s="186"/>
      <c r="S2665" s="186"/>
      <c r="T2665" s="186"/>
      <c r="U2665" s="186"/>
      <c r="V2665" s="186"/>
      <c r="W2665" s="186"/>
      <c r="X2665" s="186"/>
      <c r="Y2665" s="186"/>
      <c r="Z2665" s="186"/>
      <c r="AA2665" s="186"/>
      <c r="AB2665" s="186"/>
      <c r="AC2665" s="186"/>
      <c r="AD2665" s="186"/>
      <c r="AE2665" s="186"/>
      <c r="AF2665" s="186"/>
      <c r="AG2665" s="186"/>
      <c r="AH2665" s="186"/>
      <c r="AI2665" s="186"/>
      <c r="AJ2665" s="186"/>
      <c r="AK2665" s="186"/>
      <c r="AL2665" s="186"/>
      <c r="AM2665" s="186"/>
      <c r="AN2665" s="186"/>
      <c r="AO2665" s="186"/>
      <c r="AP2665" s="186"/>
    </row>
    <row r="2666" spans="1:42" s="55" customFormat="1" ht="31.9" hidden="1" customHeight="1" outlineLevel="1" x14ac:dyDescent="0.25">
      <c r="A2666" s="143" t="s">
        <v>1183</v>
      </c>
      <c r="B2666" s="75" t="s">
        <v>1175</v>
      </c>
      <c r="C2666" s="73"/>
      <c r="D2666" s="111"/>
      <c r="E2666" s="76"/>
      <c r="F2666" s="76"/>
      <c r="G2666" s="78"/>
      <c r="H2666" s="186"/>
      <c r="I2666" s="186"/>
      <c r="J2666" s="186"/>
      <c r="K2666" s="186"/>
      <c r="L2666" s="186"/>
      <c r="M2666" s="186"/>
      <c r="N2666" s="186"/>
      <c r="O2666" s="186"/>
      <c r="P2666" s="186"/>
      <c r="Q2666" s="186"/>
      <c r="R2666" s="186"/>
      <c r="S2666" s="186"/>
      <c r="T2666" s="186"/>
      <c r="U2666" s="186"/>
      <c r="V2666" s="186"/>
      <c r="W2666" s="186"/>
      <c r="X2666" s="186"/>
      <c r="Y2666" s="186"/>
      <c r="Z2666" s="186"/>
      <c r="AA2666" s="186"/>
      <c r="AB2666" s="186"/>
      <c r="AC2666" s="186"/>
      <c r="AD2666" s="186"/>
      <c r="AE2666" s="186"/>
      <c r="AF2666" s="186"/>
      <c r="AG2666" s="186"/>
      <c r="AH2666" s="186"/>
      <c r="AI2666" s="186"/>
      <c r="AJ2666" s="186"/>
      <c r="AK2666" s="186"/>
      <c r="AL2666" s="186"/>
      <c r="AM2666" s="186"/>
      <c r="AN2666" s="186"/>
      <c r="AO2666" s="186"/>
      <c r="AP2666" s="186"/>
    </row>
    <row r="2667" spans="1:42" s="55" customFormat="1" ht="31.9" hidden="1" customHeight="1" outlineLevel="1" x14ac:dyDescent="0.25">
      <c r="A2667" s="143" t="s">
        <v>1184</v>
      </c>
      <c r="B2667" s="75" t="s">
        <v>1177</v>
      </c>
      <c r="C2667" s="73"/>
      <c r="D2667" s="111"/>
      <c r="E2667" s="76"/>
      <c r="F2667" s="76"/>
      <c r="G2667" s="78"/>
      <c r="H2667" s="186"/>
      <c r="I2667" s="186"/>
      <c r="J2667" s="186"/>
      <c r="K2667" s="186"/>
      <c r="L2667" s="186"/>
      <c r="M2667" s="186"/>
      <c r="N2667" s="186"/>
      <c r="O2667" s="186"/>
      <c r="P2667" s="186"/>
      <c r="Q2667" s="186"/>
      <c r="R2667" s="186"/>
      <c r="S2667" s="186"/>
      <c r="T2667" s="186"/>
      <c r="U2667" s="186"/>
      <c r="V2667" s="186"/>
      <c r="W2667" s="186"/>
      <c r="X2667" s="186"/>
      <c r="Y2667" s="186"/>
      <c r="Z2667" s="186"/>
      <c r="AA2667" s="186"/>
      <c r="AB2667" s="186"/>
      <c r="AC2667" s="186"/>
      <c r="AD2667" s="186"/>
      <c r="AE2667" s="186"/>
      <c r="AF2667" s="186"/>
      <c r="AG2667" s="186"/>
      <c r="AH2667" s="186"/>
      <c r="AI2667" s="186"/>
      <c r="AJ2667" s="186"/>
      <c r="AK2667" s="186"/>
      <c r="AL2667" s="186"/>
      <c r="AM2667" s="186"/>
      <c r="AN2667" s="186"/>
      <c r="AO2667" s="186"/>
      <c r="AP2667" s="186"/>
    </row>
    <row r="2668" spans="1:42" s="55" customFormat="1" ht="31.9" hidden="1" customHeight="1" outlineLevel="1" x14ac:dyDescent="0.25">
      <c r="A2668" s="143" t="s">
        <v>1185</v>
      </c>
      <c r="B2668" s="75" t="s">
        <v>1179</v>
      </c>
      <c r="C2668" s="73"/>
      <c r="D2668" s="111"/>
      <c r="E2668" s="76"/>
      <c r="F2668" s="76"/>
      <c r="G2668" s="78"/>
      <c r="H2668" s="186"/>
      <c r="I2668" s="186"/>
      <c r="J2668" s="186"/>
      <c r="K2668" s="186"/>
      <c r="L2668" s="186"/>
      <c r="M2668" s="186"/>
      <c r="N2668" s="186"/>
      <c r="O2668" s="186"/>
      <c r="P2668" s="186"/>
      <c r="Q2668" s="186"/>
      <c r="R2668" s="186"/>
      <c r="S2668" s="186"/>
      <c r="T2668" s="186"/>
      <c r="U2668" s="186"/>
      <c r="V2668" s="186"/>
      <c r="W2668" s="186"/>
      <c r="X2668" s="186"/>
      <c r="Y2668" s="186"/>
      <c r="Z2668" s="186"/>
      <c r="AA2668" s="186"/>
      <c r="AB2668" s="186"/>
      <c r="AC2668" s="186"/>
      <c r="AD2668" s="186"/>
      <c r="AE2668" s="186"/>
      <c r="AF2668" s="186"/>
      <c r="AG2668" s="186"/>
      <c r="AH2668" s="186"/>
      <c r="AI2668" s="186"/>
      <c r="AJ2668" s="186"/>
      <c r="AK2668" s="186"/>
      <c r="AL2668" s="186"/>
      <c r="AM2668" s="186"/>
      <c r="AN2668" s="186"/>
      <c r="AO2668" s="186"/>
      <c r="AP2668" s="186"/>
    </row>
    <row r="2669" spans="1:42" s="55" customFormat="1" ht="31.9" hidden="1" customHeight="1" outlineLevel="1" x14ac:dyDescent="0.25">
      <c r="A2669" s="143" t="s">
        <v>1186</v>
      </c>
      <c r="B2669" s="75" t="s">
        <v>1181</v>
      </c>
      <c r="C2669" s="73"/>
      <c r="D2669" s="111"/>
      <c r="E2669" s="76"/>
      <c r="F2669" s="76"/>
      <c r="G2669" s="78"/>
      <c r="H2669" s="186"/>
      <c r="I2669" s="186"/>
      <c r="J2669" s="186"/>
      <c r="K2669" s="186"/>
      <c r="L2669" s="186"/>
      <c r="M2669" s="186"/>
      <c r="N2669" s="186"/>
      <c r="O2669" s="186"/>
      <c r="P2669" s="186"/>
      <c r="Q2669" s="186"/>
      <c r="R2669" s="186"/>
      <c r="S2669" s="186"/>
      <c r="T2669" s="186"/>
      <c r="U2669" s="186"/>
      <c r="V2669" s="186"/>
      <c r="W2669" s="186"/>
      <c r="X2669" s="186"/>
      <c r="Y2669" s="186"/>
      <c r="Z2669" s="186"/>
      <c r="AA2669" s="186"/>
      <c r="AB2669" s="186"/>
      <c r="AC2669" s="186"/>
      <c r="AD2669" s="186"/>
      <c r="AE2669" s="186"/>
      <c r="AF2669" s="186"/>
      <c r="AG2669" s="186"/>
      <c r="AH2669" s="186"/>
      <c r="AI2669" s="186"/>
      <c r="AJ2669" s="186"/>
      <c r="AK2669" s="186"/>
      <c r="AL2669" s="186"/>
      <c r="AM2669" s="186"/>
      <c r="AN2669" s="186"/>
      <c r="AO2669" s="186"/>
      <c r="AP2669" s="186"/>
    </row>
    <row r="2670" spans="1:42" s="55" customFormat="1" ht="31.9" hidden="1" customHeight="1" outlineLevel="1" x14ac:dyDescent="0.25">
      <c r="A2670" s="143" t="s">
        <v>279</v>
      </c>
      <c r="B2670" s="72" t="s">
        <v>5</v>
      </c>
      <c r="C2670" s="73"/>
      <c r="D2670" s="111"/>
      <c r="E2670" s="76"/>
      <c r="F2670" s="76"/>
      <c r="G2670" s="78"/>
      <c r="H2670" s="186"/>
      <c r="I2670" s="186"/>
      <c r="J2670" s="186"/>
      <c r="K2670" s="186"/>
      <c r="L2670" s="186"/>
      <c r="M2670" s="186"/>
      <c r="N2670" s="186"/>
      <c r="O2670" s="186"/>
      <c r="P2670" s="186"/>
      <c r="Q2670" s="186"/>
      <c r="R2670" s="186"/>
      <c r="S2670" s="186"/>
      <c r="T2670" s="186"/>
      <c r="U2670" s="186"/>
      <c r="V2670" s="186"/>
      <c r="W2670" s="186"/>
      <c r="X2670" s="186"/>
      <c r="Y2670" s="186"/>
      <c r="Z2670" s="186"/>
      <c r="AA2670" s="186"/>
      <c r="AB2670" s="186"/>
      <c r="AC2670" s="186"/>
      <c r="AD2670" s="186"/>
      <c r="AE2670" s="186"/>
      <c r="AF2670" s="186"/>
      <c r="AG2670" s="186"/>
      <c r="AH2670" s="186"/>
      <c r="AI2670" s="186"/>
      <c r="AJ2670" s="186"/>
      <c r="AK2670" s="186"/>
      <c r="AL2670" s="186"/>
      <c r="AM2670" s="186"/>
      <c r="AN2670" s="186"/>
      <c r="AO2670" s="186"/>
      <c r="AP2670" s="186"/>
    </row>
    <row r="2671" spans="1:42" s="55" customFormat="1" ht="31.9" hidden="1" customHeight="1" outlineLevel="1" x14ac:dyDescent="0.25">
      <c r="A2671" s="143" t="s">
        <v>1187</v>
      </c>
      <c r="B2671" s="75" t="s">
        <v>1173</v>
      </c>
      <c r="C2671" s="73"/>
      <c r="D2671" s="111"/>
      <c r="E2671" s="76"/>
      <c r="F2671" s="76"/>
      <c r="G2671" s="78"/>
      <c r="H2671" s="186"/>
      <c r="I2671" s="186"/>
      <c r="J2671" s="186"/>
      <c r="K2671" s="186"/>
      <c r="L2671" s="186"/>
      <c r="M2671" s="186"/>
      <c r="N2671" s="186"/>
      <c r="O2671" s="186"/>
      <c r="P2671" s="186"/>
      <c r="Q2671" s="186"/>
      <c r="R2671" s="186"/>
      <c r="S2671" s="186"/>
      <c r="T2671" s="186"/>
      <c r="U2671" s="186"/>
      <c r="V2671" s="186"/>
      <c r="W2671" s="186"/>
      <c r="X2671" s="186"/>
      <c r="Y2671" s="186"/>
      <c r="Z2671" s="186"/>
      <c r="AA2671" s="186"/>
      <c r="AB2671" s="186"/>
      <c r="AC2671" s="186"/>
      <c r="AD2671" s="186"/>
      <c r="AE2671" s="186"/>
      <c r="AF2671" s="186"/>
      <c r="AG2671" s="186"/>
      <c r="AH2671" s="186"/>
      <c r="AI2671" s="186"/>
      <c r="AJ2671" s="186"/>
      <c r="AK2671" s="186"/>
      <c r="AL2671" s="186"/>
      <c r="AM2671" s="186"/>
      <c r="AN2671" s="186"/>
      <c r="AO2671" s="186"/>
      <c r="AP2671" s="186"/>
    </row>
    <row r="2672" spans="1:42" s="55" customFormat="1" ht="31.9" hidden="1" customHeight="1" outlineLevel="1" x14ac:dyDescent="0.25">
      <c r="A2672" s="143" t="s">
        <v>1188</v>
      </c>
      <c r="B2672" s="75" t="s">
        <v>1175</v>
      </c>
      <c r="C2672" s="73"/>
      <c r="D2672" s="111"/>
      <c r="E2672" s="76"/>
      <c r="F2672" s="76"/>
      <c r="G2672" s="78"/>
      <c r="H2672" s="186"/>
      <c r="I2672" s="186"/>
      <c r="J2672" s="186"/>
      <c r="K2672" s="186"/>
      <c r="L2672" s="186"/>
      <c r="M2672" s="186"/>
      <c r="N2672" s="186"/>
      <c r="O2672" s="186"/>
      <c r="P2672" s="186"/>
      <c r="Q2672" s="186"/>
      <c r="R2672" s="186"/>
      <c r="S2672" s="186"/>
      <c r="T2672" s="186"/>
      <c r="U2672" s="186"/>
      <c r="V2672" s="186"/>
      <c r="W2672" s="186"/>
      <c r="X2672" s="186"/>
      <c r="Y2672" s="186"/>
      <c r="Z2672" s="186"/>
      <c r="AA2672" s="186"/>
      <c r="AB2672" s="186"/>
      <c r="AC2672" s="186"/>
      <c r="AD2672" s="186"/>
      <c r="AE2672" s="186"/>
      <c r="AF2672" s="186"/>
      <c r="AG2672" s="186"/>
      <c r="AH2672" s="186"/>
      <c r="AI2672" s="186"/>
      <c r="AJ2672" s="186"/>
      <c r="AK2672" s="186"/>
      <c r="AL2672" s="186"/>
      <c r="AM2672" s="186"/>
      <c r="AN2672" s="186"/>
      <c r="AO2672" s="186"/>
      <c r="AP2672" s="186"/>
    </row>
    <row r="2673" spans="1:42" s="55" customFormat="1" ht="31.9" hidden="1" customHeight="1" outlineLevel="1" x14ac:dyDescent="0.25">
      <c r="A2673" s="143" t="s">
        <v>1189</v>
      </c>
      <c r="B2673" s="75" t="s">
        <v>1177</v>
      </c>
      <c r="C2673" s="73"/>
      <c r="D2673" s="111"/>
      <c r="E2673" s="76"/>
      <c r="F2673" s="76"/>
      <c r="G2673" s="78"/>
      <c r="H2673" s="186"/>
      <c r="I2673" s="186"/>
      <c r="J2673" s="186"/>
      <c r="K2673" s="186"/>
      <c r="L2673" s="186"/>
      <c r="M2673" s="186"/>
      <c r="N2673" s="186"/>
      <c r="O2673" s="186"/>
      <c r="P2673" s="186"/>
      <c r="Q2673" s="186"/>
      <c r="R2673" s="186"/>
      <c r="S2673" s="186"/>
      <c r="T2673" s="186"/>
      <c r="U2673" s="186"/>
      <c r="V2673" s="186"/>
      <c r="W2673" s="186"/>
      <c r="X2673" s="186"/>
      <c r="Y2673" s="186"/>
      <c r="Z2673" s="186"/>
      <c r="AA2673" s="186"/>
      <c r="AB2673" s="186"/>
      <c r="AC2673" s="186"/>
      <c r="AD2673" s="186"/>
      <c r="AE2673" s="186"/>
      <c r="AF2673" s="186"/>
      <c r="AG2673" s="186"/>
      <c r="AH2673" s="186"/>
      <c r="AI2673" s="186"/>
      <c r="AJ2673" s="186"/>
      <c r="AK2673" s="186"/>
      <c r="AL2673" s="186"/>
      <c r="AM2673" s="186"/>
      <c r="AN2673" s="186"/>
      <c r="AO2673" s="186"/>
      <c r="AP2673" s="186"/>
    </row>
    <row r="2674" spans="1:42" s="55" customFormat="1" ht="31.9" hidden="1" customHeight="1" outlineLevel="1" x14ac:dyDescent="0.25">
      <c r="A2674" s="143" t="s">
        <v>1190</v>
      </c>
      <c r="B2674" s="75" t="s">
        <v>1179</v>
      </c>
      <c r="C2674" s="73"/>
      <c r="D2674" s="111"/>
      <c r="E2674" s="76"/>
      <c r="F2674" s="76"/>
      <c r="G2674" s="78"/>
      <c r="H2674" s="186"/>
      <c r="I2674" s="186"/>
      <c r="J2674" s="186"/>
      <c r="K2674" s="186"/>
      <c r="L2674" s="186"/>
      <c r="M2674" s="186"/>
      <c r="N2674" s="186"/>
      <c r="O2674" s="186"/>
      <c r="P2674" s="186"/>
      <c r="Q2674" s="186"/>
      <c r="R2674" s="186"/>
      <c r="S2674" s="186"/>
      <c r="T2674" s="186"/>
      <c r="U2674" s="186"/>
      <c r="V2674" s="186"/>
      <c r="W2674" s="186"/>
      <c r="X2674" s="186"/>
      <c r="Y2674" s="186"/>
      <c r="Z2674" s="186"/>
      <c r="AA2674" s="186"/>
      <c r="AB2674" s="186"/>
      <c r="AC2674" s="186"/>
      <c r="AD2674" s="186"/>
      <c r="AE2674" s="186"/>
      <c r="AF2674" s="186"/>
      <c r="AG2674" s="186"/>
      <c r="AH2674" s="186"/>
      <c r="AI2674" s="186"/>
      <c r="AJ2674" s="186"/>
      <c r="AK2674" s="186"/>
      <c r="AL2674" s="186"/>
      <c r="AM2674" s="186"/>
      <c r="AN2674" s="186"/>
      <c r="AO2674" s="186"/>
      <c r="AP2674" s="186"/>
    </row>
    <row r="2675" spans="1:42" s="55" customFormat="1" ht="31.9" hidden="1" customHeight="1" outlineLevel="1" x14ac:dyDescent="0.25">
      <c r="A2675" s="143" t="s">
        <v>1191</v>
      </c>
      <c r="B2675" s="75" t="s">
        <v>1181</v>
      </c>
      <c r="C2675" s="73"/>
      <c r="D2675" s="111"/>
      <c r="E2675" s="76"/>
      <c r="F2675" s="76"/>
      <c r="G2675" s="78"/>
      <c r="H2675" s="186"/>
      <c r="I2675" s="186"/>
      <c r="J2675" s="186"/>
      <c r="K2675" s="186"/>
      <c r="L2675" s="186"/>
      <c r="M2675" s="186"/>
      <c r="N2675" s="186"/>
      <c r="O2675" s="186"/>
      <c r="P2675" s="186"/>
      <c r="Q2675" s="186"/>
      <c r="R2675" s="186"/>
      <c r="S2675" s="186"/>
      <c r="T2675" s="186"/>
      <c r="U2675" s="186"/>
      <c r="V2675" s="186"/>
      <c r="W2675" s="186"/>
      <c r="X2675" s="186"/>
      <c r="Y2675" s="186"/>
      <c r="Z2675" s="186"/>
      <c r="AA2675" s="186"/>
      <c r="AB2675" s="186"/>
      <c r="AC2675" s="186"/>
      <c r="AD2675" s="186"/>
      <c r="AE2675" s="186"/>
      <c r="AF2675" s="186"/>
      <c r="AG2675" s="186"/>
      <c r="AH2675" s="186"/>
      <c r="AI2675" s="186"/>
      <c r="AJ2675" s="186"/>
      <c r="AK2675" s="186"/>
      <c r="AL2675" s="186"/>
      <c r="AM2675" s="186"/>
      <c r="AN2675" s="186"/>
      <c r="AO2675" s="186"/>
      <c r="AP2675" s="186"/>
    </row>
    <row r="2676" spans="1:42" s="55" customFormat="1" ht="31.9" hidden="1" customHeight="1" outlineLevel="1" x14ac:dyDescent="0.25">
      <c r="A2676" s="143" t="s">
        <v>280</v>
      </c>
      <c r="B2676" s="72" t="s">
        <v>353</v>
      </c>
      <c r="C2676" s="73"/>
      <c r="D2676" s="111"/>
      <c r="E2676" s="76"/>
      <c r="F2676" s="76"/>
      <c r="G2676" s="78"/>
      <c r="H2676" s="186"/>
      <c r="I2676" s="186"/>
      <c r="J2676" s="186"/>
      <c r="K2676" s="186"/>
      <c r="L2676" s="186"/>
      <c r="M2676" s="186"/>
      <c r="N2676" s="186"/>
      <c r="O2676" s="186"/>
      <c r="P2676" s="186"/>
      <c r="Q2676" s="186"/>
      <c r="R2676" s="186"/>
      <c r="S2676" s="186"/>
      <c r="T2676" s="186"/>
      <c r="U2676" s="186"/>
      <c r="V2676" s="186"/>
      <c r="W2676" s="186"/>
      <c r="X2676" s="186"/>
      <c r="Y2676" s="186"/>
      <c r="Z2676" s="186"/>
      <c r="AA2676" s="186"/>
      <c r="AB2676" s="186"/>
      <c r="AC2676" s="186"/>
      <c r="AD2676" s="186"/>
      <c r="AE2676" s="186"/>
      <c r="AF2676" s="186"/>
      <c r="AG2676" s="186"/>
      <c r="AH2676" s="186"/>
      <c r="AI2676" s="186"/>
      <c r="AJ2676" s="186"/>
      <c r="AK2676" s="186"/>
      <c r="AL2676" s="186"/>
      <c r="AM2676" s="186"/>
      <c r="AN2676" s="186"/>
      <c r="AO2676" s="186"/>
      <c r="AP2676" s="186"/>
    </row>
    <row r="2677" spans="1:42" s="55" customFormat="1" ht="31.9" hidden="1" customHeight="1" outlineLevel="1" x14ac:dyDescent="0.25">
      <c r="A2677" s="143" t="s">
        <v>1192</v>
      </c>
      <c r="B2677" s="75" t="s">
        <v>1173</v>
      </c>
      <c r="C2677" s="73"/>
      <c r="D2677" s="111"/>
      <c r="E2677" s="76"/>
      <c r="F2677" s="76"/>
      <c r="G2677" s="78"/>
      <c r="H2677" s="186"/>
      <c r="I2677" s="186"/>
      <c r="J2677" s="186"/>
      <c r="K2677" s="186"/>
      <c r="L2677" s="186"/>
      <c r="M2677" s="186"/>
      <c r="N2677" s="186"/>
      <c r="O2677" s="186"/>
      <c r="P2677" s="186"/>
      <c r="Q2677" s="186"/>
      <c r="R2677" s="186"/>
      <c r="S2677" s="186"/>
      <c r="T2677" s="186"/>
      <c r="U2677" s="186"/>
      <c r="V2677" s="186"/>
      <c r="W2677" s="186"/>
      <c r="X2677" s="186"/>
      <c r="Y2677" s="186"/>
      <c r="Z2677" s="186"/>
      <c r="AA2677" s="186"/>
      <c r="AB2677" s="186"/>
      <c r="AC2677" s="186"/>
      <c r="AD2677" s="186"/>
      <c r="AE2677" s="186"/>
      <c r="AF2677" s="186"/>
      <c r="AG2677" s="186"/>
      <c r="AH2677" s="186"/>
      <c r="AI2677" s="186"/>
      <c r="AJ2677" s="186"/>
      <c r="AK2677" s="186"/>
      <c r="AL2677" s="186"/>
      <c r="AM2677" s="186"/>
      <c r="AN2677" s="186"/>
      <c r="AO2677" s="186"/>
      <c r="AP2677" s="186"/>
    </row>
    <row r="2678" spans="1:42" s="55" customFormat="1" ht="31.9" hidden="1" customHeight="1" outlineLevel="1" x14ac:dyDescent="0.25">
      <c r="A2678" s="143" t="s">
        <v>1193</v>
      </c>
      <c r="B2678" s="75" t="s">
        <v>1175</v>
      </c>
      <c r="C2678" s="73"/>
      <c r="D2678" s="111"/>
      <c r="E2678" s="76"/>
      <c r="F2678" s="76"/>
      <c r="G2678" s="78"/>
      <c r="H2678" s="186"/>
      <c r="I2678" s="186"/>
      <c r="J2678" s="186"/>
      <c r="K2678" s="186"/>
      <c r="L2678" s="186"/>
      <c r="M2678" s="186"/>
      <c r="N2678" s="186"/>
      <c r="O2678" s="186"/>
      <c r="P2678" s="186"/>
      <c r="Q2678" s="186"/>
      <c r="R2678" s="186"/>
      <c r="S2678" s="186"/>
      <c r="T2678" s="186"/>
      <c r="U2678" s="186"/>
      <c r="V2678" s="186"/>
      <c r="W2678" s="186"/>
      <c r="X2678" s="186"/>
      <c r="Y2678" s="186"/>
      <c r="Z2678" s="186"/>
      <c r="AA2678" s="186"/>
      <c r="AB2678" s="186"/>
      <c r="AC2678" s="186"/>
      <c r="AD2678" s="186"/>
      <c r="AE2678" s="186"/>
      <c r="AF2678" s="186"/>
      <c r="AG2678" s="186"/>
      <c r="AH2678" s="186"/>
      <c r="AI2678" s="186"/>
      <c r="AJ2678" s="186"/>
      <c r="AK2678" s="186"/>
      <c r="AL2678" s="186"/>
      <c r="AM2678" s="186"/>
      <c r="AN2678" s="186"/>
      <c r="AO2678" s="186"/>
      <c r="AP2678" s="186"/>
    </row>
    <row r="2679" spans="1:42" s="55" customFormat="1" ht="31.9" hidden="1" customHeight="1" outlineLevel="1" x14ac:dyDescent="0.25">
      <c r="A2679" s="143" t="s">
        <v>1194</v>
      </c>
      <c r="B2679" s="75" t="s">
        <v>1177</v>
      </c>
      <c r="C2679" s="73"/>
      <c r="D2679" s="111"/>
      <c r="E2679" s="76"/>
      <c r="F2679" s="76"/>
      <c r="G2679" s="78"/>
      <c r="H2679" s="186"/>
      <c r="I2679" s="186"/>
      <c r="J2679" s="186"/>
      <c r="K2679" s="186"/>
      <c r="L2679" s="186"/>
      <c r="M2679" s="186"/>
      <c r="N2679" s="186"/>
      <c r="O2679" s="186"/>
      <c r="P2679" s="186"/>
      <c r="Q2679" s="186"/>
      <c r="R2679" s="186"/>
      <c r="S2679" s="186"/>
      <c r="T2679" s="186"/>
      <c r="U2679" s="186"/>
      <c r="V2679" s="186"/>
      <c r="W2679" s="186"/>
      <c r="X2679" s="186"/>
      <c r="Y2679" s="186"/>
      <c r="Z2679" s="186"/>
      <c r="AA2679" s="186"/>
      <c r="AB2679" s="186"/>
      <c r="AC2679" s="186"/>
      <c r="AD2679" s="186"/>
      <c r="AE2679" s="186"/>
      <c r="AF2679" s="186"/>
      <c r="AG2679" s="186"/>
      <c r="AH2679" s="186"/>
      <c r="AI2679" s="186"/>
      <c r="AJ2679" s="186"/>
      <c r="AK2679" s="186"/>
      <c r="AL2679" s="186"/>
      <c r="AM2679" s="186"/>
      <c r="AN2679" s="186"/>
      <c r="AO2679" s="186"/>
      <c r="AP2679" s="186"/>
    </row>
    <row r="2680" spans="1:42" s="55" customFormat="1" ht="31.9" hidden="1" customHeight="1" outlineLevel="1" x14ac:dyDescent="0.25">
      <c r="A2680" s="143" t="s">
        <v>1195</v>
      </c>
      <c r="B2680" s="75" t="s">
        <v>1179</v>
      </c>
      <c r="C2680" s="73"/>
      <c r="D2680" s="111"/>
      <c r="E2680" s="76"/>
      <c r="F2680" s="76"/>
      <c r="G2680" s="78"/>
      <c r="H2680" s="186"/>
      <c r="I2680" s="186"/>
      <c r="J2680" s="186"/>
      <c r="K2680" s="186"/>
      <c r="L2680" s="186"/>
      <c r="M2680" s="186"/>
      <c r="N2680" s="186"/>
      <c r="O2680" s="186"/>
      <c r="P2680" s="186"/>
      <c r="Q2680" s="186"/>
      <c r="R2680" s="186"/>
      <c r="S2680" s="186"/>
      <c r="T2680" s="186"/>
      <c r="U2680" s="186"/>
      <c r="V2680" s="186"/>
      <c r="W2680" s="186"/>
      <c r="X2680" s="186"/>
      <c r="Y2680" s="186"/>
      <c r="Z2680" s="186"/>
      <c r="AA2680" s="186"/>
      <c r="AB2680" s="186"/>
      <c r="AC2680" s="186"/>
      <c r="AD2680" s="186"/>
      <c r="AE2680" s="186"/>
      <c r="AF2680" s="186"/>
      <c r="AG2680" s="186"/>
      <c r="AH2680" s="186"/>
      <c r="AI2680" s="186"/>
      <c r="AJ2680" s="186"/>
      <c r="AK2680" s="186"/>
      <c r="AL2680" s="186"/>
      <c r="AM2680" s="186"/>
      <c r="AN2680" s="186"/>
      <c r="AO2680" s="186"/>
      <c r="AP2680" s="186"/>
    </row>
    <row r="2681" spans="1:42" s="55" customFormat="1" ht="31.9" hidden="1" customHeight="1" outlineLevel="1" x14ac:dyDescent="0.25">
      <c r="A2681" s="143" t="s">
        <v>1196</v>
      </c>
      <c r="B2681" s="75" t="s">
        <v>1181</v>
      </c>
      <c r="C2681" s="73"/>
      <c r="D2681" s="111"/>
      <c r="E2681" s="76"/>
      <c r="F2681" s="76"/>
      <c r="G2681" s="78"/>
      <c r="H2681" s="186"/>
      <c r="I2681" s="186"/>
      <c r="J2681" s="186"/>
      <c r="K2681" s="186"/>
      <c r="L2681" s="186"/>
      <c r="M2681" s="186"/>
      <c r="N2681" s="186"/>
      <c r="O2681" s="186"/>
      <c r="P2681" s="186"/>
      <c r="Q2681" s="186"/>
      <c r="R2681" s="186"/>
      <c r="S2681" s="186"/>
      <c r="T2681" s="186"/>
      <c r="U2681" s="186"/>
      <c r="V2681" s="186"/>
      <c r="W2681" s="186"/>
      <c r="X2681" s="186"/>
      <c r="Y2681" s="186"/>
      <c r="Z2681" s="186"/>
      <c r="AA2681" s="186"/>
      <c r="AB2681" s="186"/>
      <c r="AC2681" s="186"/>
      <c r="AD2681" s="186"/>
      <c r="AE2681" s="186"/>
      <c r="AF2681" s="186"/>
      <c r="AG2681" s="186"/>
      <c r="AH2681" s="186"/>
      <c r="AI2681" s="186"/>
      <c r="AJ2681" s="186"/>
      <c r="AK2681" s="186"/>
      <c r="AL2681" s="186"/>
      <c r="AM2681" s="186"/>
      <c r="AN2681" s="186"/>
      <c r="AO2681" s="186"/>
      <c r="AP2681" s="186"/>
    </row>
    <row r="2682" spans="1:42" s="55" customFormat="1" ht="31.9" hidden="1" customHeight="1" outlineLevel="1" x14ac:dyDescent="0.25">
      <c r="A2682" s="143" t="s">
        <v>281</v>
      </c>
      <c r="B2682" s="72" t="s">
        <v>356</v>
      </c>
      <c r="C2682" s="73"/>
      <c r="D2682" s="111"/>
      <c r="E2682" s="76"/>
      <c r="F2682" s="76"/>
      <c r="G2682" s="78"/>
      <c r="H2682" s="186"/>
      <c r="I2682" s="186"/>
      <c r="J2682" s="186"/>
      <c r="K2682" s="186"/>
      <c r="L2682" s="186"/>
      <c r="M2682" s="186"/>
      <c r="N2682" s="186"/>
      <c r="O2682" s="186"/>
      <c r="P2682" s="186"/>
      <c r="Q2682" s="186"/>
      <c r="R2682" s="186"/>
      <c r="S2682" s="186"/>
      <c r="T2682" s="186"/>
      <c r="U2682" s="186"/>
      <c r="V2682" s="186"/>
      <c r="W2682" s="186"/>
      <c r="X2682" s="186"/>
      <c r="Y2682" s="186"/>
      <c r="Z2682" s="186"/>
      <c r="AA2682" s="186"/>
      <c r="AB2682" s="186"/>
      <c r="AC2682" s="186"/>
      <c r="AD2682" s="186"/>
      <c r="AE2682" s="186"/>
      <c r="AF2682" s="186"/>
      <c r="AG2682" s="186"/>
      <c r="AH2682" s="186"/>
      <c r="AI2682" s="186"/>
      <c r="AJ2682" s="186"/>
      <c r="AK2682" s="186"/>
      <c r="AL2682" s="186"/>
      <c r="AM2682" s="186"/>
      <c r="AN2682" s="186"/>
      <c r="AO2682" s="186"/>
      <c r="AP2682" s="186"/>
    </row>
    <row r="2683" spans="1:42" s="55" customFormat="1" ht="31.9" hidden="1" customHeight="1" outlineLevel="1" x14ac:dyDescent="0.25">
      <c r="A2683" s="143" t="s">
        <v>1197</v>
      </c>
      <c r="B2683" s="75" t="s">
        <v>1173</v>
      </c>
      <c r="C2683" s="73"/>
      <c r="D2683" s="111"/>
      <c r="E2683" s="76"/>
      <c r="F2683" s="76"/>
      <c r="G2683" s="78"/>
      <c r="H2683" s="186"/>
      <c r="I2683" s="186"/>
      <c r="J2683" s="186"/>
      <c r="K2683" s="186"/>
      <c r="L2683" s="186"/>
      <c r="M2683" s="186"/>
      <c r="N2683" s="186"/>
      <c r="O2683" s="186"/>
      <c r="P2683" s="186"/>
      <c r="Q2683" s="186"/>
      <c r="R2683" s="186"/>
      <c r="S2683" s="186"/>
      <c r="T2683" s="186"/>
      <c r="U2683" s="186"/>
      <c r="V2683" s="186"/>
      <c r="W2683" s="186"/>
      <c r="X2683" s="186"/>
      <c r="Y2683" s="186"/>
      <c r="Z2683" s="186"/>
      <c r="AA2683" s="186"/>
      <c r="AB2683" s="186"/>
      <c r="AC2683" s="186"/>
      <c r="AD2683" s="186"/>
      <c r="AE2683" s="186"/>
      <c r="AF2683" s="186"/>
      <c r="AG2683" s="186"/>
      <c r="AH2683" s="186"/>
      <c r="AI2683" s="186"/>
      <c r="AJ2683" s="186"/>
      <c r="AK2683" s="186"/>
      <c r="AL2683" s="186"/>
      <c r="AM2683" s="186"/>
      <c r="AN2683" s="186"/>
      <c r="AO2683" s="186"/>
      <c r="AP2683" s="186"/>
    </row>
    <row r="2684" spans="1:42" s="55" customFormat="1" ht="31.9" hidden="1" customHeight="1" outlineLevel="1" x14ac:dyDescent="0.25">
      <c r="A2684" s="143" t="s">
        <v>1198</v>
      </c>
      <c r="B2684" s="75" t="s">
        <v>1175</v>
      </c>
      <c r="C2684" s="73"/>
      <c r="D2684" s="111"/>
      <c r="E2684" s="76"/>
      <c r="F2684" s="76"/>
      <c r="G2684" s="78"/>
      <c r="H2684" s="186"/>
      <c r="I2684" s="186"/>
      <c r="J2684" s="186"/>
      <c r="K2684" s="186"/>
      <c r="L2684" s="186"/>
      <c r="M2684" s="186"/>
      <c r="N2684" s="186"/>
      <c r="O2684" s="186"/>
      <c r="P2684" s="186"/>
      <c r="Q2684" s="186"/>
      <c r="R2684" s="186"/>
      <c r="S2684" s="186"/>
      <c r="T2684" s="186"/>
      <c r="U2684" s="186"/>
      <c r="V2684" s="186"/>
      <c r="W2684" s="186"/>
      <c r="X2684" s="186"/>
      <c r="Y2684" s="186"/>
      <c r="Z2684" s="186"/>
      <c r="AA2684" s="186"/>
      <c r="AB2684" s="186"/>
      <c r="AC2684" s="186"/>
      <c r="AD2684" s="186"/>
      <c r="AE2684" s="186"/>
      <c r="AF2684" s="186"/>
      <c r="AG2684" s="186"/>
      <c r="AH2684" s="186"/>
      <c r="AI2684" s="186"/>
      <c r="AJ2684" s="186"/>
      <c r="AK2684" s="186"/>
      <c r="AL2684" s="186"/>
      <c r="AM2684" s="186"/>
      <c r="AN2684" s="186"/>
      <c r="AO2684" s="186"/>
      <c r="AP2684" s="186"/>
    </row>
    <row r="2685" spans="1:42" s="55" customFormat="1" ht="31.9" hidden="1" customHeight="1" outlineLevel="1" x14ac:dyDescent="0.25">
      <c r="A2685" s="143" t="s">
        <v>1199</v>
      </c>
      <c r="B2685" s="75" t="s">
        <v>1177</v>
      </c>
      <c r="C2685" s="73"/>
      <c r="D2685" s="111"/>
      <c r="E2685" s="76"/>
      <c r="F2685" s="76"/>
      <c r="G2685" s="78"/>
      <c r="H2685" s="186"/>
      <c r="I2685" s="186"/>
      <c r="J2685" s="186"/>
      <c r="K2685" s="186"/>
      <c r="L2685" s="186"/>
      <c r="M2685" s="186"/>
      <c r="N2685" s="186"/>
      <c r="O2685" s="186"/>
      <c r="P2685" s="186"/>
      <c r="Q2685" s="186"/>
      <c r="R2685" s="186"/>
      <c r="S2685" s="186"/>
      <c r="T2685" s="186"/>
      <c r="U2685" s="186"/>
      <c r="V2685" s="186"/>
      <c r="W2685" s="186"/>
      <c r="X2685" s="186"/>
      <c r="Y2685" s="186"/>
      <c r="Z2685" s="186"/>
      <c r="AA2685" s="186"/>
      <c r="AB2685" s="186"/>
      <c r="AC2685" s="186"/>
      <c r="AD2685" s="186"/>
      <c r="AE2685" s="186"/>
      <c r="AF2685" s="186"/>
      <c r="AG2685" s="186"/>
      <c r="AH2685" s="186"/>
      <c r="AI2685" s="186"/>
      <c r="AJ2685" s="186"/>
      <c r="AK2685" s="186"/>
      <c r="AL2685" s="186"/>
      <c r="AM2685" s="186"/>
      <c r="AN2685" s="186"/>
      <c r="AO2685" s="186"/>
      <c r="AP2685" s="186"/>
    </row>
    <row r="2686" spans="1:42" s="55" customFormat="1" ht="31.9" hidden="1" customHeight="1" outlineLevel="1" x14ac:dyDescent="0.25">
      <c r="A2686" s="143" t="s">
        <v>1200</v>
      </c>
      <c r="B2686" s="75" t="s">
        <v>1179</v>
      </c>
      <c r="C2686" s="73"/>
      <c r="D2686" s="111"/>
      <c r="E2686" s="76"/>
      <c r="F2686" s="76"/>
      <c r="G2686" s="78"/>
      <c r="H2686" s="186"/>
      <c r="I2686" s="186"/>
      <c r="J2686" s="186"/>
      <c r="K2686" s="186"/>
      <c r="L2686" s="186"/>
      <c r="M2686" s="186"/>
      <c r="N2686" s="186"/>
      <c r="O2686" s="186"/>
      <c r="P2686" s="186"/>
      <c r="Q2686" s="186"/>
      <c r="R2686" s="186"/>
      <c r="S2686" s="186"/>
      <c r="T2686" s="186"/>
      <c r="U2686" s="186"/>
      <c r="V2686" s="186"/>
      <c r="W2686" s="186"/>
      <c r="X2686" s="186"/>
      <c r="Y2686" s="186"/>
      <c r="Z2686" s="186"/>
      <c r="AA2686" s="186"/>
      <c r="AB2686" s="186"/>
      <c r="AC2686" s="186"/>
      <c r="AD2686" s="186"/>
      <c r="AE2686" s="186"/>
      <c r="AF2686" s="186"/>
      <c r="AG2686" s="186"/>
      <c r="AH2686" s="186"/>
      <c r="AI2686" s="186"/>
      <c r="AJ2686" s="186"/>
      <c r="AK2686" s="186"/>
      <c r="AL2686" s="186"/>
      <c r="AM2686" s="186"/>
      <c r="AN2686" s="186"/>
      <c r="AO2686" s="186"/>
      <c r="AP2686" s="186"/>
    </row>
    <row r="2687" spans="1:42" s="55" customFormat="1" ht="31.9" hidden="1" customHeight="1" outlineLevel="1" x14ac:dyDescent="0.25">
      <c r="A2687" s="143" t="s">
        <v>1201</v>
      </c>
      <c r="B2687" s="75" t="s">
        <v>1181</v>
      </c>
      <c r="C2687" s="73"/>
      <c r="D2687" s="111"/>
      <c r="E2687" s="76"/>
      <c r="F2687" s="76"/>
      <c r="G2687" s="78"/>
      <c r="H2687" s="186"/>
      <c r="I2687" s="186"/>
      <c r="J2687" s="186"/>
      <c r="K2687" s="186"/>
      <c r="L2687" s="186"/>
      <c r="M2687" s="186"/>
      <c r="N2687" s="186"/>
      <c r="O2687" s="186"/>
      <c r="P2687" s="186"/>
      <c r="Q2687" s="186"/>
      <c r="R2687" s="186"/>
      <c r="S2687" s="186"/>
      <c r="T2687" s="186"/>
      <c r="U2687" s="186"/>
      <c r="V2687" s="186"/>
      <c r="W2687" s="186"/>
      <c r="X2687" s="186"/>
      <c r="Y2687" s="186"/>
      <c r="Z2687" s="186"/>
      <c r="AA2687" s="186"/>
      <c r="AB2687" s="186"/>
      <c r="AC2687" s="186"/>
      <c r="AD2687" s="186"/>
      <c r="AE2687" s="186"/>
      <c r="AF2687" s="186"/>
      <c r="AG2687" s="186"/>
      <c r="AH2687" s="186"/>
      <c r="AI2687" s="186"/>
      <c r="AJ2687" s="186"/>
      <c r="AK2687" s="186"/>
      <c r="AL2687" s="186"/>
      <c r="AM2687" s="186"/>
      <c r="AN2687" s="186"/>
      <c r="AO2687" s="186"/>
      <c r="AP2687" s="186"/>
    </row>
    <row r="2688" spans="1:42" s="55" customFormat="1" ht="31.9" hidden="1" customHeight="1" outlineLevel="1" x14ac:dyDescent="0.25">
      <c r="A2688" s="143" t="s">
        <v>282</v>
      </c>
      <c r="B2688" s="72" t="s">
        <v>359</v>
      </c>
      <c r="C2688" s="73"/>
      <c r="D2688" s="111"/>
      <c r="E2688" s="76"/>
      <c r="F2688" s="76"/>
      <c r="G2688" s="78"/>
      <c r="H2688" s="186"/>
      <c r="I2688" s="186"/>
      <c r="J2688" s="186"/>
      <c r="K2688" s="186"/>
      <c r="L2688" s="186"/>
      <c r="M2688" s="186"/>
      <c r="N2688" s="186"/>
      <c r="O2688" s="186"/>
      <c r="P2688" s="186"/>
      <c r="Q2688" s="186"/>
      <c r="R2688" s="186"/>
      <c r="S2688" s="186"/>
      <c r="T2688" s="186"/>
      <c r="U2688" s="186"/>
      <c r="V2688" s="186"/>
      <c r="W2688" s="186"/>
      <c r="X2688" s="186"/>
      <c r="Y2688" s="186"/>
      <c r="Z2688" s="186"/>
      <c r="AA2688" s="186"/>
      <c r="AB2688" s="186"/>
      <c r="AC2688" s="186"/>
      <c r="AD2688" s="186"/>
      <c r="AE2688" s="186"/>
      <c r="AF2688" s="186"/>
      <c r="AG2688" s="186"/>
      <c r="AH2688" s="186"/>
      <c r="AI2688" s="186"/>
      <c r="AJ2688" s="186"/>
      <c r="AK2688" s="186"/>
      <c r="AL2688" s="186"/>
      <c r="AM2688" s="186"/>
      <c r="AN2688" s="186"/>
      <c r="AO2688" s="186"/>
      <c r="AP2688" s="186"/>
    </row>
    <row r="2689" spans="1:42" s="55" customFormat="1" ht="31.9" hidden="1" customHeight="1" outlineLevel="1" x14ac:dyDescent="0.25">
      <c r="A2689" s="143" t="s">
        <v>1202</v>
      </c>
      <c r="B2689" s="75" t="s">
        <v>1173</v>
      </c>
      <c r="C2689" s="73"/>
      <c r="D2689" s="111"/>
      <c r="E2689" s="76"/>
      <c r="F2689" s="76"/>
      <c r="G2689" s="78"/>
      <c r="H2689" s="186"/>
      <c r="I2689" s="186"/>
      <c r="J2689" s="186"/>
      <c r="K2689" s="186"/>
      <c r="L2689" s="186"/>
      <c r="M2689" s="186"/>
      <c r="N2689" s="186"/>
      <c r="O2689" s="186"/>
      <c r="P2689" s="186"/>
      <c r="Q2689" s="186"/>
      <c r="R2689" s="186"/>
      <c r="S2689" s="186"/>
      <c r="T2689" s="186"/>
      <c r="U2689" s="186"/>
      <c r="V2689" s="186"/>
      <c r="W2689" s="186"/>
      <c r="X2689" s="186"/>
      <c r="Y2689" s="186"/>
      <c r="Z2689" s="186"/>
      <c r="AA2689" s="186"/>
      <c r="AB2689" s="186"/>
      <c r="AC2689" s="186"/>
      <c r="AD2689" s="186"/>
      <c r="AE2689" s="186"/>
      <c r="AF2689" s="186"/>
      <c r="AG2689" s="186"/>
      <c r="AH2689" s="186"/>
      <c r="AI2689" s="186"/>
      <c r="AJ2689" s="186"/>
      <c r="AK2689" s="186"/>
      <c r="AL2689" s="186"/>
      <c r="AM2689" s="186"/>
      <c r="AN2689" s="186"/>
      <c r="AO2689" s="186"/>
      <c r="AP2689" s="186"/>
    </row>
    <row r="2690" spans="1:42" s="55" customFormat="1" ht="31.9" hidden="1" customHeight="1" outlineLevel="1" x14ac:dyDescent="0.25">
      <c r="A2690" s="143" t="s">
        <v>1203</v>
      </c>
      <c r="B2690" s="75" t="s">
        <v>1175</v>
      </c>
      <c r="C2690" s="73"/>
      <c r="D2690" s="111"/>
      <c r="E2690" s="76"/>
      <c r="F2690" s="76"/>
      <c r="G2690" s="78"/>
      <c r="H2690" s="186"/>
      <c r="I2690" s="186"/>
      <c r="J2690" s="186"/>
      <c r="K2690" s="186"/>
      <c r="L2690" s="186"/>
      <c r="M2690" s="186"/>
      <c r="N2690" s="186"/>
      <c r="O2690" s="186"/>
      <c r="P2690" s="186"/>
      <c r="Q2690" s="186"/>
      <c r="R2690" s="186"/>
      <c r="S2690" s="186"/>
      <c r="T2690" s="186"/>
      <c r="U2690" s="186"/>
      <c r="V2690" s="186"/>
      <c r="W2690" s="186"/>
      <c r="X2690" s="186"/>
      <c r="Y2690" s="186"/>
      <c r="Z2690" s="186"/>
      <c r="AA2690" s="186"/>
      <c r="AB2690" s="186"/>
      <c r="AC2690" s="186"/>
      <c r="AD2690" s="186"/>
      <c r="AE2690" s="186"/>
      <c r="AF2690" s="186"/>
      <c r="AG2690" s="186"/>
      <c r="AH2690" s="186"/>
      <c r="AI2690" s="186"/>
      <c r="AJ2690" s="186"/>
      <c r="AK2690" s="186"/>
      <c r="AL2690" s="186"/>
      <c r="AM2690" s="186"/>
      <c r="AN2690" s="186"/>
      <c r="AO2690" s="186"/>
      <c r="AP2690" s="186"/>
    </row>
    <row r="2691" spans="1:42" s="55" customFormat="1" ht="31.9" hidden="1" customHeight="1" outlineLevel="1" x14ac:dyDescent="0.25">
      <c r="A2691" s="143" t="s">
        <v>1204</v>
      </c>
      <c r="B2691" s="75" t="s">
        <v>1177</v>
      </c>
      <c r="C2691" s="73"/>
      <c r="D2691" s="111"/>
      <c r="E2691" s="76"/>
      <c r="F2691" s="76"/>
      <c r="G2691" s="78"/>
      <c r="H2691" s="186"/>
      <c r="I2691" s="186"/>
      <c r="J2691" s="186"/>
      <c r="K2691" s="186"/>
      <c r="L2691" s="186"/>
      <c r="M2691" s="186"/>
      <c r="N2691" s="186"/>
      <c r="O2691" s="186"/>
      <c r="P2691" s="186"/>
      <c r="Q2691" s="186"/>
      <c r="R2691" s="186"/>
      <c r="S2691" s="186"/>
      <c r="T2691" s="186"/>
      <c r="U2691" s="186"/>
      <c r="V2691" s="186"/>
      <c r="W2691" s="186"/>
      <c r="X2691" s="186"/>
      <c r="Y2691" s="186"/>
      <c r="Z2691" s="186"/>
      <c r="AA2691" s="186"/>
      <c r="AB2691" s="186"/>
      <c r="AC2691" s="186"/>
      <c r="AD2691" s="186"/>
      <c r="AE2691" s="186"/>
      <c r="AF2691" s="186"/>
      <c r="AG2691" s="186"/>
      <c r="AH2691" s="186"/>
      <c r="AI2691" s="186"/>
      <c r="AJ2691" s="186"/>
      <c r="AK2691" s="186"/>
      <c r="AL2691" s="186"/>
      <c r="AM2691" s="186"/>
      <c r="AN2691" s="186"/>
      <c r="AO2691" s="186"/>
      <c r="AP2691" s="186"/>
    </row>
    <row r="2692" spans="1:42" s="55" customFormat="1" ht="31.9" hidden="1" customHeight="1" outlineLevel="1" x14ac:dyDescent="0.25">
      <c r="A2692" s="143" t="s">
        <v>1205</v>
      </c>
      <c r="B2692" s="75" t="s">
        <v>1179</v>
      </c>
      <c r="C2692" s="73"/>
      <c r="D2692" s="111"/>
      <c r="E2692" s="76"/>
      <c r="F2692" s="76"/>
      <c r="G2692" s="78"/>
      <c r="H2692" s="186"/>
      <c r="I2692" s="186"/>
      <c r="J2692" s="186"/>
      <c r="K2692" s="186"/>
      <c r="L2692" s="186"/>
      <c r="M2692" s="186"/>
      <c r="N2692" s="186"/>
      <c r="O2692" s="186"/>
      <c r="P2692" s="186"/>
      <c r="Q2692" s="186"/>
      <c r="R2692" s="186"/>
      <c r="S2692" s="186"/>
      <c r="T2692" s="186"/>
      <c r="U2692" s="186"/>
      <c r="V2692" s="186"/>
      <c r="W2692" s="186"/>
      <c r="X2692" s="186"/>
      <c r="Y2692" s="186"/>
      <c r="Z2692" s="186"/>
      <c r="AA2692" s="186"/>
      <c r="AB2692" s="186"/>
      <c r="AC2692" s="186"/>
      <c r="AD2692" s="186"/>
      <c r="AE2692" s="186"/>
      <c r="AF2692" s="186"/>
      <c r="AG2692" s="186"/>
      <c r="AH2692" s="186"/>
      <c r="AI2692" s="186"/>
      <c r="AJ2692" s="186"/>
      <c r="AK2692" s="186"/>
      <c r="AL2692" s="186"/>
      <c r="AM2692" s="186"/>
      <c r="AN2692" s="186"/>
      <c r="AO2692" s="186"/>
      <c r="AP2692" s="186"/>
    </row>
    <row r="2693" spans="1:42" s="55" customFormat="1" ht="31.9" hidden="1" customHeight="1" outlineLevel="1" x14ac:dyDescent="0.25">
      <c r="A2693" s="143" t="s">
        <v>1206</v>
      </c>
      <c r="B2693" s="75" t="s">
        <v>1181</v>
      </c>
      <c r="C2693" s="73"/>
      <c r="D2693" s="111"/>
      <c r="E2693" s="76"/>
      <c r="F2693" s="76"/>
      <c r="G2693" s="78"/>
      <c r="H2693" s="186"/>
      <c r="I2693" s="186"/>
      <c r="J2693" s="186"/>
      <c r="K2693" s="186"/>
      <c r="L2693" s="186"/>
      <c r="M2693" s="186"/>
      <c r="N2693" s="186"/>
      <c r="O2693" s="186"/>
      <c r="P2693" s="186"/>
      <c r="Q2693" s="186"/>
      <c r="R2693" s="186"/>
      <c r="S2693" s="186"/>
      <c r="T2693" s="186"/>
      <c r="U2693" s="186"/>
      <c r="V2693" s="186"/>
      <c r="W2693" s="186"/>
      <c r="X2693" s="186"/>
      <c r="Y2693" s="186"/>
      <c r="Z2693" s="186"/>
      <c r="AA2693" s="186"/>
      <c r="AB2693" s="186"/>
      <c r="AC2693" s="186"/>
      <c r="AD2693" s="186"/>
      <c r="AE2693" s="186"/>
      <c r="AF2693" s="186"/>
      <c r="AG2693" s="186"/>
      <c r="AH2693" s="186"/>
      <c r="AI2693" s="186"/>
      <c r="AJ2693" s="186"/>
      <c r="AK2693" s="186"/>
      <c r="AL2693" s="186"/>
      <c r="AM2693" s="186"/>
      <c r="AN2693" s="186"/>
      <c r="AO2693" s="186"/>
      <c r="AP2693" s="186"/>
    </row>
    <row r="2694" spans="1:42" s="55" customFormat="1" ht="31.9" hidden="1" customHeight="1" outlineLevel="1" x14ac:dyDescent="0.25">
      <c r="A2694" s="143" t="s">
        <v>1207</v>
      </c>
      <c r="B2694" s="72" t="s">
        <v>362</v>
      </c>
      <c r="C2694" s="73"/>
      <c r="D2694" s="111"/>
      <c r="E2694" s="76"/>
      <c r="F2694" s="76"/>
      <c r="G2694" s="78"/>
      <c r="H2694" s="186"/>
      <c r="I2694" s="186"/>
      <c r="J2694" s="186"/>
      <c r="K2694" s="186"/>
      <c r="L2694" s="186"/>
      <c r="M2694" s="186"/>
      <c r="N2694" s="186"/>
      <c r="O2694" s="186"/>
      <c r="P2694" s="186"/>
      <c r="Q2694" s="186"/>
      <c r="R2694" s="186"/>
      <c r="S2694" s="186"/>
      <c r="T2694" s="186"/>
      <c r="U2694" s="186"/>
      <c r="V2694" s="186"/>
      <c r="W2694" s="186"/>
      <c r="X2694" s="186"/>
      <c r="Y2694" s="186"/>
      <c r="Z2694" s="186"/>
      <c r="AA2694" s="186"/>
      <c r="AB2694" s="186"/>
      <c r="AC2694" s="186"/>
      <c r="AD2694" s="186"/>
      <c r="AE2694" s="186"/>
      <c r="AF2694" s="186"/>
      <c r="AG2694" s="186"/>
      <c r="AH2694" s="186"/>
      <c r="AI2694" s="186"/>
      <c r="AJ2694" s="186"/>
      <c r="AK2694" s="186"/>
      <c r="AL2694" s="186"/>
      <c r="AM2694" s="186"/>
      <c r="AN2694" s="186"/>
      <c r="AO2694" s="186"/>
      <c r="AP2694" s="186"/>
    </row>
    <row r="2695" spans="1:42" s="55" customFormat="1" ht="31.9" hidden="1" customHeight="1" outlineLevel="1" x14ac:dyDescent="0.25">
      <c r="A2695" s="143" t="s">
        <v>1208</v>
      </c>
      <c r="B2695" s="75" t="s">
        <v>1173</v>
      </c>
      <c r="C2695" s="73"/>
      <c r="D2695" s="111"/>
      <c r="E2695" s="76"/>
      <c r="F2695" s="76"/>
      <c r="G2695" s="78"/>
      <c r="H2695" s="186"/>
      <c r="I2695" s="186"/>
      <c r="J2695" s="186"/>
      <c r="K2695" s="186"/>
      <c r="L2695" s="186"/>
      <c r="M2695" s="186"/>
      <c r="N2695" s="186"/>
      <c r="O2695" s="186"/>
      <c r="P2695" s="186"/>
      <c r="Q2695" s="186"/>
      <c r="R2695" s="186"/>
      <c r="S2695" s="186"/>
      <c r="T2695" s="186"/>
      <c r="U2695" s="186"/>
      <c r="V2695" s="186"/>
      <c r="W2695" s="186"/>
      <c r="X2695" s="186"/>
      <c r="Y2695" s="186"/>
      <c r="Z2695" s="186"/>
      <c r="AA2695" s="186"/>
      <c r="AB2695" s="186"/>
      <c r="AC2695" s="186"/>
      <c r="AD2695" s="186"/>
      <c r="AE2695" s="186"/>
      <c r="AF2695" s="186"/>
      <c r="AG2695" s="186"/>
      <c r="AH2695" s="186"/>
      <c r="AI2695" s="186"/>
      <c r="AJ2695" s="186"/>
      <c r="AK2695" s="186"/>
      <c r="AL2695" s="186"/>
      <c r="AM2695" s="186"/>
      <c r="AN2695" s="186"/>
      <c r="AO2695" s="186"/>
      <c r="AP2695" s="186"/>
    </row>
    <row r="2696" spans="1:42" s="55" customFormat="1" ht="31.9" hidden="1" customHeight="1" outlineLevel="1" x14ac:dyDescent="0.25">
      <c r="A2696" s="143" t="s">
        <v>1209</v>
      </c>
      <c r="B2696" s="75" t="s">
        <v>1175</v>
      </c>
      <c r="C2696" s="73"/>
      <c r="D2696" s="111"/>
      <c r="E2696" s="76"/>
      <c r="F2696" s="76"/>
      <c r="G2696" s="78"/>
      <c r="H2696" s="186"/>
      <c r="I2696" s="186"/>
      <c r="J2696" s="186"/>
      <c r="K2696" s="186"/>
      <c r="L2696" s="186"/>
      <c r="M2696" s="186"/>
      <c r="N2696" s="186"/>
      <c r="O2696" s="186"/>
      <c r="P2696" s="186"/>
      <c r="Q2696" s="186"/>
      <c r="R2696" s="186"/>
      <c r="S2696" s="186"/>
      <c r="T2696" s="186"/>
      <c r="U2696" s="186"/>
      <c r="V2696" s="186"/>
      <c r="W2696" s="186"/>
      <c r="X2696" s="186"/>
      <c r="Y2696" s="186"/>
      <c r="Z2696" s="186"/>
      <c r="AA2696" s="186"/>
      <c r="AB2696" s="186"/>
      <c r="AC2696" s="186"/>
      <c r="AD2696" s="186"/>
      <c r="AE2696" s="186"/>
      <c r="AF2696" s="186"/>
      <c r="AG2696" s="186"/>
      <c r="AH2696" s="186"/>
      <c r="AI2696" s="186"/>
      <c r="AJ2696" s="186"/>
      <c r="AK2696" s="186"/>
      <c r="AL2696" s="186"/>
      <c r="AM2696" s="186"/>
      <c r="AN2696" s="186"/>
      <c r="AO2696" s="186"/>
      <c r="AP2696" s="186"/>
    </row>
    <row r="2697" spans="1:42" s="55" customFormat="1" ht="31.9" hidden="1" customHeight="1" outlineLevel="1" x14ac:dyDescent="0.25">
      <c r="A2697" s="143" t="s">
        <v>1210</v>
      </c>
      <c r="B2697" s="75" t="s">
        <v>1177</v>
      </c>
      <c r="C2697" s="73"/>
      <c r="D2697" s="111"/>
      <c r="E2697" s="76"/>
      <c r="F2697" s="76"/>
      <c r="G2697" s="78"/>
      <c r="H2697" s="186"/>
      <c r="I2697" s="186"/>
      <c r="J2697" s="186"/>
      <c r="K2697" s="186"/>
      <c r="L2697" s="186"/>
      <c r="M2697" s="186"/>
      <c r="N2697" s="186"/>
      <c r="O2697" s="186"/>
      <c r="P2697" s="186"/>
      <c r="Q2697" s="186"/>
      <c r="R2697" s="186"/>
      <c r="S2697" s="186"/>
      <c r="T2697" s="186"/>
      <c r="U2697" s="186"/>
      <c r="V2697" s="186"/>
      <c r="W2697" s="186"/>
      <c r="X2697" s="186"/>
      <c r="Y2697" s="186"/>
      <c r="Z2697" s="186"/>
      <c r="AA2697" s="186"/>
      <c r="AB2697" s="186"/>
      <c r="AC2697" s="186"/>
      <c r="AD2697" s="186"/>
      <c r="AE2697" s="186"/>
      <c r="AF2697" s="186"/>
      <c r="AG2697" s="186"/>
      <c r="AH2697" s="186"/>
      <c r="AI2697" s="186"/>
      <c r="AJ2697" s="186"/>
      <c r="AK2697" s="186"/>
      <c r="AL2697" s="186"/>
      <c r="AM2697" s="186"/>
      <c r="AN2697" s="186"/>
      <c r="AO2697" s="186"/>
      <c r="AP2697" s="186"/>
    </row>
    <row r="2698" spans="1:42" s="55" customFormat="1" ht="31.9" hidden="1" customHeight="1" outlineLevel="1" x14ac:dyDescent="0.25">
      <c r="A2698" s="143" t="s">
        <v>1211</v>
      </c>
      <c r="B2698" s="75" t="s">
        <v>1179</v>
      </c>
      <c r="C2698" s="73"/>
      <c r="D2698" s="111"/>
      <c r="E2698" s="76"/>
      <c r="F2698" s="76"/>
      <c r="G2698" s="78"/>
      <c r="H2698" s="186"/>
      <c r="I2698" s="186"/>
      <c r="J2698" s="186"/>
      <c r="K2698" s="186"/>
      <c r="L2698" s="186"/>
      <c r="M2698" s="186"/>
      <c r="N2698" s="186"/>
      <c r="O2698" s="186"/>
      <c r="P2698" s="186"/>
      <c r="Q2698" s="186"/>
      <c r="R2698" s="186"/>
      <c r="S2698" s="186"/>
      <c r="T2698" s="186"/>
      <c r="U2698" s="186"/>
      <c r="V2698" s="186"/>
      <c r="W2698" s="186"/>
      <c r="X2698" s="186"/>
      <c r="Y2698" s="186"/>
      <c r="Z2698" s="186"/>
      <c r="AA2698" s="186"/>
      <c r="AB2698" s="186"/>
      <c r="AC2698" s="186"/>
      <c r="AD2698" s="186"/>
      <c r="AE2698" s="186"/>
      <c r="AF2698" s="186"/>
      <c r="AG2698" s="186"/>
      <c r="AH2698" s="186"/>
      <c r="AI2698" s="186"/>
      <c r="AJ2698" s="186"/>
      <c r="AK2698" s="186"/>
      <c r="AL2698" s="186"/>
      <c r="AM2698" s="186"/>
      <c r="AN2698" s="186"/>
      <c r="AO2698" s="186"/>
      <c r="AP2698" s="186"/>
    </row>
    <row r="2699" spans="1:42" s="55" customFormat="1" ht="31.9" hidden="1" customHeight="1" outlineLevel="1" x14ac:dyDescent="0.25">
      <c r="A2699" s="143" t="s">
        <v>1212</v>
      </c>
      <c r="B2699" s="75" t="s">
        <v>1181</v>
      </c>
      <c r="C2699" s="73"/>
      <c r="D2699" s="111"/>
      <c r="E2699" s="76"/>
      <c r="F2699" s="76"/>
      <c r="G2699" s="78"/>
      <c r="H2699" s="186"/>
      <c r="I2699" s="186"/>
      <c r="J2699" s="186"/>
      <c r="K2699" s="186"/>
      <c r="L2699" s="186"/>
      <c r="M2699" s="186"/>
      <c r="N2699" s="186"/>
      <c r="O2699" s="186"/>
      <c r="P2699" s="186"/>
      <c r="Q2699" s="186"/>
      <c r="R2699" s="186"/>
      <c r="S2699" s="186"/>
      <c r="T2699" s="186"/>
      <c r="U2699" s="186"/>
      <c r="V2699" s="186"/>
      <c r="W2699" s="186"/>
      <c r="X2699" s="186"/>
      <c r="Y2699" s="186"/>
      <c r="Z2699" s="186"/>
      <c r="AA2699" s="186"/>
      <c r="AB2699" s="186"/>
      <c r="AC2699" s="186"/>
      <c r="AD2699" s="186"/>
      <c r="AE2699" s="186"/>
      <c r="AF2699" s="186"/>
      <c r="AG2699" s="186"/>
      <c r="AH2699" s="186"/>
      <c r="AI2699" s="186"/>
      <c r="AJ2699" s="186"/>
      <c r="AK2699" s="186"/>
      <c r="AL2699" s="186"/>
      <c r="AM2699" s="186"/>
      <c r="AN2699" s="186"/>
      <c r="AO2699" s="186"/>
      <c r="AP2699" s="186"/>
    </row>
    <row r="2700" spans="1:42" s="55" customFormat="1" ht="31.9" hidden="1" customHeight="1" outlineLevel="1" x14ac:dyDescent="0.25">
      <c r="A2700" s="143" t="s">
        <v>1213</v>
      </c>
      <c r="B2700" s="72" t="s">
        <v>7</v>
      </c>
      <c r="C2700" s="73"/>
      <c r="D2700" s="111"/>
      <c r="E2700" s="76"/>
      <c r="F2700" s="76"/>
      <c r="G2700" s="78"/>
      <c r="H2700" s="186"/>
      <c r="I2700" s="186"/>
      <c r="J2700" s="186"/>
      <c r="K2700" s="186"/>
      <c r="L2700" s="186"/>
      <c r="M2700" s="186"/>
      <c r="N2700" s="186"/>
      <c r="O2700" s="186"/>
      <c r="P2700" s="186"/>
      <c r="Q2700" s="186"/>
      <c r="R2700" s="186"/>
      <c r="S2700" s="186"/>
      <c r="T2700" s="186"/>
      <c r="U2700" s="186"/>
      <c r="V2700" s="186"/>
      <c r="W2700" s="186"/>
      <c r="X2700" s="186"/>
      <c r="Y2700" s="186"/>
      <c r="Z2700" s="186"/>
      <c r="AA2700" s="186"/>
      <c r="AB2700" s="186"/>
      <c r="AC2700" s="186"/>
      <c r="AD2700" s="186"/>
      <c r="AE2700" s="186"/>
      <c r="AF2700" s="186"/>
      <c r="AG2700" s="186"/>
      <c r="AH2700" s="186"/>
      <c r="AI2700" s="186"/>
      <c r="AJ2700" s="186"/>
      <c r="AK2700" s="186"/>
      <c r="AL2700" s="186"/>
      <c r="AM2700" s="186"/>
      <c r="AN2700" s="186"/>
      <c r="AO2700" s="186"/>
      <c r="AP2700" s="186"/>
    </row>
    <row r="2701" spans="1:42" s="55" customFormat="1" ht="31.9" hidden="1" customHeight="1" outlineLevel="1" x14ac:dyDescent="0.25">
      <c r="A2701" s="143" t="s">
        <v>1214</v>
      </c>
      <c r="B2701" s="75" t="s">
        <v>1173</v>
      </c>
      <c r="C2701" s="73"/>
      <c r="D2701" s="111"/>
      <c r="E2701" s="76"/>
      <c r="F2701" s="76"/>
      <c r="G2701" s="78"/>
      <c r="H2701" s="186"/>
      <c r="I2701" s="186"/>
      <c r="J2701" s="186"/>
      <c r="K2701" s="186"/>
      <c r="L2701" s="186"/>
      <c r="M2701" s="186"/>
      <c r="N2701" s="186"/>
      <c r="O2701" s="186"/>
      <c r="P2701" s="186"/>
      <c r="Q2701" s="186"/>
      <c r="R2701" s="186"/>
      <c r="S2701" s="186"/>
      <c r="T2701" s="186"/>
      <c r="U2701" s="186"/>
      <c r="V2701" s="186"/>
      <c r="W2701" s="186"/>
      <c r="X2701" s="186"/>
      <c r="Y2701" s="186"/>
      <c r="Z2701" s="186"/>
      <c r="AA2701" s="186"/>
      <c r="AB2701" s="186"/>
      <c r="AC2701" s="186"/>
      <c r="AD2701" s="186"/>
      <c r="AE2701" s="186"/>
      <c r="AF2701" s="186"/>
      <c r="AG2701" s="186"/>
      <c r="AH2701" s="186"/>
      <c r="AI2701" s="186"/>
      <c r="AJ2701" s="186"/>
      <c r="AK2701" s="186"/>
      <c r="AL2701" s="186"/>
      <c r="AM2701" s="186"/>
      <c r="AN2701" s="186"/>
      <c r="AO2701" s="186"/>
      <c r="AP2701" s="186"/>
    </row>
    <row r="2702" spans="1:42" s="55" customFormat="1" ht="31.9" hidden="1" customHeight="1" outlineLevel="1" x14ac:dyDescent="0.25">
      <c r="A2702" s="143" t="s">
        <v>1215</v>
      </c>
      <c r="B2702" s="75" t="s">
        <v>1175</v>
      </c>
      <c r="C2702" s="73"/>
      <c r="D2702" s="111"/>
      <c r="E2702" s="76"/>
      <c r="F2702" s="76"/>
      <c r="G2702" s="78"/>
      <c r="H2702" s="186"/>
      <c r="I2702" s="186"/>
      <c r="J2702" s="186"/>
      <c r="K2702" s="186"/>
      <c r="L2702" s="186"/>
      <c r="M2702" s="186"/>
      <c r="N2702" s="186"/>
      <c r="O2702" s="186"/>
      <c r="P2702" s="186"/>
      <c r="Q2702" s="186"/>
      <c r="R2702" s="186"/>
      <c r="S2702" s="186"/>
      <c r="T2702" s="186"/>
      <c r="U2702" s="186"/>
      <c r="V2702" s="186"/>
      <c r="W2702" s="186"/>
      <c r="X2702" s="186"/>
      <c r="Y2702" s="186"/>
      <c r="Z2702" s="186"/>
      <c r="AA2702" s="186"/>
      <c r="AB2702" s="186"/>
      <c r="AC2702" s="186"/>
      <c r="AD2702" s="186"/>
      <c r="AE2702" s="186"/>
      <c r="AF2702" s="186"/>
      <c r="AG2702" s="186"/>
      <c r="AH2702" s="186"/>
      <c r="AI2702" s="186"/>
      <c r="AJ2702" s="186"/>
      <c r="AK2702" s="186"/>
      <c r="AL2702" s="186"/>
      <c r="AM2702" s="186"/>
      <c r="AN2702" s="186"/>
      <c r="AO2702" s="186"/>
      <c r="AP2702" s="186"/>
    </row>
    <row r="2703" spans="1:42" s="55" customFormat="1" ht="31.9" hidden="1" customHeight="1" outlineLevel="1" x14ac:dyDescent="0.25">
      <c r="A2703" s="143" t="s">
        <v>1216</v>
      </c>
      <c r="B2703" s="75" t="s">
        <v>1177</v>
      </c>
      <c r="C2703" s="73"/>
      <c r="D2703" s="111"/>
      <c r="E2703" s="76"/>
      <c r="F2703" s="76"/>
      <c r="G2703" s="78"/>
      <c r="H2703" s="186"/>
      <c r="I2703" s="186"/>
      <c r="J2703" s="186"/>
      <c r="K2703" s="186"/>
      <c r="L2703" s="186"/>
      <c r="M2703" s="186"/>
      <c r="N2703" s="186"/>
      <c r="O2703" s="186"/>
      <c r="P2703" s="186"/>
      <c r="Q2703" s="186"/>
      <c r="R2703" s="186"/>
      <c r="S2703" s="186"/>
      <c r="T2703" s="186"/>
      <c r="U2703" s="186"/>
      <c r="V2703" s="186"/>
      <c r="W2703" s="186"/>
      <c r="X2703" s="186"/>
      <c r="Y2703" s="186"/>
      <c r="Z2703" s="186"/>
      <c r="AA2703" s="186"/>
      <c r="AB2703" s="186"/>
      <c r="AC2703" s="186"/>
      <c r="AD2703" s="186"/>
      <c r="AE2703" s="186"/>
      <c r="AF2703" s="186"/>
      <c r="AG2703" s="186"/>
      <c r="AH2703" s="186"/>
      <c r="AI2703" s="186"/>
      <c r="AJ2703" s="186"/>
      <c r="AK2703" s="186"/>
      <c r="AL2703" s="186"/>
      <c r="AM2703" s="186"/>
      <c r="AN2703" s="186"/>
      <c r="AO2703" s="186"/>
      <c r="AP2703" s="186"/>
    </row>
    <row r="2704" spans="1:42" s="55" customFormat="1" ht="31.9" hidden="1" customHeight="1" outlineLevel="1" x14ac:dyDescent="0.25">
      <c r="A2704" s="143" t="s">
        <v>1217</v>
      </c>
      <c r="B2704" s="75" t="s">
        <v>1179</v>
      </c>
      <c r="C2704" s="73"/>
      <c r="D2704" s="111"/>
      <c r="E2704" s="76"/>
      <c r="F2704" s="76"/>
      <c r="G2704" s="78"/>
      <c r="H2704" s="186"/>
      <c r="I2704" s="186"/>
      <c r="J2704" s="186"/>
      <c r="K2704" s="186"/>
      <c r="L2704" s="186"/>
      <c r="M2704" s="186"/>
      <c r="N2704" s="186"/>
      <c r="O2704" s="186"/>
      <c r="P2704" s="186"/>
      <c r="Q2704" s="186"/>
      <c r="R2704" s="186"/>
      <c r="S2704" s="186"/>
      <c r="T2704" s="186"/>
      <c r="U2704" s="186"/>
      <c r="V2704" s="186"/>
      <c r="W2704" s="186"/>
      <c r="X2704" s="186"/>
      <c r="Y2704" s="186"/>
      <c r="Z2704" s="186"/>
      <c r="AA2704" s="186"/>
      <c r="AB2704" s="186"/>
      <c r="AC2704" s="186"/>
      <c r="AD2704" s="186"/>
      <c r="AE2704" s="186"/>
      <c r="AF2704" s="186"/>
      <c r="AG2704" s="186"/>
      <c r="AH2704" s="186"/>
      <c r="AI2704" s="186"/>
      <c r="AJ2704" s="186"/>
      <c r="AK2704" s="186"/>
      <c r="AL2704" s="186"/>
      <c r="AM2704" s="186"/>
      <c r="AN2704" s="186"/>
      <c r="AO2704" s="186"/>
      <c r="AP2704" s="186"/>
    </row>
    <row r="2705" spans="1:42" s="55" customFormat="1" ht="31.9" hidden="1" customHeight="1" outlineLevel="1" x14ac:dyDescent="0.25">
      <c r="A2705" s="143" t="s">
        <v>1218</v>
      </c>
      <c r="B2705" s="75" t="s">
        <v>1181</v>
      </c>
      <c r="C2705" s="73"/>
      <c r="D2705" s="111"/>
      <c r="E2705" s="76"/>
      <c r="F2705" s="76"/>
      <c r="G2705" s="78"/>
      <c r="H2705" s="186"/>
      <c r="I2705" s="186"/>
      <c r="J2705" s="186"/>
      <c r="K2705" s="186"/>
      <c r="L2705" s="186"/>
      <c r="M2705" s="186"/>
      <c r="N2705" s="186"/>
      <c r="O2705" s="186"/>
      <c r="P2705" s="186"/>
      <c r="Q2705" s="186"/>
      <c r="R2705" s="186"/>
      <c r="S2705" s="186"/>
      <c r="T2705" s="186"/>
      <c r="U2705" s="186"/>
      <c r="V2705" s="186"/>
      <c r="W2705" s="186"/>
      <c r="X2705" s="186"/>
      <c r="Y2705" s="186"/>
      <c r="Z2705" s="186"/>
      <c r="AA2705" s="186"/>
      <c r="AB2705" s="186"/>
      <c r="AC2705" s="186"/>
      <c r="AD2705" s="186"/>
      <c r="AE2705" s="186"/>
      <c r="AF2705" s="186"/>
      <c r="AG2705" s="186"/>
      <c r="AH2705" s="186"/>
      <c r="AI2705" s="186"/>
      <c r="AJ2705" s="186"/>
      <c r="AK2705" s="186"/>
      <c r="AL2705" s="186"/>
      <c r="AM2705" s="186"/>
      <c r="AN2705" s="186"/>
      <c r="AO2705" s="186"/>
      <c r="AP2705" s="186"/>
    </row>
    <row r="2706" spans="1:42" s="55" customFormat="1" ht="31.9" hidden="1" customHeight="1" outlineLevel="1" x14ac:dyDescent="0.25">
      <c r="A2706" s="143" t="s">
        <v>1219</v>
      </c>
      <c r="B2706" s="72" t="s">
        <v>327</v>
      </c>
      <c r="C2706" s="73"/>
      <c r="D2706" s="111"/>
      <c r="E2706" s="76"/>
      <c r="F2706" s="76"/>
      <c r="G2706" s="78"/>
      <c r="H2706" s="186"/>
      <c r="I2706" s="186"/>
      <c r="J2706" s="186"/>
      <c r="K2706" s="186"/>
      <c r="L2706" s="186"/>
      <c r="M2706" s="186"/>
      <c r="N2706" s="186"/>
      <c r="O2706" s="186"/>
      <c r="P2706" s="186"/>
      <c r="Q2706" s="186"/>
      <c r="R2706" s="186"/>
      <c r="S2706" s="186"/>
      <c r="T2706" s="186"/>
      <c r="U2706" s="186"/>
      <c r="V2706" s="186"/>
      <c r="W2706" s="186"/>
      <c r="X2706" s="186"/>
      <c r="Y2706" s="186"/>
      <c r="Z2706" s="186"/>
      <c r="AA2706" s="186"/>
      <c r="AB2706" s="186"/>
      <c r="AC2706" s="186"/>
      <c r="AD2706" s="186"/>
      <c r="AE2706" s="186"/>
      <c r="AF2706" s="186"/>
      <c r="AG2706" s="186"/>
      <c r="AH2706" s="186"/>
      <c r="AI2706" s="186"/>
      <c r="AJ2706" s="186"/>
      <c r="AK2706" s="186"/>
      <c r="AL2706" s="186"/>
      <c r="AM2706" s="186"/>
      <c r="AN2706" s="186"/>
      <c r="AO2706" s="186"/>
      <c r="AP2706" s="186"/>
    </row>
    <row r="2707" spans="1:42" s="55" customFormat="1" ht="31.9" hidden="1" customHeight="1" outlineLevel="1" x14ac:dyDescent="0.25">
      <c r="A2707" s="143" t="s">
        <v>1220</v>
      </c>
      <c r="B2707" s="75" t="s">
        <v>1173</v>
      </c>
      <c r="C2707" s="73"/>
      <c r="D2707" s="111"/>
      <c r="E2707" s="76"/>
      <c r="F2707" s="76"/>
      <c r="G2707" s="78"/>
      <c r="H2707" s="186"/>
      <c r="I2707" s="186"/>
      <c r="J2707" s="186"/>
      <c r="K2707" s="186"/>
      <c r="L2707" s="186"/>
      <c r="M2707" s="186"/>
      <c r="N2707" s="186"/>
      <c r="O2707" s="186"/>
      <c r="P2707" s="186"/>
      <c r="Q2707" s="186"/>
      <c r="R2707" s="186"/>
      <c r="S2707" s="186"/>
      <c r="T2707" s="186"/>
      <c r="U2707" s="186"/>
      <c r="V2707" s="186"/>
      <c r="W2707" s="186"/>
      <c r="X2707" s="186"/>
      <c r="Y2707" s="186"/>
      <c r="Z2707" s="186"/>
      <c r="AA2707" s="186"/>
      <c r="AB2707" s="186"/>
      <c r="AC2707" s="186"/>
      <c r="AD2707" s="186"/>
      <c r="AE2707" s="186"/>
      <c r="AF2707" s="186"/>
      <c r="AG2707" s="186"/>
      <c r="AH2707" s="186"/>
      <c r="AI2707" s="186"/>
      <c r="AJ2707" s="186"/>
      <c r="AK2707" s="186"/>
      <c r="AL2707" s="186"/>
      <c r="AM2707" s="186"/>
      <c r="AN2707" s="186"/>
      <c r="AO2707" s="186"/>
      <c r="AP2707" s="186"/>
    </row>
    <row r="2708" spans="1:42" s="55" customFormat="1" ht="31.9" hidden="1" customHeight="1" outlineLevel="1" x14ac:dyDescent="0.25">
      <c r="A2708" s="143" t="s">
        <v>1221</v>
      </c>
      <c r="B2708" s="75" t="s">
        <v>1175</v>
      </c>
      <c r="C2708" s="73"/>
      <c r="D2708" s="111"/>
      <c r="E2708" s="76"/>
      <c r="F2708" s="76"/>
      <c r="G2708" s="78"/>
      <c r="H2708" s="186"/>
      <c r="I2708" s="186"/>
      <c r="J2708" s="186"/>
      <c r="K2708" s="186"/>
      <c r="L2708" s="186"/>
      <c r="M2708" s="186"/>
      <c r="N2708" s="186"/>
      <c r="O2708" s="186"/>
      <c r="P2708" s="186"/>
      <c r="Q2708" s="186"/>
      <c r="R2708" s="186"/>
      <c r="S2708" s="186"/>
      <c r="T2708" s="186"/>
      <c r="U2708" s="186"/>
      <c r="V2708" s="186"/>
      <c r="W2708" s="186"/>
      <c r="X2708" s="186"/>
      <c r="Y2708" s="186"/>
      <c r="Z2708" s="186"/>
      <c r="AA2708" s="186"/>
      <c r="AB2708" s="186"/>
      <c r="AC2708" s="186"/>
      <c r="AD2708" s="186"/>
      <c r="AE2708" s="186"/>
      <c r="AF2708" s="186"/>
      <c r="AG2708" s="186"/>
      <c r="AH2708" s="186"/>
      <c r="AI2708" s="186"/>
      <c r="AJ2708" s="186"/>
      <c r="AK2708" s="186"/>
      <c r="AL2708" s="186"/>
      <c r="AM2708" s="186"/>
      <c r="AN2708" s="186"/>
      <c r="AO2708" s="186"/>
      <c r="AP2708" s="186"/>
    </row>
    <row r="2709" spans="1:42" s="55" customFormat="1" ht="31.9" hidden="1" customHeight="1" outlineLevel="1" x14ac:dyDescent="0.25">
      <c r="A2709" s="143" t="s">
        <v>1222</v>
      </c>
      <c r="B2709" s="75" t="s">
        <v>1177</v>
      </c>
      <c r="C2709" s="73"/>
      <c r="D2709" s="111"/>
      <c r="E2709" s="76"/>
      <c r="F2709" s="76"/>
      <c r="G2709" s="78"/>
      <c r="H2709" s="186"/>
      <c r="I2709" s="186"/>
      <c r="J2709" s="186"/>
      <c r="K2709" s="186"/>
      <c r="L2709" s="186"/>
      <c r="M2709" s="186"/>
      <c r="N2709" s="186"/>
      <c r="O2709" s="186"/>
      <c r="P2709" s="186"/>
      <c r="Q2709" s="186"/>
      <c r="R2709" s="186"/>
      <c r="S2709" s="186"/>
      <c r="T2709" s="186"/>
      <c r="U2709" s="186"/>
      <c r="V2709" s="186"/>
      <c r="W2709" s="186"/>
      <c r="X2709" s="186"/>
      <c r="Y2709" s="186"/>
      <c r="Z2709" s="186"/>
      <c r="AA2709" s="186"/>
      <c r="AB2709" s="186"/>
      <c r="AC2709" s="186"/>
      <c r="AD2709" s="186"/>
      <c r="AE2709" s="186"/>
      <c r="AF2709" s="186"/>
      <c r="AG2709" s="186"/>
      <c r="AH2709" s="186"/>
      <c r="AI2709" s="186"/>
      <c r="AJ2709" s="186"/>
      <c r="AK2709" s="186"/>
      <c r="AL2709" s="186"/>
      <c r="AM2709" s="186"/>
      <c r="AN2709" s="186"/>
      <c r="AO2709" s="186"/>
      <c r="AP2709" s="186"/>
    </row>
    <row r="2710" spans="1:42" s="55" customFormat="1" ht="31.9" hidden="1" customHeight="1" outlineLevel="1" x14ac:dyDescent="0.25">
      <c r="A2710" s="143" t="s">
        <v>1223</v>
      </c>
      <c r="B2710" s="75" t="s">
        <v>1179</v>
      </c>
      <c r="C2710" s="73"/>
      <c r="D2710" s="111"/>
      <c r="E2710" s="76"/>
      <c r="F2710" s="76"/>
      <c r="G2710" s="78"/>
      <c r="H2710" s="186"/>
      <c r="I2710" s="186"/>
      <c r="J2710" s="186"/>
      <c r="K2710" s="186"/>
      <c r="L2710" s="186"/>
      <c r="M2710" s="186"/>
      <c r="N2710" s="186"/>
      <c r="O2710" s="186"/>
      <c r="P2710" s="186"/>
      <c r="Q2710" s="186"/>
      <c r="R2710" s="186"/>
      <c r="S2710" s="186"/>
      <c r="T2710" s="186"/>
      <c r="U2710" s="186"/>
      <c r="V2710" s="186"/>
      <c r="W2710" s="186"/>
      <c r="X2710" s="186"/>
      <c r="Y2710" s="186"/>
      <c r="Z2710" s="186"/>
      <c r="AA2710" s="186"/>
      <c r="AB2710" s="186"/>
      <c r="AC2710" s="186"/>
      <c r="AD2710" s="186"/>
      <c r="AE2710" s="186"/>
      <c r="AF2710" s="186"/>
      <c r="AG2710" s="186"/>
      <c r="AH2710" s="186"/>
      <c r="AI2710" s="186"/>
      <c r="AJ2710" s="186"/>
      <c r="AK2710" s="186"/>
      <c r="AL2710" s="186"/>
      <c r="AM2710" s="186"/>
      <c r="AN2710" s="186"/>
      <c r="AO2710" s="186"/>
      <c r="AP2710" s="186"/>
    </row>
    <row r="2711" spans="1:42" s="55" customFormat="1" ht="31.9" hidden="1" customHeight="1" outlineLevel="1" x14ac:dyDescent="0.25">
      <c r="A2711" s="143" t="s">
        <v>1224</v>
      </c>
      <c r="B2711" s="75" t="s">
        <v>1181</v>
      </c>
      <c r="C2711" s="73"/>
      <c r="D2711" s="111"/>
      <c r="E2711" s="76"/>
      <c r="F2711" s="76"/>
      <c r="G2711" s="78"/>
      <c r="H2711" s="186"/>
      <c r="I2711" s="186"/>
      <c r="J2711" s="186"/>
      <c r="K2711" s="186"/>
      <c r="L2711" s="186"/>
      <c r="M2711" s="186"/>
      <c r="N2711" s="186"/>
      <c r="O2711" s="186"/>
      <c r="P2711" s="186"/>
      <c r="Q2711" s="186"/>
      <c r="R2711" s="186"/>
      <c r="S2711" s="186"/>
      <c r="T2711" s="186"/>
      <c r="U2711" s="186"/>
      <c r="V2711" s="186"/>
      <c r="W2711" s="186"/>
      <c r="X2711" s="186"/>
      <c r="Y2711" s="186"/>
      <c r="Z2711" s="186"/>
      <c r="AA2711" s="186"/>
      <c r="AB2711" s="186"/>
      <c r="AC2711" s="186"/>
      <c r="AD2711" s="186"/>
      <c r="AE2711" s="186"/>
      <c r="AF2711" s="186"/>
      <c r="AG2711" s="186"/>
      <c r="AH2711" s="186"/>
      <c r="AI2711" s="186"/>
      <c r="AJ2711" s="186"/>
      <c r="AK2711" s="186"/>
      <c r="AL2711" s="186"/>
      <c r="AM2711" s="186"/>
      <c r="AN2711" s="186"/>
      <c r="AO2711" s="186"/>
      <c r="AP2711" s="186"/>
    </row>
    <row r="2712" spans="1:42" s="55" customFormat="1" ht="31.9" hidden="1" customHeight="1" outlineLevel="1" x14ac:dyDescent="0.25">
      <c r="A2712" s="143" t="s">
        <v>283</v>
      </c>
      <c r="B2712" s="68" t="s">
        <v>122</v>
      </c>
      <c r="C2712" s="69"/>
      <c r="D2712" s="119"/>
      <c r="E2712" s="85"/>
      <c r="F2712" s="85"/>
      <c r="G2712" s="86"/>
      <c r="H2712" s="186"/>
      <c r="I2712" s="186"/>
      <c r="J2712" s="186"/>
      <c r="K2712" s="186"/>
      <c r="L2712" s="186"/>
      <c r="M2712" s="186"/>
      <c r="N2712" s="186"/>
      <c r="O2712" s="186"/>
      <c r="P2712" s="186"/>
      <c r="Q2712" s="186"/>
      <c r="R2712" s="186"/>
      <c r="S2712" s="186"/>
      <c r="T2712" s="186"/>
      <c r="U2712" s="186"/>
      <c r="V2712" s="186"/>
      <c r="W2712" s="186"/>
      <c r="X2712" s="186"/>
      <c r="Y2712" s="186"/>
      <c r="Z2712" s="186"/>
      <c r="AA2712" s="186"/>
      <c r="AB2712" s="186"/>
      <c r="AC2712" s="186"/>
      <c r="AD2712" s="186"/>
      <c r="AE2712" s="186"/>
      <c r="AF2712" s="186"/>
      <c r="AG2712" s="186"/>
      <c r="AH2712" s="186"/>
      <c r="AI2712" s="186"/>
      <c r="AJ2712" s="186"/>
      <c r="AK2712" s="186"/>
      <c r="AL2712" s="186"/>
      <c r="AM2712" s="186"/>
      <c r="AN2712" s="186"/>
      <c r="AO2712" s="186"/>
      <c r="AP2712" s="186"/>
    </row>
    <row r="2713" spans="1:42" s="55" customFormat="1" ht="31.9" hidden="1" customHeight="1" outlineLevel="1" x14ac:dyDescent="0.25">
      <c r="A2713" s="143" t="s">
        <v>284</v>
      </c>
      <c r="B2713" s="72" t="s">
        <v>4</v>
      </c>
      <c r="C2713" s="73"/>
      <c r="D2713" s="111"/>
      <c r="E2713" s="76"/>
      <c r="F2713" s="76"/>
      <c r="G2713" s="78"/>
      <c r="H2713" s="186"/>
      <c r="I2713" s="186"/>
      <c r="J2713" s="186"/>
      <c r="K2713" s="186"/>
      <c r="L2713" s="186"/>
      <c r="M2713" s="186"/>
      <c r="N2713" s="186"/>
      <c r="O2713" s="186"/>
      <c r="P2713" s="186"/>
      <c r="Q2713" s="186"/>
      <c r="R2713" s="186"/>
      <c r="S2713" s="186"/>
      <c r="T2713" s="186"/>
      <c r="U2713" s="186"/>
      <c r="V2713" s="186"/>
      <c r="W2713" s="186"/>
      <c r="X2713" s="186"/>
      <c r="Y2713" s="186"/>
      <c r="Z2713" s="186"/>
      <c r="AA2713" s="186"/>
      <c r="AB2713" s="186"/>
      <c r="AC2713" s="186"/>
      <c r="AD2713" s="186"/>
      <c r="AE2713" s="186"/>
      <c r="AF2713" s="186"/>
      <c r="AG2713" s="186"/>
      <c r="AH2713" s="186"/>
      <c r="AI2713" s="186"/>
      <c r="AJ2713" s="186"/>
      <c r="AK2713" s="186"/>
      <c r="AL2713" s="186"/>
      <c r="AM2713" s="186"/>
      <c r="AN2713" s="186"/>
      <c r="AO2713" s="186"/>
      <c r="AP2713" s="186"/>
    </row>
    <row r="2714" spans="1:42" s="55" customFormat="1" ht="31.9" hidden="1" customHeight="1" outlineLevel="1" x14ac:dyDescent="0.25">
      <c r="A2714" s="143" t="s">
        <v>1225</v>
      </c>
      <c r="B2714" s="75" t="s">
        <v>1173</v>
      </c>
      <c r="C2714" s="73"/>
      <c r="D2714" s="111"/>
      <c r="E2714" s="76"/>
      <c r="F2714" s="76"/>
      <c r="G2714" s="78"/>
      <c r="H2714" s="186"/>
      <c r="I2714" s="186"/>
      <c r="J2714" s="186"/>
      <c r="K2714" s="186"/>
      <c r="L2714" s="186"/>
      <c r="M2714" s="186"/>
      <c r="N2714" s="186"/>
      <c r="O2714" s="186"/>
      <c r="P2714" s="186"/>
      <c r="Q2714" s="186"/>
      <c r="R2714" s="186"/>
      <c r="S2714" s="186"/>
      <c r="T2714" s="186"/>
      <c r="U2714" s="186"/>
      <c r="V2714" s="186"/>
      <c r="W2714" s="186"/>
      <c r="X2714" s="186"/>
      <c r="Y2714" s="186"/>
      <c r="Z2714" s="186"/>
      <c r="AA2714" s="186"/>
      <c r="AB2714" s="186"/>
      <c r="AC2714" s="186"/>
      <c r="AD2714" s="186"/>
      <c r="AE2714" s="186"/>
      <c r="AF2714" s="186"/>
      <c r="AG2714" s="186"/>
      <c r="AH2714" s="186"/>
      <c r="AI2714" s="186"/>
      <c r="AJ2714" s="186"/>
      <c r="AK2714" s="186"/>
      <c r="AL2714" s="186"/>
      <c r="AM2714" s="186"/>
      <c r="AN2714" s="186"/>
      <c r="AO2714" s="186"/>
      <c r="AP2714" s="186"/>
    </row>
    <row r="2715" spans="1:42" s="55" customFormat="1" ht="31.9" hidden="1" customHeight="1" outlineLevel="1" x14ac:dyDescent="0.25">
      <c r="A2715" s="143" t="s">
        <v>1226</v>
      </c>
      <c r="B2715" s="75" t="s">
        <v>1175</v>
      </c>
      <c r="C2715" s="73"/>
      <c r="D2715" s="111"/>
      <c r="E2715" s="76"/>
      <c r="F2715" s="76"/>
      <c r="G2715" s="78"/>
      <c r="H2715" s="186"/>
      <c r="I2715" s="186"/>
      <c r="J2715" s="186"/>
      <c r="K2715" s="186"/>
      <c r="L2715" s="186"/>
      <c r="M2715" s="186"/>
      <c r="N2715" s="186"/>
      <c r="O2715" s="186"/>
      <c r="P2715" s="186"/>
      <c r="Q2715" s="186"/>
      <c r="R2715" s="186"/>
      <c r="S2715" s="186"/>
      <c r="T2715" s="186"/>
      <c r="U2715" s="186"/>
      <c r="V2715" s="186"/>
      <c r="W2715" s="186"/>
      <c r="X2715" s="186"/>
      <c r="Y2715" s="186"/>
      <c r="Z2715" s="186"/>
      <c r="AA2715" s="186"/>
      <c r="AB2715" s="186"/>
      <c r="AC2715" s="186"/>
      <c r="AD2715" s="186"/>
      <c r="AE2715" s="186"/>
      <c r="AF2715" s="186"/>
      <c r="AG2715" s="186"/>
      <c r="AH2715" s="186"/>
      <c r="AI2715" s="186"/>
      <c r="AJ2715" s="186"/>
      <c r="AK2715" s="186"/>
      <c r="AL2715" s="186"/>
      <c r="AM2715" s="186"/>
      <c r="AN2715" s="186"/>
      <c r="AO2715" s="186"/>
      <c r="AP2715" s="186"/>
    </row>
    <row r="2716" spans="1:42" s="55" customFormat="1" ht="31.9" hidden="1" customHeight="1" outlineLevel="1" x14ac:dyDescent="0.25">
      <c r="A2716" s="143" t="s">
        <v>1227</v>
      </c>
      <c r="B2716" s="75" t="s">
        <v>1177</v>
      </c>
      <c r="C2716" s="73"/>
      <c r="D2716" s="111"/>
      <c r="E2716" s="76"/>
      <c r="F2716" s="76"/>
      <c r="G2716" s="78"/>
      <c r="H2716" s="186"/>
      <c r="I2716" s="186"/>
      <c r="J2716" s="186"/>
      <c r="K2716" s="186"/>
      <c r="L2716" s="186"/>
      <c r="M2716" s="186"/>
      <c r="N2716" s="186"/>
      <c r="O2716" s="186"/>
      <c r="P2716" s="186"/>
      <c r="Q2716" s="186"/>
      <c r="R2716" s="186"/>
      <c r="S2716" s="186"/>
      <c r="T2716" s="186"/>
      <c r="U2716" s="186"/>
      <c r="V2716" s="186"/>
      <c r="W2716" s="186"/>
      <c r="X2716" s="186"/>
      <c r="Y2716" s="186"/>
      <c r="Z2716" s="186"/>
      <c r="AA2716" s="186"/>
      <c r="AB2716" s="186"/>
      <c r="AC2716" s="186"/>
      <c r="AD2716" s="186"/>
      <c r="AE2716" s="186"/>
      <c r="AF2716" s="186"/>
      <c r="AG2716" s="186"/>
      <c r="AH2716" s="186"/>
      <c r="AI2716" s="186"/>
      <c r="AJ2716" s="186"/>
      <c r="AK2716" s="186"/>
      <c r="AL2716" s="186"/>
      <c r="AM2716" s="186"/>
      <c r="AN2716" s="186"/>
      <c r="AO2716" s="186"/>
      <c r="AP2716" s="186"/>
    </row>
    <row r="2717" spans="1:42" s="55" customFormat="1" ht="31.9" hidden="1" customHeight="1" outlineLevel="1" x14ac:dyDescent="0.25">
      <c r="A2717" s="143" t="s">
        <v>1228</v>
      </c>
      <c r="B2717" s="75" t="s">
        <v>1179</v>
      </c>
      <c r="C2717" s="73"/>
      <c r="D2717" s="111"/>
      <c r="E2717" s="76"/>
      <c r="F2717" s="76"/>
      <c r="G2717" s="78"/>
      <c r="H2717" s="186"/>
      <c r="I2717" s="186"/>
      <c r="J2717" s="186"/>
      <c r="K2717" s="186"/>
      <c r="L2717" s="186"/>
      <c r="M2717" s="186"/>
      <c r="N2717" s="186"/>
      <c r="O2717" s="186"/>
      <c r="P2717" s="186"/>
      <c r="Q2717" s="186"/>
      <c r="R2717" s="186"/>
      <c r="S2717" s="186"/>
      <c r="T2717" s="186"/>
      <c r="U2717" s="186"/>
      <c r="V2717" s="186"/>
      <c r="W2717" s="186"/>
      <c r="X2717" s="186"/>
      <c r="Y2717" s="186"/>
      <c r="Z2717" s="186"/>
      <c r="AA2717" s="186"/>
      <c r="AB2717" s="186"/>
      <c r="AC2717" s="186"/>
      <c r="AD2717" s="186"/>
      <c r="AE2717" s="186"/>
      <c r="AF2717" s="186"/>
      <c r="AG2717" s="186"/>
      <c r="AH2717" s="186"/>
      <c r="AI2717" s="186"/>
      <c r="AJ2717" s="186"/>
      <c r="AK2717" s="186"/>
      <c r="AL2717" s="186"/>
      <c r="AM2717" s="186"/>
      <c r="AN2717" s="186"/>
      <c r="AO2717" s="186"/>
      <c r="AP2717" s="186"/>
    </row>
    <row r="2718" spans="1:42" s="55" customFormat="1" ht="31.9" hidden="1" customHeight="1" outlineLevel="1" x14ac:dyDescent="0.25">
      <c r="A2718" s="143" t="s">
        <v>1229</v>
      </c>
      <c r="B2718" s="75" t="s">
        <v>1181</v>
      </c>
      <c r="C2718" s="73"/>
      <c r="D2718" s="111"/>
      <c r="E2718" s="76"/>
      <c r="F2718" s="76"/>
      <c r="G2718" s="78"/>
      <c r="H2718" s="186"/>
      <c r="I2718" s="186"/>
      <c r="J2718" s="186"/>
      <c r="K2718" s="186"/>
      <c r="L2718" s="186"/>
      <c r="M2718" s="186"/>
      <c r="N2718" s="186"/>
      <c r="O2718" s="186"/>
      <c r="P2718" s="186"/>
      <c r="Q2718" s="186"/>
      <c r="R2718" s="186"/>
      <c r="S2718" s="186"/>
      <c r="T2718" s="186"/>
      <c r="U2718" s="186"/>
      <c r="V2718" s="186"/>
      <c r="W2718" s="186"/>
      <c r="X2718" s="186"/>
      <c r="Y2718" s="186"/>
      <c r="Z2718" s="186"/>
      <c r="AA2718" s="186"/>
      <c r="AB2718" s="186"/>
      <c r="AC2718" s="186"/>
      <c r="AD2718" s="186"/>
      <c r="AE2718" s="186"/>
      <c r="AF2718" s="186"/>
      <c r="AG2718" s="186"/>
      <c r="AH2718" s="186"/>
      <c r="AI2718" s="186"/>
      <c r="AJ2718" s="186"/>
      <c r="AK2718" s="186"/>
      <c r="AL2718" s="186"/>
      <c r="AM2718" s="186"/>
      <c r="AN2718" s="186"/>
      <c r="AO2718" s="186"/>
      <c r="AP2718" s="186"/>
    </row>
    <row r="2719" spans="1:42" s="55" customFormat="1" ht="31.9" hidden="1" customHeight="1" outlineLevel="1" x14ac:dyDescent="0.25">
      <c r="A2719" s="143" t="s">
        <v>285</v>
      </c>
      <c r="B2719" s="107" t="s">
        <v>3</v>
      </c>
      <c r="C2719" s="73"/>
      <c r="D2719" s="111"/>
      <c r="E2719" s="76"/>
      <c r="F2719" s="76"/>
      <c r="G2719" s="78"/>
      <c r="H2719" s="186"/>
      <c r="I2719" s="186"/>
      <c r="J2719" s="186"/>
      <c r="K2719" s="186"/>
      <c r="L2719" s="186"/>
      <c r="M2719" s="186"/>
      <c r="N2719" s="186"/>
      <c r="O2719" s="186"/>
      <c r="P2719" s="186"/>
      <c r="Q2719" s="186"/>
      <c r="R2719" s="186"/>
      <c r="S2719" s="186"/>
      <c r="T2719" s="186"/>
      <c r="U2719" s="186"/>
      <c r="V2719" s="186"/>
      <c r="W2719" s="186"/>
      <c r="X2719" s="186"/>
      <c r="Y2719" s="186"/>
      <c r="Z2719" s="186"/>
      <c r="AA2719" s="186"/>
      <c r="AB2719" s="186"/>
      <c r="AC2719" s="186"/>
      <c r="AD2719" s="186"/>
      <c r="AE2719" s="186"/>
      <c r="AF2719" s="186"/>
      <c r="AG2719" s="186"/>
      <c r="AH2719" s="186"/>
      <c r="AI2719" s="186"/>
      <c r="AJ2719" s="186"/>
      <c r="AK2719" s="186"/>
      <c r="AL2719" s="186"/>
      <c r="AM2719" s="186"/>
      <c r="AN2719" s="186"/>
      <c r="AO2719" s="186"/>
      <c r="AP2719" s="186"/>
    </row>
    <row r="2720" spans="1:42" s="55" customFormat="1" ht="31.9" hidden="1" customHeight="1" outlineLevel="1" x14ac:dyDescent="0.25">
      <c r="A2720" s="143" t="s">
        <v>1230</v>
      </c>
      <c r="B2720" s="75" t="s">
        <v>1173</v>
      </c>
      <c r="C2720" s="73"/>
      <c r="D2720" s="111"/>
      <c r="E2720" s="76"/>
      <c r="F2720" s="76"/>
      <c r="G2720" s="78"/>
      <c r="H2720" s="186"/>
      <c r="I2720" s="186"/>
      <c r="J2720" s="186"/>
      <c r="K2720" s="186"/>
      <c r="L2720" s="186"/>
      <c r="M2720" s="186"/>
      <c r="N2720" s="186"/>
      <c r="O2720" s="186"/>
      <c r="P2720" s="186"/>
      <c r="Q2720" s="186"/>
      <c r="R2720" s="186"/>
      <c r="S2720" s="186"/>
      <c r="T2720" s="186"/>
      <c r="U2720" s="186"/>
      <c r="V2720" s="186"/>
      <c r="W2720" s="186"/>
      <c r="X2720" s="186"/>
      <c r="Y2720" s="186"/>
      <c r="Z2720" s="186"/>
      <c r="AA2720" s="186"/>
      <c r="AB2720" s="186"/>
      <c r="AC2720" s="186"/>
      <c r="AD2720" s="186"/>
      <c r="AE2720" s="186"/>
      <c r="AF2720" s="186"/>
      <c r="AG2720" s="186"/>
      <c r="AH2720" s="186"/>
      <c r="AI2720" s="186"/>
      <c r="AJ2720" s="186"/>
      <c r="AK2720" s="186"/>
      <c r="AL2720" s="186"/>
      <c r="AM2720" s="186"/>
      <c r="AN2720" s="186"/>
      <c r="AO2720" s="186"/>
      <c r="AP2720" s="186"/>
    </row>
    <row r="2721" spans="1:42" s="55" customFormat="1" ht="31.9" hidden="1" customHeight="1" outlineLevel="1" x14ac:dyDescent="0.25">
      <c r="A2721" s="143" t="s">
        <v>1231</v>
      </c>
      <c r="B2721" s="75" t="s">
        <v>1175</v>
      </c>
      <c r="C2721" s="73"/>
      <c r="D2721" s="111"/>
      <c r="E2721" s="76"/>
      <c r="F2721" s="76"/>
      <c r="G2721" s="78"/>
      <c r="H2721" s="186"/>
      <c r="I2721" s="186"/>
      <c r="J2721" s="186"/>
      <c r="K2721" s="186"/>
      <c r="L2721" s="186"/>
      <c r="M2721" s="186"/>
      <c r="N2721" s="186"/>
      <c r="O2721" s="186"/>
      <c r="P2721" s="186"/>
      <c r="Q2721" s="186"/>
      <c r="R2721" s="186"/>
      <c r="S2721" s="186"/>
      <c r="T2721" s="186"/>
      <c r="U2721" s="186"/>
      <c r="V2721" s="186"/>
      <c r="W2721" s="186"/>
      <c r="X2721" s="186"/>
      <c r="Y2721" s="186"/>
      <c r="Z2721" s="186"/>
      <c r="AA2721" s="186"/>
      <c r="AB2721" s="186"/>
      <c r="AC2721" s="186"/>
      <c r="AD2721" s="186"/>
      <c r="AE2721" s="186"/>
      <c r="AF2721" s="186"/>
      <c r="AG2721" s="186"/>
      <c r="AH2721" s="186"/>
      <c r="AI2721" s="186"/>
      <c r="AJ2721" s="186"/>
      <c r="AK2721" s="186"/>
      <c r="AL2721" s="186"/>
      <c r="AM2721" s="186"/>
      <c r="AN2721" s="186"/>
      <c r="AO2721" s="186"/>
      <c r="AP2721" s="186"/>
    </row>
    <row r="2722" spans="1:42" s="55" customFormat="1" ht="31.9" hidden="1" customHeight="1" outlineLevel="1" x14ac:dyDescent="0.25">
      <c r="A2722" s="143" t="s">
        <v>1232</v>
      </c>
      <c r="B2722" s="75" t="s">
        <v>1177</v>
      </c>
      <c r="C2722" s="73"/>
      <c r="D2722" s="111"/>
      <c r="E2722" s="76"/>
      <c r="F2722" s="76"/>
      <c r="G2722" s="78"/>
      <c r="H2722" s="186"/>
      <c r="I2722" s="186"/>
      <c r="J2722" s="186"/>
      <c r="K2722" s="186"/>
      <c r="L2722" s="186"/>
      <c r="M2722" s="186"/>
      <c r="N2722" s="186"/>
      <c r="O2722" s="186"/>
      <c r="P2722" s="186"/>
      <c r="Q2722" s="186"/>
      <c r="R2722" s="186"/>
      <c r="S2722" s="186"/>
      <c r="T2722" s="186"/>
      <c r="U2722" s="186"/>
      <c r="V2722" s="186"/>
      <c r="W2722" s="186"/>
      <c r="X2722" s="186"/>
      <c r="Y2722" s="186"/>
      <c r="Z2722" s="186"/>
      <c r="AA2722" s="186"/>
      <c r="AB2722" s="186"/>
      <c r="AC2722" s="186"/>
      <c r="AD2722" s="186"/>
      <c r="AE2722" s="186"/>
      <c r="AF2722" s="186"/>
      <c r="AG2722" s="186"/>
      <c r="AH2722" s="186"/>
      <c r="AI2722" s="186"/>
      <c r="AJ2722" s="186"/>
      <c r="AK2722" s="186"/>
      <c r="AL2722" s="186"/>
      <c r="AM2722" s="186"/>
      <c r="AN2722" s="186"/>
      <c r="AO2722" s="186"/>
      <c r="AP2722" s="186"/>
    </row>
    <row r="2723" spans="1:42" s="55" customFormat="1" ht="31.9" hidden="1" customHeight="1" outlineLevel="1" x14ac:dyDescent="0.25">
      <c r="A2723" s="143" t="s">
        <v>1233</v>
      </c>
      <c r="B2723" s="75" t="s">
        <v>1179</v>
      </c>
      <c r="C2723" s="73"/>
      <c r="D2723" s="111"/>
      <c r="E2723" s="76"/>
      <c r="F2723" s="76"/>
      <c r="G2723" s="78"/>
      <c r="H2723" s="186"/>
      <c r="I2723" s="186"/>
      <c r="J2723" s="186"/>
      <c r="K2723" s="186"/>
      <c r="L2723" s="186"/>
      <c r="M2723" s="186"/>
      <c r="N2723" s="186"/>
      <c r="O2723" s="186"/>
      <c r="P2723" s="186"/>
      <c r="Q2723" s="186"/>
      <c r="R2723" s="186"/>
      <c r="S2723" s="186"/>
      <c r="T2723" s="186"/>
      <c r="U2723" s="186"/>
      <c r="V2723" s="186"/>
      <c r="W2723" s="186"/>
      <c r="X2723" s="186"/>
      <c r="Y2723" s="186"/>
      <c r="Z2723" s="186"/>
      <c r="AA2723" s="186"/>
      <c r="AB2723" s="186"/>
      <c r="AC2723" s="186"/>
      <c r="AD2723" s="186"/>
      <c r="AE2723" s="186"/>
      <c r="AF2723" s="186"/>
      <c r="AG2723" s="186"/>
      <c r="AH2723" s="186"/>
      <c r="AI2723" s="186"/>
      <c r="AJ2723" s="186"/>
      <c r="AK2723" s="186"/>
      <c r="AL2723" s="186"/>
      <c r="AM2723" s="186"/>
      <c r="AN2723" s="186"/>
      <c r="AO2723" s="186"/>
      <c r="AP2723" s="186"/>
    </row>
    <row r="2724" spans="1:42" s="55" customFormat="1" ht="31.9" hidden="1" customHeight="1" outlineLevel="1" x14ac:dyDescent="0.25">
      <c r="A2724" s="143" t="s">
        <v>1234</v>
      </c>
      <c r="B2724" s="75" t="s">
        <v>1181</v>
      </c>
      <c r="C2724" s="73"/>
      <c r="D2724" s="111"/>
      <c r="E2724" s="76"/>
      <c r="F2724" s="76"/>
      <c r="G2724" s="78"/>
      <c r="H2724" s="186"/>
      <c r="I2724" s="186"/>
      <c r="J2724" s="186"/>
      <c r="K2724" s="186"/>
      <c r="L2724" s="186"/>
      <c r="M2724" s="186"/>
      <c r="N2724" s="186"/>
      <c r="O2724" s="186"/>
      <c r="P2724" s="186"/>
      <c r="Q2724" s="186"/>
      <c r="R2724" s="186"/>
      <c r="S2724" s="186"/>
      <c r="T2724" s="186"/>
      <c r="U2724" s="186"/>
      <c r="V2724" s="186"/>
      <c r="W2724" s="186"/>
      <c r="X2724" s="186"/>
      <c r="Y2724" s="186"/>
      <c r="Z2724" s="186"/>
      <c r="AA2724" s="186"/>
      <c r="AB2724" s="186"/>
      <c r="AC2724" s="186"/>
      <c r="AD2724" s="186"/>
      <c r="AE2724" s="186"/>
      <c r="AF2724" s="186"/>
      <c r="AG2724" s="186"/>
      <c r="AH2724" s="186"/>
      <c r="AI2724" s="186"/>
      <c r="AJ2724" s="186"/>
      <c r="AK2724" s="186"/>
      <c r="AL2724" s="186"/>
      <c r="AM2724" s="186"/>
      <c r="AN2724" s="186"/>
      <c r="AO2724" s="186"/>
      <c r="AP2724" s="186"/>
    </row>
    <row r="2725" spans="1:42" s="55" customFormat="1" ht="31.9" hidden="1" customHeight="1" outlineLevel="1" x14ac:dyDescent="0.25">
      <c r="A2725" s="143" t="s">
        <v>286</v>
      </c>
      <c r="B2725" s="72" t="s">
        <v>5</v>
      </c>
      <c r="C2725" s="73"/>
      <c r="D2725" s="111"/>
      <c r="E2725" s="76"/>
      <c r="F2725" s="76"/>
      <c r="G2725" s="78"/>
      <c r="H2725" s="186"/>
      <c r="I2725" s="186"/>
      <c r="J2725" s="186"/>
      <c r="K2725" s="186"/>
      <c r="L2725" s="186"/>
      <c r="M2725" s="186"/>
      <c r="N2725" s="186"/>
      <c r="O2725" s="186"/>
      <c r="P2725" s="186"/>
      <c r="Q2725" s="186"/>
      <c r="R2725" s="186"/>
      <c r="S2725" s="186"/>
      <c r="T2725" s="186"/>
      <c r="U2725" s="186"/>
      <c r="V2725" s="186"/>
      <c r="W2725" s="186"/>
      <c r="X2725" s="186"/>
      <c r="Y2725" s="186"/>
      <c r="Z2725" s="186"/>
      <c r="AA2725" s="186"/>
      <c r="AB2725" s="186"/>
      <c r="AC2725" s="186"/>
      <c r="AD2725" s="186"/>
      <c r="AE2725" s="186"/>
      <c r="AF2725" s="186"/>
      <c r="AG2725" s="186"/>
      <c r="AH2725" s="186"/>
      <c r="AI2725" s="186"/>
      <c r="AJ2725" s="186"/>
      <c r="AK2725" s="186"/>
      <c r="AL2725" s="186"/>
      <c r="AM2725" s="186"/>
      <c r="AN2725" s="186"/>
      <c r="AO2725" s="186"/>
      <c r="AP2725" s="186"/>
    </row>
    <row r="2726" spans="1:42" s="55" customFormat="1" ht="31.9" hidden="1" customHeight="1" outlineLevel="1" x14ac:dyDescent="0.25">
      <c r="A2726" s="143" t="s">
        <v>1235</v>
      </c>
      <c r="B2726" s="75" t="s">
        <v>1173</v>
      </c>
      <c r="C2726" s="73"/>
      <c r="D2726" s="111"/>
      <c r="E2726" s="76"/>
      <c r="F2726" s="76"/>
      <c r="G2726" s="78"/>
      <c r="H2726" s="186"/>
      <c r="I2726" s="186"/>
      <c r="J2726" s="186"/>
      <c r="K2726" s="186"/>
      <c r="L2726" s="186"/>
      <c r="M2726" s="186"/>
      <c r="N2726" s="186"/>
      <c r="O2726" s="186"/>
      <c r="P2726" s="186"/>
      <c r="Q2726" s="186"/>
      <c r="R2726" s="186"/>
      <c r="S2726" s="186"/>
      <c r="T2726" s="186"/>
      <c r="U2726" s="186"/>
      <c r="V2726" s="186"/>
      <c r="W2726" s="186"/>
      <c r="X2726" s="186"/>
      <c r="Y2726" s="186"/>
      <c r="Z2726" s="186"/>
      <c r="AA2726" s="186"/>
      <c r="AB2726" s="186"/>
      <c r="AC2726" s="186"/>
      <c r="AD2726" s="186"/>
      <c r="AE2726" s="186"/>
      <c r="AF2726" s="186"/>
      <c r="AG2726" s="186"/>
      <c r="AH2726" s="186"/>
      <c r="AI2726" s="186"/>
      <c r="AJ2726" s="186"/>
      <c r="AK2726" s="186"/>
      <c r="AL2726" s="186"/>
      <c r="AM2726" s="186"/>
      <c r="AN2726" s="186"/>
      <c r="AO2726" s="186"/>
      <c r="AP2726" s="186"/>
    </row>
    <row r="2727" spans="1:42" s="55" customFormat="1" ht="31.9" hidden="1" customHeight="1" outlineLevel="1" x14ac:dyDescent="0.25">
      <c r="A2727" s="143" t="s">
        <v>1236</v>
      </c>
      <c r="B2727" s="75" t="s">
        <v>1175</v>
      </c>
      <c r="C2727" s="73"/>
      <c r="D2727" s="111"/>
      <c r="E2727" s="76"/>
      <c r="F2727" s="76"/>
      <c r="G2727" s="78"/>
      <c r="H2727" s="186"/>
      <c r="I2727" s="186"/>
      <c r="J2727" s="186"/>
      <c r="K2727" s="186"/>
      <c r="L2727" s="186"/>
      <c r="M2727" s="186"/>
      <c r="N2727" s="186"/>
      <c r="O2727" s="186"/>
      <c r="P2727" s="186"/>
      <c r="Q2727" s="186"/>
      <c r="R2727" s="186"/>
      <c r="S2727" s="186"/>
      <c r="T2727" s="186"/>
      <c r="U2727" s="186"/>
      <c r="V2727" s="186"/>
      <c r="W2727" s="186"/>
      <c r="X2727" s="186"/>
      <c r="Y2727" s="186"/>
      <c r="Z2727" s="186"/>
      <c r="AA2727" s="186"/>
      <c r="AB2727" s="186"/>
      <c r="AC2727" s="186"/>
      <c r="AD2727" s="186"/>
      <c r="AE2727" s="186"/>
      <c r="AF2727" s="186"/>
      <c r="AG2727" s="186"/>
      <c r="AH2727" s="186"/>
      <c r="AI2727" s="186"/>
      <c r="AJ2727" s="186"/>
      <c r="AK2727" s="186"/>
      <c r="AL2727" s="186"/>
      <c r="AM2727" s="186"/>
      <c r="AN2727" s="186"/>
      <c r="AO2727" s="186"/>
      <c r="AP2727" s="186"/>
    </row>
    <row r="2728" spans="1:42" s="55" customFormat="1" ht="31.9" hidden="1" customHeight="1" outlineLevel="1" x14ac:dyDescent="0.25">
      <c r="A2728" s="143" t="s">
        <v>1237</v>
      </c>
      <c r="B2728" s="75" t="s">
        <v>1177</v>
      </c>
      <c r="C2728" s="73"/>
      <c r="D2728" s="111"/>
      <c r="E2728" s="76"/>
      <c r="F2728" s="76"/>
      <c r="G2728" s="78"/>
      <c r="H2728" s="186"/>
      <c r="I2728" s="186"/>
      <c r="J2728" s="186"/>
      <c r="K2728" s="186"/>
      <c r="L2728" s="186"/>
      <c r="M2728" s="186"/>
      <c r="N2728" s="186"/>
      <c r="O2728" s="186"/>
      <c r="P2728" s="186"/>
      <c r="Q2728" s="186"/>
      <c r="R2728" s="186"/>
      <c r="S2728" s="186"/>
      <c r="T2728" s="186"/>
      <c r="U2728" s="186"/>
      <c r="V2728" s="186"/>
      <c r="W2728" s="186"/>
      <c r="X2728" s="186"/>
      <c r="Y2728" s="186"/>
      <c r="Z2728" s="186"/>
      <c r="AA2728" s="186"/>
      <c r="AB2728" s="186"/>
      <c r="AC2728" s="186"/>
      <c r="AD2728" s="186"/>
      <c r="AE2728" s="186"/>
      <c r="AF2728" s="186"/>
      <c r="AG2728" s="186"/>
      <c r="AH2728" s="186"/>
      <c r="AI2728" s="186"/>
      <c r="AJ2728" s="186"/>
      <c r="AK2728" s="186"/>
      <c r="AL2728" s="186"/>
      <c r="AM2728" s="186"/>
      <c r="AN2728" s="186"/>
      <c r="AO2728" s="186"/>
      <c r="AP2728" s="186"/>
    </row>
    <row r="2729" spans="1:42" s="55" customFormat="1" ht="31.9" hidden="1" customHeight="1" outlineLevel="1" x14ac:dyDescent="0.25">
      <c r="A2729" s="143" t="s">
        <v>1238</v>
      </c>
      <c r="B2729" s="75" t="s">
        <v>1179</v>
      </c>
      <c r="C2729" s="73"/>
      <c r="D2729" s="111"/>
      <c r="E2729" s="76"/>
      <c r="F2729" s="76"/>
      <c r="G2729" s="78"/>
      <c r="H2729" s="186"/>
      <c r="I2729" s="186"/>
      <c r="J2729" s="186"/>
      <c r="K2729" s="186"/>
      <c r="L2729" s="186"/>
      <c r="M2729" s="186"/>
      <c r="N2729" s="186"/>
      <c r="O2729" s="186"/>
      <c r="P2729" s="186"/>
      <c r="Q2729" s="186"/>
      <c r="R2729" s="186"/>
      <c r="S2729" s="186"/>
      <c r="T2729" s="186"/>
      <c r="U2729" s="186"/>
      <c r="V2729" s="186"/>
      <c r="W2729" s="186"/>
      <c r="X2729" s="186"/>
      <c r="Y2729" s="186"/>
      <c r="Z2729" s="186"/>
      <c r="AA2729" s="186"/>
      <c r="AB2729" s="186"/>
      <c r="AC2729" s="186"/>
      <c r="AD2729" s="186"/>
      <c r="AE2729" s="186"/>
      <c r="AF2729" s="186"/>
      <c r="AG2729" s="186"/>
      <c r="AH2729" s="186"/>
      <c r="AI2729" s="186"/>
      <c r="AJ2729" s="186"/>
      <c r="AK2729" s="186"/>
      <c r="AL2729" s="186"/>
      <c r="AM2729" s="186"/>
      <c r="AN2729" s="186"/>
      <c r="AO2729" s="186"/>
      <c r="AP2729" s="186"/>
    </row>
    <row r="2730" spans="1:42" s="55" customFormat="1" ht="31.9" hidden="1" customHeight="1" outlineLevel="1" x14ac:dyDescent="0.25">
      <c r="A2730" s="143" t="s">
        <v>1239</v>
      </c>
      <c r="B2730" s="75" t="s">
        <v>1181</v>
      </c>
      <c r="C2730" s="73"/>
      <c r="D2730" s="111"/>
      <c r="E2730" s="76"/>
      <c r="F2730" s="76"/>
      <c r="G2730" s="78"/>
      <c r="H2730" s="186"/>
      <c r="I2730" s="186"/>
      <c r="J2730" s="186"/>
      <c r="K2730" s="186"/>
      <c r="L2730" s="186"/>
      <c r="M2730" s="186"/>
      <c r="N2730" s="186"/>
      <c r="O2730" s="186"/>
      <c r="P2730" s="186"/>
      <c r="Q2730" s="186"/>
      <c r="R2730" s="186"/>
      <c r="S2730" s="186"/>
      <c r="T2730" s="186"/>
      <c r="U2730" s="186"/>
      <c r="V2730" s="186"/>
      <c r="W2730" s="186"/>
      <c r="X2730" s="186"/>
      <c r="Y2730" s="186"/>
      <c r="Z2730" s="186"/>
      <c r="AA2730" s="186"/>
      <c r="AB2730" s="186"/>
      <c r="AC2730" s="186"/>
      <c r="AD2730" s="186"/>
      <c r="AE2730" s="186"/>
      <c r="AF2730" s="186"/>
      <c r="AG2730" s="186"/>
      <c r="AH2730" s="186"/>
      <c r="AI2730" s="186"/>
      <c r="AJ2730" s="186"/>
      <c r="AK2730" s="186"/>
      <c r="AL2730" s="186"/>
      <c r="AM2730" s="186"/>
      <c r="AN2730" s="186"/>
      <c r="AO2730" s="186"/>
      <c r="AP2730" s="186"/>
    </row>
    <row r="2731" spans="1:42" s="55" customFormat="1" ht="31.9" hidden="1" customHeight="1" outlineLevel="1" x14ac:dyDescent="0.25">
      <c r="A2731" s="143" t="s">
        <v>287</v>
      </c>
      <c r="B2731" s="72" t="s">
        <v>353</v>
      </c>
      <c r="C2731" s="73"/>
      <c r="D2731" s="111"/>
      <c r="E2731" s="76"/>
      <c r="F2731" s="76"/>
      <c r="G2731" s="78"/>
      <c r="H2731" s="186"/>
      <c r="I2731" s="186"/>
      <c r="J2731" s="186"/>
      <c r="K2731" s="186"/>
      <c r="L2731" s="186"/>
      <c r="M2731" s="186"/>
      <c r="N2731" s="186"/>
      <c r="O2731" s="186"/>
      <c r="P2731" s="186"/>
      <c r="Q2731" s="186"/>
      <c r="R2731" s="186"/>
      <c r="S2731" s="186"/>
      <c r="T2731" s="186"/>
      <c r="U2731" s="186"/>
      <c r="V2731" s="186"/>
      <c r="W2731" s="186"/>
      <c r="X2731" s="186"/>
      <c r="Y2731" s="186"/>
      <c r="Z2731" s="186"/>
      <c r="AA2731" s="186"/>
      <c r="AB2731" s="186"/>
      <c r="AC2731" s="186"/>
      <c r="AD2731" s="186"/>
      <c r="AE2731" s="186"/>
      <c r="AF2731" s="186"/>
      <c r="AG2731" s="186"/>
      <c r="AH2731" s="186"/>
      <c r="AI2731" s="186"/>
      <c r="AJ2731" s="186"/>
      <c r="AK2731" s="186"/>
      <c r="AL2731" s="186"/>
      <c r="AM2731" s="186"/>
      <c r="AN2731" s="186"/>
      <c r="AO2731" s="186"/>
      <c r="AP2731" s="186"/>
    </row>
    <row r="2732" spans="1:42" s="55" customFormat="1" ht="31.9" hidden="1" customHeight="1" outlineLevel="1" x14ac:dyDescent="0.25">
      <c r="A2732" s="143" t="s">
        <v>1240</v>
      </c>
      <c r="B2732" s="75" t="s">
        <v>1173</v>
      </c>
      <c r="C2732" s="73"/>
      <c r="D2732" s="111"/>
      <c r="E2732" s="76"/>
      <c r="F2732" s="76"/>
      <c r="G2732" s="78"/>
      <c r="H2732" s="186"/>
      <c r="I2732" s="186"/>
      <c r="J2732" s="186"/>
      <c r="K2732" s="186"/>
      <c r="L2732" s="186"/>
      <c r="M2732" s="186"/>
      <c r="N2732" s="186"/>
      <c r="O2732" s="186"/>
      <c r="P2732" s="186"/>
      <c r="Q2732" s="186"/>
      <c r="R2732" s="186"/>
      <c r="S2732" s="186"/>
      <c r="T2732" s="186"/>
      <c r="U2732" s="186"/>
      <c r="V2732" s="186"/>
      <c r="W2732" s="186"/>
      <c r="X2732" s="186"/>
      <c r="Y2732" s="186"/>
      <c r="Z2732" s="186"/>
      <c r="AA2732" s="186"/>
      <c r="AB2732" s="186"/>
      <c r="AC2732" s="186"/>
      <c r="AD2732" s="186"/>
      <c r="AE2732" s="186"/>
      <c r="AF2732" s="186"/>
      <c r="AG2732" s="186"/>
      <c r="AH2732" s="186"/>
      <c r="AI2732" s="186"/>
      <c r="AJ2732" s="186"/>
      <c r="AK2732" s="186"/>
      <c r="AL2732" s="186"/>
      <c r="AM2732" s="186"/>
      <c r="AN2732" s="186"/>
      <c r="AO2732" s="186"/>
      <c r="AP2732" s="186"/>
    </row>
    <row r="2733" spans="1:42" s="55" customFormat="1" ht="31.9" hidden="1" customHeight="1" outlineLevel="1" x14ac:dyDescent="0.25">
      <c r="A2733" s="143" t="s">
        <v>1241</v>
      </c>
      <c r="B2733" s="75" t="s">
        <v>1175</v>
      </c>
      <c r="C2733" s="73"/>
      <c r="D2733" s="111"/>
      <c r="E2733" s="76"/>
      <c r="F2733" s="76"/>
      <c r="G2733" s="78"/>
      <c r="H2733" s="186"/>
      <c r="I2733" s="186"/>
      <c r="J2733" s="186"/>
      <c r="K2733" s="186"/>
      <c r="L2733" s="186"/>
      <c r="M2733" s="186"/>
      <c r="N2733" s="186"/>
      <c r="O2733" s="186"/>
      <c r="P2733" s="186"/>
      <c r="Q2733" s="186"/>
      <c r="R2733" s="186"/>
      <c r="S2733" s="186"/>
      <c r="T2733" s="186"/>
      <c r="U2733" s="186"/>
      <c r="V2733" s="186"/>
      <c r="W2733" s="186"/>
      <c r="X2733" s="186"/>
      <c r="Y2733" s="186"/>
      <c r="Z2733" s="186"/>
      <c r="AA2733" s="186"/>
      <c r="AB2733" s="186"/>
      <c r="AC2733" s="186"/>
      <c r="AD2733" s="186"/>
      <c r="AE2733" s="186"/>
      <c r="AF2733" s="186"/>
      <c r="AG2733" s="186"/>
      <c r="AH2733" s="186"/>
      <c r="AI2733" s="186"/>
      <c r="AJ2733" s="186"/>
      <c r="AK2733" s="186"/>
      <c r="AL2733" s="186"/>
      <c r="AM2733" s="186"/>
      <c r="AN2733" s="186"/>
      <c r="AO2733" s="186"/>
      <c r="AP2733" s="186"/>
    </row>
    <row r="2734" spans="1:42" s="55" customFormat="1" ht="31.9" hidden="1" customHeight="1" outlineLevel="1" x14ac:dyDescent="0.25">
      <c r="A2734" s="143" t="s">
        <v>1242</v>
      </c>
      <c r="B2734" s="75" t="s">
        <v>1177</v>
      </c>
      <c r="C2734" s="73"/>
      <c r="D2734" s="111"/>
      <c r="E2734" s="76"/>
      <c r="F2734" s="76"/>
      <c r="G2734" s="78"/>
      <c r="H2734" s="186"/>
      <c r="I2734" s="186"/>
      <c r="J2734" s="186"/>
      <c r="K2734" s="186"/>
      <c r="L2734" s="186"/>
      <c r="M2734" s="186"/>
      <c r="N2734" s="186"/>
      <c r="O2734" s="186"/>
      <c r="P2734" s="186"/>
      <c r="Q2734" s="186"/>
      <c r="R2734" s="186"/>
      <c r="S2734" s="186"/>
      <c r="T2734" s="186"/>
      <c r="U2734" s="186"/>
      <c r="V2734" s="186"/>
      <c r="W2734" s="186"/>
      <c r="X2734" s="186"/>
      <c r="Y2734" s="186"/>
      <c r="Z2734" s="186"/>
      <c r="AA2734" s="186"/>
      <c r="AB2734" s="186"/>
      <c r="AC2734" s="186"/>
      <c r="AD2734" s="186"/>
      <c r="AE2734" s="186"/>
      <c r="AF2734" s="186"/>
      <c r="AG2734" s="186"/>
      <c r="AH2734" s="186"/>
      <c r="AI2734" s="186"/>
      <c r="AJ2734" s="186"/>
      <c r="AK2734" s="186"/>
      <c r="AL2734" s="186"/>
      <c r="AM2734" s="186"/>
      <c r="AN2734" s="186"/>
      <c r="AO2734" s="186"/>
      <c r="AP2734" s="186"/>
    </row>
    <row r="2735" spans="1:42" s="55" customFormat="1" ht="31.9" hidden="1" customHeight="1" outlineLevel="1" x14ac:dyDescent="0.25">
      <c r="A2735" s="143" t="s">
        <v>1243</v>
      </c>
      <c r="B2735" s="75" t="s">
        <v>1179</v>
      </c>
      <c r="C2735" s="73"/>
      <c r="D2735" s="111"/>
      <c r="E2735" s="76"/>
      <c r="F2735" s="76"/>
      <c r="G2735" s="78"/>
      <c r="H2735" s="186"/>
      <c r="I2735" s="186"/>
      <c r="J2735" s="186"/>
      <c r="K2735" s="186"/>
      <c r="L2735" s="186"/>
      <c r="M2735" s="186"/>
      <c r="N2735" s="186"/>
      <c r="O2735" s="186"/>
      <c r="P2735" s="186"/>
      <c r="Q2735" s="186"/>
      <c r="R2735" s="186"/>
      <c r="S2735" s="186"/>
      <c r="T2735" s="186"/>
      <c r="U2735" s="186"/>
      <c r="V2735" s="186"/>
      <c r="W2735" s="186"/>
      <c r="X2735" s="186"/>
      <c r="Y2735" s="186"/>
      <c r="Z2735" s="186"/>
      <c r="AA2735" s="186"/>
      <c r="AB2735" s="186"/>
      <c r="AC2735" s="186"/>
      <c r="AD2735" s="186"/>
      <c r="AE2735" s="186"/>
      <c r="AF2735" s="186"/>
      <c r="AG2735" s="186"/>
      <c r="AH2735" s="186"/>
      <c r="AI2735" s="186"/>
      <c r="AJ2735" s="186"/>
      <c r="AK2735" s="186"/>
      <c r="AL2735" s="186"/>
      <c r="AM2735" s="186"/>
      <c r="AN2735" s="186"/>
      <c r="AO2735" s="186"/>
      <c r="AP2735" s="186"/>
    </row>
    <row r="2736" spans="1:42" s="55" customFormat="1" ht="31.9" hidden="1" customHeight="1" outlineLevel="1" x14ac:dyDescent="0.25">
      <c r="A2736" s="143" t="s">
        <v>1244</v>
      </c>
      <c r="B2736" s="75" t="s">
        <v>1181</v>
      </c>
      <c r="C2736" s="73"/>
      <c r="D2736" s="111"/>
      <c r="E2736" s="76"/>
      <c r="F2736" s="76"/>
      <c r="G2736" s="78"/>
      <c r="H2736" s="186"/>
      <c r="I2736" s="186"/>
      <c r="J2736" s="186"/>
      <c r="K2736" s="186"/>
      <c r="L2736" s="186"/>
      <c r="M2736" s="186"/>
      <c r="N2736" s="186"/>
      <c r="O2736" s="186"/>
      <c r="P2736" s="186"/>
      <c r="Q2736" s="186"/>
      <c r="R2736" s="186"/>
      <c r="S2736" s="186"/>
      <c r="T2736" s="186"/>
      <c r="U2736" s="186"/>
      <c r="V2736" s="186"/>
      <c r="W2736" s="186"/>
      <c r="X2736" s="186"/>
      <c r="Y2736" s="186"/>
      <c r="Z2736" s="186"/>
      <c r="AA2736" s="186"/>
      <c r="AB2736" s="186"/>
      <c r="AC2736" s="186"/>
      <c r="AD2736" s="186"/>
      <c r="AE2736" s="186"/>
      <c r="AF2736" s="186"/>
      <c r="AG2736" s="186"/>
      <c r="AH2736" s="186"/>
      <c r="AI2736" s="186"/>
      <c r="AJ2736" s="186"/>
      <c r="AK2736" s="186"/>
      <c r="AL2736" s="186"/>
      <c r="AM2736" s="186"/>
      <c r="AN2736" s="186"/>
      <c r="AO2736" s="186"/>
      <c r="AP2736" s="186"/>
    </row>
    <row r="2737" spans="1:42" s="55" customFormat="1" ht="31.9" hidden="1" customHeight="1" outlineLevel="1" x14ac:dyDescent="0.25">
      <c r="A2737" s="143" t="s">
        <v>288</v>
      </c>
      <c r="B2737" s="72" t="s">
        <v>356</v>
      </c>
      <c r="C2737" s="73"/>
      <c r="D2737" s="111"/>
      <c r="E2737" s="76"/>
      <c r="F2737" s="76"/>
      <c r="G2737" s="78"/>
      <c r="H2737" s="186"/>
      <c r="I2737" s="186"/>
      <c r="J2737" s="186"/>
      <c r="K2737" s="186"/>
      <c r="L2737" s="186"/>
      <c r="M2737" s="186"/>
      <c r="N2737" s="186"/>
      <c r="O2737" s="186"/>
      <c r="P2737" s="186"/>
      <c r="Q2737" s="186"/>
      <c r="R2737" s="186"/>
      <c r="S2737" s="186"/>
      <c r="T2737" s="186"/>
      <c r="U2737" s="186"/>
      <c r="V2737" s="186"/>
      <c r="W2737" s="186"/>
      <c r="X2737" s="186"/>
      <c r="Y2737" s="186"/>
      <c r="Z2737" s="186"/>
      <c r="AA2737" s="186"/>
      <c r="AB2737" s="186"/>
      <c r="AC2737" s="186"/>
      <c r="AD2737" s="186"/>
      <c r="AE2737" s="186"/>
      <c r="AF2737" s="186"/>
      <c r="AG2737" s="186"/>
      <c r="AH2737" s="186"/>
      <c r="AI2737" s="186"/>
      <c r="AJ2737" s="186"/>
      <c r="AK2737" s="186"/>
      <c r="AL2737" s="186"/>
      <c r="AM2737" s="186"/>
      <c r="AN2737" s="186"/>
      <c r="AO2737" s="186"/>
      <c r="AP2737" s="186"/>
    </row>
    <row r="2738" spans="1:42" s="55" customFormat="1" ht="31.9" hidden="1" customHeight="1" outlineLevel="1" x14ac:dyDescent="0.25">
      <c r="A2738" s="143" t="s">
        <v>1245</v>
      </c>
      <c r="B2738" s="75" t="s">
        <v>1173</v>
      </c>
      <c r="C2738" s="73"/>
      <c r="D2738" s="111"/>
      <c r="E2738" s="76"/>
      <c r="F2738" s="76"/>
      <c r="G2738" s="78"/>
      <c r="H2738" s="186"/>
      <c r="I2738" s="186"/>
      <c r="J2738" s="186"/>
      <c r="K2738" s="186"/>
      <c r="L2738" s="186"/>
      <c r="M2738" s="186"/>
      <c r="N2738" s="186"/>
      <c r="O2738" s="186"/>
      <c r="P2738" s="186"/>
      <c r="Q2738" s="186"/>
      <c r="R2738" s="186"/>
      <c r="S2738" s="186"/>
      <c r="T2738" s="186"/>
      <c r="U2738" s="186"/>
      <c r="V2738" s="186"/>
      <c r="W2738" s="186"/>
      <c r="X2738" s="186"/>
      <c r="Y2738" s="186"/>
      <c r="Z2738" s="186"/>
      <c r="AA2738" s="186"/>
      <c r="AB2738" s="186"/>
      <c r="AC2738" s="186"/>
      <c r="AD2738" s="186"/>
      <c r="AE2738" s="186"/>
      <c r="AF2738" s="186"/>
      <c r="AG2738" s="186"/>
      <c r="AH2738" s="186"/>
      <c r="AI2738" s="186"/>
      <c r="AJ2738" s="186"/>
      <c r="AK2738" s="186"/>
      <c r="AL2738" s="186"/>
      <c r="AM2738" s="186"/>
      <c r="AN2738" s="186"/>
      <c r="AO2738" s="186"/>
      <c r="AP2738" s="186"/>
    </row>
    <row r="2739" spans="1:42" s="55" customFormat="1" ht="31.9" hidden="1" customHeight="1" outlineLevel="1" x14ac:dyDescent="0.25">
      <c r="A2739" s="143" t="s">
        <v>1246</v>
      </c>
      <c r="B2739" s="75" t="s">
        <v>1175</v>
      </c>
      <c r="C2739" s="73"/>
      <c r="D2739" s="111"/>
      <c r="E2739" s="76"/>
      <c r="F2739" s="76"/>
      <c r="G2739" s="78"/>
      <c r="H2739" s="186"/>
      <c r="I2739" s="186"/>
      <c r="J2739" s="186"/>
      <c r="K2739" s="186"/>
      <c r="L2739" s="186"/>
      <c r="M2739" s="186"/>
      <c r="N2739" s="186"/>
      <c r="O2739" s="186"/>
      <c r="P2739" s="186"/>
      <c r="Q2739" s="186"/>
      <c r="R2739" s="186"/>
      <c r="S2739" s="186"/>
      <c r="T2739" s="186"/>
      <c r="U2739" s="186"/>
      <c r="V2739" s="186"/>
      <c r="W2739" s="186"/>
      <c r="X2739" s="186"/>
      <c r="Y2739" s="186"/>
      <c r="Z2739" s="186"/>
      <c r="AA2739" s="186"/>
      <c r="AB2739" s="186"/>
      <c r="AC2739" s="186"/>
      <c r="AD2739" s="186"/>
      <c r="AE2739" s="186"/>
      <c r="AF2739" s="186"/>
      <c r="AG2739" s="186"/>
      <c r="AH2739" s="186"/>
      <c r="AI2739" s="186"/>
      <c r="AJ2739" s="186"/>
      <c r="AK2739" s="186"/>
      <c r="AL2739" s="186"/>
      <c r="AM2739" s="186"/>
      <c r="AN2739" s="186"/>
      <c r="AO2739" s="186"/>
      <c r="AP2739" s="186"/>
    </row>
    <row r="2740" spans="1:42" s="55" customFormat="1" ht="31.9" hidden="1" customHeight="1" outlineLevel="1" x14ac:dyDescent="0.25">
      <c r="A2740" s="143" t="s">
        <v>1247</v>
      </c>
      <c r="B2740" s="75" t="s">
        <v>1177</v>
      </c>
      <c r="C2740" s="73"/>
      <c r="D2740" s="111"/>
      <c r="E2740" s="76"/>
      <c r="F2740" s="76"/>
      <c r="G2740" s="78"/>
      <c r="H2740" s="186"/>
      <c r="I2740" s="186"/>
      <c r="J2740" s="186"/>
      <c r="K2740" s="186"/>
      <c r="L2740" s="186"/>
      <c r="M2740" s="186"/>
      <c r="N2740" s="186"/>
      <c r="O2740" s="186"/>
      <c r="P2740" s="186"/>
      <c r="Q2740" s="186"/>
      <c r="R2740" s="186"/>
      <c r="S2740" s="186"/>
      <c r="T2740" s="186"/>
      <c r="U2740" s="186"/>
      <c r="V2740" s="186"/>
      <c r="W2740" s="186"/>
      <c r="X2740" s="186"/>
      <c r="Y2740" s="186"/>
      <c r="Z2740" s="186"/>
      <c r="AA2740" s="186"/>
      <c r="AB2740" s="186"/>
      <c r="AC2740" s="186"/>
      <c r="AD2740" s="186"/>
      <c r="AE2740" s="186"/>
      <c r="AF2740" s="186"/>
      <c r="AG2740" s="186"/>
      <c r="AH2740" s="186"/>
      <c r="AI2740" s="186"/>
      <c r="AJ2740" s="186"/>
      <c r="AK2740" s="186"/>
      <c r="AL2740" s="186"/>
      <c r="AM2740" s="186"/>
      <c r="AN2740" s="186"/>
      <c r="AO2740" s="186"/>
      <c r="AP2740" s="186"/>
    </row>
    <row r="2741" spans="1:42" s="55" customFormat="1" ht="31.9" hidden="1" customHeight="1" outlineLevel="1" x14ac:dyDescent="0.25">
      <c r="A2741" s="143" t="s">
        <v>1248</v>
      </c>
      <c r="B2741" s="75" t="s">
        <v>1179</v>
      </c>
      <c r="C2741" s="73"/>
      <c r="D2741" s="111"/>
      <c r="E2741" s="76"/>
      <c r="F2741" s="76"/>
      <c r="G2741" s="78"/>
      <c r="H2741" s="186"/>
      <c r="I2741" s="186"/>
      <c r="J2741" s="186"/>
      <c r="K2741" s="186"/>
      <c r="L2741" s="186"/>
      <c r="M2741" s="186"/>
      <c r="N2741" s="186"/>
      <c r="O2741" s="186"/>
      <c r="P2741" s="186"/>
      <c r="Q2741" s="186"/>
      <c r="R2741" s="186"/>
      <c r="S2741" s="186"/>
      <c r="T2741" s="186"/>
      <c r="U2741" s="186"/>
      <c r="V2741" s="186"/>
      <c r="W2741" s="186"/>
      <c r="X2741" s="186"/>
      <c r="Y2741" s="186"/>
      <c r="Z2741" s="186"/>
      <c r="AA2741" s="186"/>
      <c r="AB2741" s="186"/>
      <c r="AC2741" s="186"/>
      <c r="AD2741" s="186"/>
      <c r="AE2741" s="186"/>
      <c r="AF2741" s="186"/>
      <c r="AG2741" s="186"/>
      <c r="AH2741" s="186"/>
      <c r="AI2741" s="186"/>
      <c r="AJ2741" s="186"/>
      <c r="AK2741" s="186"/>
      <c r="AL2741" s="186"/>
      <c r="AM2741" s="186"/>
      <c r="AN2741" s="186"/>
      <c r="AO2741" s="186"/>
      <c r="AP2741" s="186"/>
    </row>
    <row r="2742" spans="1:42" s="55" customFormat="1" ht="31.9" hidden="1" customHeight="1" outlineLevel="1" x14ac:dyDescent="0.25">
      <c r="A2742" s="143" t="s">
        <v>1249</v>
      </c>
      <c r="B2742" s="75" t="s">
        <v>1181</v>
      </c>
      <c r="C2742" s="73"/>
      <c r="D2742" s="111"/>
      <c r="E2742" s="76"/>
      <c r="F2742" s="76"/>
      <c r="G2742" s="78"/>
      <c r="H2742" s="186"/>
      <c r="I2742" s="186"/>
      <c r="J2742" s="186"/>
      <c r="K2742" s="186"/>
      <c r="L2742" s="186"/>
      <c r="M2742" s="186"/>
      <c r="N2742" s="186"/>
      <c r="O2742" s="186"/>
      <c r="P2742" s="186"/>
      <c r="Q2742" s="186"/>
      <c r="R2742" s="186"/>
      <c r="S2742" s="186"/>
      <c r="T2742" s="186"/>
      <c r="U2742" s="186"/>
      <c r="V2742" s="186"/>
      <c r="W2742" s="186"/>
      <c r="X2742" s="186"/>
      <c r="Y2742" s="186"/>
      <c r="Z2742" s="186"/>
      <c r="AA2742" s="186"/>
      <c r="AB2742" s="186"/>
      <c r="AC2742" s="186"/>
      <c r="AD2742" s="186"/>
      <c r="AE2742" s="186"/>
      <c r="AF2742" s="186"/>
      <c r="AG2742" s="186"/>
      <c r="AH2742" s="186"/>
      <c r="AI2742" s="186"/>
      <c r="AJ2742" s="186"/>
      <c r="AK2742" s="186"/>
      <c r="AL2742" s="186"/>
      <c r="AM2742" s="186"/>
      <c r="AN2742" s="186"/>
      <c r="AO2742" s="186"/>
      <c r="AP2742" s="186"/>
    </row>
    <row r="2743" spans="1:42" s="55" customFormat="1" ht="31.9" hidden="1" customHeight="1" outlineLevel="1" x14ac:dyDescent="0.25">
      <c r="A2743" s="143" t="s">
        <v>289</v>
      </c>
      <c r="B2743" s="72" t="s">
        <v>359</v>
      </c>
      <c r="C2743" s="73"/>
      <c r="D2743" s="111"/>
      <c r="E2743" s="76"/>
      <c r="F2743" s="76"/>
      <c r="G2743" s="78"/>
      <c r="H2743" s="186"/>
      <c r="I2743" s="186"/>
      <c r="J2743" s="186"/>
      <c r="K2743" s="186"/>
      <c r="L2743" s="186"/>
      <c r="M2743" s="186"/>
      <c r="N2743" s="186"/>
      <c r="O2743" s="186"/>
      <c r="P2743" s="186"/>
      <c r="Q2743" s="186"/>
      <c r="R2743" s="186"/>
      <c r="S2743" s="186"/>
      <c r="T2743" s="186"/>
      <c r="U2743" s="186"/>
      <c r="V2743" s="186"/>
      <c r="W2743" s="186"/>
      <c r="X2743" s="186"/>
      <c r="Y2743" s="186"/>
      <c r="Z2743" s="186"/>
      <c r="AA2743" s="186"/>
      <c r="AB2743" s="186"/>
      <c r="AC2743" s="186"/>
      <c r="AD2743" s="186"/>
      <c r="AE2743" s="186"/>
      <c r="AF2743" s="186"/>
      <c r="AG2743" s="186"/>
      <c r="AH2743" s="186"/>
      <c r="AI2743" s="186"/>
      <c r="AJ2743" s="186"/>
      <c r="AK2743" s="186"/>
      <c r="AL2743" s="186"/>
      <c r="AM2743" s="186"/>
      <c r="AN2743" s="186"/>
      <c r="AO2743" s="186"/>
      <c r="AP2743" s="186"/>
    </row>
    <row r="2744" spans="1:42" s="55" customFormat="1" ht="31.9" hidden="1" customHeight="1" outlineLevel="1" x14ac:dyDescent="0.25">
      <c r="A2744" s="143" t="s">
        <v>1250</v>
      </c>
      <c r="B2744" s="75" t="s">
        <v>1173</v>
      </c>
      <c r="C2744" s="73"/>
      <c r="D2744" s="111"/>
      <c r="E2744" s="76"/>
      <c r="F2744" s="76"/>
      <c r="G2744" s="78"/>
      <c r="H2744" s="186"/>
      <c r="I2744" s="186"/>
      <c r="J2744" s="186"/>
      <c r="K2744" s="186"/>
      <c r="L2744" s="186"/>
      <c r="M2744" s="186"/>
      <c r="N2744" s="186"/>
      <c r="O2744" s="186"/>
      <c r="P2744" s="186"/>
      <c r="Q2744" s="186"/>
      <c r="R2744" s="186"/>
      <c r="S2744" s="186"/>
      <c r="T2744" s="186"/>
      <c r="U2744" s="186"/>
      <c r="V2744" s="186"/>
      <c r="W2744" s="186"/>
      <c r="X2744" s="186"/>
      <c r="Y2744" s="186"/>
      <c r="Z2744" s="186"/>
      <c r="AA2744" s="186"/>
      <c r="AB2744" s="186"/>
      <c r="AC2744" s="186"/>
      <c r="AD2744" s="186"/>
      <c r="AE2744" s="186"/>
      <c r="AF2744" s="186"/>
      <c r="AG2744" s="186"/>
      <c r="AH2744" s="186"/>
      <c r="AI2744" s="186"/>
      <c r="AJ2744" s="186"/>
      <c r="AK2744" s="186"/>
      <c r="AL2744" s="186"/>
      <c r="AM2744" s="186"/>
      <c r="AN2744" s="186"/>
      <c r="AO2744" s="186"/>
      <c r="AP2744" s="186"/>
    </row>
    <row r="2745" spans="1:42" s="55" customFormat="1" ht="31.9" hidden="1" customHeight="1" outlineLevel="1" x14ac:dyDescent="0.25">
      <c r="A2745" s="143" t="s">
        <v>1251</v>
      </c>
      <c r="B2745" s="75" t="s">
        <v>1175</v>
      </c>
      <c r="C2745" s="73"/>
      <c r="D2745" s="111"/>
      <c r="E2745" s="76"/>
      <c r="F2745" s="76"/>
      <c r="G2745" s="78"/>
      <c r="H2745" s="186"/>
      <c r="I2745" s="186"/>
      <c r="J2745" s="186"/>
      <c r="K2745" s="186"/>
      <c r="L2745" s="186"/>
      <c r="M2745" s="186"/>
      <c r="N2745" s="186"/>
      <c r="O2745" s="186"/>
      <c r="P2745" s="186"/>
      <c r="Q2745" s="186"/>
      <c r="R2745" s="186"/>
      <c r="S2745" s="186"/>
      <c r="T2745" s="186"/>
      <c r="U2745" s="186"/>
      <c r="V2745" s="186"/>
      <c r="W2745" s="186"/>
      <c r="X2745" s="186"/>
      <c r="Y2745" s="186"/>
      <c r="Z2745" s="186"/>
      <c r="AA2745" s="186"/>
      <c r="AB2745" s="186"/>
      <c r="AC2745" s="186"/>
      <c r="AD2745" s="186"/>
      <c r="AE2745" s="186"/>
      <c r="AF2745" s="186"/>
      <c r="AG2745" s="186"/>
      <c r="AH2745" s="186"/>
      <c r="AI2745" s="186"/>
      <c r="AJ2745" s="186"/>
      <c r="AK2745" s="186"/>
      <c r="AL2745" s="186"/>
      <c r="AM2745" s="186"/>
      <c r="AN2745" s="186"/>
      <c r="AO2745" s="186"/>
      <c r="AP2745" s="186"/>
    </row>
    <row r="2746" spans="1:42" s="55" customFormat="1" ht="31.9" hidden="1" customHeight="1" outlineLevel="1" x14ac:dyDescent="0.25">
      <c r="A2746" s="143" t="s">
        <v>1252</v>
      </c>
      <c r="B2746" s="75" t="s">
        <v>1177</v>
      </c>
      <c r="C2746" s="73"/>
      <c r="D2746" s="111"/>
      <c r="E2746" s="76"/>
      <c r="F2746" s="76"/>
      <c r="G2746" s="78"/>
      <c r="H2746" s="186"/>
      <c r="I2746" s="186"/>
      <c r="J2746" s="186"/>
      <c r="K2746" s="186"/>
      <c r="L2746" s="186"/>
      <c r="M2746" s="186"/>
      <c r="N2746" s="186"/>
      <c r="O2746" s="186"/>
      <c r="P2746" s="186"/>
      <c r="Q2746" s="186"/>
      <c r="R2746" s="186"/>
      <c r="S2746" s="186"/>
      <c r="T2746" s="186"/>
      <c r="U2746" s="186"/>
      <c r="V2746" s="186"/>
      <c r="W2746" s="186"/>
      <c r="X2746" s="186"/>
      <c r="Y2746" s="186"/>
      <c r="Z2746" s="186"/>
      <c r="AA2746" s="186"/>
      <c r="AB2746" s="186"/>
      <c r="AC2746" s="186"/>
      <c r="AD2746" s="186"/>
      <c r="AE2746" s="186"/>
      <c r="AF2746" s="186"/>
      <c r="AG2746" s="186"/>
      <c r="AH2746" s="186"/>
      <c r="AI2746" s="186"/>
      <c r="AJ2746" s="186"/>
      <c r="AK2746" s="186"/>
      <c r="AL2746" s="186"/>
      <c r="AM2746" s="186"/>
      <c r="AN2746" s="186"/>
      <c r="AO2746" s="186"/>
      <c r="AP2746" s="186"/>
    </row>
    <row r="2747" spans="1:42" s="55" customFormat="1" ht="31.9" hidden="1" customHeight="1" outlineLevel="1" x14ac:dyDescent="0.25">
      <c r="A2747" s="143" t="s">
        <v>1253</v>
      </c>
      <c r="B2747" s="75" t="s">
        <v>1179</v>
      </c>
      <c r="C2747" s="73"/>
      <c r="D2747" s="111"/>
      <c r="E2747" s="76"/>
      <c r="F2747" s="76"/>
      <c r="G2747" s="78"/>
      <c r="H2747" s="186"/>
      <c r="I2747" s="186"/>
      <c r="J2747" s="186"/>
      <c r="K2747" s="186"/>
      <c r="L2747" s="186"/>
      <c r="M2747" s="186"/>
      <c r="N2747" s="186"/>
      <c r="O2747" s="186"/>
      <c r="P2747" s="186"/>
      <c r="Q2747" s="186"/>
      <c r="R2747" s="186"/>
      <c r="S2747" s="186"/>
      <c r="T2747" s="186"/>
      <c r="U2747" s="186"/>
      <c r="V2747" s="186"/>
      <c r="W2747" s="186"/>
      <c r="X2747" s="186"/>
      <c r="Y2747" s="186"/>
      <c r="Z2747" s="186"/>
      <c r="AA2747" s="186"/>
      <c r="AB2747" s="186"/>
      <c r="AC2747" s="186"/>
      <c r="AD2747" s="186"/>
      <c r="AE2747" s="186"/>
      <c r="AF2747" s="186"/>
      <c r="AG2747" s="186"/>
      <c r="AH2747" s="186"/>
      <c r="AI2747" s="186"/>
      <c r="AJ2747" s="186"/>
      <c r="AK2747" s="186"/>
      <c r="AL2747" s="186"/>
      <c r="AM2747" s="186"/>
      <c r="AN2747" s="186"/>
      <c r="AO2747" s="186"/>
      <c r="AP2747" s="186"/>
    </row>
    <row r="2748" spans="1:42" s="55" customFormat="1" ht="31.9" hidden="1" customHeight="1" outlineLevel="1" x14ac:dyDescent="0.25">
      <c r="A2748" s="143" t="s">
        <v>1254</v>
      </c>
      <c r="B2748" s="75" t="s">
        <v>1181</v>
      </c>
      <c r="C2748" s="73"/>
      <c r="D2748" s="111"/>
      <c r="E2748" s="76"/>
      <c r="F2748" s="76"/>
      <c r="G2748" s="78"/>
      <c r="H2748" s="186"/>
      <c r="I2748" s="186"/>
      <c r="J2748" s="186"/>
      <c r="K2748" s="186"/>
      <c r="L2748" s="186"/>
      <c r="M2748" s="186"/>
      <c r="N2748" s="186"/>
      <c r="O2748" s="186"/>
      <c r="P2748" s="186"/>
      <c r="Q2748" s="186"/>
      <c r="R2748" s="186"/>
      <c r="S2748" s="186"/>
      <c r="T2748" s="186"/>
      <c r="U2748" s="186"/>
      <c r="V2748" s="186"/>
      <c r="W2748" s="186"/>
      <c r="X2748" s="186"/>
      <c r="Y2748" s="186"/>
      <c r="Z2748" s="186"/>
      <c r="AA2748" s="186"/>
      <c r="AB2748" s="186"/>
      <c r="AC2748" s="186"/>
      <c r="AD2748" s="186"/>
      <c r="AE2748" s="186"/>
      <c r="AF2748" s="186"/>
      <c r="AG2748" s="186"/>
      <c r="AH2748" s="186"/>
      <c r="AI2748" s="186"/>
      <c r="AJ2748" s="186"/>
      <c r="AK2748" s="186"/>
      <c r="AL2748" s="186"/>
      <c r="AM2748" s="186"/>
      <c r="AN2748" s="186"/>
      <c r="AO2748" s="186"/>
      <c r="AP2748" s="186"/>
    </row>
    <row r="2749" spans="1:42" s="55" customFormat="1" ht="31.9" hidden="1" customHeight="1" outlineLevel="1" x14ac:dyDescent="0.25">
      <c r="A2749" s="143" t="s">
        <v>1255</v>
      </c>
      <c r="B2749" s="72" t="s">
        <v>362</v>
      </c>
      <c r="C2749" s="73"/>
      <c r="D2749" s="111"/>
      <c r="E2749" s="76"/>
      <c r="F2749" s="76"/>
      <c r="G2749" s="78"/>
      <c r="H2749" s="186"/>
      <c r="I2749" s="186"/>
      <c r="J2749" s="186"/>
      <c r="K2749" s="186"/>
      <c r="L2749" s="186"/>
      <c r="M2749" s="186"/>
      <c r="N2749" s="186"/>
      <c r="O2749" s="186"/>
      <c r="P2749" s="186"/>
      <c r="Q2749" s="186"/>
      <c r="R2749" s="186"/>
      <c r="S2749" s="186"/>
      <c r="T2749" s="186"/>
      <c r="U2749" s="186"/>
      <c r="V2749" s="186"/>
      <c r="W2749" s="186"/>
      <c r="X2749" s="186"/>
      <c r="Y2749" s="186"/>
      <c r="Z2749" s="186"/>
      <c r="AA2749" s="186"/>
      <c r="AB2749" s="186"/>
      <c r="AC2749" s="186"/>
      <c r="AD2749" s="186"/>
      <c r="AE2749" s="186"/>
      <c r="AF2749" s="186"/>
      <c r="AG2749" s="186"/>
      <c r="AH2749" s="186"/>
      <c r="AI2749" s="186"/>
      <c r="AJ2749" s="186"/>
      <c r="AK2749" s="186"/>
      <c r="AL2749" s="186"/>
      <c r="AM2749" s="186"/>
      <c r="AN2749" s="186"/>
      <c r="AO2749" s="186"/>
      <c r="AP2749" s="186"/>
    </row>
    <row r="2750" spans="1:42" s="55" customFormat="1" ht="31.9" hidden="1" customHeight="1" outlineLevel="1" x14ac:dyDescent="0.25">
      <c r="A2750" s="143" t="s">
        <v>1256</v>
      </c>
      <c r="B2750" s="75" t="s">
        <v>1173</v>
      </c>
      <c r="C2750" s="73"/>
      <c r="D2750" s="111"/>
      <c r="E2750" s="76"/>
      <c r="F2750" s="76"/>
      <c r="G2750" s="78"/>
      <c r="H2750" s="186"/>
      <c r="I2750" s="186"/>
      <c r="J2750" s="186"/>
      <c r="K2750" s="186"/>
      <c r="L2750" s="186"/>
      <c r="M2750" s="186"/>
      <c r="N2750" s="186"/>
      <c r="O2750" s="186"/>
      <c r="P2750" s="186"/>
      <c r="Q2750" s="186"/>
      <c r="R2750" s="186"/>
      <c r="S2750" s="186"/>
      <c r="T2750" s="186"/>
      <c r="U2750" s="186"/>
      <c r="V2750" s="186"/>
      <c r="W2750" s="186"/>
      <c r="X2750" s="186"/>
      <c r="Y2750" s="186"/>
      <c r="Z2750" s="186"/>
      <c r="AA2750" s="186"/>
      <c r="AB2750" s="186"/>
      <c r="AC2750" s="186"/>
      <c r="AD2750" s="186"/>
      <c r="AE2750" s="186"/>
      <c r="AF2750" s="186"/>
      <c r="AG2750" s="186"/>
      <c r="AH2750" s="186"/>
      <c r="AI2750" s="186"/>
      <c r="AJ2750" s="186"/>
      <c r="AK2750" s="186"/>
      <c r="AL2750" s="186"/>
      <c r="AM2750" s="186"/>
      <c r="AN2750" s="186"/>
      <c r="AO2750" s="186"/>
      <c r="AP2750" s="186"/>
    </row>
    <row r="2751" spans="1:42" s="55" customFormat="1" ht="31.9" hidden="1" customHeight="1" outlineLevel="1" x14ac:dyDescent="0.25">
      <c r="A2751" s="143" t="s">
        <v>1257</v>
      </c>
      <c r="B2751" s="75" t="s">
        <v>1175</v>
      </c>
      <c r="C2751" s="73"/>
      <c r="D2751" s="111"/>
      <c r="E2751" s="76"/>
      <c r="F2751" s="76"/>
      <c r="G2751" s="78"/>
      <c r="H2751" s="186"/>
      <c r="I2751" s="186"/>
      <c r="J2751" s="186"/>
      <c r="K2751" s="186"/>
      <c r="L2751" s="186"/>
      <c r="M2751" s="186"/>
      <c r="N2751" s="186"/>
      <c r="O2751" s="186"/>
      <c r="P2751" s="186"/>
      <c r="Q2751" s="186"/>
      <c r="R2751" s="186"/>
      <c r="S2751" s="186"/>
      <c r="T2751" s="186"/>
      <c r="U2751" s="186"/>
      <c r="V2751" s="186"/>
      <c r="W2751" s="186"/>
      <c r="X2751" s="186"/>
      <c r="Y2751" s="186"/>
      <c r="Z2751" s="186"/>
      <c r="AA2751" s="186"/>
      <c r="AB2751" s="186"/>
      <c r="AC2751" s="186"/>
      <c r="AD2751" s="186"/>
      <c r="AE2751" s="186"/>
      <c r="AF2751" s="186"/>
      <c r="AG2751" s="186"/>
      <c r="AH2751" s="186"/>
      <c r="AI2751" s="186"/>
      <c r="AJ2751" s="186"/>
      <c r="AK2751" s="186"/>
      <c r="AL2751" s="186"/>
      <c r="AM2751" s="186"/>
      <c r="AN2751" s="186"/>
      <c r="AO2751" s="186"/>
      <c r="AP2751" s="186"/>
    </row>
    <row r="2752" spans="1:42" s="55" customFormat="1" ht="31.9" hidden="1" customHeight="1" outlineLevel="1" x14ac:dyDescent="0.25">
      <c r="A2752" s="143" t="s">
        <v>1258</v>
      </c>
      <c r="B2752" s="75" t="s">
        <v>1177</v>
      </c>
      <c r="C2752" s="73"/>
      <c r="D2752" s="111"/>
      <c r="E2752" s="76"/>
      <c r="F2752" s="76"/>
      <c r="G2752" s="78"/>
      <c r="H2752" s="186"/>
      <c r="I2752" s="186"/>
      <c r="J2752" s="186"/>
      <c r="K2752" s="186"/>
      <c r="L2752" s="186"/>
      <c r="M2752" s="186"/>
      <c r="N2752" s="186"/>
      <c r="O2752" s="186"/>
      <c r="P2752" s="186"/>
      <c r="Q2752" s="186"/>
      <c r="R2752" s="186"/>
      <c r="S2752" s="186"/>
      <c r="T2752" s="186"/>
      <c r="U2752" s="186"/>
      <c r="V2752" s="186"/>
      <c r="W2752" s="186"/>
      <c r="X2752" s="186"/>
      <c r="Y2752" s="186"/>
      <c r="Z2752" s="186"/>
      <c r="AA2752" s="186"/>
      <c r="AB2752" s="186"/>
      <c r="AC2752" s="186"/>
      <c r="AD2752" s="186"/>
      <c r="AE2752" s="186"/>
      <c r="AF2752" s="186"/>
      <c r="AG2752" s="186"/>
      <c r="AH2752" s="186"/>
      <c r="AI2752" s="186"/>
      <c r="AJ2752" s="186"/>
      <c r="AK2752" s="186"/>
      <c r="AL2752" s="186"/>
      <c r="AM2752" s="186"/>
      <c r="AN2752" s="186"/>
      <c r="AO2752" s="186"/>
      <c r="AP2752" s="186"/>
    </row>
    <row r="2753" spans="1:42" s="55" customFormat="1" ht="31.9" hidden="1" customHeight="1" outlineLevel="1" x14ac:dyDescent="0.25">
      <c r="A2753" s="143" t="s">
        <v>1259</v>
      </c>
      <c r="B2753" s="75" t="s">
        <v>1179</v>
      </c>
      <c r="C2753" s="73"/>
      <c r="D2753" s="111"/>
      <c r="E2753" s="76"/>
      <c r="F2753" s="76"/>
      <c r="G2753" s="78"/>
      <c r="H2753" s="186"/>
      <c r="I2753" s="186"/>
      <c r="J2753" s="186"/>
      <c r="K2753" s="186"/>
      <c r="L2753" s="186"/>
      <c r="M2753" s="186"/>
      <c r="N2753" s="186"/>
      <c r="O2753" s="186"/>
      <c r="P2753" s="186"/>
      <c r="Q2753" s="186"/>
      <c r="R2753" s="186"/>
      <c r="S2753" s="186"/>
      <c r="T2753" s="186"/>
      <c r="U2753" s="186"/>
      <c r="V2753" s="186"/>
      <c r="W2753" s="186"/>
      <c r="X2753" s="186"/>
      <c r="Y2753" s="186"/>
      <c r="Z2753" s="186"/>
      <c r="AA2753" s="186"/>
      <c r="AB2753" s="186"/>
      <c r="AC2753" s="186"/>
      <c r="AD2753" s="186"/>
      <c r="AE2753" s="186"/>
      <c r="AF2753" s="186"/>
      <c r="AG2753" s="186"/>
      <c r="AH2753" s="186"/>
      <c r="AI2753" s="186"/>
      <c r="AJ2753" s="186"/>
      <c r="AK2753" s="186"/>
      <c r="AL2753" s="186"/>
      <c r="AM2753" s="186"/>
      <c r="AN2753" s="186"/>
      <c r="AO2753" s="186"/>
      <c r="AP2753" s="186"/>
    </row>
    <row r="2754" spans="1:42" s="55" customFormat="1" ht="31.9" hidden="1" customHeight="1" outlineLevel="1" x14ac:dyDescent="0.25">
      <c r="A2754" s="143" t="s">
        <v>1260</v>
      </c>
      <c r="B2754" s="75" t="s">
        <v>1181</v>
      </c>
      <c r="C2754" s="73"/>
      <c r="D2754" s="111"/>
      <c r="E2754" s="76"/>
      <c r="F2754" s="76"/>
      <c r="G2754" s="78"/>
      <c r="H2754" s="186"/>
      <c r="I2754" s="186"/>
      <c r="J2754" s="186"/>
      <c r="K2754" s="186"/>
      <c r="L2754" s="186"/>
      <c r="M2754" s="186"/>
      <c r="N2754" s="186"/>
      <c r="O2754" s="186"/>
      <c r="P2754" s="186"/>
      <c r="Q2754" s="186"/>
      <c r="R2754" s="186"/>
      <c r="S2754" s="186"/>
      <c r="T2754" s="186"/>
      <c r="U2754" s="186"/>
      <c r="V2754" s="186"/>
      <c r="W2754" s="186"/>
      <c r="X2754" s="186"/>
      <c r="Y2754" s="186"/>
      <c r="Z2754" s="186"/>
      <c r="AA2754" s="186"/>
      <c r="AB2754" s="186"/>
      <c r="AC2754" s="186"/>
      <c r="AD2754" s="186"/>
      <c r="AE2754" s="186"/>
      <c r="AF2754" s="186"/>
      <c r="AG2754" s="186"/>
      <c r="AH2754" s="186"/>
      <c r="AI2754" s="186"/>
      <c r="AJ2754" s="186"/>
      <c r="AK2754" s="186"/>
      <c r="AL2754" s="186"/>
      <c r="AM2754" s="186"/>
      <c r="AN2754" s="186"/>
      <c r="AO2754" s="186"/>
      <c r="AP2754" s="186"/>
    </row>
    <row r="2755" spans="1:42" s="55" customFormat="1" ht="31.9" hidden="1" customHeight="1" outlineLevel="1" x14ac:dyDescent="0.25">
      <c r="A2755" s="143" t="s">
        <v>1261</v>
      </c>
      <c r="B2755" s="72" t="s">
        <v>7</v>
      </c>
      <c r="C2755" s="73"/>
      <c r="D2755" s="111"/>
      <c r="E2755" s="76"/>
      <c r="F2755" s="76"/>
      <c r="G2755" s="78"/>
      <c r="H2755" s="186"/>
      <c r="I2755" s="186"/>
      <c r="J2755" s="186"/>
      <c r="K2755" s="186"/>
      <c r="L2755" s="186"/>
      <c r="M2755" s="186"/>
      <c r="N2755" s="186"/>
      <c r="O2755" s="186"/>
      <c r="P2755" s="186"/>
      <c r="Q2755" s="186"/>
      <c r="R2755" s="186"/>
      <c r="S2755" s="186"/>
      <c r="T2755" s="186"/>
      <c r="U2755" s="186"/>
      <c r="V2755" s="186"/>
      <c r="W2755" s="186"/>
      <c r="X2755" s="186"/>
      <c r="Y2755" s="186"/>
      <c r="Z2755" s="186"/>
      <c r="AA2755" s="186"/>
      <c r="AB2755" s="186"/>
      <c r="AC2755" s="186"/>
      <c r="AD2755" s="186"/>
      <c r="AE2755" s="186"/>
      <c r="AF2755" s="186"/>
      <c r="AG2755" s="186"/>
      <c r="AH2755" s="186"/>
      <c r="AI2755" s="186"/>
      <c r="AJ2755" s="186"/>
      <c r="AK2755" s="186"/>
      <c r="AL2755" s="186"/>
      <c r="AM2755" s="186"/>
      <c r="AN2755" s="186"/>
      <c r="AO2755" s="186"/>
      <c r="AP2755" s="186"/>
    </row>
    <row r="2756" spans="1:42" s="55" customFormat="1" ht="31.9" hidden="1" customHeight="1" outlineLevel="1" x14ac:dyDescent="0.25">
      <c r="A2756" s="143" t="s">
        <v>1262</v>
      </c>
      <c r="B2756" s="75" t="s">
        <v>1173</v>
      </c>
      <c r="C2756" s="73"/>
      <c r="D2756" s="111"/>
      <c r="E2756" s="76"/>
      <c r="F2756" s="76"/>
      <c r="G2756" s="78"/>
      <c r="H2756" s="186"/>
      <c r="I2756" s="186"/>
      <c r="J2756" s="186"/>
      <c r="K2756" s="186"/>
      <c r="L2756" s="186"/>
      <c r="M2756" s="186"/>
      <c r="N2756" s="186"/>
      <c r="O2756" s="186"/>
      <c r="P2756" s="186"/>
      <c r="Q2756" s="186"/>
      <c r="R2756" s="186"/>
      <c r="S2756" s="186"/>
      <c r="T2756" s="186"/>
      <c r="U2756" s="186"/>
      <c r="V2756" s="186"/>
      <c r="W2756" s="186"/>
      <c r="X2756" s="186"/>
      <c r="Y2756" s="186"/>
      <c r="Z2756" s="186"/>
      <c r="AA2756" s="186"/>
      <c r="AB2756" s="186"/>
      <c r="AC2756" s="186"/>
      <c r="AD2756" s="186"/>
      <c r="AE2756" s="186"/>
      <c r="AF2756" s="186"/>
      <c r="AG2756" s="186"/>
      <c r="AH2756" s="186"/>
      <c r="AI2756" s="186"/>
      <c r="AJ2756" s="186"/>
      <c r="AK2756" s="186"/>
      <c r="AL2756" s="186"/>
      <c r="AM2756" s="186"/>
      <c r="AN2756" s="186"/>
      <c r="AO2756" s="186"/>
      <c r="AP2756" s="186"/>
    </row>
    <row r="2757" spans="1:42" s="55" customFormat="1" ht="31.9" hidden="1" customHeight="1" outlineLevel="1" x14ac:dyDescent="0.25">
      <c r="A2757" s="143" t="s">
        <v>1263</v>
      </c>
      <c r="B2757" s="75" t="s">
        <v>1175</v>
      </c>
      <c r="C2757" s="73"/>
      <c r="D2757" s="111"/>
      <c r="E2757" s="76"/>
      <c r="F2757" s="76"/>
      <c r="G2757" s="78"/>
      <c r="H2757" s="186"/>
      <c r="I2757" s="186"/>
      <c r="J2757" s="186"/>
      <c r="K2757" s="186"/>
      <c r="L2757" s="186"/>
      <c r="M2757" s="186"/>
      <c r="N2757" s="186"/>
      <c r="O2757" s="186"/>
      <c r="P2757" s="186"/>
      <c r="Q2757" s="186"/>
      <c r="R2757" s="186"/>
      <c r="S2757" s="186"/>
      <c r="T2757" s="186"/>
      <c r="U2757" s="186"/>
      <c r="V2757" s="186"/>
      <c r="W2757" s="186"/>
      <c r="X2757" s="186"/>
      <c r="Y2757" s="186"/>
      <c r="Z2757" s="186"/>
      <c r="AA2757" s="186"/>
      <c r="AB2757" s="186"/>
      <c r="AC2757" s="186"/>
      <c r="AD2757" s="186"/>
      <c r="AE2757" s="186"/>
      <c r="AF2757" s="186"/>
      <c r="AG2757" s="186"/>
      <c r="AH2757" s="186"/>
      <c r="AI2757" s="186"/>
      <c r="AJ2757" s="186"/>
      <c r="AK2757" s="186"/>
      <c r="AL2757" s="186"/>
      <c r="AM2757" s="186"/>
      <c r="AN2757" s="186"/>
      <c r="AO2757" s="186"/>
      <c r="AP2757" s="186"/>
    </row>
    <row r="2758" spans="1:42" s="55" customFormat="1" ht="31.9" hidden="1" customHeight="1" outlineLevel="1" x14ac:dyDescent="0.25">
      <c r="A2758" s="143" t="s">
        <v>1264</v>
      </c>
      <c r="B2758" s="75" t="s">
        <v>1177</v>
      </c>
      <c r="C2758" s="73"/>
      <c r="D2758" s="111"/>
      <c r="E2758" s="76"/>
      <c r="F2758" s="76"/>
      <c r="G2758" s="78"/>
      <c r="H2758" s="186"/>
      <c r="I2758" s="186"/>
      <c r="J2758" s="186"/>
      <c r="K2758" s="186"/>
      <c r="L2758" s="186"/>
      <c r="M2758" s="186"/>
      <c r="N2758" s="186"/>
      <c r="O2758" s="186"/>
      <c r="P2758" s="186"/>
      <c r="Q2758" s="186"/>
      <c r="R2758" s="186"/>
      <c r="S2758" s="186"/>
      <c r="T2758" s="186"/>
      <c r="U2758" s="186"/>
      <c r="V2758" s="186"/>
      <c r="W2758" s="186"/>
      <c r="X2758" s="186"/>
      <c r="Y2758" s="186"/>
      <c r="Z2758" s="186"/>
      <c r="AA2758" s="186"/>
      <c r="AB2758" s="186"/>
      <c r="AC2758" s="186"/>
      <c r="AD2758" s="186"/>
      <c r="AE2758" s="186"/>
      <c r="AF2758" s="186"/>
      <c r="AG2758" s="186"/>
      <c r="AH2758" s="186"/>
      <c r="AI2758" s="186"/>
      <c r="AJ2758" s="186"/>
      <c r="AK2758" s="186"/>
      <c r="AL2758" s="186"/>
      <c r="AM2758" s="186"/>
      <c r="AN2758" s="186"/>
      <c r="AO2758" s="186"/>
      <c r="AP2758" s="186"/>
    </row>
    <row r="2759" spans="1:42" s="55" customFormat="1" ht="31.9" hidden="1" customHeight="1" outlineLevel="1" x14ac:dyDescent="0.25">
      <c r="A2759" s="143" t="s">
        <v>1265</v>
      </c>
      <c r="B2759" s="75" t="s">
        <v>1179</v>
      </c>
      <c r="C2759" s="73"/>
      <c r="D2759" s="111"/>
      <c r="E2759" s="76"/>
      <c r="F2759" s="76"/>
      <c r="G2759" s="78"/>
      <c r="H2759" s="186"/>
      <c r="I2759" s="186"/>
      <c r="J2759" s="186"/>
      <c r="K2759" s="186"/>
      <c r="L2759" s="186"/>
      <c r="M2759" s="186"/>
      <c r="N2759" s="186"/>
      <c r="O2759" s="186"/>
      <c r="P2759" s="186"/>
      <c r="Q2759" s="186"/>
      <c r="R2759" s="186"/>
      <c r="S2759" s="186"/>
      <c r="T2759" s="186"/>
      <c r="U2759" s="186"/>
      <c r="V2759" s="186"/>
      <c r="W2759" s="186"/>
      <c r="X2759" s="186"/>
      <c r="Y2759" s="186"/>
      <c r="Z2759" s="186"/>
      <c r="AA2759" s="186"/>
      <c r="AB2759" s="186"/>
      <c r="AC2759" s="186"/>
      <c r="AD2759" s="186"/>
      <c r="AE2759" s="186"/>
      <c r="AF2759" s="186"/>
      <c r="AG2759" s="186"/>
      <c r="AH2759" s="186"/>
      <c r="AI2759" s="186"/>
      <c r="AJ2759" s="186"/>
      <c r="AK2759" s="186"/>
      <c r="AL2759" s="186"/>
      <c r="AM2759" s="186"/>
      <c r="AN2759" s="186"/>
      <c r="AO2759" s="186"/>
      <c r="AP2759" s="186"/>
    </row>
    <row r="2760" spans="1:42" s="55" customFormat="1" ht="31.9" hidden="1" customHeight="1" outlineLevel="1" x14ac:dyDescent="0.25">
      <c r="A2760" s="143" t="s">
        <v>1266</v>
      </c>
      <c r="B2760" s="75" t="s">
        <v>1181</v>
      </c>
      <c r="C2760" s="73"/>
      <c r="D2760" s="111"/>
      <c r="E2760" s="76"/>
      <c r="F2760" s="76"/>
      <c r="G2760" s="78"/>
      <c r="H2760" s="186"/>
      <c r="I2760" s="186"/>
      <c r="J2760" s="186"/>
      <c r="K2760" s="186"/>
      <c r="L2760" s="186"/>
      <c r="M2760" s="186"/>
      <c r="N2760" s="186"/>
      <c r="O2760" s="186"/>
      <c r="P2760" s="186"/>
      <c r="Q2760" s="186"/>
      <c r="R2760" s="186"/>
      <c r="S2760" s="186"/>
      <c r="T2760" s="186"/>
      <c r="U2760" s="186"/>
      <c r="V2760" s="186"/>
      <c r="W2760" s="186"/>
      <c r="X2760" s="186"/>
      <c r="Y2760" s="186"/>
      <c r="Z2760" s="186"/>
      <c r="AA2760" s="186"/>
      <c r="AB2760" s="186"/>
      <c r="AC2760" s="186"/>
      <c r="AD2760" s="186"/>
      <c r="AE2760" s="186"/>
      <c r="AF2760" s="186"/>
      <c r="AG2760" s="186"/>
      <c r="AH2760" s="186"/>
      <c r="AI2760" s="186"/>
      <c r="AJ2760" s="186"/>
      <c r="AK2760" s="186"/>
      <c r="AL2760" s="186"/>
      <c r="AM2760" s="186"/>
      <c r="AN2760" s="186"/>
      <c r="AO2760" s="186"/>
      <c r="AP2760" s="186"/>
    </row>
    <row r="2761" spans="1:42" s="55" customFormat="1" ht="31.9" hidden="1" customHeight="1" outlineLevel="1" x14ac:dyDescent="0.25">
      <c r="A2761" s="143" t="s">
        <v>1267</v>
      </c>
      <c r="B2761" s="72" t="s">
        <v>327</v>
      </c>
      <c r="C2761" s="73"/>
      <c r="D2761" s="111"/>
      <c r="E2761" s="76"/>
      <c r="F2761" s="76"/>
      <c r="G2761" s="78"/>
      <c r="H2761" s="186"/>
      <c r="I2761" s="186"/>
      <c r="J2761" s="186"/>
      <c r="K2761" s="186"/>
      <c r="L2761" s="186"/>
      <c r="M2761" s="186"/>
      <c r="N2761" s="186"/>
      <c r="O2761" s="186"/>
      <c r="P2761" s="186"/>
      <c r="Q2761" s="186"/>
      <c r="R2761" s="186"/>
      <c r="S2761" s="186"/>
      <c r="T2761" s="186"/>
      <c r="U2761" s="186"/>
      <c r="V2761" s="186"/>
      <c r="W2761" s="186"/>
      <c r="X2761" s="186"/>
      <c r="Y2761" s="186"/>
      <c r="Z2761" s="186"/>
      <c r="AA2761" s="186"/>
      <c r="AB2761" s="186"/>
      <c r="AC2761" s="186"/>
      <c r="AD2761" s="186"/>
      <c r="AE2761" s="186"/>
      <c r="AF2761" s="186"/>
      <c r="AG2761" s="186"/>
      <c r="AH2761" s="186"/>
      <c r="AI2761" s="186"/>
      <c r="AJ2761" s="186"/>
      <c r="AK2761" s="186"/>
      <c r="AL2761" s="186"/>
      <c r="AM2761" s="186"/>
      <c r="AN2761" s="186"/>
      <c r="AO2761" s="186"/>
      <c r="AP2761" s="186"/>
    </row>
    <row r="2762" spans="1:42" s="55" customFormat="1" ht="31.9" hidden="1" customHeight="1" outlineLevel="1" x14ac:dyDescent="0.25">
      <c r="A2762" s="143" t="s">
        <v>1268</v>
      </c>
      <c r="B2762" s="75" t="s">
        <v>1173</v>
      </c>
      <c r="C2762" s="73"/>
      <c r="D2762" s="111"/>
      <c r="E2762" s="76"/>
      <c r="F2762" s="76"/>
      <c r="G2762" s="78"/>
      <c r="H2762" s="186"/>
      <c r="I2762" s="186"/>
      <c r="J2762" s="186"/>
      <c r="K2762" s="186"/>
      <c r="L2762" s="186"/>
      <c r="M2762" s="186"/>
      <c r="N2762" s="186"/>
      <c r="O2762" s="186"/>
      <c r="P2762" s="186"/>
      <c r="Q2762" s="186"/>
      <c r="R2762" s="186"/>
      <c r="S2762" s="186"/>
      <c r="T2762" s="186"/>
      <c r="U2762" s="186"/>
      <c r="V2762" s="186"/>
      <c r="W2762" s="186"/>
      <c r="X2762" s="186"/>
      <c r="Y2762" s="186"/>
      <c r="Z2762" s="186"/>
      <c r="AA2762" s="186"/>
      <c r="AB2762" s="186"/>
      <c r="AC2762" s="186"/>
      <c r="AD2762" s="186"/>
      <c r="AE2762" s="186"/>
      <c r="AF2762" s="186"/>
      <c r="AG2762" s="186"/>
      <c r="AH2762" s="186"/>
      <c r="AI2762" s="186"/>
      <c r="AJ2762" s="186"/>
      <c r="AK2762" s="186"/>
      <c r="AL2762" s="186"/>
      <c r="AM2762" s="186"/>
      <c r="AN2762" s="186"/>
      <c r="AO2762" s="186"/>
      <c r="AP2762" s="186"/>
    </row>
    <row r="2763" spans="1:42" s="55" customFormat="1" ht="31.9" hidden="1" customHeight="1" outlineLevel="1" x14ac:dyDescent="0.25">
      <c r="A2763" s="143" t="s">
        <v>1269</v>
      </c>
      <c r="B2763" s="75" t="s">
        <v>1175</v>
      </c>
      <c r="C2763" s="73"/>
      <c r="D2763" s="111"/>
      <c r="E2763" s="76"/>
      <c r="F2763" s="76"/>
      <c r="G2763" s="78"/>
      <c r="H2763" s="186"/>
      <c r="I2763" s="186"/>
      <c r="J2763" s="186"/>
      <c r="K2763" s="186"/>
      <c r="L2763" s="186"/>
      <c r="M2763" s="186"/>
      <c r="N2763" s="186"/>
      <c r="O2763" s="186"/>
      <c r="P2763" s="186"/>
      <c r="Q2763" s="186"/>
      <c r="R2763" s="186"/>
      <c r="S2763" s="186"/>
      <c r="T2763" s="186"/>
      <c r="U2763" s="186"/>
      <c r="V2763" s="186"/>
      <c r="W2763" s="186"/>
      <c r="X2763" s="186"/>
      <c r="Y2763" s="186"/>
      <c r="Z2763" s="186"/>
      <c r="AA2763" s="186"/>
      <c r="AB2763" s="186"/>
      <c r="AC2763" s="186"/>
      <c r="AD2763" s="186"/>
      <c r="AE2763" s="186"/>
      <c r="AF2763" s="186"/>
      <c r="AG2763" s="186"/>
      <c r="AH2763" s="186"/>
      <c r="AI2763" s="186"/>
      <c r="AJ2763" s="186"/>
      <c r="AK2763" s="186"/>
      <c r="AL2763" s="186"/>
      <c r="AM2763" s="186"/>
      <c r="AN2763" s="186"/>
      <c r="AO2763" s="186"/>
      <c r="AP2763" s="186"/>
    </row>
    <row r="2764" spans="1:42" s="55" customFormat="1" ht="31.9" hidden="1" customHeight="1" outlineLevel="1" x14ac:dyDescent="0.25">
      <c r="A2764" s="143" t="s">
        <v>1270</v>
      </c>
      <c r="B2764" s="75" t="s">
        <v>1177</v>
      </c>
      <c r="C2764" s="73"/>
      <c r="D2764" s="111"/>
      <c r="E2764" s="76"/>
      <c r="F2764" s="76"/>
      <c r="G2764" s="78"/>
      <c r="H2764" s="186"/>
      <c r="I2764" s="186"/>
      <c r="J2764" s="186"/>
      <c r="K2764" s="186"/>
      <c r="L2764" s="186"/>
      <c r="M2764" s="186"/>
      <c r="N2764" s="186"/>
      <c r="O2764" s="186"/>
      <c r="P2764" s="186"/>
      <c r="Q2764" s="186"/>
      <c r="R2764" s="186"/>
      <c r="S2764" s="186"/>
      <c r="T2764" s="186"/>
      <c r="U2764" s="186"/>
      <c r="V2764" s="186"/>
      <c r="W2764" s="186"/>
      <c r="X2764" s="186"/>
      <c r="Y2764" s="186"/>
      <c r="Z2764" s="186"/>
      <c r="AA2764" s="186"/>
      <c r="AB2764" s="186"/>
      <c r="AC2764" s="186"/>
      <c r="AD2764" s="186"/>
      <c r="AE2764" s="186"/>
      <c r="AF2764" s="186"/>
      <c r="AG2764" s="186"/>
      <c r="AH2764" s="186"/>
      <c r="AI2764" s="186"/>
      <c r="AJ2764" s="186"/>
      <c r="AK2764" s="186"/>
      <c r="AL2764" s="186"/>
      <c r="AM2764" s="186"/>
      <c r="AN2764" s="186"/>
      <c r="AO2764" s="186"/>
      <c r="AP2764" s="186"/>
    </row>
    <row r="2765" spans="1:42" s="55" customFormat="1" ht="31.9" hidden="1" customHeight="1" outlineLevel="1" x14ac:dyDescent="0.25">
      <c r="A2765" s="143" t="s">
        <v>1271</v>
      </c>
      <c r="B2765" s="75" t="s">
        <v>1179</v>
      </c>
      <c r="C2765" s="73"/>
      <c r="D2765" s="111"/>
      <c r="E2765" s="76"/>
      <c r="F2765" s="76"/>
      <c r="G2765" s="78"/>
      <c r="H2765" s="186"/>
      <c r="I2765" s="186"/>
      <c r="J2765" s="186"/>
      <c r="K2765" s="186"/>
      <c r="L2765" s="186"/>
      <c r="M2765" s="186"/>
      <c r="N2765" s="186"/>
      <c r="O2765" s="186"/>
      <c r="P2765" s="186"/>
      <c r="Q2765" s="186"/>
      <c r="R2765" s="186"/>
      <c r="S2765" s="186"/>
      <c r="T2765" s="186"/>
      <c r="U2765" s="186"/>
      <c r="V2765" s="186"/>
      <c r="W2765" s="186"/>
      <c r="X2765" s="186"/>
      <c r="Y2765" s="186"/>
      <c r="Z2765" s="186"/>
      <c r="AA2765" s="186"/>
      <c r="AB2765" s="186"/>
      <c r="AC2765" s="186"/>
      <c r="AD2765" s="186"/>
      <c r="AE2765" s="186"/>
      <c r="AF2765" s="186"/>
      <c r="AG2765" s="186"/>
      <c r="AH2765" s="186"/>
      <c r="AI2765" s="186"/>
      <c r="AJ2765" s="186"/>
      <c r="AK2765" s="186"/>
      <c r="AL2765" s="186"/>
      <c r="AM2765" s="186"/>
      <c r="AN2765" s="186"/>
      <c r="AO2765" s="186"/>
      <c r="AP2765" s="186"/>
    </row>
    <row r="2766" spans="1:42" s="55" customFormat="1" ht="31.9" hidden="1" customHeight="1" outlineLevel="1" x14ac:dyDescent="0.25">
      <c r="A2766" s="143" t="s">
        <v>1272</v>
      </c>
      <c r="B2766" s="75" t="s">
        <v>1181</v>
      </c>
      <c r="C2766" s="73"/>
      <c r="D2766" s="111"/>
      <c r="E2766" s="76"/>
      <c r="F2766" s="76"/>
      <c r="G2766" s="78"/>
      <c r="H2766" s="186"/>
      <c r="I2766" s="186"/>
      <c r="J2766" s="186"/>
      <c r="K2766" s="186"/>
      <c r="L2766" s="186"/>
      <c r="M2766" s="186"/>
      <c r="N2766" s="186"/>
      <c r="O2766" s="186"/>
      <c r="P2766" s="186"/>
      <c r="Q2766" s="186"/>
      <c r="R2766" s="186"/>
      <c r="S2766" s="186"/>
      <c r="T2766" s="186"/>
      <c r="U2766" s="186"/>
      <c r="V2766" s="186"/>
      <c r="W2766" s="186"/>
      <c r="X2766" s="186"/>
      <c r="Y2766" s="186"/>
      <c r="Z2766" s="186"/>
      <c r="AA2766" s="186"/>
      <c r="AB2766" s="186"/>
      <c r="AC2766" s="186"/>
      <c r="AD2766" s="186"/>
      <c r="AE2766" s="186"/>
      <c r="AF2766" s="186"/>
      <c r="AG2766" s="186"/>
      <c r="AH2766" s="186"/>
      <c r="AI2766" s="186"/>
      <c r="AJ2766" s="186"/>
      <c r="AK2766" s="186"/>
      <c r="AL2766" s="186"/>
      <c r="AM2766" s="186"/>
      <c r="AN2766" s="186"/>
      <c r="AO2766" s="186"/>
      <c r="AP2766" s="186"/>
    </row>
    <row r="2767" spans="1:42" s="55" customFormat="1" ht="31.9" hidden="1" customHeight="1" outlineLevel="1" x14ac:dyDescent="0.25">
      <c r="A2767" s="143" t="s">
        <v>290</v>
      </c>
      <c r="B2767" s="61" t="s">
        <v>130</v>
      </c>
      <c r="C2767" s="62"/>
      <c r="D2767" s="120"/>
      <c r="E2767" s="65"/>
      <c r="F2767" s="64"/>
      <c r="G2767" s="66"/>
      <c r="H2767" s="186"/>
      <c r="I2767" s="186"/>
      <c r="J2767" s="186"/>
      <c r="K2767" s="186"/>
      <c r="L2767" s="186"/>
      <c r="M2767" s="186"/>
      <c r="N2767" s="186"/>
      <c r="O2767" s="186"/>
      <c r="P2767" s="186"/>
      <c r="Q2767" s="186"/>
      <c r="R2767" s="186"/>
      <c r="S2767" s="186"/>
      <c r="T2767" s="186"/>
      <c r="U2767" s="186"/>
      <c r="V2767" s="186"/>
      <c r="W2767" s="186"/>
      <c r="X2767" s="186"/>
      <c r="Y2767" s="186"/>
      <c r="Z2767" s="186"/>
      <c r="AA2767" s="186"/>
      <c r="AB2767" s="186"/>
      <c r="AC2767" s="186"/>
      <c r="AD2767" s="186"/>
      <c r="AE2767" s="186"/>
      <c r="AF2767" s="186"/>
      <c r="AG2767" s="186"/>
      <c r="AH2767" s="186"/>
      <c r="AI2767" s="186"/>
      <c r="AJ2767" s="186"/>
      <c r="AK2767" s="186"/>
      <c r="AL2767" s="186"/>
      <c r="AM2767" s="186"/>
      <c r="AN2767" s="186"/>
      <c r="AO2767" s="186"/>
      <c r="AP2767" s="186"/>
    </row>
    <row r="2768" spans="1:42" s="55" customFormat="1" ht="31.9" hidden="1" customHeight="1" outlineLevel="1" x14ac:dyDescent="0.25">
      <c r="A2768" s="143" t="s">
        <v>291</v>
      </c>
      <c r="B2768" s="68" t="s">
        <v>114</v>
      </c>
      <c r="C2768" s="69"/>
      <c r="D2768" s="119"/>
      <c r="E2768" s="85"/>
      <c r="F2768" s="85"/>
      <c r="G2768" s="86"/>
      <c r="H2768" s="186"/>
      <c r="I2768" s="186"/>
      <c r="J2768" s="186"/>
      <c r="K2768" s="186"/>
      <c r="L2768" s="186"/>
      <c r="M2768" s="186"/>
      <c r="N2768" s="186"/>
      <c r="O2768" s="186"/>
      <c r="P2768" s="186"/>
      <c r="Q2768" s="186"/>
      <c r="R2768" s="186"/>
      <c r="S2768" s="186"/>
      <c r="T2768" s="186"/>
      <c r="U2768" s="186"/>
      <c r="V2768" s="186"/>
      <c r="W2768" s="186"/>
      <c r="X2768" s="186"/>
      <c r="Y2768" s="186"/>
      <c r="Z2768" s="186"/>
      <c r="AA2768" s="186"/>
      <c r="AB2768" s="186"/>
      <c r="AC2768" s="186"/>
      <c r="AD2768" s="186"/>
      <c r="AE2768" s="186"/>
      <c r="AF2768" s="186"/>
      <c r="AG2768" s="186"/>
      <c r="AH2768" s="186"/>
      <c r="AI2768" s="186"/>
      <c r="AJ2768" s="186"/>
      <c r="AK2768" s="186"/>
      <c r="AL2768" s="186"/>
      <c r="AM2768" s="186"/>
      <c r="AN2768" s="186"/>
      <c r="AO2768" s="186"/>
      <c r="AP2768" s="186"/>
    </row>
    <row r="2769" spans="1:42" s="55" customFormat="1" ht="31.9" hidden="1" customHeight="1" outlineLevel="1" x14ac:dyDescent="0.25">
      <c r="A2769" s="143" t="s">
        <v>292</v>
      </c>
      <c r="B2769" s="72" t="s">
        <v>4</v>
      </c>
      <c r="C2769" s="73"/>
      <c r="D2769" s="111"/>
      <c r="E2769" s="76"/>
      <c r="F2769" s="76"/>
      <c r="G2769" s="78"/>
      <c r="H2769" s="186"/>
      <c r="I2769" s="186"/>
      <c r="J2769" s="186"/>
      <c r="K2769" s="186"/>
      <c r="L2769" s="186"/>
      <c r="M2769" s="186"/>
      <c r="N2769" s="186"/>
      <c r="O2769" s="186"/>
      <c r="P2769" s="186"/>
      <c r="Q2769" s="186"/>
      <c r="R2769" s="186"/>
      <c r="S2769" s="186"/>
      <c r="T2769" s="186"/>
      <c r="U2769" s="186"/>
      <c r="V2769" s="186"/>
      <c r="W2769" s="186"/>
      <c r="X2769" s="186"/>
      <c r="Y2769" s="186"/>
      <c r="Z2769" s="186"/>
      <c r="AA2769" s="186"/>
      <c r="AB2769" s="186"/>
      <c r="AC2769" s="186"/>
      <c r="AD2769" s="186"/>
      <c r="AE2769" s="186"/>
      <c r="AF2769" s="186"/>
      <c r="AG2769" s="186"/>
      <c r="AH2769" s="186"/>
      <c r="AI2769" s="186"/>
      <c r="AJ2769" s="186"/>
      <c r="AK2769" s="186"/>
      <c r="AL2769" s="186"/>
      <c r="AM2769" s="186"/>
      <c r="AN2769" s="186"/>
      <c r="AO2769" s="186"/>
      <c r="AP2769" s="186"/>
    </row>
    <row r="2770" spans="1:42" s="55" customFormat="1" ht="31.9" hidden="1" customHeight="1" outlineLevel="1" x14ac:dyDescent="0.25">
      <c r="A2770" s="143" t="s">
        <v>1273</v>
      </c>
      <c r="B2770" s="75" t="s">
        <v>1173</v>
      </c>
      <c r="C2770" s="73"/>
      <c r="D2770" s="111"/>
      <c r="E2770" s="76"/>
      <c r="F2770" s="76"/>
      <c r="G2770" s="78"/>
      <c r="H2770" s="186"/>
      <c r="I2770" s="186"/>
      <c r="J2770" s="186"/>
      <c r="K2770" s="186"/>
      <c r="L2770" s="186"/>
      <c r="M2770" s="186"/>
      <c r="N2770" s="186"/>
      <c r="O2770" s="186"/>
      <c r="P2770" s="186"/>
      <c r="Q2770" s="186"/>
      <c r="R2770" s="186"/>
      <c r="S2770" s="186"/>
      <c r="T2770" s="186"/>
      <c r="U2770" s="186"/>
      <c r="V2770" s="186"/>
      <c r="W2770" s="186"/>
      <c r="X2770" s="186"/>
      <c r="Y2770" s="186"/>
      <c r="Z2770" s="186"/>
      <c r="AA2770" s="186"/>
      <c r="AB2770" s="186"/>
      <c r="AC2770" s="186"/>
      <c r="AD2770" s="186"/>
      <c r="AE2770" s="186"/>
      <c r="AF2770" s="186"/>
      <c r="AG2770" s="186"/>
      <c r="AH2770" s="186"/>
      <c r="AI2770" s="186"/>
      <c r="AJ2770" s="186"/>
      <c r="AK2770" s="186"/>
      <c r="AL2770" s="186"/>
      <c r="AM2770" s="186"/>
      <c r="AN2770" s="186"/>
      <c r="AO2770" s="186"/>
      <c r="AP2770" s="186"/>
    </row>
    <row r="2771" spans="1:42" s="55" customFormat="1" ht="31.9" hidden="1" customHeight="1" outlineLevel="1" x14ac:dyDescent="0.25">
      <c r="A2771" s="143" t="s">
        <v>1274</v>
      </c>
      <c r="B2771" s="75" t="s">
        <v>1175</v>
      </c>
      <c r="C2771" s="73"/>
      <c r="D2771" s="111"/>
      <c r="E2771" s="76"/>
      <c r="F2771" s="76"/>
      <c r="G2771" s="78"/>
      <c r="H2771" s="186"/>
      <c r="I2771" s="186"/>
      <c r="J2771" s="186"/>
      <c r="K2771" s="186"/>
      <c r="L2771" s="186"/>
      <c r="M2771" s="186"/>
      <c r="N2771" s="186"/>
      <c r="O2771" s="186"/>
      <c r="P2771" s="186"/>
      <c r="Q2771" s="186"/>
      <c r="R2771" s="186"/>
      <c r="S2771" s="186"/>
      <c r="T2771" s="186"/>
      <c r="U2771" s="186"/>
      <c r="V2771" s="186"/>
      <c r="W2771" s="186"/>
      <c r="X2771" s="186"/>
      <c r="Y2771" s="186"/>
      <c r="Z2771" s="186"/>
      <c r="AA2771" s="186"/>
      <c r="AB2771" s="186"/>
      <c r="AC2771" s="186"/>
      <c r="AD2771" s="186"/>
      <c r="AE2771" s="186"/>
      <c r="AF2771" s="186"/>
      <c r="AG2771" s="186"/>
      <c r="AH2771" s="186"/>
      <c r="AI2771" s="186"/>
      <c r="AJ2771" s="186"/>
      <c r="AK2771" s="186"/>
      <c r="AL2771" s="186"/>
      <c r="AM2771" s="186"/>
      <c r="AN2771" s="186"/>
      <c r="AO2771" s="186"/>
      <c r="AP2771" s="186"/>
    </row>
    <row r="2772" spans="1:42" s="55" customFormat="1" ht="31.9" hidden="1" customHeight="1" outlineLevel="1" x14ac:dyDescent="0.25">
      <c r="A2772" s="143" t="s">
        <v>1275</v>
      </c>
      <c r="B2772" s="75" t="s">
        <v>1177</v>
      </c>
      <c r="C2772" s="73"/>
      <c r="D2772" s="111"/>
      <c r="E2772" s="76"/>
      <c r="F2772" s="76"/>
      <c r="G2772" s="78"/>
      <c r="H2772" s="186"/>
      <c r="I2772" s="186"/>
      <c r="J2772" s="186"/>
      <c r="K2772" s="186"/>
      <c r="L2772" s="186"/>
      <c r="M2772" s="186"/>
      <c r="N2772" s="186"/>
      <c r="O2772" s="186"/>
      <c r="P2772" s="186"/>
      <c r="Q2772" s="186"/>
      <c r="R2772" s="186"/>
      <c r="S2772" s="186"/>
      <c r="T2772" s="186"/>
      <c r="U2772" s="186"/>
      <c r="V2772" s="186"/>
      <c r="W2772" s="186"/>
      <c r="X2772" s="186"/>
      <c r="Y2772" s="186"/>
      <c r="Z2772" s="186"/>
      <c r="AA2772" s="186"/>
      <c r="AB2772" s="186"/>
      <c r="AC2772" s="186"/>
      <c r="AD2772" s="186"/>
      <c r="AE2772" s="186"/>
      <c r="AF2772" s="186"/>
      <c r="AG2772" s="186"/>
      <c r="AH2772" s="186"/>
      <c r="AI2772" s="186"/>
      <c r="AJ2772" s="186"/>
      <c r="AK2772" s="186"/>
      <c r="AL2772" s="186"/>
      <c r="AM2772" s="186"/>
      <c r="AN2772" s="186"/>
      <c r="AO2772" s="186"/>
      <c r="AP2772" s="186"/>
    </row>
    <row r="2773" spans="1:42" s="55" customFormat="1" ht="31.9" hidden="1" customHeight="1" outlineLevel="1" x14ac:dyDescent="0.25">
      <c r="A2773" s="143" t="s">
        <v>1276</v>
      </c>
      <c r="B2773" s="75" t="s">
        <v>1179</v>
      </c>
      <c r="C2773" s="73"/>
      <c r="D2773" s="111"/>
      <c r="E2773" s="76"/>
      <c r="F2773" s="76"/>
      <c r="G2773" s="78"/>
      <c r="H2773" s="186"/>
      <c r="I2773" s="186"/>
      <c r="J2773" s="186"/>
      <c r="K2773" s="186"/>
      <c r="L2773" s="186"/>
      <c r="M2773" s="186"/>
      <c r="N2773" s="186"/>
      <c r="O2773" s="186"/>
      <c r="P2773" s="186"/>
      <c r="Q2773" s="186"/>
      <c r="R2773" s="186"/>
      <c r="S2773" s="186"/>
      <c r="T2773" s="186"/>
      <c r="U2773" s="186"/>
      <c r="V2773" s="186"/>
      <c r="W2773" s="186"/>
      <c r="X2773" s="186"/>
      <c r="Y2773" s="186"/>
      <c r="Z2773" s="186"/>
      <c r="AA2773" s="186"/>
      <c r="AB2773" s="186"/>
      <c r="AC2773" s="186"/>
      <c r="AD2773" s="186"/>
      <c r="AE2773" s="186"/>
      <c r="AF2773" s="186"/>
      <c r="AG2773" s="186"/>
      <c r="AH2773" s="186"/>
      <c r="AI2773" s="186"/>
      <c r="AJ2773" s="186"/>
      <c r="AK2773" s="186"/>
      <c r="AL2773" s="186"/>
      <c r="AM2773" s="186"/>
      <c r="AN2773" s="186"/>
      <c r="AO2773" s="186"/>
      <c r="AP2773" s="186"/>
    </row>
    <row r="2774" spans="1:42" s="55" customFormat="1" ht="31.9" hidden="1" customHeight="1" outlineLevel="1" x14ac:dyDescent="0.25">
      <c r="A2774" s="143" t="s">
        <v>1277</v>
      </c>
      <c r="B2774" s="75" t="s">
        <v>1181</v>
      </c>
      <c r="C2774" s="73"/>
      <c r="D2774" s="111"/>
      <c r="E2774" s="76"/>
      <c r="F2774" s="76"/>
      <c r="G2774" s="78"/>
      <c r="H2774" s="186"/>
      <c r="I2774" s="186"/>
      <c r="J2774" s="186"/>
      <c r="K2774" s="186"/>
      <c r="L2774" s="186"/>
      <c r="M2774" s="186"/>
      <c r="N2774" s="186"/>
      <c r="O2774" s="186"/>
      <c r="P2774" s="186"/>
      <c r="Q2774" s="186"/>
      <c r="R2774" s="186"/>
      <c r="S2774" s="186"/>
      <c r="T2774" s="186"/>
      <c r="U2774" s="186"/>
      <c r="V2774" s="186"/>
      <c r="W2774" s="186"/>
      <c r="X2774" s="186"/>
      <c r="Y2774" s="186"/>
      <c r="Z2774" s="186"/>
      <c r="AA2774" s="186"/>
      <c r="AB2774" s="186"/>
      <c r="AC2774" s="186"/>
      <c r="AD2774" s="186"/>
      <c r="AE2774" s="186"/>
      <c r="AF2774" s="186"/>
      <c r="AG2774" s="186"/>
      <c r="AH2774" s="186"/>
      <c r="AI2774" s="186"/>
      <c r="AJ2774" s="186"/>
      <c r="AK2774" s="186"/>
      <c r="AL2774" s="186"/>
      <c r="AM2774" s="186"/>
      <c r="AN2774" s="186"/>
      <c r="AO2774" s="186"/>
      <c r="AP2774" s="186"/>
    </row>
    <row r="2775" spans="1:42" s="55" customFormat="1" ht="31.9" hidden="1" customHeight="1" outlineLevel="1" x14ac:dyDescent="0.25">
      <c r="A2775" s="143" t="s">
        <v>293</v>
      </c>
      <c r="B2775" s="107" t="s">
        <v>3</v>
      </c>
      <c r="C2775" s="73"/>
      <c r="D2775" s="111"/>
      <c r="E2775" s="76"/>
      <c r="F2775" s="76"/>
      <c r="G2775" s="78"/>
      <c r="H2775" s="186"/>
      <c r="I2775" s="186"/>
      <c r="J2775" s="186"/>
      <c r="K2775" s="186"/>
      <c r="L2775" s="186"/>
      <c r="M2775" s="186"/>
      <c r="N2775" s="186"/>
      <c r="O2775" s="186"/>
      <c r="P2775" s="186"/>
      <c r="Q2775" s="186"/>
      <c r="R2775" s="186"/>
      <c r="S2775" s="186"/>
      <c r="T2775" s="186"/>
      <c r="U2775" s="186"/>
      <c r="V2775" s="186"/>
      <c r="W2775" s="186"/>
      <c r="X2775" s="186"/>
      <c r="Y2775" s="186"/>
      <c r="Z2775" s="186"/>
      <c r="AA2775" s="186"/>
      <c r="AB2775" s="186"/>
      <c r="AC2775" s="186"/>
      <c r="AD2775" s="186"/>
      <c r="AE2775" s="186"/>
      <c r="AF2775" s="186"/>
      <c r="AG2775" s="186"/>
      <c r="AH2775" s="186"/>
      <c r="AI2775" s="186"/>
      <c r="AJ2775" s="186"/>
      <c r="AK2775" s="186"/>
      <c r="AL2775" s="186"/>
      <c r="AM2775" s="186"/>
      <c r="AN2775" s="186"/>
      <c r="AO2775" s="186"/>
      <c r="AP2775" s="186"/>
    </row>
    <row r="2776" spans="1:42" s="55" customFormat="1" ht="31.9" hidden="1" customHeight="1" outlineLevel="1" x14ac:dyDescent="0.25">
      <c r="A2776" s="143" t="s">
        <v>1278</v>
      </c>
      <c r="B2776" s="75" t="s">
        <v>1173</v>
      </c>
      <c r="C2776" s="73"/>
      <c r="D2776" s="111"/>
      <c r="E2776" s="76"/>
      <c r="F2776" s="76"/>
      <c r="G2776" s="78"/>
      <c r="H2776" s="186"/>
      <c r="I2776" s="186"/>
      <c r="J2776" s="186"/>
      <c r="K2776" s="186"/>
      <c r="L2776" s="186"/>
      <c r="M2776" s="186"/>
      <c r="N2776" s="186"/>
      <c r="O2776" s="186"/>
      <c r="P2776" s="186"/>
      <c r="Q2776" s="186"/>
      <c r="R2776" s="186"/>
      <c r="S2776" s="186"/>
      <c r="T2776" s="186"/>
      <c r="U2776" s="186"/>
      <c r="V2776" s="186"/>
      <c r="W2776" s="186"/>
      <c r="X2776" s="186"/>
      <c r="Y2776" s="186"/>
      <c r="Z2776" s="186"/>
      <c r="AA2776" s="186"/>
      <c r="AB2776" s="186"/>
      <c r="AC2776" s="186"/>
      <c r="AD2776" s="186"/>
      <c r="AE2776" s="186"/>
      <c r="AF2776" s="186"/>
      <c r="AG2776" s="186"/>
      <c r="AH2776" s="186"/>
      <c r="AI2776" s="186"/>
      <c r="AJ2776" s="186"/>
      <c r="AK2776" s="186"/>
      <c r="AL2776" s="186"/>
      <c r="AM2776" s="186"/>
      <c r="AN2776" s="186"/>
      <c r="AO2776" s="186"/>
      <c r="AP2776" s="186"/>
    </row>
    <row r="2777" spans="1:42" s="55" customFormat="1" ht="31.9" hidden="1" customHeight="1" outlineLevel="1" x14ac:dyDescent="0.25">
      <c r="A2777" s="143" t="s">
        <v>1279</v>
      </c>
      <c r="B2777" s="75" t="s">
        <v>1175</v>
      </c>
      <c r="C2777" s="73"/>
      <c r="D2777" s="111"/>
      <c r="E2777" s="76"/>
      <c r="F2777" s="76"/>
      <c r="G2777" s="78"/>
      <c r="H2777" s="186"/>
      <c r="I2777" s="186"/>
      <c r="J2777" s="186"/>
      <c r="K2777" s="186"/>
      <c r="L2777" s="186"/>
      <c r="M2777" s="186"/>
      <c r="N2777" s="186"/>
      <c r="O2777" s="186"/>
      <c r="P2777" s="186"/>
      <c r="Q2777" s="186"/>
      <c r="R2777" s="186"/>
      <c r="S2777" s="186"/>
      <c r="T2777" s="186"/>
      <c r="U2777" s="186"/>
      <c r="V2777" s="186"/>
      <c r="W2777" s="186"/>
      <c r="X2777" s="186"/>
      <c r="Y2777" s="186"/>
      <c r="Z2777" s="186"/>
      <c r="AA2777" s="186"/>
      <c r="AB2777" s="186"/>
      <c r="AC2777" s="186"/>
      <c r="AD2777" s="186"/>
      <c r="AE2777" s="186"/>
      <c r="AF2777" s="186"/>
      <c r="AG2777" s="186"/>
      <c r="AH2777" s="186"/>
      <c r="AI2777" s="186"/>
      <c r="AJ2777" s="186"/>
      <c r="AK2777" s="186"/>
      <c r="AL2777" s="186"/>
      <c r="AM2777" s="186"/>
      <c r="AN2777" s="186"/>
      <c r="AO2777" s="186"/>
      <c r="AP2777" s="186"/>
    </row>
    <row r="2778" spans="1:42" s="55" customFormat="1" ht="31.9" hidden="1" customHeight="1" outlineLevel="1" x14ac:dyDescent="0.25">
      <c r="A2778" s="143" t="s">
        <v>1280</v>
      </c>
      <c r="B2778" s="75" t="s">
        <v>1177</v>
      </c>
      <c r="C2778" s="73"/>
      <c r="D2778" s="111"/>
      <c r="E2778" s="76"/>
      <c r="F2778" s="76"/>
      <c r="G2778" s="78"/>
      <c r="H2778" s="186"/>
      <c r="I2778" s="186"/>
      <c r="J2778" s="186"/>
      <c r="K2778" s="186"/>
      <c r="L2778" s="186"/>
      <c r="M2778" s="186"/>
      <c r="N2778" s="186"/>
      <c r="O2778" s="186"/>
      <c r="P2778" s="186"/>
      <c r="Q2778" s="186"/>
      <c r="R2778" s="186"/>
      <c r="S2778" s="186"/>
      <c r="T2778" s="186"/>
      <c r="U2778" s="186"/>
      <c r="V2778" s="186"/>
      <c r="W2778" s="186"/>
      <c r="X2778" s="186"/>
      <c r="Y2778" s="186"/>
      <c r="Z2778" s="186"/>
      <c r="AA2778" s="186"/>
      <c r="AB2778" s="186"/>
      <c r="AC2778" s="186"/>
      <c r="AD2778" s="186"/>
      <c r="AE2778" s="186"/>
      <c r="AF2778" s="186"/>
      <c r="AG2778" s="186"/>
      <c r="AH2778" s="186"/>
      <c r="AI2778" s="186"/>
      <c r="AJ2778" s="186"/>
      <c r="AK2778" s="186"/>
      <c r="AL2778" s="186"/>
      <c r="AM2778" s="186"/>
      <c r="AN2778" s="186"/>
      <c r="AO2778" s="186"/>
      <c r="AP2778" s="186"/>
    </row>
    <row r="2779" spans="1:42" s="55" customFormat="1" ht="31.9" hidden="1" customHeight="1" outlineLevel="1" x14ac:dyDescent="0.25">
      <c r="A2779" s="143" t="s">
        <v>1281</v>
      </c>
      <c r="B2779" s="75" t="s">
        <v>1179</v>
      </c>
      <c r="C2779" s="73"/>
      <c r="D2779" s="111"/>
      <c r="E2779" s="76"/>
      <c r="F2779" s="76"/>
      <c r="G2779" s="78"/>
      <c r="H2779" s="186"/>
      <c r="I2779" s="186"/>
      <c r="J2779" s="186"/>
      <c r="K2779" s="186"/>
      <c r="L2779" s="186"/>
      <c r="M2779" s="186"/>
      <c r="N2779" s="186"/>
      <c r="O2779" s="186"/>
      <c r="P2779" s="186"/>
      <c r="Q2779" s="186"/>
      <c r="R2779" s="186"/>
      <c r="S2779" s="186"/>
      <c r="T2779" s="186"/>
      <c r="U2779" s="186"/>
      <c r="V2779" s="186"/>
      <c r="W2779" s="186"/>
      <c r="X2779" s="186"/>
      <c r="Y2779" s="186"/>
      <c r="Z2779" s="186"/>
      <c r="AA2779" s="186"/>
      <c r="AB2779" s="186"/>
      <c r="AC2779" s="186"/>
      <c r="AD2779" s="186"/>
      <c r="AE2779" s="186"/>
      <c r="AF2779" s="186"/>
      <c r="AG2779" s="186"/>
      <c r="AH2779" s="186"/>
      <c r="AI2779" s="186"/>
      <c r="AJ2779" s="186"/>
      <c r="AK2779" s="186"/>
      <c r="AL2779" s="186"/>
      <c r="AM2779" s="186"/>
      <c r="AN2779" s="186"/>
      <c r="AO2779" s="186"/>
      <c r="AP2779" s="186"/>
    </row>
    <row r="2780" spans="1:42" s="55" customFormat="1" ht="31.9" hidden="1" customHeight="1" outlineLevel="1" x14ac:dyDescent="0.25">
      <c r="A2780" s="143" t="s">
        <v>1282</v>
      </c>
      <c r="B2780" s="75" t="s">
        <v>1181</v>
      </c>
      <c r="C2780" s="73"/>
      <c r="D2780" s="111"/>
      <c r="E2780" s="76"/>
      <c r="F2780" s="76"/>
      <c r="G2780" s="78"/>
      <c r="H2780" s="186"/>
      <c r="I2780" s="186"/>
      <c r="J2780" s="186"/>
      <c r="K2780" s="186"/>
      <c r="L2780" s="186"/>
      <c r="M2780" s="186"/>
      <c r="N2780" s="186"/>
      <c r="O2780" s="186"/>
      <c r="P2780" s="186"/>
      <c r="Q2780" s="186"/>
      <c r="R2780" s="186"/>
      <c r="S2780" s="186"/>
      <c r="T2780" s="186"/>
      <c r="U2780" s="186"/>
      <c r="V2780" s="186"/>
      <c r="W2780" s="186"/>
      <c r="X2780" s="186"/>
      <c r="Y2780" s="186"/>
      <c r="Z2780" s="186"/>
      <c r="AA2780" s="186"/>
      <c r="AB2780" s="186"/>
      <c r="AC2780" s="186"/>
      <c r="AD2780" s="186"/>
      <c r="AE2780" s="186"/>
      <c r="AF2780" s="186"/>
      <c r="AG2780" s="186"/>
      <c r="AH2780" s="186"/>
      <c r="AI2780" s="186"/>
      <c r="AJ2780" s="186"/>
      <c r="AK2780" s="186"/>
      <c r="AL2780" s="186"/>
      <c r="AM2780" s="186"/>
      <c r="AN2780" s="186"/>
      <c r="AO2780" s="186"/>
      <c r="AP2780" s="186"/>
    </row>
    <row r="2781" spans="1:42" s="55" customFormat="1" ht="31.9" hidden="1" customHeight="1" outlineLevel="1" x14ac:dyDescent="0.25">
      <c r="A2781" s="143" t="s">
        <v>294</v>
      </c>
      <c r="B2781" s="72" t="s">
        <v>5</v>
      </c>
      <c r="C2781" s="73"/>
      <c r="D2781" s="111"/>
      <c r="E2781" s="76"/>
      <c r="F2781" s="76"/>
      <c r="G2781" s="78"/>
      <c r="H2781" s="186"/>
      <c r="I2781" s="186"/>
      <c r="J2781" s="186"/>
      <c r="K2781" s="186"/>
      <c r="L2781" s="186"/>
      <c r="M2781" s="186"/>
      <c r="N2781" s="186"/>
      <c r="O2781" s="186"/>
      <c r="P2781" s="186"/>
      <c r="Q2781" s="186"/>
      <c r="R2781" s="186"/>
      <c r="S2781" s="186"/>
      <c r="T2781" s="186"/>
      <c r="U2781" s="186"/>
      <c r="V2781" s="186"/>
      <c r="W2781" s="186"/>
      <c r="X2781" s="186"/>
      <c r="Y2781" s="186"/>
      <c r="Z2781" s="186"/>
      <c r="AA2781" s="186"/>
      <c r="AB2781" s="186"/>
      <c r="AC2781" s="186"/>
      <c r="AD2781" s="186"/>
      <c r="AE2781" s="186"/>
      <c r="AF2781" s="186"/>
      <c r="AG2781" s="186"/>
      <c r="AH2781" s="186"/>
      <c r="AI2781" s="186"/>
      <c r="AJ2781" s="186"/>
      <c r="AK2781" s="186"/>
      <c r="AL2781" s="186"/>
      <c r="AM2781" s="186"/>
      <c r="AN2781" s="186"/>
      <c r="AO2781" s="186"/>
      <c r="AP2781" s="186"/>
    </row>
    <row r="2782" spans="1:42" s="55" customFormat="1" ht="31.9" hidden="1" customHeight="1" outlineLevel="1" x14ac:dyDescent="0.25">
      <c r="A2782" s="143" t="s">
        <v>1283</v>
      </c>
      <c r="B2782" s="75" t="s">
        <v>1173</v>
      </c>
      <c r="C2782" s="73"/>
      <c r="D2782" s="111"/>
      <c r="E2782" s="76"/>
      <c r="F2782" s="76"/>
      <c r="G2782" s="78"/>
      <c r="H2782" s="186"/>
      <c r="I2782" s="186"/>
      <c r="J2782" s="186"/>
      <c r="K2782" s="186"/>
      <c r="L2782" s="186"/>
      <c r="M2782" s="186"/>
      <c r="N2782" s="186"/>
      <c r="O2782" s="186"/>
      <c r="P2782" s="186"/>
      <c r="Q2782" s="186"/>
      <c r="R2782" s="186"/>
      <c r="S2782" s="186"/>
      <c r="T2782" s="186"/>
      <c r="U2782" s="186"/>
      <c r="V2782" s="186"/>
      <c r="W2782" s="186"/>
      <c r="X2782" s="186"/>
      <c r="Y2782" s="186"/>
      <c r="Z2782" s="186"/>
      <c r="AA2782" s="186"/>
      <c r="AB2782" s="186"/>
      <c r="AC2782" s="186"/>
      <c r="AD2782" s="186"/>
      <c r="AE2782" s="186"/>
      <c r="AF2782" s="186"/>
      <c r="AG2782" s="186"/>
      <c r="AH2782" s="186"/>
      <c r="AI2782" s="186"/>
      <c r="AJ2782" s="186"/>
      <c r="AK2782" s="186"/>
      <c r="AL2782" s="186"/>
      <c r="AM2782" s="186"/>
      <c r="AN2782" s="186"/>
      <c r="AO2782" s="186"/>
      <c r="AP2782" s="186"/>
    </row>
    <row r="2783" spans="1:42" s="55" customFormat="1" ht="31.9" hidden="1" customHeight="1" outlineLevel="1" x14ac:dyDescent="0.25">
      <c r="A2783" s="143" t="s">
        <v>1284</v>
      </c>
      <c r="B2783" s="75" t="s">
        <v>1175</v>
      </c>
      <c r="C2783" s="73"/>
      <c r="D2783" s="111"/>
      <c r="E2783" s="76"/>
      <c r="F2783" s="76"/>
      <c r="G2783" s="78"/>
      <c r="H2783" s="186"/>
      <c r="I2783" s="186"/>
      <c r="J2783" s="186"/>
      <c r="K2783" s="186"/>
      <c r="L2783" s="186"/>
      <c r="M2783" s="186"/>
      <c r="N2783" s="186"/>
      <c r="O2783" s="186"/>
      <c r="P2783" s="186"/>
      <c r="Q2783" s="186"/>
      <c r="R2783" s="186"/>
      <c r="S2783" s="186"/>
      <c r="T2783" s="186"/>
      <c r="U2783" s="186"/>
      <c r="V2783" s="186"/>
      <c r="W2783" s="186"/>
      <c r="X2783" s="186"/>
      <c r="Y2783" s="186"/>
      <c r="Z2783" s="186"/>
      <c r="AA2783" s="186"/>
      <c r="AB2783" s="186"/>
      <c r="AC2783" s="186"/>
      <c r="AD2783" s="186"/>
      <c r="AE2783" s="186"/>
      <c r="AF2783" s="186"/>
      <c r="AG2783" s="186"/>
      <c r="AH2783" s="186"/>
      <c r="AI2783" s="186"/>
      <c r="AJ2783" s="186"/>
      <c r="AK2783" s="186"/>
      <c r="AL2783" s="186"/>
      <c r="AM2783" s="186"/>
      <c r="AN2783" s="186"/>
      <c r="AO2783" s="186"/>
      <c r="AP2783" s="186"/>
    </row>
    <row r="2784" spans="1:42" s="55" customFormat="1" ht="31.9" hidden="1" customHeight="1" outlineLevel="1" x14ac:dyDescent="0.25">
      <c r="A2784" s="143" t="s">
        <v>1285</v>
      </c>
      <c r="B2784" s="75" t="s">
        <v>1177</v>
      </c>
      <c r="C2784" s="73"/>
      <c r="D2784" s="111"/>
      <c r="E2784" s="76"/>
      <c r="F2784" s="76"/>
      <c r="G2784" s="78"/>
      <c r="H2784" s="186"/>
      <c r="I2784" s="186"/>
      <c r="J2784" s="186"/>
      <c r="K2784" s="186"/>
      <c r="L2784" s="186"/>
      <c r="M2784" s="186"/>
      <c r="N2784" s="186"/>
      <c r="O2784" s="186"/>
      <c r="P2784" s="186"/>
      <c r="Q2784" s="186"/>
      <c r="R2784" s="186"/>
      <c r="S2784" s="186"/>
      <c r="T2784" s="186"/>
      <c r="U2784" s="186"/>
      <c r="V2784" s="186"/>
      <c r="W2784" s="186"/>
      <c r="X2784" s="186"/>
      <c r="Y2784" s="186"/>
      <c r="Z2784" s="186"/>
      <c r="AA2784" s="186"/>
      <c r="AB2784" s="186"/>
      <c r="AC2784" s="186"/>
      <c r="AD2784" s="186"/>
      <c r="AE2784" s="186"/>
      <c r="AF2784" s="186"/>
      <c r="AG2784" s="186"/>
      <c r="AH2784" s="186"/>
      <c r="AI2784" s="186"/>
      <c r="AJ2784" s="186"/>
      <c r="AK2784" s="186"/>
      <c r="AL2784" s="186"/>
      <c r="AM2784" s="186"/>
      <c r="AN2784" s="186"/>
      <c r="AO2784" s="186"/>
      <c r="AP2784" s="186"/>
    </row>
    <row r="2785" spans="1:42" s="55" customFormat="1" ht="31.9" hidden="1" customHeight="1" outlineLevel="1" x14ac:dyDescent="0.25">
      <c r="A2785" s="143" t="s">
        <v>1286</v>
      </c>
      <c r="B2785" s="75" t="s">
        <v>1179</v>
      </c>
      <c r="C2785" s="73"/>
      <c r="D2785" s="111"/>
      <c r="E2785" s="76"/>
      <c r="F2785" s="76"/>
      <c r="G2785" s="78"/>
      <c r="H2785" s="186"/>
      <c r="I2785" s="186"/>
      <c r="J2785" s="186"/>
      <c r="K2785" s="186"/>
      <c r="L2785" s="186"/>
      <c r="M2785" s="186"/>
      <c r="N2785" s="186"/>
      <c r="O2785" s="186"/>
      <c r="P2785" s="186"/>
      <c r="Q2785" s="186"/>
      <c r="R2785" s="186"/>
      <c r="S2785" s="186"/>
      <c r="T2785" s="186"/>
      <c r="U2785" s="186"/>
      <c r="V2785" s="186"/>
      <c r="W2785" s="186"/>
      <c r="X2785" s="186"/>
      <c r="Y2785" s="186"/>
      <c r="Z2785" s="186"/>
      <c r="AA2785" s="186"/>
      <c r="AB2785" s="186"/>
      <c r="AC2785" s="186"/>
      <c r="AD2785" s="186"/>
      <c r="AE2785" s="186"/>
      <c r="AF2785" s="186"/>
      <c r="AG2785" s="186"/>
      <c r="AH2785" s="186"/>
      <c r="AI2785" s="186"/>
      <c r="AJ2785" s="186"/>
      <c r="AK2785" s="186"/>
      <c r="AL2785" s="186"/>
      <c r="AM2785" s="186"/>
      <c r="AN2785" s="186"/>
      <c r="AO2785" s="186"/>
      <c r="AP2785" s="186"/>
    </row>
    <row r="2786" spans="1:42" s="55" customFormat="1" ht="31.9" hidden="1" customHeight="1" outlineLevel="1" x14ac:dyDescent="0.25">
      <c r="A2786" s="143" t="s">
        <v>1287</v>
      </c>
      <c r="B2786" s="75" t="s">
        <v>1181</v>
      </c>
      <c r="C2786" s="73"/>
      <c r="D2786" s="111"/>
      <c r="E2786" s="76"/>
      <c r="F2786" s="76"/>
      <c r="G2786" s="78"/>
      <c r="H2786" s="186"/>
      <c r="I2786" s="186"/>
      <c r="J2786" s="186"/>
      <c r="K2786" s="186"/>
      <c r="L2786" s="186"/>
      <c r="M2786" s="186"/>
      <c r="N2786" s="186"/>
      <c r="O2786" s="186"/>
      <c r="P2786" s="186"/>
      <c r="Q2786" s="186"/>
      <c r="R2786" s="186"/>
      <c r="S2786" s="186"/>
      <c r="T2786" s="186"/>
      <c r="U2786" s="186"/>
      <c r="V2786" s="186"/>
      <c r="W2786" s="186"/>
      <c r="X2786" s="186"/>
      <c r="Y2786" s="186"/>
      <c r="Z2786" s="186"/>
      <c r="AA2786" s="186"/>
      <c r="AB2786" s="186"/>
      <c r="AC2786" s="186"/>
      <c r="AD2786" s="186"/>
      <c r="AE2786" s="186"/>
      <c r="AF2786" s="186"/>
      <c r="AG2786" s="186"/>
      <c r="AH2786" s="186"/>
      <c r="AI2786" s="186"/>
      <c r="AJ2786" s="186"/>
      <c r="AK2786" s="186"/>
      <c r="AL2786" s="186"/>
      <c r="AM2786" s="186"/>
      <c r="AN2786" s="186"/>
      <c r="AO2786" s="186"/>
      <c r="AP2786" s="186"/>
    </row>
    <row r="2787" spans="1:42" s="55" customFormat="1" ht="31.9" hidden="1" customHeight="1" outlineLevel="1" x14ac:dyDescent="0.25">
      <c r="A2787" s="143" t="s">
        <v>295</v>
      </c>
      <c r="B2787" s="72" t="s">
        <v>353</v>
      </c>
      <c r="C2787" s="73"/>
      <c r="D2787" s="111"/>
      <c r="E2787" s="76"/>
      <c r="F2787" s="76"/>
      <c r="G2787" s="78"/>
      <c r="H2787" s="186"/>
      <c r="I2787" s="186"/>
      <c r="J2787" s="186"/>
      <c r="K2787" s="186"/>
      <c r="L2787" s="186"/>
      <c r="M2787" s="186"/>
      <c r="N2787" s="186"/>
      <c r="O2787" s="186"/>
      <c r="P2787" s="186"/>
      <c r="Q2787" s="186"/>
      <c r="R2787" s="186"/>
      <c r="S2787" s="186"/>
      <c r="T2787" s="186"/>
      <c r="U2787" s="186"/>
      <c r="V2787" s="186"/>
      <c r="W2787" s="186"/>
      <c r="X2787" s="186"/>
      <c r="Y2787" s="186"/>
      <c r="Z2787" s="186"/>
      <c r="AA2787" s="186"/>
      <c r="AB2787" s="186"/>
      <c r="AC2787" s="186"/>
      <c r="AD2787" s="186"/>
      <c r="AE2787" s="186"/>
      <c r="AF2787" s="186"/>
      <c r="AG2787" s="186"/>
      <c r="AH2787" s="186"/>
      <c r="AI2787" s="186"/>
      <c r="AJ2787" s="186"/>
      <c r="AK2787" s="186"/>
      <c r="AL2787" s="186"/>
      <c r="AM2787" s="186"/>
      <c r="AN2787" s="186"/>
      <c r="AO2787" s="186"/>
      <c r="AP2787" s="186"/>
    </row>
    <row r="2788" spans="1:42" s="55" customFormat="1" ht="31.9" hidden="1" customHeight="1" outlineLevel="1" x14ac:dyDescent="0.25">
      <c r="A2788" s="143" t="s">
        <v>1288</v>
      </c>
      <c r="B2788" s="75" t="s">
        <v>1173</v>
      </c>
      <c r="C2788" s="73"/>
      <c r="D2788" s="111"/>
      <c r="E2788" s="76"/>
      <c r="F2788" s="76"/>
      <c r="G2788" s="78"/>
      <c r="H2788" s="186"/>
      <c r="I2788" s="186"/>
      <c r="J2788" s="186"/>
      <c r="K2788" s="186"/>
      <c r="L2788" s="186"/>
      <c r="M2788" s="186"/>
      <c r="N2788" s="186"/>
      <c r="O2788" s="186"/>
      <c r="P2788" s="186"/>
      <c r="Q2788" s="186"/>
      <c r="R2788" s="186"/>
      <c r="S2788" s="186"/>
      <c r="T2788" s="186"/>
      <c r="U2788" s="186"/>
      <c r="V2788" s="186"/>
      <c r="W2788" s="186"/>
      <c r="X2788" s="186"/>
      <c r="Y2788" s="186"/>
      <c r="Z2788" s="186"/>
      <c r="AA2788" s="186"/>
      <c r="AB2788" s="186"/>
      <c r="AC2788" s="186"/>
      <c r="AD2788" s="186"/>
      <c r="AE2788" s="186"/>
      <c r="AF2788" s="186"/>
      <c r="AG2788" s="186"/>
      <c r="AH2788" s="186"/>
      <c r="AI2788" s="186"/>
      <c r="AJ2788" s="186"/>
      <c r="AK2788" s="186"/>
      <c r="AL2788" s="186"/>
      <c r="AM2788" s="186"/>
      <c r="AN2788" s="186"/>
      <c r="AO2788" s="186"/>
      <c r="AP2788" s="186"/>
    </row>
    <row r="2789" spans="1:42" s="55" customFormat="1" ht="31.9" hidden="1" customHeight="1" outlineLevel="1" x14ac:dyDescent="0.25">
      <c r="A2789" s="143" t="s">
        <v>1289</v>
      </c>
      <c r="B2789" s="75" t="s">
        <v>1175</v>
      </c>
      <c r="C2789" s="73"/>
      <c r="D2789" s="111"/>
      <c r="E2789" s="76"/>
      <c r="F2789" s="76"/>
      <c r="G2789" s="78"/>
      <c r="H2789" s="186"/>
      <c r="I2789" s="186"/>
      <c r="J2789" s="186"/>
      <c r="K2789" s="186"/>
      <c r="L2789" s="186"/>
      <c r="M2789" s="186"/>
      <c r="N2789" s="186"/>
      <c r="O2789" s="186"/>
      <c r="P2789" s="186"/>
      <c r="Q2789" s="186"/>
      <c r="R2789" s="186"/>
      <c r="S2789" s="186"/>
      <c r="T2789" s="186"/>
      <c r="U2789" s="186"/>
      <c r="V2789" s="186"/>
      <c r="W2789" s="186"/>
      <c r="X2789" s="186"/>
      <c r="Y2789" s="186"/>
      <c r="Z2789" s="186"/>
      <c r="AA2789" s="186"/>
      <c r="AB2789" s="186"/>
      <c r="AC2789" s="186"/>
      <c r="AD2789" s="186"/>
      <c r="AE2789" s="186"/>
      <c r="AF2789" s="186"/>
      <c r="AG2789" s="186"/>
      <c r="AH2789" s="186"/>
      <c r="AI2789" s="186"/>
      <c r="AJ2789" s="186"/>
      <c r="AK2789" s="186"/>
      <c r="AL2789" s="186"/>
      <c r="AM2789" s="186"/>
      <c r="AN2789" s="186"/>
      <c r="AO2789" s="186"/>
      <c r="AP2789" s="186"/>
    </row>
    <row r="2790" spans="1:42" s="55" customFormat="1" ht="31.9" hidden="1" customHeight="1" outlineLevel="1" x14ac:dyDescent="0.25">
      <c r="A2790" s="143" t="s">
        <v>1290</v>
      </c>
      <c r="B2790" s="75" t="s">
        <v>1177</v>
      </c>
      <c r="C2790" s="73"/>
      <c r="D2790" s="111"/>
      <c r="E2790" s="76"/>
      <c r="F2790" s="76"/>
      <c r="G2790" s="78"/>
      <c r="H2790" s="186"/>
      <c r="I2790" s="186"/>
      <c r="J2790" s="186"/>
      <c r="K2790" s="186"/>
      <c r="L2790" s="186"/>
      <c r="M2790" s="186"/>
      <c r="N2790" s="186"/>
      <c r="O2790" s="186"/>
      <c r="P2790" s="186"/>
      <c r="Q2790" s="186"/>
      <c r="R2790" s="186"/>
      <c r="S2790" s="186"/>
      <c r="T2790" s="186"/>
      <c r="U2790" s="186"/>
      <c r="V2790" s="186"/>
      <c r="W2790" s="186"/>
      <c r="X2790" s="186"/>
      <c r="Y2790" s="186"/>
      <c r="Z2790" s="186"/>
      <c r="AA2790" s="186"/>
      <c r="AB2790" s="186"/>
      <c r="AC2790" s="186"/>
      <c r="AD2790" s="186"/>
      <c r="AE2790" s="186"/>
      <c r="AF2790" s="186"/>
      <c r="AG2790" s="186"/>
      <c r="AH2790" s="186"/>
      <c r="AI2790" s="186"/>
      <c r="AJ2790" s="186"/>
      <c r="AK2790" s="186"/>
      <c r="AL2790" s="186"/>
      <c r="AM2790" s="186"/>
      <c r="AN2790" s="186"/>
      <c r="AO2790" s="186"/>
      <c r="AP2790" s="186"/>
    </row>
    <row r="2791" spans="1:42" s="55" customFormat="1" ht="31.9" hidden="1" customHeight="1" outlineLevel="1" x14ac:dyDescent="0.25">
      <c r="A2791" s="143" t="s">
        <v>1291</v>
      </c>
      <c r="B2791" s="75" t="s">
        <v>1179</v>
      </c>
      <c r="C2791" s="73"/>
      <c r="D2791" s="111"/>
      <c r="E2791" s="76"/>
      <c r="F2791" s="76"/>
      <c r="G2791" s="78"/>
      <c r="H2791" s="186"/>
      <c r="I2791" s="186"/>
      <c r="J2791" s="186"/>
      <c r="K2791" s="186"/>
      <c r="L2791" s="186"/>
      <c r="M2791" s="186"/>
      <c r="N2791" s="186"/>
      <c r="O2791" s="186"/>
      <c r="P2791" s="186"/>
      <c r="Q2791" s="186"/>
      <c r="R2791" s="186"/>
      <c r="S2791" s="186"/>
      <c r="T2791" s="186"/>
      <c r="U2791" s="186"/>
      <c r="V2791" s="186"/>
      <c r="W2791" s="186"/>
      <c r="X2791" s="186"/>
      <c r="Y2791" s="186"/>
      <c r="Z2791" s="186"/>
      <c r="AA2791" s="186"/>
      <c r="AB2791" s="186"/>
      <c r="AC2791" s="186"/>
      <c r="AD2791" s="186"/>
      <c r="AE2791" s="186"/>
      <c r="AF2791" s="186"/>
      <c r="AG2791" s="186"/>
      <c r="AH2791" s="186"/>
      <c r="AI2791" s="186"/>
      <c r="AJ2791" s="186"/>
      <c r="AK2791" s="186"/>
      <c r="AL2791" s="186"/>
      <c r="AM2791" s="186"/>
      <c r="AN2791" s="186"/>
      <c r="AO2791" s="186"/>
      <c r="AP2791" s="186"/>
    </row>
    <row r="2792" spans="1:42" s="55" customFormat="1" ht="31.9" hidden="1" customHeight="1" outlineLevel="1" x14ac:dyDescent="0.25">
      <c r="A2792" s="143" t="s">
        <v>1292</v>
      </c>
      <c r="B2792" s="75" t="s">
        <v>1181</v>
      </c>
      <c r="C2792" s="73"/>
      <c r="D2792" s="111"/>
      <c r="E2792" s="76"/>
      <c r="F2792" s="76"/>
      <c r="G2792" s="78"/>
      <c r="H2792" s="186"/>
      <c r="I2792" s="186"/>
      <c r="J2792" s="186"/>
      <c r="K2792" s="186"/>
      <c r="L2792" s="186"/>
      <c r="M2792" s="186"/>
      <c r="N2792" s="186"/>
      <c r="O2792" s="186"/>
      <c r="P2792" s="186"/>
      <c r="Q2792" s="186"/>
      <c r="R2792" s="186"/>
      <c r="S2792" s="186"/>
      <c r="T2792" s="186"/>
      <c r="U2792" s="186"/>
      <c r="V2792" s="186"/>
      <c r="W2792" s="186"/>
      <c r="X2792" s="186"/>
      <c r="Y2792" s="186"/>
      <c r="Z2792" s="186"/>
      <c r="AA2792" s="186"/>
      <c r="AB2792" s="186"/>
      <c r="AC2792" s="186"/>
      <c r="AD2792" s="186"/>
      <c r="AE2792" s="186"/>
      <c r="AF2792" s="186"/>
      <c r="AG2792" s="186"/>
      <c r="AH2792" s="186"/>
      <c r="AI2792" s="186"/>
      <c r="AJ2792" s="186"/>
      <c r="AK2792" s="186"/>
      <c r="AL2792" s="186"/>
      <c r="AM2792" s="186"/>
      <c r="AN2792" s="186"/>
      <c r="AO2792" s="186"/>
      <c r="AP2792" s="186"/>
    </row>
    <row r="2793" spans="1:42" s="55" customFormat="1" ht="31.9" hidden="1" customHeight="1" outlineLevel="1" x14ac:dyDescent="0.25">
      <c r="A2793" s="143" t="s">
        <v>296</v>
      </c>
      <c r="B2793" s="72" t="s">
        <v>356</v>
      </c>
      <c r="C2793" s="73"/>
      <c r="D2793" s="111"/>
      <c r="E2793" s="76"/>
      <c r="F2793" s="76"/>
      <c r="G2793" s="78"/>
      <c r="H2793" s="186"/>
      <c r="I2793" s="186"/>
      <c r="J2793" s="186"/>
      <c r="K2793" s="186"/>
      <c r="L2793" s="186"/>
      <c r="M2793" s="186"/>
      <c r="N2793" s="186"/>
      <c r="O2793" s="186"/>
      <c r="P2793" s="186"/>
      <c r="Q2793" s="186"/>
      <c r="R2793" s="186"/>
      <c r="S2793" s="186"/>
      <c r="T2793" s="186"/>
      <c r="U2793" s="186"/>
      <c r="V2793" s="186"/>
      <c r="W2793" s="186"/>
      <c r="X2793" s="186"/>
      <c r="Y2793" s="186"/>
      <c r="Z2793" s="186"/>
      <c r="AA2793" s="186"/>
      <c r="AB2793" s="186"/>
      <c r="AC2793" s="186"/>
      <c r="AD2793" s="186"/>
      <c r="AE2793" s="186"/>
      <c r="AF2793" s="186"/>
      <c r="AG2793" s="186"/>
      <c r="AH2793" s="186"/>
      <c r="AI2793" s="186"/>
      <c r="AJ2793" s="186"/>
      <c r="AK2793" s="186"/>
      <c r="AL2793" s="186"/>
      <c r="AM2793" s="186"/>
      <c r="AN2793" s="186"/>
      <c r="AO2793" s="186"/>
      <c r="AP2793" s="186"/>
    </row>
    <row r="2794" spans="1:42" s="55" customFormat="1" ht="31.9" hidden="1" customHeight="1" outlineLevel="1" x14ac:dyDescent="0.25">
      <c r="A2794" s="143" t="s">
        <v>1293</v>
      </c>
      <c r="B2794" s="75" t="s">
        <v>1173</v>
      </c>
      <c r="C2794" s="73"/>
      <c r="D2794" s="111"/>
      <c r="E2794" s="76"/>
      <c r="F2794" s="76"/>
      <c r="G2794" s="78"/>
      <c r="H2794" s="186"/>
      <c r="I2794" s="186"/>
      <c r="J2794" s="186"/>
      <c r="K2794" s="186"/>
      <c r="L2794" s="186"/>
      <c r="M2794" s="186"/>
      <c r="N2794" s="186"/>
      <c r="O2794" s="186"/>
      <c r="P2794" s="186"/>
      <c r="Q2794" s="186"/>
      <c r="R2794" s="186"/>
      <c r="S2794" s="186"/>
      <c r="T2794" s="186"/>
      <c r="U2794" s="186"/>
      <c r="V2794" s="186"/>
      <c r="W2794" s="186"/>
      <c r="X2794" s="186"/>
      <c r="Y2794" s="186"/>
      <c r="Z2794" s="186"/>
      <c r="AA2794" s="186"/>
      <c r="AB2794" s="186"/>
      <c r="AC2794" s="186"/>
      <c r="AD2794" s="186"/>
      <c r="AE2794" s="186"/>
      <c r="AF2794" s="186"/>
      <c r="AG2794" s="186"/>
      <c r="AH2794" s="186"/>
      <c r="AI2794" s="186"/>
      <c r="AJ2794" s="186"/>
      <c r="AK2794" s="186"/>
      <c r="AL2794" s="186"/>
      <c r="AM2794" s="186"/>
      <c r="AN2794" s="186"/>
      <c r="AO2794" s="186"/>
      <c r="AP2794" s="186"/>
    </row>
    <row r="2795" spans="1:42" s="55" customFormat="1" ht="31.9" hidden="1" customHeight="1" outlineLevel="1" x14ac:dyDescent="0.25">
      <c r="A2795" s="143" t="s">
        <v>1294</v>
      </c>
      <c r="B2795" s="75" t="s">
        <v>1175</v>
      </c>
      <c r="C2795" s="73"/>
      <c r="D2795" s="111"/>
      <c r="E2795" s="76"/>
      <c r="F2795" s="76"/>
      <c r="G2795" s="78"/>
      <c r="H2795" s="186"/>
      <c r="I2795" s="186"/>
      <c r="J2795" s="186"/>
      <c r="K2795" s="186"/>
      <c r="L2795" s="186"/>
      <c r="M2795" s="186"/>
      <c r="N2795" s="186"/>
      <c r="O2795" s="186"/>
      <c r="P2795" s="186"/>
      <c r="Q2795" s="186"/>
      <c r="R2795" s="186"/>
      <c r="S2795" s="186"/>
      <c r="T2795" s="186"/>
      <c r="U2795" s="186"/>
      <c r="V2795" s="186"/>
      <c r="W2795" s="186"/>
      <c r="X2795" s="186"/>
      <c r="Y2795" s="186"/>
      <c r="Z2795" s="186"/>
      <c r="AA2795" s="186"/>
      <c r="AB2795" s="186"/>
      <c r="AC2795" s="186"/>
      <c r="AD2795" s="186"/>
      <c r="AE2795" s="186"/>
      <c r="AF2795" s="186"/>
      <c r="AG2795" s="186"/>
      <c r="AH2795" s="186"/>
      <c r="AI2795" s="186"/>
      <c r="AJ2795" s="186"/>
      <c r="AK2795" s="186"/>
      <c r="AL2795" s="186"/>
      <c r="AM2795" s="186"/>
      <c r="AN2795" s="186"/>
      <c r="AO2795" s="186"/>
      <c r="AP2795" s="186"/>
    </row>
    <row r="2796" spans="1:42" s="55" customFormat="1" ht="31.9" hidden="1" customHeight="1" outlineLevel="1" x14ac:dyDescent="0.25">
      <c r="A2796" s="143" t="s">
        <v>1295</v>
      </c>
      <c r="B2796" s="75" t="s">
        <v>1177</v>
      </c>
      <c r="C2796" s="73"/>
      <c r="D2796" s="111"/>
      <c r="E2796" s="76"/>
      <c r="F2796" s="76"/>
      <c r="G2796" s="78"/>
      <c r="H2796" s="186"/>
      <c r="I2796" s="186"/>
      <c r="J2796" s="186"/>
      <c r="K2796" s="186"/>
      <c r="L2796" s="186"/>
      <c r="M2796" s="186"/>
      <c r="N2796" s="186"/>
      <c r="O2796" s="186"/>
      <c r="P2796" s="186"/>
      <c r="Q2796" s="186"/>
      <c r="R2796" s="186"/>
      <c r="S2796" s="186"/>
      <c r="T2796" s="186"/>
      <c r="U2796" s="186"/>
      <c r="V2796" s="186"/>
      <c r="W2796" s="186"/>
      <c r="X2796" s="186"/>
      <c r="Y2796" s="186"/>
      <c r="Z2796" s="186"/>
      <c r="AA2796" s="186"/>
      <c r="AB2796" s="186"/>
      <c r="AC2796" s="186"/>
      <c r="AD2796" s="186"/>
      <c r="AE2796" s="186"/>
      <c r="AF2796" s="186"/>
      <c r="AG2796" s="186"/>
      <c r="AH2796" s="186"/>
      <c r="AI2796" s="186"/>
      <c r="AJ2796" s="186"/>
      <c r="AK2796" s="186"/>
      <c r="AL2796" s="186"/>
      <c r="AM2796" s="186"/>
      <c r="AN2796" s="186"/>
      <c r="AO2796" s="186"/>
      <c r="AP2796" s="186"/>
    </row>
    <row r="2797" spans="1:42" s="55" customFormat="1" ht="31.9" hidden="1" customHeight="1" outlineLevel="1" x14ac:dyDescent="0.25">
      <c r="A2797" s="143" t="s">
        <v>1296</v>
      </c>
      <c r="B2797" s="75" t="s">
        <v>1179</v>
      </c>
      <c r="C2797" s="73"/>
      <c r="D2797" s="111"/>
      <c r="E2797" s="76"/>
      <c r="F2797" s="76"/>
      <c r="G2797" s="78"/>
      <c r="H2797" s="186"/>
      <c r="I2797" s="186"/>
      <c r="J2797" s="186"/>
      <c r="K2797" s="186"/>
      <c r="L2797" s="186"/>
      <c r="M2797" s="186"/>
      <c r="N2797" s="186"/>
      <c r="O2797" s="186"/>
      <c r="P2797" s="186"/>
      <c r="Q2797" s="186"/>
      <c r="R2797" s="186"/>
      <c r="S2797" s="186"/>
      <c r="T2797" s="186"/>
      <c r="U2797" s="186"/>
      <c r="V2797" s="186"/>
      <c r="W2797" s="186"/>
      <c r="X2797" s="186"/>
      <c r="Y2797" s="186"/>
      <c r="Z2797" s="186"/>
      <c r="AA2797" s="186"/>
      <c r="AB2797" s="186"/>
      <c r="AC2797" s="186"/>
      <c r="AD2797" s="186"/>
      <c r="AE2797" s="186"/>
      <c r="AF2797" s="186"/>
      <c r="AG2797" s="186"/>
      <c r="AH2797" s="186"/>
      <c r="AI2797" s="186"/>
      <c r="AJ2797" s="186"/>
      <c r="AK2797" s="186"/>
      <c r="AL2797" s="186"/>
      <c r="AM2797" s="186"/>
      <c r="AN2797" s="186"/>
      <c r="AO2797" s="186"/>
      <c r="AP2797" s="186"/>
    </row>
    <row r="2798" spans="1:42" s="55" customFormat="1" ht="31.9" hidden="1" customHeight="1" outlineLevel="1" x14ac:dyDescent="0.25">
      <c r="A2798" s="143" t="s">
        <v>1297</v>
      </c>
      <c r="B2798" s="75" t="s">
        <v>1181</v>
      </c>
      <c r="C2798" s="73"/>
      <c r="D2798" s="111"/>
      <c r="E2798" s="76"/>
      <c r="F2798" s="76"/>
      <c r="G2798" s="78"/>
      <c r="H2798" s="186"/>
      <c r="I2798" s="186"/>
      <c r="J2798" s="186"/>
      <c r="K2798" s="186"/>
      <c r="L2798" s="186"/>
      <c r="M2798" s="186"/>
      <c r="N2798" s="186"/>
      <c r="O2798" s="186"/>
      <c r="P2798" s="186"/>
      <c r="Q2798" s="186"/>
      <c r="R2798" s="186"/>
      <c r="S2798" s="186"/>
      <c r="T2798" s="186"/>
      <c r="U2798" s="186"/>
      <c r="V2798" s="186"/>
      <c r="W2798" s="186"/>
      <c r="X2798" s="186"/>
      <c r="Y2798" s="186"/>
      <c r="Z2798" s="186"/>
      <c r="AA2798" s="186"/>
      <c r="AB2798" s="186"/>
      <c r="AC2798" s="186"/>
      <c r="AD2798" s="186"/>
      <c r="AE2798" s="186"/>
      <c r="AF2798" s="186"/>
      <c r="AG2798" s="186"/>
      <c r="AH2798" s="186"/>
      <c r="AI2798" s="186"/>
      <c r="AJ2798" s="186"/>
      <c r="AK2798" s="186"/>
      <c r="AL2798" s="186"/>
      <c r="AM2798" s="186"/>
      <c r="AN2798" s="186"/>
      <c r="AO2798" s="186"/>
      <c r="AP2798" s="186"/>
    </row>
    <row r="2799" spans="1:42" s="55" customFormat="1" ht="31.9" hidden="1" customHeight="1" outlineLevel="1" x14ac:dyDescent="0.25">
      <c r="A2799" s="143" t="s">
        <v>297</v>
      </c>
      <c r="B2799" s="72" t="s">
        <v>359</v>
      </c>
      <c r="C2799" s="73"/>
      <c r="D2799" s="111"/>
      <c r="E2799" s="76"/>
      <c r="F2799" s="76"/>
      <c r="G2799" s="78"/>
      <c r="H2799" s="186"/>
      <c r="I2799" s="186"/>
      <c r="J2799" s="186"/>
      <c r="K2799" s="186"/>
      <c r="L2799" s="186"/>
      <c r="M2799" s="186"/>
      <c r="N2799" s="186"/>
      <c r="O2799" s="186"/>
      <c r="P2799" s="186"/>
      <c r="Q2799" s="186"/>
      <c r="R2799" s="186"/>
      <c r="S2799" s="186"/>
      <c r="T2799" s="186"/>
      <c r="U2799" s="186"/>
      <c r="V2799" s="186"/>
      <c r="W2799" s="186"/>
      <c r="X2799" s="186"/>
      <c r="Y2799" s="186"/>
      <c r="Z2799" s="186"/>
      <c r="AA2799" s="186"/>
      <c r="AB2799" s="186"/>
      <c r="AC2799" s="186"/>
      <c r="AD2799" s="186"/>
      <c r="AE2799" s="186"/>
      <c r="AF2799" s="186"/>
      <c r="AG2799" s="186"/>
      <c r="AH2799" s="186"/>
      <c r="AI2799" s="186"/>
      <c r="AJ2799" s="186"/>
      <c r="AK2799" s="186"/>
      <c r="AL2799" s="186"/>
      <c r="AM2799" s="186"/>
      <c r="AN2799" s="186"/>
      <c r="AO2799" s="186"/>
      <c r="AP2799" s="186"/>
    </row>
    <row r="2800" spans="1:42" s="55" customFormat="1" ht="31.9" hidden="1" customHeight="1" outlineLevel="1" x14ac:dyDescent="0.25">
      <c r="A2800" s="143" t="s">
        <v>1298</v>
      </c>
      <c r="B2800" s="75" t="s">
        <v>1173</v>
      </c>
      <c r="C2800" s="73"/>
      <c r="D2800" s="111"/>
      <c r="E2800" s="76"/>
      <c r="F2800" s="76"/>
      <c r="G2800" s="78"/>
      <c r="H2800" s="186"/>
      <c r="I2800" s="186"/>
      <c r="J2800" s="186"/>
      <c r="K2800" s="186"/>
      <c r="L2800" s="186"/>
      <c r="M2800" s="186"/>
      <c r="N2800" s="186"/>
      <c r="O2800" s="186"/>
      <c r="P2800" s="186"/>
      <c r="Q2800" s="186"/>
      <c r="R2800" s="186"/>
      <c r="S2800" s="186"/>
      <c r="T2800" s="186"/>
      <c r="U2800" s="186"/>
      <c r="V2800" s="186"/>
      <c r="W2800" s="186"/>
      <c r="X2800" s="186"/>
      <c r="Y2800" s="186"/>
      <c r="Z2800" s="186"/>
      <c r="AA2800" s="186"/>
      <c r="AB2800" s="186"/>
      <c r="AC2800" s="186"/>
      <c r="AD2800" s="186"/>
      <c r="AE2800" s="186"/>
      <c r="AF2800" s="186"/>
      <c r="AG2800" s="186"/>
      <c r="AH2800" s="186"/>
      <c r="AI2800" s="186"/>
      <c r="AJ2800" s="186"/>
      <c r="AK2800" s="186"/>
      <c r="AL2800" s="186"/>
      <c r="AM2800" s="186"/>
      <c r="AN2800" s="186"/>
      <c r="AO2800" s="186"/>
      <c r="AP2800" s="186"/>
    </row>
    <row r="2801" spans="1:42" s="55" customFormat="1" ht="31.9" hidden="1" customHeight="1" outlineLevel="1" x14ac:dyDescent="0.25">
      <c r="A2801" s="143" t="s">
        <v>1299</v>
      </c>
      <c r="B2801" s="75" t="s">
        <v>1175</v>
      </c>
      <c r="C2801" s="73"/>
      <c r="D2801" s="111"/>
      <c r="E2801" s="76"/>
      <c r="F2801" s="76"/>
      <c r="G2801" s="78"/>
      <c r="H2801" s="186"/>
      <c r="I2801" s="186"/>
      <c r="J2801" s="186"/>
      <c r="K2801" s="186"/>
      <c r="L2801" s="186"/>
      <c r="M2801" s="186"/>
      <c r="N2801" s="186"/>
      <c r="O2801" s="186"/>
      <c r="P2801" s="186"/>
      <c r="Q2801" s="186"/>
      <c r="R2801" s="186"/>
      <c r="S2801" s="186"/>
      <c r="T2801" s="186"/>
      <c r="U2801" s="186"/>
      <c r="V2801" s="186"/>
      <c r="W2801" s="186"/>
      <c r="X2801" s="186"/>
      <c r="Y2801" s="186"/>
      <c r="Z2801" s="186"/>
      <c r="AA2801" s="186"/>
      <c r="AB2801" s="186"/>
      <c r="AC2801" s="186"/>
      <c r="AD2801" s="186"/>
      <c r="AE2801" s="186"/>
      <c r="AF2801" s="186"/>
      <c r="AG2801" s="186"/>
      <c r="AH2801" s="186"/>
      <c r="AI2801" s="186"/>
      <c r="AJ2801" s="186"/>
      <c r="AK2801" s="186"/>
      <c r="AL2801" s="186"/>
      <c r="AM2801" s="186"/>
      <c r="AN2801" s="186"/>
      <c r="AO2801" s="186"/>
      <c r="AP2801" s="186"/>
    </row>
    <row r="2802" spans="1:42" s="55" customFormat="1" ht="31.9" hidden="1" customHeight="1" outlineLevel="1" x14ac:dyDescent="0.25">
      <c r="A2802" s="143" t="s">
        <v>1300</v>
      </c>
      <c r="B2802" s="75" t="s">
        <v>1177</v>
      </c>
      <c r="C2802" s="73"/>
      <c r="D2802" s="111"/>
      <c r="E2802" s="76"/>
      <c r="F2802" s="76"/>
      <c r="G2802" s="78"/>
      <c r="H2802" s="186"/>
      <c r="I2802" s="186"/>
      <c r="J2802" s="186"/>
      <c r="K2802" s="186"/>
      <c r="L2802" s="186"/>
      <c r="M2802" s="186"/>
      <c r="N2802" s="186"/>
      <c r="O2802" s="186"/>
      <c r="P2802" s="186"/>
      <c r="Q2802" s="186"/>
      <c r="R2802" s="186"/>
      <c r="S2802" s="186"/>
      <c r="T2802" s="186"/>
      <c r="U2802" s="186"/>
      <c r="V2802" s="186"/>
      <c r="W2802" s="186"/>
      <c r="X2802" s="186"/>
      <c r="Y2802" s="186"/>
      <c r="Z2802" s="186"/>
      <c r="AA2802" s="186"/>
      <c r="AB2802" s="186"/>
      <c r="AC2802" s="186"/>
      <c r="AD2802" s="186"/>
      <c r="AE2802" s="186"/>
      <c r="AF2802" s="186"/>
      <c r="AG2802" s="186"/>
      <c r="AH2802" s="186"/>
      <c r="AI2802" s="186"/>
      <c r="AJ2802" s="186"/>
      <c r="AK2802" s="186"/>
      <c r="AL2802" s="186"/>
      <c r="AM2802" s="186"/>
      <c r="AN2802" s="186"/>
      <c r="AO2802" s="186"/>
      <c r="AP2802" s="186"/>
    </row>
    <row r="2803" spans="1:42" s="55" customFormat="1" ht="31.9" hidden="1" customHeight="1" outlineLevel="1" x14ac:dyDescent="0.25">
      <c r="A2803" s="143" t="s">
        <v>1301</v>
      </c>
      <c r="B2803" s="75" t="s">
        <v>1179</v>
      </c>
      <c r="C2803" s="73"/>
      <c r="D2803" s="111"/>
      <c r="E2803" s="76"/>
      <c r="F2803" s="76"/>
      <c r="G2803" s="78"/>
      <c r="H2803" s="186"/>
      <c r="I2803" s="186"/>
      <c r="J2803" s="186"/>
      <c r="K2803" s="186"/>
      <c r="L2803" s="186"/>
      <c r="M2803" s="186"/>
      <c r="N2803" s="186"/>
      <c r="O2803" s="186"/>
      <c r="P2803" s="186"/>
      <c r="Q2803" s="186"/>
      <c r="R2803" s="186"/>
      <c r="S2803" s="186"/>
      <c r="T2803" s="186"/>
      <c r="U2803" s="186"/>
      <c r="V2803" s="186"/>
      <c r="W2803" s="186"/>
      <c r="X2803" s="186"/>
      <c r="Y2803" s="186"/>
      <c r="Z2803" s="186"/>
      <c r="AA2803" s="186"/>
      <c r="AB2803" s="186"/>
      <c r="AC2803" s="186"/>
      <c r="AD2803" s="186"/>
      <c r="AE2803" s="186"/>
      <c r="AF2803" s="186"/>
      <c r="AG2803" s="186"/>
      <c r="AH2803" s="186"/>
      <c r="AI2803" s="186"/>
      <c r="AJ2803" s="186"/>
      <c r="AK2803" s="186"/>
      <c r="AL2803" s="186"/>
      <c r="AM2803" s="186"/>
      <c r="AN2803" s="186"/>
      <c r="AO2803" s="186"/>
      <c r="AP2803" s="186"/>
    </row>
    <row r="2804" spans="1:42" s="55" customFormat="1" ht="31.9" hidden="1" customHeight="1" outlineLevel="1" x14ac:dyDescent="0.25">
      <c r="A2804" s="143" t="s">
        <v>1302</v>
      </c>
      <c r="B2804" s="75" t="s">
        <v>1181</v>
      </c>
      <c r="C2804" s="73"/>
      <c r="D2804" s="111"/>
      <c r="E2804" s="76"/>
      <c r="F2804" s="76"/>
      <c r="G2804" s="78"/>
      <c r="H2804" s="186"/>
      <c r="I2804" s="186"/>
      <c r="J2804" s="186"/>
      <c r="K2804" s="186"/>
      <c r="L2804" s="186"/>
      <c r="M2804" s="186"/>
      <c r="N2804" s="186"/>
      <c r="O2804" s="186"/>
      <c r="P2804" s="186"/>
      <c r="Q2804" s="186"/>
      <c r="R2804" s="186"/>
      <c r="S2804" s="186"/>
      <c r="T2804" s="186"/>
      <c r="U2804" s="186"/>
      <c r="V2804" s="186"/>
      <c r="W2804" s="186"/>
      <c r="X2804" s="186"/>
      <c r="Y2804" s="186"/>
      <c r="Z2804" s="186"/>
      <c r="AA2804" s="186"/>
      <c r="AB2804" s="186"/>
      <c r="AC2804" s="186"/>
      <c r="AD2804" s="186"/>
      <c r="AE2804" s="186"/>
      <c r="AF2804" s="186"/>
      <c r="AG2804" s="186"/>
      <c r="AH2804" s="186"/>
      <c r="AI2804" s="186"/>
      <c r="AJ2804" s="186"/>
      <c r="AK2804" s="186"/>
      <c r="AL2804" s="186"/>
      <c r="AM2804" s="186"/>
      <c r="AN2804" s="186"/>
      <c r="AO2804" s="186"/>
      <c r="AP2804" s="186"/>
    </row>
    <row r="2805" spans="1:42" s="55" customFormat="1" ht="31.9" hidden="1" customHeight="1" outlineLevel="1" x14ac:dyDescent="0.25">
      <c r="A2805" s="143" t="s">
        <v>1303</v>
      </c>
      <c r="B2805" s="72" t="s">
        <v>362</v>
      </c>
      <c r="C2805" s="73"/>
      <c r="D2805" s="111"/>
      <c r="E2805" s="76"/>
      <c r="F2805" s="76"/>
      <c r="G2805" s="78"/>
      <c r="H2805" s="186"/>
      <c r="I2805" s="186"/>
      <c r="J2805" s="186"/>
      <c r="K2805" s="186"/>
      <c r="L2805" s="186"/>
      <c r="M2805" s="186"/>
      <c r="N2805" s="186"/>
      <c r="O2805" s="186"/>
      <c r="P2805" s="186"/>
      <c r="Q2805" s="186"/>
      <c r="R2805" s="186"/>
      <c r="S2805" s="186"/>
      <c r="T2805" s="186"/>
      <c r="U2805" s="186"/>
      <c r="V2805" s="186"/>
      <c r="W2805" s="186"/>
      <c r="X2805" s="186"/>
      <c r="Y2805" s="186"/>
      <c r="Z2805" s="186"/>
      <c r="AA2805" s="186"/>
      <c r="AB2805" s="186"/>
      <c r="AC2805" s="186"/>
      <c r="AD2805" s="186"/>
      <c r="AE2805" s="186"/>
      <c r="AF2805" s="186"/>
      <c r="AG2805" s="186"/>
      <c r="AH2805" s="186"/>
      <c r="AI2805" s="186"/>
      <c r="AJ2805" s="186"/>
      <c r="AK2805" s="186"/>
      <c r="AL2805" s="186"/>
      <c r="AM2805" s="186"/>
      <c r="AN2805" s="186"/>
      <c r="AO2805" s="186"/>
      <c r="AP2805" s="186"/>
    </row>
    <row r="2806" spans="1:42" s="55" customFormat="1" ht="31.9" hidden="1" customHeight="1" outlineLevel="1" x14ac:dyDescent="0.25">
      <c r="A2806" s="143" t="s">
        <v>1304</v>
      </c>
      <c r="B2806" s="75" t="s">
        <v>1173</v>
      </c>
      <c r="C2806" s="73"/>
      <c r="D2806" s="111"/>
      <c r="E2806" s="76"/>
      <c r="F2806" s="76"/>
      <c r="G2806" s="78"/>
      <c r="H2806" s="186"/>
      <c r="I2806" s="186"/>
      <c r="J2806" s="186"/>
      <c r="K2806" s="186"/>
      <c r="L2806" s="186"/>
      <c r="M2806" s="186"/>
      <c r="N2806" s="186"/>
      <c r="O2806" s="186"/>
      <c r="P2806" s="186"/>
      <c r="Q2806" s="186"/>
      <c r="R2806" s="186"/>
      <c r="S2806" s="186"/>
      <c r="T2806" s="186"/>
      <c r="U2806" s="186"/>
      <c r="V2806" s="186"/>
      <c r="W2806" s="186"/>
      <c r="X2806" s="186"/>
      <c r="Y2806" s="186"/>
      <c r="Z2806" s="186"/>
      <c r="AA2806" s="186"/>
      <c r="AB2806" s="186"/>
      <c r="AC2806" s="186"/>
      <c r="AD2806" s="186"/>
      <c r="AE2806" s="186"/>
      <c r="AF2806" s="186"/>
      <c r="AG2806" s="186"/>
      <c r="AH2806" s="186"/>
      <c r="AI2806" s="186"/>
      <c r="AJ2806" s="186"/>
      <c r="AK2806" s="186"/>
      <c r="AL2806" s="186"/>
      <c r="AM2806" s="186"/>
      <c r="AN2806" s="186"/>
      <c r="AO2806" s="186"/>
      <c r="AP2806" s="186"/>
    </row>
    <row r="2807" spans="1:42" s="55" customFormat="1" ht="31.9" hidden="1" customHeight="1" outlineLevel="1" x14ac:dyDescent="0.25">
      <c r="A2807" s="143" t="s">
        <v>1305</v>
      </c>
      <c r="B2807" s="75" t="s">
        <v>1175</v>
      </c>
      <c r="C2807" s="73"/>
      <c r="D2807" s="111"/>
      <c r="E2807" s="76"/>
      <c r="F2807" s="76"/>
      <c r="G2807" s="78"/>
      <c r="H2807" s="186"/>
      <c r="I2807" s="186"/>
      <c r="J2807" s="186"/>
      <c r="K2807" s="186"/>
      <c r="L2807" s="186"/>
      <c r="M2807" s="186"/>
      <c r="N2807" s="186"/>
      <c r="O2807" s="186"/>
      <c r="P2807" s="186"/>
      <c r="Q2807" s="186"/>
      <c r="R2807" s="186"/>
      <c r="S2807" s="186"/>
      <c r="T2807" s="186"/>
      <c r="U2807" s="186"/>
      <c r="V2807" s="186"/>
      <c r="W2807" s="186"/>
      <c r="X2807" s="186"/>
      <c r="Y2807" s="186"/>
      <c r="Z2807" s="186"/>
      <c r="AA2807" s="186"/>
      <c r="AB2807" s="186"/>
      <c r="AC2807" s="186"/>
      <c r="AD2807" s="186"/>
      <c r="AE2807" s="186"/>
      <c r="AF2807" s="186"/>
      <c r="AG2807" s="186"/>
      <c r="AH2807" s="186"/>
      <c r="AI2807" s="186"/>
      <c r="AJ2807" s="186"/>
      <c r="AK2807" s="186"/>
      <c r="AL2807" s="186"/>
      <c r="AM2807" s="186"/>
      <c r="AN2807" s="186"/>
      <c r="AO2807" s="186"/>
      <c r="AP2807" s="186"/>
    </row>
    <row r="2808" spans="1:42" s="55" customFormat="1" ht="31.9" hidden="1" customHeight="1" outlineLevel="1" x14ac:dyDescent="0.25">
      <c r="A2808" s="143" t="s">
        <v>1306</v>
      </c>
      <c r="B2808" s="75" t="s">
        <v>1177</v>
      </c>
      <c r="C2808" s="73"/>
      <c r="D2808" s="111"/>
      <c r="E2808" s="76"/>
      <c r="F2808" s="76"/>
      <c r="G2808" s="78"/>
      <c r="H2808" s="186"/>
      <c r="I2808" s="186"/>
      <c r="J2808" s="186"/>
      <c r="K2808" s="186"/>
      <c r="L2808" s="186"/>
      <c r="M2808" s="186"/>
      <c r="N2808" s="186"/>
      <c r="O2808" s="186"/>
      <c r="P2808" s="186"/>
      <c r="Q2808" s="186"/>
      <c r="R2808" s="186"/>
      <c r="S2808" s="186"/>
      <c r="T2808" s="186"/>
      <c r="U2808" s="186"/>
      <c r="V2808" s="186"/>
      <c r="W2808" s="186"/>
      <c r="X2808" s="186"/>
      <c r="Y2808" s="186"/>
      <c r="Z2808" s="186"/>
      <c r="AA2808" s="186"/>
      <c r="AB2808" s="186"/>
      <c r="AC2808" s="186"/>
      <c r="AD2808" s="186"/>
      <c r="AE2808" s="186"/>
      <c r="AF2808" s="186"/>
      <c r="AG2808" s="186"/>
      <c r="AH2808" s="186"/>
      <c r="AI2808" s="186"/>
      <c r="AJ2808" s="186"/>
      <c r="AK2808" s="186"/>
      <c r="AL2808" s="186"/>
      <c r="AM2808" s="186"/>
      <c r="AN2808" s="186"/>
      <c r="AO2808" s="186"/>
      <c r="AP2808" s="186"/>
    </row>
    <row r="2809" spans="1:42" s="55" customFormat="1" ht="31.9" hidden="1" customHeight="1" outlineLevel="1" x14ac:dyDescent="0.25">
      <c r="A2809" s="143" t="s">
        <v>1307</v>
      </c>
      <c r="B2809" s="75" t="s">
        <v>1179</v>
      </c>
      <c r="C2809" s="73"/>
      <c r="D2809" s="111"/>
      <c r="E2809" s="76"/>
      <c r="F2809" s="76"/>
      <c r="G2809" s="78"/>
      <c r="H2809" s="186"/>
      <c r="I2809" s="186"/>
      <c r="J2809" s="186"/>
      <c r="K2809" s="186"/>
      <c r="L2809" s="186"/>
      <c r="M2809" s="186"/>
      <c r="N2809" s="186"/>
      <c r="O2809" s="186"/>
      <c r="P2809" s="186"/>
      <c r="Q2809" s="186"/>
      <c r="R2809" s="186"/>
      <c r="S2809" s="186"/>
      <c r="T2809" s="186"/>
      <c r="U2809" s="186"/>
      <c r="V2809" s="186"/>
      <c r="W2809" s="186"/>
      <c r="X2809" s="186"/>
      <c r="Y2809" s="186"/>
      <c r="Z2809" s="186"/>
      <c r="AA2809" s="186"/>
      <c r="AB2809" s="186"/>
      <c r="AC2809" s="186"/>
      <c r="AD2809" s="186"/>
      <c r="AE2809" s="186"/>
      <c r="AF2809" s="186"/>
      <c r="AG2809" s="186"/>
      <c r="AH2809" s="186"/>
      <c r="AI2809" s="186"/>
      <c r="AJ2809" s="186"/>
      <c r="AK2809" s="186"/>
      <c r="AL2809" s="186"/>
      <c r="AM2809" s="186"/>
      <c r="AN2809" s="186"/>
      <c r="AO2809" s="186"/>
      <c r="AP2809" s="186"/>
    </row>
    <row r="2810" spans="1:42" s="55" customFormat="1" ht="31.9" hidden="1" customHeight="1" outlineLevel="1" x14ac:dyDescent="0.25">
      <c r="A2810" s="143" t="s">
        <v>1308</v>
      </c>
      <c r="B2810" s="75" t="s">
        <v>1181</v>
      </c>
      <c r="C2810" s="73"/>
      <c r="D2810" s="111"/>
      <c r="E2810" s="76"/>
      <c r="F2810" s="76"/>
      <c r="G2810" s="78"/>
      <c r="H2810" s="186"/>
      <c r="I2810" s="186"/>
      <c r="J2810" s="186"/>
      <c r="K2810" s="186"/>
      <c r="L2810" s="186"/>
      <c r="M2810" s="186"/>
      <c r="N2810" s="186"/>
      <c r="O2810" s="186"/>
      <c r="P2810" s="186"/>
      <c r="Q2810" s="186"/>
      <c r="R2810" s="186"/>
      <c r="S2810" s="186"/>
      <c r="T2810" s="186"/>
      <c r="U2810" s="186"/>
      <c r="V2810" s="186"/>
      <c r="W2810" s="186"/>
      <c r="X2810" s="186"/>
      <c r="Y2810" s="186"/>
      <c r="Z2810" s="186"/>
      <c r="AA2810" s="186"/>
      <c r="AB2810" s="186"/>
      <c r="AC2810" s="186"/>
      <c r="AD2810" s="186"/>
      <c r="AE2810" s="186"/>
      <c r="AF2810" s="186"/>
      <c r="AG2810" s="186"/>
      <c r="AH2810" s="186"/>
      <c r="AI2810" s="186"/>
      <c r="AJ2810" s="186"/>
      <c r="AK2810" s="186"/>
      <c r="AL2810" s="186"/>
      <c r="AM2810" s="186"/>
      <c r="AN2810" s="186"/>
      <c r="AO2810" s="186"/>
      <c r="AP2810" s="186"/>
    </row>
    <row r="2811" spans="1:42" s="55" customFormat="1" ht="31.9" hidden="1" customHeight="1" outlineLevel="1" x14ac:dyDescent="0.25">
      <c r="A2811" s="143" t="s">
        <v>1309</v>
      </c>
      <c r="B2811" s="72" t="s">
        <v>7</v>
      </c>
      <c r="C2811" s="73"/>
      <c r="D2811" s="111"/>
      <c r="E2811" s="76"/>
      <c r="F2811" s="76"/>
      <c r="G2811" s="78"/>
      <c r="H2811" s="186"/>
      <c r="I2811" s="186"/>
      <c r="J2811" s="186"/>
      <c r="K2811" s="186"/>
      <c r="L2811" s="186"/>
      <c r="M2811" s="186"/>
      <c r="N2811" s="186"/>
      <c r="O2811" s="186"/>
      <c r="P2811" s="186"/>
      <c r="Q2811" s="186"/>
      <c r="R2811" s="186"/>
      <c r="S2811" s="186"/>
      <c r="T2811" s="186"/>
      <c r="U2811" s="186"/>
      <c r="V2811" s="186"/>
      <c r="W2811" s="186"/>
      <c r="X2811" s="186"/>
      <c r="Y2811" s="186"/>
      <c r="Z2811" s="186"/>
      <c r="AA2811" s="186"/>
      <c r="AB2811" s="186"/>
      <c r="AC2811" s="186"/>
      <c r="AD2811" s="186"/>
      <c r="AE2811" s="186"/>
      <c r="AF2811" s="186"/>
      <c r="AG2811" s="186"/>
      <c r="AH2811" s="186"/>
      <c r="AI2811" s="186"/>
      <c r="AJ2811" s="186"/>
      <c r="AK2811" s="186"/>
      <c r="AL2811" s="186"/>
      <c r="AM2811" s="186"/>
      <c r="AN2811" s="186"/>
      <c r="AO2811" s="186"/>
      <c r="AP2811" s="186"/>
    </row>
    <row r="2812" spans="1:42" s="55" customFormat="1" ht="31.9" hidden="1" customHeight="1" outlineLevel="1" x14ac:dyDescent="0.25">
      <c r="A2812" s="143" t="s">
        <v>1310</v>
      </c>
      <c r="B2812" s="75" t="s">
        <v>1173</v>
      </c>
      <c r="C2812" s="73"/>
      <c r="D2812" s="111"/>
      <c r="E2812" s="76"/>
      <c r="F2812" s="76"/>
      <c r="G2812" s="78"/>
      <c r="H2812" s="186"/>
      <c r="I2812" s="186"/>
      <c r="J2812" s="186"/>
      <c r="K2812" s="186"/>
      <c r="L2812" s="186"/>
      <c r="M2812" s="186"/>
      <c r="N2812" s="186"/>
      <c r="O2812" s="186"/>
      <c r="P2812" s="186"/>
      <c r="Q2812" s="186"/>
      <c r="R2812" s="186"/>
      <c r="S2812" s="186"/>
      <c r="T2812" s="186"/>
      <c r="U2812" s="186"/>
      <c r="V2812" s="186"/>
      <c r="W2812" s="186"/>
      <c r="X2812" s="186"/>
      <c r="Y2812" s="186"/>
      <c r="Z2812" s="186"/>
      <c r="AA2812" s="186"/>
      <c r="AB2812" s="186"/>
      <c r="AC2812" s="186"/>
      <c r="AD2812" s="186"/>
      <c r="AE2812" s="186"/>
      <c r="AF2812" s="186"/>
      <c r="AG2812" s="186"/>
      <c r="AH2812" s="186"/>
      <c r="AI2812" s="186"/>
      <c r="AJ2812" s="186"/>
      <c r="AK2812" s="186"/>
      <c r="AL2812" s="186"/>
      <c r="AM2812" s="186"/>
      <c r="AN2812" s="186"/>
      <c r="AO2812" s="186"/>
      <c r="AP2812" s="186"/>
    </row>
    <row r="2813" spans="1:42" s="55" customFormat="1" ht="31.9" hidden="1" customHeight="1" outlineLevel="1" x14ac:dyDescent="0.25">
      <c r="A2813" s="143" t="s">
        <v>1311</v>
      </c>
      <c r="B2813" s="75" t="s">
        <v>1175</v>
      </c>
      <c r="C2813" s="73"/>
      <c r="D2813" s="111"/>
      <c r="E2813" s="76"/>
      <c r="F2813" s="76"/>
      <c r="G2813" s="78"/>
      <c r="H2813" s="186"/>
      <c r="I2813" s="186"/>
      <c r="J2813" s="186"/>
      <c r="K2813" s="186"/>
      <c r="L2813" s="186"/>
      <c r="M2813" s="186"/>
      <c r="N2813" s="186"/>
      <c r="O2813" s="186"/>
      <c r="P2813" s="186"/>
      <c r="Q2813" s="186"/>
      <c r="R2813" s="186"/>
      <c r="S2813" s="186"/>
      <c r="T2813" s="186"/>
      <c r="U2813" s="186"/>
      <c r="V2813" s="186"/>
      <c r="W2813" s="186"/>
      <c r="X2813" s="186"/>
      <c r="Y2813" s="186"/>
      <c r="Z2813" s="186"/>
      <c r="AA2813" s="186"/>
      <c r="AB2813" s="186"/>
      <c r="AC2813" s="186"/>
      <c r="AD2813" s="186"/>
      <c r="AE2813" s="186"/>
      <c r="AF2813" s="186"/>
      <c r="AG2813" s="186"/>
      <c r="AH2813" s="186"/>
      <c r="AI2813" s="186"/>
      <c r="AJ2813" s="186"/>
      <c r="AK2813" s="186"/>
      <c r="AL2813" s="186"/>
      <c r="AM2813" s="186"/>
      <c r="AN2813" s="186"/>
      <c r="AO2813" s="186"/>
      <c r="AP2813" s="186"/>
    </row>
    <row r="2814" spans="1:42" s="55" customFormat="1" ht="31.9" hidden="1" customHeight="1" outlineLevel="1" x14ac:dyDescent="0.25">
      <c r="A2814" s="143" t="s">
        <v>1312</v>
      </c>
      <c r="B2814" s="75" t="s">
        <v>1177</v>
      </c>
      <c r="C2814" s="73"/>
      <c r="D2814" s="111"/>
      <c r="E2814" s="76"/>
      <c r="F2814" s="76"/>
      <c r="G2814" s="78"/>
      <c r="H2814" s="186"/>
      <c r="I2814" s="186"/>
      <c r="J2814" s="186"/>
      <c r="K2814" s="186"/>
      <c r="L2814" s="186"/>
      <c r="M2814" s="186"/>
      <c r="N2814" s="186"/>
      <c r="O2814" s="186"/>
      <c r="P2814" s="186"/>
      <c r="Q2814" s="186"/>
      <c r="R2814" s="186"/>
      <c r="S2814" s="186"/>
      <c r="T2814" s="186"/>
      <c r="U2814" s="186"/>
      <c r="V2814" s="186"/>
      <c r="W2814" s="186"/>
      <c r="X2814" s="186"/>
      <c r="Y2814" s="186"/>
      <c r="Z2814" s="186"/>
      <c r="AA2814" s="186"/>
      <c r="AB2814" s="186"/>
      <c r="AC2814" s="186"/>
      <c r="AD2814" s="186"/>
      <c r="AE2814" s="186"/>
      <c r="AF2814" s="186"/>
      <c r="AG2814" s="186"/>
      <c r="AH2814" s="186"/>
      <c r="AI2814" s="186"/>
      <c r="AJ2814" s="186"/>
      <c r="AK2814" s="186"/>
      <c r="AL2814" s="186"/>
      <c r="AM2814" s="186"/>
      <c r="AN2814" s="186"/>
      <c r="AO2814" s="186"/>
      <c r="AP2814" s="186"/>
    </row>
    <row r="2815" spans="1:42" s="55" customFormat="1" ht="31.9" hidden="1" customHeight="1" outlineLevel="1" x14ac:dyDescent="0.25">
      <c r="A2815" s="143" t="s">
        <v>1313</v>
      </c>
      <c r="B2815" s="75" t="s">
        <v>1179</v>
      </c>
      <c r="C2815" s="73"/>
      <c r="D2815" s="111"/>
      <c r="E2815" s="76"/>
      <c r="F2815" s="76"/>
      <c r="G2815" s="78"/>
      <c r="H2815" s="186"/>
      <c r="I2815" s="186"/>
      <c r="J2815" s="186"/>
      <c r="K2815" s="186"/>
      <c r="L2815" s="186"/>
      <c r="M2815" s="186"/>
      <c r="N2815" s="186"/>
      <c r="O2815" s="186"/>
      <c r="P2815" s="186"/>
      <c r="Q2815" s="186"/>
      <c r="R2815" s="186"/>
      <c r="S2815" s="186"/>
      <c r="T2815" s="186"/>
      <c r="U2815" s="186"/>
      <c r="V2815" s="186"/>
      <c r="W2815" s="186"/>
      <c r="X2815" s="186"/>
      <c r="Y2815" s="186"/>
      <c r="Z2815" s="186"/>
      <c r="AA2815" s="186"/>
      <c r="AB2815" s="186"/>
      <c r="AC2815" s="186"/>
      <c r="AD2815" s="186"/>
      <c r="AE2815" s="186"/>
      <c r="AF2815" s="186"/>
      <c r="AG2815" s="186"/>
      <c r="AH2815" s="186"/>
      <c r="AI2815" s="186"/>
      <c r="AJ2815" s="186"/>
      <c r="AK2815" s="186"/>
      <c r="AL2815" s="186"/>
      <c r="AM2815" s="186"/>
      <c r="AN2815" s="186"/>
      <c r="AO2815" s="186"/>
      <c r="AP2815" s="186"/>
    </row>
    <row r="2816" spans="1:42" s="55" customFormat="1" ht="31.9" hidden="1" customHeight="1" outlineLevel="1" x14ac:dyDescent="0.25">
      <c r="A2816" s="143" t="s">
        <v>1314</v>
      </c>
      <c r="B2816" s="75" t="s">
        <v>1181</v>
      </c>
      <c r="C2816" s="73"/>
      <c r="D2816" s="111"/>
      <c r="E2816" s="76"/>
      <c r="F2816" s="76"/>
      <c r="G2816" s="78"/>
      <c r="H2816" s="186"/>
      <c r="I2816" s="186"/>
      <c r="J2816" s="186"/>
      <c r="K2816" s="186"/>
      <c r="L2816" s="186"/>
      <c r="M2816" s="186"/>
      <c r="N2816" s="186"/>
      <c r="O2816" s="186"/>
      <c r="P2816" s="186"/>
      <c r="Q2816" s="186"/>
      <c r="R2816" s="186"/>
      <c r="S2816" s="186"/>
      <c r="T2816" s="186"/>
      <c r="U2816" s="186"/>
      <c r="V2816" s="186"/>
      <c r="W2816" s="186"/>
      <c r="X2816" s="186"/>
      <c r="Y2816" s="186"/>
      <c r="Z2816" s="186"/>
      <c r="AA2816" s="186"/>
      <c r="AB2816" s="186"/>
      <c r="AC2816" s="186"/>
      <c r="AD2816" s="186"/>
      <c r="AE2816" s="186"/>
      <c r="AF2816" s="186"/>
      <c r="AG2816" s="186"/>
      <c r="AH2816" s="186"/>
      <c r="AI2816" s="186"/>
      <c r="AJ2816" s="186"/>
      <c r="AK2816" s="186"/>
      <c r="AL2816" s="186"/>
      <c r="AM2816" s="186"/>
      <c r="AN2816" s="186"/>
      <c r="AO2816" s="186"/>
      <c r="AP2816" s="186"/>
    </row>
    <row r="2817" spans="1:42" s="55" customFormat="1" ht="31.9" hidden="1" customHeight="1" outlineLevel="1" x14ac:dyDescent="0.25">
      <c r="A2817" s="143" t="s">
        <v>1315</v>
      </c>
      <c r="B2817" s="72" t="s">
        <v>327</v>
      </c>
      <c r="C2817" s="73"/>
      <c r="D2817" s="111"/>
      <c r="E2817" s="76"/>
      <c r="F2817" s="76"/>
      <c r="G2817" s="78"/>
      <c r="H2817" s="186"/>
      <c r="I2817" s="186"/>
      <c r="J2817" s="186"/>
      <c r="K2817" s="186"/>
      <c r="L2817" s="186"/>
      <c r="M2817" s="186"/>
      <c r="N2817" s="186"/>
      <c r="O2817" s="186"/>
      <c r="P2817" s="186"/>
      <c r="Q2817" s="186"/>
      <c r="R2817" s="186"/>
      <c r="S2817" s="186"/>
      <c r="T2817" s="186"/>
      <c r="U2817" s="186"/>
      <c r="V2817" s="186"/>
      <c r="W2817" s="186"/>
      <c r="X2817" s="186"/>
      <c r="Y2817" s="186"/>
      <c r="Z2817" s="186"/>
      <c r="AA2817" s="186"/>
      <c r="AB2817" s="186"/>
      <c r="AC2817" s="186"/>
      <c r="AD2817" s="186"/>
      <c r="AE2817" s="186"/>
      <c r="AF2817" s="186"/>
      <c r="AG2817" s="186"/>
      <c r="AH2817" s="186"/>
      <c r="AI2817" s="186"/>
      <c r="AJ2817" s="186"/>
      <c r="AK2817" s="186"/>
      <c r="AL2817" s="186"/>
      <c r="AM2817" s="186"/>
      <c r="AN2817" s="186"/>
      <c r="AO2817" s="186"/>
      <c r="AP2817" s="186"/>
    </row>
    <row r="2818" spans="1:42" s="55" customFormat="1" ht="31.9" hidden="1" customHeight="1" outlineLevel="1" x14ac:dyDescent="0.25">
      <c r="A2818" s="143" t="s">
        <v>1316</v>
      </c>
      <c r="B2818" s="75" t="s">
        <v>1173</v>
      </c>
      <c r="C2818" s="73"/>
      <c r="D2818" s="111"/>
      <c r="E2818" s="76"/>
      <c r="F2818" s="76"/>
      <c r="G2818" s="78"/>
      <c r="H2818" s="186"/>
      <c r="I2818" s="186"/>
      <c r="J2818" s="186"/>
      <c r="K2818" s="186"/>
      <c r="L2818" s="186"/>
      <c r="M2818" s="186"/>
      <c r="N2818" s="186"/>
      <c r="O2818" s="186"/>
      <c r="P2818" s="186"/>
      <c r="Q2818" s="186"/>
      <c r="R2818" s="186"/>
      <c r="S2818" s="186"/>
      <c r="T2818" s="186"/>
      <c r="U2818" s="186"/>
      <c r="V2818" s="186"/>
      <c r="W2818" s="186"/>
      <c r="X2818" s="186"/>
      <c r="Y2818" s="186"/>
      <c r="Z2818" s="186"/>
      <c r="AA2818" s="186"/>
      <c r="AB2818" s="186"/>
      <c r="AC2818" s="186"/>
      <c r="AD2818" s="186"/>
      <c r="AE2818" s="186"/>
      <c r="AF2818" s="186"/>
      <c r="AG2818" s="186"/>
      <c r="AH2818" s="186"/>
      <c r="AI2818" s="186"/>
      <c r="AJ2818" s="186"/>
      <c r="AK2818" s="186"/>
      <c r="AL2818" s="186"/>
      <c r="AM2818" s="186"/>
      <c r="AN2818" s="186"/>
      <c r="AO2818" s="186"/>
      <c r="AP2818" s="186"/>
    </row>
    <row r="2819" spans="1:42" s="55" customFormat="1" ht="31.9" hidden="1" customHeight="1" outlineLevel="1" x14ac:dyDescent="0.25">
      <c r="A2819" s="143" t="s">
        <v>1317</v>
      </c>
      <c r="B2819" s="75" t="s">
        <v>1175</v>
      </c>
      <c r="C2819" s="73"/>
      <c r="D2819" s="111"/>
      <c r="E2819" s="76"/>
      <c r="F2819" s="76"/>
      <c r="G2819" s="78"/>
      <c r="H2819" s="186"/>
      <c r="I2819" s="186"/>
      <c r="J2819" s="186"/>
      <c r="K2819" s="186"/>
      <c r="L2819" s="186"/>
      <c r="M2819" s="186"/>
      <c r="N2819" s="186"/>
      <c r="O2819" s="186"/>
      <c r="P2819" s="186"/>
      <c r="Q2819" s="186"/>
      <c r="R2819" s="186"/>
      <c r="S2819" s="186"/>
      <c r="T2819" s="186"/>
      <c r="U2819" s="186"/>
      <c r="V2819" s="186"/>
      <c r="W2819" s="186"/>
      <c r="X2819" s="186"/>
      <c r="Y2819" s="186"/>
      <c r="Z2819" s="186"/>
      <c r="AA2819" s="186"/>
      <c r="AB2819" s="186"/>
      <c r="AC2819" s="186"/>
      <c r="AD2819" s="186"/>
      <c r="AE2819" s="186"/>
      <c r="AF2819" s="186"/>
      <c r="AG2819" s="186"/>
      <c r="AH2819" s="186"/>
      <c r="AI2819" s="186"/>
      <c r="AJ2819" s="186"/>
      <c r="AK2819" s="186"/>
      <c r="AL2819" s="186"/>
      <c r="AM2819" s="186"/>
      <c r="AN2819" s="186"/>
      <c r="AO2819" s="186"/>
      <c r="AP2819" s="186"/>
    </row>
    <row r="2820" spans="1:42" s="55" customFormat="1" ht="31.9" hidden="1" customHeight="1" outlineLevel="1" x14ac:dyDescent="0.25">
      <c r="A2820" s="143" t="s">
        <v>1318</v>
      </c>
      <c r="B2820" s="75" t="s">
        <v>1177</v>
      </c>
      <c r="C2820" s="73"/>
      <c r="D2820" s="111"/>
      <c r="E2820" s="76"/>
      <c r="F2820" s="76"/>
      <c r="G2820" s="78"/>
      <c r="H2820" s="186"/>
      <c r="I2820" s="186"/>
      <c r="J2820" s="186"/>
      <c r="K2820" s="186"/>
      <c r="L2820" s="186"/>
      <c r="M2820" s="186"/>
      <c r="N2820" s="186"/>
      <c r="O2820" s="186"/>
      <c r="P2820" s="186"/>
      <c r="Q2820" s="186"/>
      <c r="R2820" s="186"/>
      <c r="S2820" s="186"/>
      <c r="T2820" s="186"/>
      <c r="U2820" s="186"/>
      <c r="V2820" s="186"/>
      <c r="W2820" s="186"/>
      <c r="X2820" s="186"/>
      <c r="Y2820" s="186"/>
      <c r="Z2820" s="186"/>
      <c r="AA2820" s="186"/>
      <c r="AB2820" s="186"/>
      <c r="AC2820" s="186"/>
      <c r="AD2820" s="186"/>
      <c r="AE2820" s="186"/>
      <c r="AF2820" s="186"/>
      <c r="AG2820" s="186"/>
      <c r="AH2820" s="186"/>
      <c r="AI2820" s="186"/>
      <c r="AJ2820" s="186"/>
      <c r="AK2820" s="186"/>
      <c r="AL2820" s="186"/>
      <c r="AM2820" s="186"/>
      <c r="AN2820" s="186"/>
      <c r="AO2820" s="186"/>
      <c r="AP2820" s="186"/>
    </row>
    <row r="2821" spans="1:42" s="55" customFormat="1" ht="31.9" hidden="1" customHeight="1" outlineLevel="1" x14ac:dyDescent="0.25">
      <c r="A2821" s="143" t="s">
        <v>1319</v>
      </c>
      <c r="B2821" s="75" t="s">
        <v>1179</v>
      </c>
      <c r="C2821" s="73"/>
      <c r="D2821" s="111"/>
      <c r="E2821" s="76"/>
      <c r="F2821" s="76"/>
      <c r="G2821" s="78"/>
      <c r="H2821" s="186"/>
      <c r="I2821" s="186"/>
      <c r="J2821" s="186"/>
      <c r="K2821" s="186"/>
      <c r="L2821" s="186"/>
      <c r="M2821" s="186"/>
      <c r="N2821" s="186"/>
      <c r="O2821" s="186"/>
      <c r="P2821" s="186"/>
      <c r="Q2821" s="186"/>
      <c r="R2821" s="186"/>
      <c r="S2821" s="186"/>
      <c r="T2821" s="186"/>
      <c r="U2821" s="186"/>
      <c r="V2821" s="186"/>
      <c r="W2821" s="186"/>
      <c r="X2821" s="186"/>
      <c r="Y2821" s="186"/>
      <c r="Z2821" s="186"/>
      <c r="AA2821" s="186"/>
      <c r="AB2821" s="186"/>
      <c r="AC2821" s="186"/>
      <c r="AD2821" s="186"/>
      <c r="AE2821" s="186"/>
      <c r="AF2821" s="186"/>
      <c r="AG2821" s="186"/>
      <c r="AH2821" s="186"/>
      <c r="AI2821" s="186"/>
      <c r="AJ2821" s="186"/>
      <c r="AK2821" s="186"/>
      <c r="AL2821" s="186"/>
      <c r="AM2821" s="186"/>
      <c r="AN2821" s="186"/>
      <c r="AO2821" s="186"/>
      <c r="AP2821" s="186"/>
    </row>
    <row r="2822" spans="1:42" s="55" customFormat="1" ht="31.9" hidden="1" customHeight="1" outlineLevel="1" x14ac:dyDescent="0.25">
      <c r="A2822" s="143" t="s">
        <v>1320</v>
      </c>
      <c r="B2822" s="75" t="s">
        <v>1181</v>
      </c>
      <c r="C2822" s="73"/>
      <c r="D2822" s="111"/>
      <c r="E2822" s="76"/>
      <c r="F2822" s="76"/>
      <c r="G2822" s="78"/>
      <c r="H2822" s="186"/>
      <c r="I2822" s="186"/>
      <c r="J2822" s="186"/>
      <c r="K2822" s="186"/>
      <c r="L2822" s="186"/>
      <c r="M2822" s="186"/>
      <c r="N2822" s="186"/>
      <c r="O2822" s="186"/>
      <c r="P2822" s="186"/>
      <c r="Q2822" s="186"/>
      <c r="R2822" s="186"/>
      <c r="S2822" s="186"/>
      <c r="T2822" s="186"/>
      <c r="U2822" s="186"/>
      <c r="V2822" s="186"/>
      <c r="W2822" s="186"/>
      <c r="X2822" s="186"/>
      <c r="Y2822" s="186"/>
      <c r="Z2822" s="186"/>
      <c r="AA2822" s="186"/>
      <c r="AB2822" s="186"/>
      <c r="AC2822" s="186"/>
      <c r="AD2822" s="186"/>
      <c r="AE2822" s="186"/>
      <c r="AF2822" s="186"/>
      <c r="AG2822" s="186"/>
      <c r="AH2822" s="186"/>
      <c r="AI2822" s="186"/>
      <c r="AJ2822" s="186"/>
      <c r="AK2822" s="186"/>
      <c r="AL2822" s="186"/>
      <c r="AM2822" s="186"/>
      <c r="AN2822" s="186"/>
      <c r="AO2822" s="186"/>
      <c r="AP2822" s="186"/>
    </row>
    <row r="2823" spans="1:42" s="55" customFormat="1" ht="31.9" hidden="1" customHeight="1" outlineLevel="1" x14ac:dyDescent="0.25">
      <c r="A2823" s="143" t="s">
        <v>298</v>
      </c>
      <c r="B2823" s="68" t="s">
        <v>122</v>
      </c>
      <c r="C2823" s="69"/>
      <c r="D2823" s="119"/>
      <c r="E2823" s="85"/>
      <c r="F2823" s="85"/>
      <c r="G2823" s="86"/>
      <c r="H2823" s="186"/>
      <c r="I2823" s="186"/>
      <c r="J2823" s="186"/>
      <c r="K2823" s="186"/>
      <c r="L2823" s="186"/>
      <c r="M2823" s="186"/>
      <c r="N2823" s="186"/>
      <c r="O2823" s="186"/>
      <c r="P2823" s="186"/>
      <c r="Q2823" s="186"/>
      <c r="R2823" s="186"/>
      <c r="S2823" s="186"/>
      <c r="T2823" s="186"/>
      <c r="U2823" s="186"/>
      <c r="V2823" s="186"/>
      <c r="W2823" s="186"/>
      <c r="X2823" s="186"/>
      <c r="Y2823" s="186"/>
      <c r="Z2823" s="186"/>
      <c r="AA2823" s="186"/>
      <c r="AB2823" s="186"/>
      <c r="AC2823" s="186"/>
      <c r="AD2823" s="186"/>
      <c r="AE2823" s="186"/>
      <c r="AF2823" s="186"/>
      <c r="AG2823" s="186"/>
      <c r="AH2823" s="186"/>
      <c r="AI2823" s="186"/>
      <c r="AJ2823" s="186"/>
      <c r="AK2823" s="186"/>
      <c r="AL2823" s="186"/>
      <c r="AM2823" s="186"/>
      <c r="AN2823" s="186"/>
      <c r="AO2823" s="186"/>
      <c r="AP2823" s="186"/>
    </row>
    <row r="2824" spans="1:42" s="55" customFormat="1" ht="31.9" hidden="1" customHeight="1" outlineLevel="1" x14ac:dyDescent="0.25">
      <c r="A2824" s="143" t="s">
        <v>299</v>
      </c>
      <c r="B2824" s="72" t="s">
        <v>4</v>
      </c>
      <c r="C2824" s="73"/>
      <c r="D2824" s="111"/>
      <c r="E2824" s="76"/>
      <c r="F2824" s="76"/>
      <c r="G2824" s="78"/>
      <c r="H2824" s="186"/>
      <c r="I2824" s="186"/>
      <c r="J2824" s="186"/>
      <c r="K2824" s="186"/>
      <c r="L2824" s="186"/>
      <c r="M2824" s="186"/>
      <c r="N2824" s="186"/>
      <c r="O2824" s="186"/>
      <c r="P2824" s="186"/>
      <c r="Q2824" s="186"/>
      <c r="R2824" s="186"/>
      <c r="S2824" s="186"/>
      <c r="T2824" s="186"/>
      <c r="U2824" s="186"/>
      <c r="V2824" s="186"/>
      <c r="W2824" s="186"/>
      <c r="X2824" s="186"/>
      <c r="Y2824" s="186"/>
      <c r="Z2824" s="186"/>
      <c r="AA2824" s="186"/>
      <c r="AB2824" s="186"/>
      <c r="AC2824" s="186"/>
      <c r="AD2824" s="186"/>
      <c r="AE2824" s="186"/>
      <c r="AF2824" s="186"/>
      <c r="AG2824" s="186"/>
      <c r="AH2824" s="186"/>
      <c r="AI2824" s="186"/>
      <c r="AJ2824" s="186"/>
      <c r="AK2824" s="186"/>
      <c r="AL2824" s="186"/>
      <c r="AM2824" s="186"/>
      <c r="AN2824" s="186"/>
      <c r="AO2824" s="186"/>
      <c r="AP2824" s="186"/>
    </row>
    <row r="2825" spans="1:42" s="55" customFormat="1" ht="31.9" hidden="1" customHeight="1" outlineLevel="1" x14ac:dyDescent="0.25">
      <c r="A2825" s="143" t="s">
        <v>1321</v>
      </c>
      <c r="B2825" s="75" t="s">
        <v>1173</v>
      </c>
      <c r="C2825" s="73"/>
      <c r="D2825" s="111"/>
      <c r="E2825" s="76"/>
      <c r="F2825" s="76"/>
      <c r="G2825" s="78"/>
      <c r="H2825" s="186"/>
      <c r="I2825" s="186"/>
      <c r="J2825" s="186"/>
      <c r="K2825" s="186"/>
      <c r="L2825" s="186"/>
      <c r="M2825" s="186"/>
      <c r="N2825" s="186"/>
      <c r="O2825" s="186"/>
      <c r="P2825" s="186"/>
      <c r="Q2825" s="186"/>
      <c r="R2825" s="186"/>
      <c r="S2825" s="186"/>
      <c r="T2825" s="186"/>
      <c r="U2825" s="186"/>
      <c r="V2825" s="186"/>
      <c r="W2825" s="186"/>
      <c r="X2825" s="186"/>
      <c r="Y2825" s="186"/>
      <c r="Z2825" s="186"/>
      <c r="AA2825" s="186"/>
      <c r="AB2825" s="186"/>
      <c r="AC2825" s="186"/>
      <c r="AD2825" s="186"/>
      <c r="AE2825" s="186"/>
      <c r="AF2825" s="186"/>
      <c r="AG2825" s="186"/>
      <c r="AH2825" s="186"/>
      <c r="AI2825" s="186"/>
      <c r="AJ2825" s="186"/>
      <c r="AK2825" s="186"/>
      <c r="AL2825" s="186"/>
      <c r="AM2825" s="186"/>
      <c r="AN2825" s="186"/>
      <c r="AO2825" s="186"/>
      <c r="AP2825" s="186"/>
    </row>
    <row r="2826" spans="1:42" s="55" customFormat="1" ht="31.9" hidden="1" customHeight="1" outlineLevel="1" x14ac:dyDescent="0.25">
      <c r="A2826" s="143" t="s">
        <v>1322</v>
      </c>
      <c r="B2826" s="75" t="s">
        <v>1175</v>
      </c>
      <c r="C2826" s="73"/>
      <c r="D2826" s="111"/>
      <c r="E2826" s="76"/>
      <c r="F2826" s="76"/>
      <c r="G2826" s="78"/>
      <c r="H2826" s="186"/>
      <c r="I2826" s="186"/>
      <c r="J2826" s="186"/>
      <c r="K2826" s="186"/>
      <c r="L2826" s="186"/>
      <c r="M2826" s="186"/>
      <c r="N2826" s="186"/>
      <c r="O2826" s="186"/>
      <c r="P2826" s="186"/>
      <c r="Q2826" s="186"/>
      <c r="R2826" s="186"/>
      <c r="S2826" s="186"/>
      <c r="T2826" s="186"/>
      <c r="U2826" s="186"/>
      <c r="V2826" s="186"/>
      <c r="W2826" s="186"/>
      <c r="X2826" s="186"/>
      <c r="Y2826" s="186"/>
      <c r="Z2826" s="186"/>
      <c r="AA2826" s="186"/>
      <c r="AB2826" s="186"/>
      <c r="AC2826" s="186"/>
      <c r="AD2826" s="186"/>
      <c r="AE2826" s="186"/>
      <c r="AF2826" s="186"/>
      <c r="AG2826" s="186"/>
      <c r="AH2826" s="186"/>
      <c r="AI2826" s="186"/>
      <c r="AJ2826" s="186"/>
      <c r="AK2826" s="186"/>
      <c r="AL2826" s="186"/>
      <c r="AM2826" s="186"/>
      <c r="AN2826" s="186"/>
      <c r="AO2826" s="186"/>
      <c r="AP2826" s="186"/>
    </row>
    <row r="2827" spans="1:42" s="55" customFormat="1" ht="31.9" hidden="1" customHeight="1" outlineLevel="1" x14ac:dyDescent="0.25">
      <c r="A2827" s="143" t="s">
        <v>1323</v>
      </c>
      <c r="B2827" s="75" t="s">
        <v>1177</v>
      </c>
      <c r="C2827" s="73"/>
      <c r="D2827" s="111"/>
      <c r="E2827" s="76"/>
      <c r="F2827" s="76"/>
      <c r="G2827" s="78"/>
      <c r="H2827" s="186"/>
      <c r="I2827" s="186"/>
      <c r="J2827" s="186"/>
      <c r="K2827" s="186"/>
      <c r="L2827" s="186"/>
      <c r="M2827" s="186"/>
      <c r="N2827" s="186"/>
      <c r="O2827" s="186"/>
      <c r="P2827" s="186"/>
      <c r="Q2827" s="186"/>
      <c r="R2827" s="186"/>
      <c r="S2827" s="186"/>
      <c r="T2827" s="186"/>
      <c r="U2827" s="186"/>
      <c r="V2827" s="186"/>
      <c r="W2827" s="186"/>
      <c r="X2827" s="186"/>
      <c r="Y2827" s="186"/>
      <c r="Z2827" s="186"/>
      <c r="AA2827" s="186"/>
      <c r="AB2827" s="186"/>
      <c r="AC2827" s="186"/>
      <c r="AD2827" s="186"/>
      <c r="AE2827" s="186"/>
      <c r="AF2827" s="186"/>
      <c r="AG2827" s="186"/>
      <c r="AH2827" s="186"/>
      <c r="AI2827" s="186"/>
      <c r="AJ2827" s="186"/>
      <c r="AK2827" s="186"/>
      <c r="AL2827" s="186"/>
      <c r="AM2827" s="186"/>
      <c r="AN2827" s="186"/>
      <c r="AO2827" s="186"/>
      <c r="AP2827" s="186"/>
    </row>
    <row r="2828" spans="1:42" s="55" customFormat="1" ht="31.9" hidden="1" customHeight="1" outlineLevel="1" x14ac:dyDescent="0.25">
      <c r="A2828" s="143" t="s">
        <v>1324</v>
      </c>
      <c r="B2828" s="75" t="s">
        <v>1179</v>
      </c>
      <c r="C2828" s="73"/>
      <c r="D2828" s="111"/>
      <c r="E2828" s="76"/>
      <c r="F2828" s="76"/>
      <c r="G2828" s="78"/>
      <c r="H2828" s="186"/>
      <c r="I2828" s="186"/>
      <c r="J2828" s="186"/>
      <c r="K2828" s="186"/>
      <c r="L2828" s="186"/>
      <c r="M2828" s="186"/>
      <c r="N2828" s="186"/>
      <c r="O2828" s="186"/>
      <c r="P2828" s="186"/>
      <c r="Q2828" s="186"/>
      <c r="R2828" s="186"/>
      <c r="S2828" s="186"/>
      <c r="T2828" s="186"/>
      <c r="U2828" s="186"/>
      <c r="V2828" s="186"/>
      <c r="W2828" s="186"/>
      <c r="X2828" s="186"/>
      <c r="Y2828" s="186"/>
      <c r="Z2828" s="186"/>
      <c r="AA2828" s="186"/>
      <c r="AB2828" s="186"/>
      <c r="AC2828" s="186"/>
      <c r="AD2828" s="186"/>
      <c r="AE2828" s="186"/>
      <c r="AF2828" s="186"/>
      <c r="AG2828" s="186"/>
      <c r="AH2828" s="186"/>
      <c r="AI2828" s="186"/>
      <c r="AJ2828" s="186"/>
      <c r="AK2828" s="186"/>
      <c r="AL2828" s="186"/>
      <c r="AM2828" s="186"/>
      <c r="AN2828" s="186"/>
      <c r="AO2828" s="186"/>
      <c r="AP2828" s="186"/>
    </row>
    <row r="2829" spans="1:42" s="55" customFormat="1" ht="31.9" hidden="1" customHeight="1" outlineLevel="1" x14ac:dyDescent="0.25">
      <c r="A2829" s="143" t="s">
        <v>1325</v>
      </c>
      <c r="B2829" s="75" t="s">
        <v>1181</v>
      </c>
      <c r="C2829" s="73"/>
      <c r="D2829" s="111"/>
      <c r="E2829" s="76"/>
      <c r="F2829" s="76"/>
      <c r="G2829" s="78"/>
      <c r="H2829" s="186"/>
      <c r="I2829" s="186"/>
      <c r="J2829" s="186"/>
      <c r="K2829" s="186"/>
      <c r="L2829" s="186"/>
      <c r="M2829" s="186"/>
      <c r="N2829" s="186"/>
      <c r="O2829" s="186"/>
      <c r="P2829" s="186"/>
      <c r="Q2829" s="186"/>
      <c r="R2829" s="186"/>
      <c r="S2829" s="186"/>
      <c r="T2829" s="186"/>
      <c r="U2829" s="186"/>
      <c r="V2829" s="186"/>
      <c r="W2829" s="186"/>
      <c r="X2829" s="186"/>
      <c r="Y2829" s="186"/>
      <c r="Z2829" s="186"/>
      <c r="AA2829" s="186"/>
      <c r="AB2829" s="186"/>
      <c r="AC2829" s="186"/>
      <c r="AD2829" s="186"/>
      <c r="AE2829" s="186"/>
      <c r="AF2829" s="186"/>
      <c r="AG2829" s="186"/>
      <c r="AH2829" s="186"/>
      <c r="AI2829" s="186"/>
      <c r="AJ2829" s="186"/>
      <c r="AK2829" s="186"/>
      <c r="AL2829" s="186"/>
      <c r="AM2829" s="186"/>
      <c r="AN2829" s="186"/>
      <c r="AO2829" s="186"/>
      <c r="AP2829" s="186"/>
    </row>
    <row r="2830" spans="1:42" s="55" customFormat="1" ht="31.9" hidden="1" customHeight="1" outlineLevel="1" x14ac:dyDescent="0.25">
      <c r="A2830" s="143" t="s">
        <v>300</v>
      </c>
      <c r="B2830" s="107" t="s">
        <v>3</v>
      </c>
      <c r="C2830" s="73"/>
      <c r="D2830" s="111"/>
      <c r="E2830" s="76"/>
      <c r="F2830" s="76"/>
      <c r="G2830" s="78"/>
      <c r="H2830" s="186"/>
      <c r="I2830" s="186"/>
      <c r="J2830" s="186"/>
      <c r="K2830" s="186"/>
      <c r="L2830" s="186"/>
      <c r="M2830" s="186"/>
      <c r="N2830" s="186"/>
      <c r="O2830" s="186"/>
      <c r="P2830" s="186"/>
      <c r="Q2830" s="186"/>
      <c r="R2830" s="186"/>
      <c r="S2830" s="186"/>
      <c r="T2830" s="186"/>
      <c r="U2830" s="186"/>
      <c r="V2830" s="186"/>
      <c r="W2830" s="186"/>
      <c r="X2830" s="186"/>
      <c r="Y2830" s="186"/>
      <c r="Z2830" s="186"/>
      <c r="AA2830" s="186"/>
      <c r="AB2830" s="186"/>
      <c r="AC2830" s="186"/>
      <c r="AD2830" s="186"/>
      <c r="AE2830" s="186"/>
      <c r="AF2830" s="186"/>
      <c r="AG2830" s="186"/>
      <c r="AH2830" s="186"/>
      <c r="AI2830" s="186"/>
      <c r="AJ2830" s="186"/>
      <c r="AK2830" s="186"/>
      <c r="AL2830" s="186"/>
      <c r="AM2830" s="186"/>
      <c r="AN2830" s="186"/>
      <c r="AO2830" s="186"/>
      <c r="AP2830" s="186"/>
    </row>
    <row r="2831" spans="1:42" s="55" customFormat="1" ht="31.9" hidden="1" customHeight="1" outlineLevel="1" x14ac:dyDescent="0.25">
      <c r="A2831" s="143" t="s">
        <v>1326</v>
      </c>
      <c r="B2831" s="75" t="s">
        <v>1173</v>
      </c>
      <c r="C2831" s="73"/>
      <c r="D2831" s="111"/>
      <c r="E2831" s="76"/>
      <c r="F2831" s="76"/>
      <c r="G2831" s="78"/>
      <c r="H2831" s="186"/>
      <c r="I2831" s="186"/>
      <c r="J2831" s="186"/>
      <c r="K2831" s="186"/>
      <c r="L2831" s="186"/>
      <c r="M2831" s="186"/>
      <c r="N2831" s="186"/>
      <c r="O2831" s="186"/>
      <c r="P2831" s="186"/>
      <c r="Q2831" s="186"/>
      <c r="R2831" s="186"/>
      <c r="S2831" s="186"/>
      <c r="T2831" s="186"/>
      <c r="U2831" s="186"/>
      <c r="V2831" s="186"/>
      <c r="W2831" s="186"/>
      <c r="X2831" s="186"/>
      <c r="Y2831" s="186"/>
      <c r="Z2831" s="186"/>
      <c r="AA2831" s="186"/>
      <c r="AB2831" s="186"/>
      <c r="AC2831" s="186"/>
      <c r="AD2831" s="186"/>
      <c r="AE2831" s="186"/>
      <c r="AF2831" s="186"/>
      <c r="AG2831" s="186"/>
      <c r="AH2831" s="186"/>
      <c r="AI2831" s="186"/>
      <c r="AJ2831" s="186"/>
      <c r="AK2831" s="186"/>
      <c r="AL2831" s="186"/>
      <c r="AM2831" s="186"/>
      <c r="AN2831" s="186"/>
      <c r="AO2831" s="186"/>
      <c r="AP2831" s="186"/>
    </row>
    <row r="2832" spans="1:42" s="55" customFormat="1" ht="31.9" hidden="1" customHeight="1" outlineLevel="1" x14ac:dyDescent="0.25">
      <c r="A2832" s="143" t="s">
        <v>1327</v>
      </c>
      <c r="B2832" s="75" t="s">
        <v>1175</v>
      </c>
      <c r="C2832" s="73"/>
      <c r="D2832" s="111"/>
      <c r="E2832" s="76"/>
      <c r="F2832" s="76"/>
      <c r="G2832" s="78"/>
      <c r="H2832" s="186"/>
      <c r="I2832" s="186"/>
      <c r="J2832" s="186"/>
      <c r="K2832" s="186"/>
      <c r="L2832" s="186"/>
      <c r="M2832" s="186"/>
      <c r="N2832" s="186"/>
      <c r="O2832" s="186"/>
      <c r="P2832" s="186"/>
      <c r="Q2832" s="186"/>
      <c r="R2832" s="186"/>
      <c r="S2832" s="186"/>
      <c r="T2832" s="186"/>
      <c r="U2832" s="186"/>
      <c r="V2832" s="186"/>
      <c r="W2832" s="186"/>
      <c r="X2832" s="186"/>
      <c r="Y2832" s="186"/>
      <c r="Z2832" s="186"/>
      <c r="AA2832" s="186"/>
      <c r="AB2832" s="186"/>
      <c r="AC2832" s="186"/>
      <c r="AD2832" s="186"/>
      <c r="AE2832" s="186"/>
      <c r="AF2832" s="186"/>
      <c r="AG2832" s="186"/>
      <c r="AH2832" s="186"/>
      <c r="AI2832" s="186"/>
      <c r="AJ2832" s="186"/>
      <c r="AK2832" s="186"/>
      <c r="AL2832" s="186"/>
      <c r="AM2832" s="186"/>
      <c r="AN2832" s="186"/>
      <c r="AO2832" s="186"/>
      <c r="AP2832" s="186"/>
    </row>
    <row r="2833" spans="1:42" s="55" customFormat="1" ht="31.9" hidden="1" customHeight="1" outlineLevel="1" x14ac:dyDescent="0.25">
      <c r="A2833" s="143" t="s">
        <v>1328</v>
      </c>
      <c r="B2833" s="75" t="s">
        <v>1177</v>
      </c>
      <c r="C2833" s="73"/>
      <c r="D2833" s="111"/>
      <c r="E2833" s="76"/>
      <c r="F2833" s="76"/>
      <c r="G2833" s="78"/>
      <c r="H2833" s="186"/>
      <c r="I2833" s="186"/>
      <c r="J2833" s="186"/>
      <c r="K2833" s="186"/>
      <c r="L2833" s="186"/>
      <c r="M2833" s="186"/>
      <c r="N2833" s="186"/>
      <c r="O2833" s="186"/>
      <c r="P2833" s="186"/>
      <c r="Q2833" s="186"/>
      <c r="R2833" s="186"/>
      <c r="S2833" s="186"/>
      <c r="T2833" s="186"/>
      <c r="U2833" s="186"/>
      <c r="V2833" s="186"/>
      <c r="W2833" s="186"/>
      <c r="X2833" s="186"/>
      <c r="Y2833" s="186"/>
      <c r="Z2833" s="186"/>
      <c r="AA2833" s="186"/>
      <c r="AB2833" s="186"/>
      <c r="AC2833" s="186"/>
      <c r="AD2833" s="186"/>
      <c r="AE2833" s="186"/>
      <c r="AF2833" s="186"/>
      <c r="AG2833" s="186"/>
      <c r="AH2833" s="186"/>
      <c r="AI2833" s="186"/>
      <c r="AJ2833" s="186"/>
      <c r="AK2833" s="186"/>
      <c r="AL2833" s="186"/>
      <c r="AM2833" s="186"/>
      <c r="AN2833" s="186"/>
      <c r="AO2833" s="186"/>
      <c r="AP2833" s="186"/>
    </row>
    <row r="2834" spans="1:42" s="55" customFormat="1" ht="31.9" hidden="1" customHeight="1" outlineLevel="1" x14ac:dyDescent="0.25">
      <c r="A2834" s="143" t="s">
        <v>1329</v>
      </c>
      <c r="B2834" s="75" t="s">
        <v>1179</v>
      </c>
      <c r="C2834" s="73"/>
      <c r="D2834" s="111"/>
      <c r="E2834" s="76"/>
      <c r="F2834" s="76"/>
      <c r="G2834" s="78"/>
      <c r="H2834" s="186"/>
      <c r="I2834" s="186"/>
      <c r="J2834" s="186"/>
      <c r="K2834" s="186"/>
      <c r="L2834" s="186"/>
      <c r="M2834" s="186"/>
      <c r="N2834" s="186"/>
      <c r="O2834" s="186"/>
      <c r="P2834" s="186"/>
      <c r="Q2834" s="186"/>
      <c r="R2834" s="186"/>
      <c r="S2834" s="186"/>
      <c r="T2834" s="186"/>
      <c r="U2834" s="186"/>
      <c r="V2834" s="186"/>
      <c r="W2834" s="186"/>
      <c r="X2834" s="186"/>
      <c r="Y2834" s="186"/>
      <c r="Z2834" s="186"/>
      <c r="AA2834" s="186"/>
      <c r="AB2834" s="186"/>
      <c r="AC2834" s="186"/>
      <c r="AD2834" s="186"/>
      <c r="AE2834" s="186"/>
      <c r="AF2834" s="186"/>
      <c r="AG2834" s="186"/>
      <c r="AH2834" s="186"/>
      <c r="AI2834" s="186"/>
      <c r="AJ2834" s="186"/>
      <c r="AK2834" s="186"/>
      <c r="AL2834" s="186"/>
      <c r="AM2834" s="186"/>
      <c r="AN2834" s="186"/>
      <c r="AO2834" s="186"/>
      <c r="AP2834" s="186"/>
    </row>
    <row r="2835" spans="1:42" s="55" customFormat="1" ht="31.9" hidden="1" customHeight="1" outlineLevel="1" x14ac:dyDescent="0.25">
      <c r="A2835" s="143" t="s">
        <v>1330</v>
      </c>
      <c r="B2835" s="75" t="s">
        <v>1181</v>
      </c>
      <c r="C2835" s="73"/>
      <c r="D2835" s="111"/>
      <c r="E2835" s="76"/>
      <c r="F2835" s="76"/>
      <c r="G2835" s="78"/>
      <c r="H2835" s="186"/>
      <c r="I2835" s="186"/>
      <c r="J2835" s="186"/>
      <c r="K2835" s="186"/>
      <c r="L2835" s="186"/>
      <c r="M2835" s="186"/>
      <c r="N2835" s="186"/>
      <c r="O2835" s="186"/>
      <c r="P2835" s="186"/>
      <c r="Q2835" s="186"/>
      <c r="R2835" s="186"/>
      <c r="S2835" s="186"/>
      <c r="T2835" s="186"/>
      <c r="U2835" s="186"/>
      <c r="V2835" s="186"/>
      <c r="W2835" s="186"/>
      <c r="X2835" s="186"/>
      <c r="Y2835" s="186"/>
      <c r="Z2835" s="186"/>
      <c r="AA2835" s="186"/>
      <c r="AB2835" s="186"/>
      <c r="AC2835" s="186"/>
      <c r="AD2835" s="186"/>
      <c r="AE2835" s="186"/>
      <c r="AF2835" s="186"/>
      <c r="AG2835" s="186"/>
      <c r="AH2835" s="186"/>
      <c r="AI2835" s="186"/>
      <c r="AJ2835" s="186"/>
      <c r="AK2835" s="186"/>
      <c r="AL2835" s="186"/>
      <c r="AM2835" s="186"/>
      <c r="AN2835" s="186"/>
      <c r="AO2835" s="186"/>
      <c r="AP2835" s="186"/>
    </row>
    <row r="2836" spans="1:42" s="55" customFormat="1" ht="31.9" hidden="1" customHeight="1" outlineLevel="1" x14ac:dyDescent="0.25">
      <c r="A2836" s="143" t="s">
        <v>301</v>
      </c>
      <c r="B2836" s="72" t="s">
        <v>5</v>
      </c>
      <c r="C2836" s="73"/>
      <c r="D2836" s="111"/>
      <c r="E2836" s="76"/>
      <c r="F2836" s="76"/>
      <c r="G2836" s="78"/>
      <c r="H2836" s="186"/>
      <c r="I2836" s="186"/>
      <c r="J2836" s="186"/>
      <c r="K2836" s="186"/>
      <c r="L2836" s="186"/>
      <c r="M2836" s="186"/>
      <c r="N2836" s="186"/>
      <c r="O2836" s="186"/>
      <c r="P2836" s="186"/>
      <c r="Q2836" s="186"/>
      <c r="R2836" s="186"/>
      <c r="S2836" s="186"/>
      <c r="T2836" s="186"/>
      <c r="U2836" s="186"/>
      <c r="V2836" s="186"/>
      <c r="W2836" s="186"/>
      <c r="X2836" s="186"/>
      <c r="Y2836" s="186"/>
      <c r="Z2836" s="186"/>
      <c r="AA2836" s="186"/>
      <c r="AB2836" s="186"/>
      <c r="AC2836" s="186"/>
      <c r="AD2836" s="186"/>
      <c r="AE2836" s="186"/>
      <c r="AF2836" s="186"/>
      <c r="AG2836" s="186"/>
      <c r="AH2836" s="186"/>
      <c r="AI2836" s="186"/>
      <c r="AJ2836" s="186"/>
      <c r="AK2836" s="186"/>
      <c r="AL2836" s="186"/>
      <c r="AM2836" s="186"/>
      <c r="AN2836" s="186"/>
      <c r="AO2836" s="186"/>
      <c r="AP2836" s="186"/>
    </row>
    <row r="2837" spans="1:42" s="55" customFormat="1" ht="31.9" hidden="1" customHeight="1" outlineLevel="1" x14ac:dyDescent="0.3">
      <c r="A2837" s="143" t="s">
        <v>1331</v>
      </c>
      <c r="B2837" s="79" t="s">
        <v>1173</v>
      </c>
      <c r="C2837" s="73"/>
      <c r="D2837" s="111"/>
      <c r="E2837" s="80"/>
      <c r="F2837" s="80"/>
      <c r="G2837" s="81"/>
      <c r="H2837" s="186"/>
      <c r="I2837" s="186"/>
      <c r="J2837" s="186"/>
      <c r="K2837" s="186"/>
      <c r="L2837" s="186"/>
      <c r="M2837" s="186"/>
      <c r="N2837" s="186"/>
      <c r="O2837" s="186"/>
      <c r="P2837" s="186"/>
      <c r="Q2837" s="186"/>
      <c r="R2837" s="186"/>
      <c r="S2837" s="186"/>
      <c r="T2837" s="186"/>
      <c r="U2837" s="186"/>
      <c r="V2837" s="186"/>
      <c r="W2837" s="186"/>
      <c r="X2837" s="186"/>
      <c r="Y2837" s="186"/>
      <c r="Z2837" s="186"/>
      <c r="AA2837" s="186"/>
      <c r="AB2837" s="186"/>
      <c r="AC2837" s="186"/>
      <c r="AD2837" s="186"/>
      <c r="AE2837" s="186"/>
      <c r="AF2837" s="186"/>
      <c r="AG2837" s="186"/>
      <c r="AH2837" s="186"/>
      <c r="AI2837" s="186"/>
      <c r="AJ2837" s="186"/>
      <c r="AK2837" s="186"/>
      <c r="AL2837" s="186"/>
      <c r="AM2837" s="186"/>
      <c r="AN2837" s="186"/>
      <c r="AO2837" s="186"/>
      <c r="AP2837" s="186"/>
    </row>
    <row r="2838" spans="1:42" s="55" customFormat="1" ht="31.9" hidden="1" customHeight="1" outlineLevel="1" x14ac:dyDescent="0.25">
      <c r="A2838" s="143" t="s">
        <v>1332</v>
      </c>
      <c r="B2838" s="75" t="s">
        <v>1175</v>
      </c>
      <c r="C2838" s="73"/>
      <c r="D2838" s="111"/>
      <c r="E2838" s="76"/>
      <c r="F2838" s="76"/>
      <c r="G2838" s="78"/>
      <c r="H2838" s="186"/>
      <c r="I2838" s="186"/>
      <c r="J2838" s="186"/>
      <c r="K2838" s="186"/>
      <c r="L2838" s="186"/>
      <c r="M2838" s="186"/>
      <c r="N2838" s="186"/>
      <c r="O2838" s="186"/>
      <c r="P2838" s="186"/>
      <c r="Q2838" s="186"/>
      <c r="R2838" s="186"/>
      <c r="S2838" s="186"/>
      <c r="T2838" s="186"/>
      <c r="U2838" s="186"/>
      <c r="V2838" s="186"/>
      <c r="W2838" s="186"/>
      <c r="X2838" s="186"/>
      <c r="Y2838" s="186"/>
      <c r="Z2838" s="186"/>
      <c r="AA2838" s="186"/>
      <c r="AB2838" s="186"/>
      <c r="AC2838" s="186"/>
      <c r="AD2838" s="186"/>
      <c r="AE2838" s="186"/>
      <c r="AF2838" s="186"/>
      <c r="AG2838" s="186"/>
      <c r="AH2838" s="186"/>
      <c r="AI2838" s="186"/>
      <c r="AJ2838" s="186"/>
      <c r="AK2838" s="186"/>
      <c r="AL2838" s="186"/>
      <c r="AM2838" s="186"/>
      <c r="AN2838" s="186"/>
      <c r="AO2838" s="186"/>
      <c r="AP2838" s="186"/>
    </row>
    <row r="2839" spans="1:42" s="55" customFormat="1" ht="31.9" hidden="1" customHeight="1" outlineLevel="1" x14ac:dyDescent="0.25">
      <c r="A2839" s="143" t="s">
        <v>1333</v>
      </c>
      <c r="B2839" s="75" t="s">
        <v>1177</v>
      </c>
      <c r="C2839" s="73"/>
      <c r="D2839" s="111"/>
      <c r="E2839" s="76"/>
      <c r="F2839" s="76"/>
      <c r="G2839" s="78"/>
      <c r="H2839" s="186"/>
      <c r="I2839" s="186"/>
      <c r="J2839" s="186"/>
      <c r="K2839" s="186"/>
      <c r="L2839" s="186"/>
      <c r="M2839" s="186"/>
      <c r="N2839" s="186"/>
      <c r="O2839" s="186"/>
      <c r="P2839" s="186"/>
      <c r="Q2839" s="186"/>
      <c r="R2839" s="186"/>
      <c r="S2839" s="186"/>
      <c r="T2839" s="186"/>
      <c r="U2839" s="186"/>
      <c r="V2839" s="186"/>
      <c r="W2839" s="186"/>
      <c r="X2839" s="186"/>
      <c r="Y2839" s="186"/>
      <c r="Z2839" s="186"/>
      <c r="AA2839" s="186"/>
      <c r="AB2839" s="186"/>
      <c r="AC2839" s="186"/>
      <c r="AD2839" s="186"/>
      <c r="AE2839" s="186"/>
      <c r="AF2839" s="186"/>
      <c r="AG2839" s="186"/>
      <c r="AH2839" s="186"/>
      <c r="AI2839" s="186"/>
      <c r="AJ2839" s="186"/>
      <c r="AK2839" s="186"/>
      <c r="AL2839" s="186"/>
      <c r="AM2839" s="186"/>
      <c r="AN2839" s="186"/>
      <c r="AO2839" s="186"/>
      <c r="AP2839" s="186"/>
    </row>
    <row r="2840" spans="1:42" s="55" customFormat="1" ht="31.9" hidden="1" customHeight="1" outlineLevel="1" x14ac:dyDescent="0.25">
      <c r="A2840" s="143" t="s">
        <v>1334</v>
      </c>
      <c r="B2840" s="75" t="s">
        <v>1179</v>
      </c>
      <c r="C2840" s="73"/>
      <c r="D2840" s="111"/>
      <c r="E2840" s="76"/>
      <c r="F2840" s="76"/>
      <c r="G2840" s="78"/>
      <c r="H2840" s="186"/>
      <c r="I2840" s="186"/>
      <c r="J2840" s="186"/>
      <c r="K2840" s="186"/>
      <c r="L2840" s="186"/>
      <c r="M2840" s="186"/>
      <c r="N2840" s="186"/>
      <c r="O2840" s="186"/>
      <c r="P2840" s="186"/>
      <c r="Q2840" s="186"/>
      <c r="R2840" s="186"/>
      <c r="S2840" s="186"/>
      <c r="T2840" s="186"/>
      <c r="U2840" s="186"/>
      <c r="V2840" s="186"/>
      <c r="W2840" s="186"/>
      <c r="X2840" s="186"/>
      <c r="Y2840" s="186"/>
      <c r="Z2840" s="186"/>
      <c r="AA2840" s="186"/>
      <c r="AB2840" s="186"/>
      <c r="AC2840" s="186"/>
      <c r="AD2840" s="186"/>
      <c r="AE2840" s="186"/>
      <c r="AF2840" s="186"/>
      <c r="AG2840" s="186"/>
      <c r="AH2840" s="186"/>
      <c r="AI2840" s="186"/>
      <c r="AJ2840" s="186"/>
      <c r="AK2840" s="186"/>
      <c r="AL2840" s="186"/>
      <c r="AM2840" s="186"/>
      <c r="AN2840" s="186"/>
      <c r="AO2840" s="186"/>
      <c r="AP2840" s="186"/>
    </row>
    <row r="2841" spans="1:42" s="55" customFormat="1" ht="31.9" hidden="1" customHeight="1" outlineLevel="1" x14ac:dyDescent="0.25">
      <c r="A2841" s="143" t="s">
        <v>1335</v>
      </c>
      <c r="B2841" s="75" t="s">
        <v>1181</v>
      </c>
      <c r="C2841" s="73"/>
      <c r="D2841" s="111"/>
      <c r="E2841" s="76"/>
      <c r="F2841" s="76"/>
      <c r="G2841" s="78"/>
      <c r="H2841" s="186"/>
      <c r="I2841" s="186"/>
      <c r="J2841" s="186"/>
      <c r="K2841" s="186"/>
      <c r="L2841" s="186"/>
      <c r="M2841" s="186"/>
      <c r="N2841" s="186"/>
      <c r="O2841" s="186"/>
      <c r="P2841" s="186"/>
      <c r="Q2841" s="186"/>
      <c r="R2841" s="186"/>
      <c r="S2841" s="186"/>
      <c r="T2841" s="186"/>
      <c r="U2841" s="186"/>
      <c r="V2841" s="186"/>
      <c r="W2841" s="186"/>
      <c r="X2841" s="186"/>
      <c r="Y2841" s="186"/>
      <c r="Z2841" s="186"/>
      <c r="AA2841" s="186"/>
      <c r="AB2841" s="186"/>
      <c r="AC2841" s="186"/>
      <c r="AD2841" s="186"/>
      <c r="AE2841" s="186"/>
      <c r="AF2841" s="186"/>
      <c r="AG2841" s="186"/>
      <c r="AH2841" s="186"/>
      <c r="AI2841" s="186"/>
      <c r="AJ2841" s="186"/>
      <c r="AK2841" s="186"/>
      <c r="AL2841" s="186"/>
      <c r="AM2841" s="186"/>
      <c r="AN2841" s="186"/>
      <c r="AO2841" s="186"/>
      <c r="AP2841" s="186"/>
    </row>
    <row r="2842" spans="1:42" s="55" customFormat="1" ht="31.9" hidden="1" customHeight="1" outlineLevel="1" x14ac:dyDescent="0.25">
      <c r="A2842" s="143" t="s">
        <v>302</v>
      </c>
      <c r="B2842" s="72" t="s">
        <v>353</v>
      </c>
      <c r="C2842" s="73"/>
      <c r="D2842" s="111"/>
      <c r="E2842" s="76"/>
      <c r="F2842" s="76"/>
      <c r="G2842" s="78"/>
      <c r="H2842" s="186"/>
      <c r="I2842" s="186"/>
      <c r="J2842" s="186"/>
      <c r="K2842" s="186"/>
      <c r="L2842" s="186"/>
      <c r="M2842" s="186"/>
      <c r="N2842" s="186"/>
      <c r="O2842" s="186"/>
      <c r="P2842" s="186"/>
      <c r="Q2842" s="186"/>
      <c r="R2842" s="186"/>
      <c r="S2842" s="186"/>
      <c r="T2842" s="186"/>
      <c r="U2842" s="186"/>
      <c r="V2842" s="186"/>
      <c r="W2842" s="186"/>
      <c r="X2842" s="186"/>
      <c r="Y2842" s="186"/>
      <c r="Z2842" s="186"/>
      <c r="AA2842" s="186"/>
      <c r="AB2842" s="186"/>
      <c r="AC2842" s="186"/>
      <c r="AD2842" s="186"/>
      <c r="AE2842" s="186"/>
      <c r="AF2842" s="186"/>
      <c r="AG2842" s="186"/>
      <c r="AH2842" s="186"/>
      <c r="AI2842" s="186"/>
      <c r="AJ2842" s="186"/>
      <c r="AK2842" s="186"/>
      <c r="AL2842" s="186"/>
      <c r="AM2842" s="186"/>
      <c r="AN2842" s="186"/>
      <c r="AO2842" s="186"/>
      <c r="AP2842" s="186"/>
    </row>
    <row r="2843" spans="1:42" s="55" customFormat="1" ht="31.9" hidden="1" customHeight="1" outlineLevel="1" x14ac:dyDescent="0.25">
      <c r="A2843" s="143" t="s">
        <v>1336</v>
      </c>
      <c r="B2843" s="75" t="s">
        <v>1173</v>
      </c>
      <c r="C2843" s="73"/>
      <c r="D2843" s="111"/>
      <c r="E2843" s="76"/>
      <c r="F2843" s="76"/>
      <c r="G2843" s="78"/>
      <c r="H2843" s="186"/>
      <c r="I2843" s="186"/>
      <c r="J2843" s="186"/>
      <c r="K2843" s="186"/>
      <c r="L2843" s="186"/>
      <c r="M2843" s="186"/>
      <c r="N2843" s="186"/>
      <c r="O2843" s="186"/>
      <c r="P2843" s="186"/>
      <c r="Q2843" s="186"/>
      <c r="R2843" s="186"/>
      <c r="S2843" s="186"/>
      <c r="T2843" s="186"/>
      <c r="U2843" s="186"/>
      <c r="V2843" s="186"/>
      <c r="W2843" s="186"/>
      <c r="X2843" s="186"/>
      <c r="Y2843" s="186"/>
      <c r="Z2843" s="186"/>
      <c r="AA2843" s="186"/>
      <c r="AB2843" s="186"/>
      <c r="AC2843" s="186"/>
      <c r="AD2843" s="186"/>
      <c r="AE2843" s="186"/>
      <c r="AF2843" s="186"/>
      <c r="AG2843" s="186"/>
      <c r="AH2843" s="186"/>
      <c r="AI2843" s="186"/>
      <c r="AJ2843" s="186"/>
      <c r="AK2843" s="186"/>
      <c r="AL2843" s="186"/>
      <c r="AM2843" s="186"/>
      <c r="AN2843" s="186"/>
      <c r="AO2843" s="186"/>
      <c r="AP2843" s="186"/>
    </row>
    <row r="2844" spans="1:42" s="55" customFormat="1" ht="31.9" hidden="1" customHeight="1" outlineLevel="1" x14ac:dyDescent="0.25">
      <c r="A2844" s="143" t="s">
        <v>1337</v>
      </c>
      <c r="B2844" s="75" t="s">
        <v>1175</v>
      </c>
      <c r="C2844" s="73"/>
      <c r="D2844" s="111"/>
      <c r="E2844" s="76"/>
      <c r="F2844" s="76"/>
      <c r="G2844" s="78"/>
      <c r="H2844" s="186"/>
      <c r="I2844" s="186"/>
      <c r="J2844" s="186"/>
      <c r="K2844" s="186"/>
      <c r="L2844" s="186"/>
      <c r="M2844" s="186"/>
      <c r="N2844" s="186"/>
      <c r="O2844" s="186"/>
      <c r="P2844" s="186"/>
      <c r="Q2844" s="186"/>
      <c r="R2844" s="186"/>
      <c r="S2844" s="186"/>
      <c r="T2844" s="186"/>
      <c r="U2844" s="186"/>
      <c r="V2844" s="186"/>
      <c r="W2844" s="186"/>
      <c r="X2844" s="186"/>
      <c r="Y2844" s="186"/>
      <c r="Z2844" s="186"/>
      <c r="AA2844" s="186"/>
      <c r="AB2844" s="186"/>
      <c r="AC2844" s="186"/>
      <c r="AD2844" s="186"/>
      <c r="AE2844" s="186"/>
      <c r="AF2844" s="186"/>
      <c r="AG2844" s="186"/>
      <c r="AH2844" s="186"/>
      <c r="AI2844" s="186"/>
      <c r="AJ2844" s="186"/>
      <c r="AK2844" s="186"/>
      <c r="AL2844" s="186"/>
      <c r="AM2844" s="186"/>
      <c r="AN2844" s="186"/>
      <c r="AO2844" s="186"/>
      <c r="AP2844" s="186"/>
    </row>
    <row r="2845" spans="1:42" s="55" customFormat="1" ht="31.9" hidden="1" customHeight="1" outlineLevel="1" x14ac:dyDescent="0.3">
      <c r="A2845" s="143" t="s">
        <v>1338</v>
      </c>
      <c r="B2845" s="79" t="s">
        <v>1177</v>
      </c>
      <c r="C2845" s="73"/>
      <c r="D2845" s="111"/>
      <c r="E2845" s="80"/>
      <c r="F2845" s="80"/>
      <c r="G2845" s="81"/>
      <c r="H2845" s="186"/>
      <c r="I2845" s="186"/>
      <c r="J2845" s="186"/>
      <c r="K2845" s="186"/>
      <c r="L2845" s="186"/>
      <c r="M2845" s="186"/>
      <c r="N2845" s="186"/>
      <c r="O2845" s="186"/>
      <c r="P2845" s="186"/>
      <c r="Q2845" s="186"/>
      <c r="R2845" s="186"/>
      <c r="S2845" s="186"/>
      <c r="T2845" s="186"/>
      <c r="U2845" s="186"/>
      <c r="V2845" s="186"/>
      <c r="W2845" s="186"/>
      <c r="X2845" s="186"/>
      <c r="Y2845" s="186"/>
      <c r="Z2845" s="186"/>
      <c r="AA2845" s="186"/>
      <c r="AB2845" s="186"/>
      <c r="AC2845" s="186"/>
      <c r="AD2845" s="186"/>
      <c r="AE2845" s="186"/>
      <c r="AF2845" s="186"/>
      <c r="AG2845" s="186"/>
      <c r="AH2845" s="186"/>
      <c r="AI2845" s="186"/>
      <c r="AJ2845" s="186"/>
      <c r="AK2845" s="186"/>
      <c r="AL2845" s="186"/>
      <c r="AM2845" s="186"/>
      <c r="AN2845" s="186"/>
      <c r="AO2845" s="186"/>
      <c r="AP2845" s="186"/>
    </row>
    <row r="2846" spans="1:42" s="55" customFormat="1" ht="31.9" hidden="1" customHeight="1" outlineLevel="1" x14ac:dyDescent="0.25">
      <c r="A2846" s="143" t="s">
        <v>1339</v>
      </c>
      <c r="B2846" s="75" t="s">
        <v>1179</v>
      </c>
      <c r="C2846" s="73"/>
      <c r="D2846" s="111"/>
      <c r="E2846" s="76"/>
      <c r="F2846" s="76"/>
      <c r="G2846" s="78"/>
      <c r="H2846" s="186"/>
      <c r="I2846" s="186"/>
      <c r="J2846" s="186"/>
      <c r="K2846" s="186"/>
      <c r="L2846" s="186"/>
      <c r="M2846" s="186"/>
      <c r="N2846" s="186"/>
      <c r="O2846" s="186"/>
      <c r="P2846" s="186"/>
      <c r="Q2846" s="186"/>
      <c r="R2846" s="186"/>
      <c r="S2846" s="186"/>
      <c r="T2846" s="186"/>
      <c r="U2846" s="186"/>
      <c r="V2846" s="186"/>
      <c r="W2846" s="186"/>
      <c r="X2846" s="186"/>
      <c r="Y2846" s="186"/>
      <c r="Z2846" s="186"/>
      <c r="AA2846" s="186"/>
      <c r="AB2846" s="186"/>
      <c r="AC2846" s="186"/>
      <c r="AD2846" s="186"/>
      <c r="AE2846" s="186"/>
      <c r="AF2846" s="186"/>
      <c r="AG2846" s="186"/>
      <c r="AH2846" s="186"/>
      <c r="AI2846" s="186"/>
      <c r="AJ2846" s="186"/>
      <c r="AK2846" s="186"/>
      <c r="AL2846" s="186"/>
      <c r="AM2846" s="186"/>
      <c r="AN2846" s="186"/>
      <c r="AO2846" s="186"/>
      <c r="AP2846" s="186"/>
    </row>
    <row r="2847" spans="1:42" s="55" customFormat="1" ht="31.9" hidden="1" customHeight="1" outlineLevel="1" x14ac:dyDescent="0.25">
      <c r="A2847" s="143" t="s">
        <v>1340</v>
      </c>
      <c r="B2847" s="75" t="s">
        <v>1181</v>
      </c>
      <c r="C2847" s="73"/>
      <c r="D2847" s="111"/>
      <c r="E2847" s="76"/>
      <c r="F2847" s="76"/>
      <c r="G2847" s="78"/>
      <c r="H2847" s="186"/>
      <c r="I2847" s="186"/>
      <c r="J2847" s="186"/>
      <c r="K2847" s="186"/>
      <c r="L2847" s="186"/>
      <c r="M2847" s="186"/>
      <c r="N2847" s="186"/>
      <c r="O2847" s="186"/>
      <c r="P2847" s="186"/>
      <c r="Q2847" s="186"/>
      <c r="R2847" s="186"/>
      <c r="S2847" s="186"/>
      <c r="T2847" s="186"/>
      <c r="U2847" s="186"/>
      <c r="V2847" s="186"/>
      <c r="W2847" s="186"/>
      <c r="X2847" s="186"/>
      <c r="Y2847" s="186"/>
      <c r="Z2847" s="186"/>
      <c r="AA2847" s="186"/>
      <c r="AB2847" s="186"/>
      <c r="AC2847" s="186"/>
      <c r="AD2847" s="186"/>
      <c r="AE2847" s="186"/>
      <c r="AF2847" s="186"/>
      <c r="AG2847" s="186"/>
      <c r="AH2847" s="186"/>
      <c r="AI2847" s="186"/>
      <c r="AJ2847" s="186"/>
      <c r="AK2847" s="186"/>
      <c r="AL2847" s="186"/>
      <c r="AM2847" s="186"/>
      <c r="AN2847" s="186"/>
      <c r="AO2847" s="186"/>
      <c r="AP2847" s="186"/>
    </row>
    <row r="2848" spans="1:42" s="55" customFormat="1" ht="31.9" hidden="1" customHeight="1" outlineLevel="1" x14ac:dyDescent="0.25">
      <c r="A2848" s="143" t="s">
        <v>303</v>
      </c>
      <c r="B2848" s="72" t="s">
        <v>356</v>
      </c>
      <c r="C2848" s="73"/>
      <c r="D2848" s="111"/>
      <c r="E2848" s="76"/>
      <c r="F2848" s="76"/>
      <c r="G2848" s="78"/>
      <c r="H2848" s="186"/>
      <c r="I2848" s="186"/>
      <c r="J2848" s="186"/>
      <c r="K2848" s="186"/>
      <c r="L2848" s="186"/>
      <c r="M2848" s="186"/>
      <c r="N2848" s="186"/>
      <c r="O2848" s="186"/>
      <c r="P2848" s="186"/>
      <c r="Q2848" s="186"/>
      <c r="R2848" s="186"/>
      <c r="S2848" s="186"/>
      <c r="T2848" s="186"/>
      <c r="U2848" s="186"/>
      <c r="V2848" s="186"/>
      <c r="W2848" s="186"/>
      <c r="X2848" s="186"/>
      <c r="Y2848" s="186"/>
      <c r="Z2848" s="186"/>
      <c r="AA2848" s="186"/>
      <c r="AB2848" s="186"/>
      <c r="AC2848" s="186"/>
      <c r="AD2848" s="186"/>
      <c r="AE2848" s="186"/>
      <c r="AF2848" s="186"/>
      <c r="AG2848" s="186"/>
      <c r="AH2848" s="186"/>
      <c r="AI2848" s="186"/>
      <c r="AJ2848" s="186"/>
      <c r="AK2848" s="186"/>
      <c r="AL2848" s="186"/>
      <c r="AM2848" s="186"/>
      <c r="AN2848" s="186"/>
      <c r="AO2848" s="186"/>
      <c r="AP2848" s="186"/>
    </row>
    <row r="2849" spans="1:42" s="55" customFormat="1" ht="31.9" hidden="1" customHeight="1" outlineLevel="1" x14ac:dyDescent="0.25">
      <c r="A2849" s="143" t="s">
        <v>1341</v>
      </c>
      <c r="B2849" s="75" t="s">
        <v>1173</v>
      </c>
      <c r="C2849" s="73"/>
      <c r="D2849" s="111"/>
      <c r="E2849" s="76"/>
      <c r="F2849" s="76"/>
      <c r="G2849" s="78"/>
      <c r="H2849" s="186"/>
      <c r="I2849" s="186"/>
      <c r="J2849" s="186"/>
      <c r="K2849" s="186"/>
      <c r="L2849" s="186"/>
      <c r="M2849" s="186"/>
      <c r="N2849" s="186"/>
      <c r="O2849" s="186"/>
      <c r="P2849" s="186"/>
      <c r="Q2849" s="186"/>
      <c r="R2849" s="186"/>
      <c r="S2849" s="186"/>
      <c r="T2849" s="186"/>
      <c r="U2849" s="186"/>
      <c r="V2849" s="186"/>
      <c r="W2849" s="186"/>
      <c r="X2849" s="186"/>
      <c r="Y2849" s="186"/>
      <c r="Z2849" s="186"/>
      <c r="AA2849" s="186"/>
      <c r="AB2849" s="186"/>
      <c r="AC2849" s="186"/>
      <c r="AD2849" s="186"/>
      <c r="AE2849" s="186"/>
      <c r="AF2849" s="186"/>
      <c r="AG2849" s="186"/>
      <c r="AH2849" s="186"/>
      <c r="AI2849" s="186"/>
      <c r="AJ2849" s="186"/>
      <c r="AK2849" s="186"/>
      <c r="AL2849" s="186"/>
      <c r="AM2849" s="186"/>
      <c r="AN2849" s="186"/>
      <c r="AO2849" s="186"/>
      <c r="AP2849" s="186"/>
    </row>
    <row r="2850" spans="1:42" s="55" customFormat="1" ht="31.9" hidden="1" customHeight="1" outlineLevel="1" x14ac:dyDescent="0.25">
      <c r="A2850" s="143" t="s">
        <v>1342</v>
      </c>
      <c r="B2850" s="75" t="s">
        <v>1175</v>
      </c>
      <c r="C2850" s="73"/>
      <c r="D2850" s="111"/>
      <c r="E2850" s="76"/>
      <c r="F2850" s="76"/>
      <c r="G2850" s="78"/>
      <c r="H2850" s="186"/>
      <c r="I2850" s="186"/>
      <c r="J2850" s="186"/>
      <c r="K2850" s="186"/>
      <c r="L2850" s="186"/>
      <c r="M2850" s="186"/>
      <c r="N2850" s="186"/>
      <c r="O2850" s="186"/>
      <c r="P2850" s="186"/>
      <c r="Q2850" s="186"/>
      <c r="R2850" s="186"/>
      <c r="S2850" s="186"/>
      <c r="T2850" s="186"/>
      <c r="U2850" s="186"/>
      <c r="V2850" s="186"/>
      <c r="W2850" s="186"/>
      <c r="X2850" s="186"/>
      <c r="Y2850" s="186"/>
      <c r="Z2850" s="186"/>
      <c r="AA2850" s="186"/>
      <c r="AB2850" s="186"/>
      <c r="AC2850" s="186"/>
      <c r="AD2850" s="186"/>
      <c r="AE2850" s="186"/>
      <c r="AF2850" s="186"/>
      <c r="AG2850" s="186"/>
      <c r="AH2850" s="186"/>
      <c r="AI2850" s="186"/>
      <c r="AJ2850" s="186"/>
      <c r="AK2850" s="186"/>
      <c r="AL2850" s="186"/>
      <c r="AM2850" s="186"/>
      <c r="AN2850" s="186"/>
      <c r="AO2850" s="186"/>
      <c r="AP2850" s="186"/>
    </row>
    <row r="2851" spans="1:42" s="55" customFormat="1" ht="31.9" hidden="1" customHeight="1" outlineLevel="1" x14ac:dyDescent="0.25">
      <c r="A2851" s="143" t="s">
        <v>1343</v>
      </c>
      <c r="B2851" s="75" t="s">
        <v>1177</v>
      </c>
      <c r="C2851" s="73"/>
      <c r="D2851" s="111"/>
      <c r="E2851" s="76"/>
      <c r="F2851" s="76"/>
      <c r="G2851" s="78"/>
      <c r="H2851" s="186"/>
      <c r="I2851" s="186"/>
      <c r="J2851" s="186"/>
      <c r="K2851" s="186"/>
      <c r="L2851" s="186"/>
      <c r="M2851" s="186"/>
      <c r="N2851" s="186"/>
      <c r="O2851" s="186"/>
      <c r="P2851" s="186"/>
      <c r="Q2851" s="186"/>
      <c r="R2851" s="186"/>
      <c r="S2851" s="186"/>
      <c r="T2851" s="186"/>
      <c r="U2851" s="186"/>
      <c r="V2851" s="186"/>
      <c r="W2851" s="186"/>
      <c r="X2851" s="186"/>
      <c r="Y2851" s="186"/>
      <c r="Z2851" s="186"/>
      <c r="AA2851" s="186"/>
      <c r="AB2851" s="186"/>
      <c r="AC2851" s="186"/>
      <c r="AD2851" s="186"/>
      <c r="AE2851" s="186"/>
      <c r="AF2851" s="186"/>
      <c r="AG2851" s="186"/>
      <c r="AH2851" s="186"/>
      <c r="AI2851" s="186"/>
      <c r="AJ2851" s="186"/>
      <c r="AK2851" s="186"/>
      <c r="AL2851" s="186"/>
      <c r="AM2851" s="186"/>
      <c r="AN2851" s="186"/>
      <c r="AO2851" s="186"/>
      <c r="AP2851" s="186"/>
    </row>
    <row r="2852" spans="1:42" s="55" customFormat="1" ht="31.9" hidden="1" customHeight="1" outlineLevel="1" x14ac:dyDescent="0.25">
      <c r="A2852" s="143" t="s">
        <v>1344</v>
      </c>
      <c r="B2852" s="75" t="s">
        <v>1179</v>
      </c>
      <c r="C2852" s="73"/>
      <c r="D2852" s="111"/>
      <c r="E2852" s="76"/>
      <c r="F2852" s="76"/>
      <c r="G2852" s="78"/>
      <c r="H2852" s="186"/>
      <c r="I2852" s="186"/>
      <c r="J2852" s="186"/>
      <c r="K2852" s="186"/>
      <c r="L2852" s="186"/>
      <c r="M2852" s="186"/>
      <c r="N2852" s="186"/>
      <c r="O2852" s="186"/>
      <c r="P2852" s="186"/>
      <c r="Q2852" s="186"/>
      <c r="R2852" s="186"/>
      <c r="S2852" s="186"/>
      <c r="T2852" s="186"/>
      <c r="U2852" s="186"/>
      <c r="V2852" s="186"/>
      <c r="W2852" s="186"/>
      <c r="X2852" s="186"/>
      <c r="Y2852" s="186"/>
      <c r="Z2852" s="186"/>
      <c r="AA2852" s="186"/>
      <c r="AB2852" s="186"/>
      <c r="AC2852" s="186"/>
      <c r="AD2852" s="186"/>
      <c r="AE2852" s="186"/>
      <c r="AF2852" s="186"/>
      <c r="AG2852" s="186"/>
      <c r="AH2852" s="186"/>
      <c r="AI2852" s="186"/>
      <c r="AJ2852" s="186"/>
      <c r="AK2852" s="186"/>
      <c r="AL2852" s="186"/>
      <c r="AM2852" s="186"/>
      <c r="AN2852" s="186"/>
      <c r="AO2852" s="186"/>
      <c r="AP2852" s="186"/>
    </row>
    <row r="2853" spans="1:42" s="55" customFormat="1" ht="31.9" hidden="1" customHeight="1" outlineLevel="1" x14ac:dyDescent="0.25">
      <c r="A2853" s="143" t="s">
        <v>1345</v>
      </c>
      <c r="B2853" s="75" t="s">
        <v>1181</v>
      </c>
      <c r="C2853" s="73"/>
      <c r="D2853" s="111"/>
      <c r="E2853" s="76"/>
      <c r="F2853" s="76"/>
      <c r="G2853" s="78"/>
      <c r="H2853" s="186"/>
      <c r="I2853" s="186"/>
      <c r="J2853" s="186"/>
      <c r="K2853" s="186"/>
      <c r="L2853" s="186"/>
      <c r="M2853" s="186"/>
      <c r="N2853" s="186"/>
      <c r="O2853" s="186"/>
      <c r="P2853" s="186"/>
      <c r="Q2853" s="186"/>
      <c r="R2853" s="186"/>
      <c r="S2853" s="186"/>
      <c r="T2853" s="186"/>
      <c r="U2853" s="186"/>
      <c r="V2853" s="186"/>
      <c r="W2853" s="186"/>
      <c r="X2853" s="186"/>
      <c r="Y2853" s="186"/>
      <c r="Z2853" s="186"/>
      <c r="AA2853" s="186"/>
      <c r="AB2853" s="186"/>
      <c r="AC2853" s="186"/>
      <c r="AD2853" s="186"/>
      <c r="AE2853" s="186"/>
      <c r="AF2853" s="186"/>
      <c r="AG2853" s="186"/>
      <c r="AH2853" s="186"/>
      <c r="AI2853" s="186"/>
      <c r="AJ2853" s="186"/>
      <c r="AK2853" s="186"/>
      <c r="AL2853" s="186"/>
      <c r="AM2853" s="186"/>
      <c r="AN2853" s="186"/>
      <c r="AO2853" s="186"/>
      <c r="AP2853" s="186"/>
    </row>
    <row r="2854" spans="1:42" s="55" customFormat="1" ht="31.9" hidden="1" customHeight="1" outlineLevel="1" x14ac:dyDescent="0.25">
      <c r="A2854" s="143" t="s">
        <v>1346</v>
      </c>
      <c r="B2854" s="72" t="s">
        <v>359</v>
      </c>
      <c r="C2854" s="73"/>
      <c r="D2854" s="111"/>
      <c r="E2854" s="76"/>
      <c r="F2854" s="76"/>
      <c r="G2854" s="78"/>
      <c r="H2854" s="186"/>
      <c r="I2854" s="186"/>
      <c r="J2854" s="186"/>
      <c r="K2854" s="186"/>
      <c r="L2854" s="186"/>
      <c r="M2854" s="186"/>
      <c r="N2854" s="186"/>
      <c r="O2854" s="186"/>
      <c r="P2854" s="186"/>
      <c r="Q2854" s="186"/>
      <c r="R2854" s="186"/>
      <c r="S2854" s="186"/>
      <c r="T2854" s="186"/>
      <c r="U2854" s="186"/>
      <c r="V2854" s="186"/>
      <c r="W2854" s="186"/>
      <c r="X2854" s="186"/>
      <c r="Y2854" s="186"/>
      <c r="Z2854" s="186"/>
      <c r="AA2854" s="186"/>
      <c r="AB2854" s="186"/>
      <c r="AC2854" s="186"/>
      <c r="AD2854" s="186"/>
      <c r="AE2854" s="186"/>
      <c r="AF2854" s="186"/>
      <c r="AG2854" s="186"/>
      <c r="AH2854" s="186"/>
      <c r="AI2854" s="186"/>
      <c r="AJ2854" s="186"/>
      <c r="AK2854" s="186"/>
      <c r="AL2854" s="186"/>
      <c r="AM2854" s="186"/>
      <c r="AN2854" s="186"/>
      <c r="AO2854" s="186"/>
      <c r="AP2854" s="186"/>
    </row>
    <row r="2855" spans="1:42" s="55" customFormat="1" ht="31.9" hidden="1" customHeight="1" outlineLevel="1" x14ac:dyDescent="0.25">
      <c r="A2855" s="143" t="s">
        <v>1321</v>
      </c>
      <c r="B2855" s="75" t="s">
        <v>1173</v>
      </c>
      <c r="C2855" s="73"/>
      <c r="D2855" s="111"/>
      <c r="E2855" s="76"/>
      <c r="F2855" s="76"/>
      <c r="G2855" s="78"/>
      <c r="H2855" s="186"/>
      <c r="I2855" s="186"/>
      <c r="J2855" s="186"/>
      <c r="K2855" s="186"/>
      <c r="L2855" s="186"/>
      <c r="M2855" s="186"/>
      <c r="N2855" s="186"/>
      <c r="O2855" s="186"/>
      <c r="P2855" s="186"/>
      <c r="Q2855" s="186"/>
      <c r="R2855" s="186"/>
      <c r="S2855" s="186"/>
      <c r="T2855" s="186"/>
      <c r="U2855" s="186"/>
      <c r="V2855" s="186"/>
      <c r="W2855" s="186"/>
      <c r="X2855" s="186"/>
      <c r="Y2855" s="186"/>
      <c r="Z2855" s="186"/>
      <c r="AA2855" s="186"/>
      <c r="AB2855" s="186"/>
      <c r="AC2855" s="186"/>
      <c r="AD2855" s="186"/>
      <c r="AE2855" s="186"/>
      <c r="AF2855" s="186"/>
      <c r="AG2855" s="186"/>
      <c r="AH2855" s="186"/>
      <c r="AI2855" s="186"/>
      <c r="AJ2855" s="186"/>
      <c r="AK2855" s="186"/>
      <c r="AL2855" s="186"/>
      <c r="AM2855" s="186"/>
      <c r="AN2855" s="186"/>
      <c r="AO2855" s="186"/>
      <c r="AP2855" s="186"/>
    </row>
    <row r="2856" spans="1:42" s="55" customFormat="1" ht="31.9" hidden="1" customHeight="1" outlineLevel="1" x14ac:dyDescent="0.25">
      <c r="A2856" s="143" t="s">
        <v>1322</v>
      </c>
      <c r="B2856" s="75" t="s">
        <v>1175</v>
      </c>
      <c r="C2856" s="73"/>
      <c r="D2856" s="111"/>
      <c r="E2856" s="76"/>
      <c r="F2856" s="76"/>
      <c r="G2856" s="78"/>
      <c r="H2856" s="186"/>
      <c r="I2856" s="186"/>
      <c r="J2856" s="186"/>
      <c r="K2856" s="186"/>
      <c r="L2856" s="186"/>
      <c r="M2856" s="186"/>
      <c r="N2856" s="186"/>
      <c r="O2856" s="186"/>
      <c r="P2856" s="186"/>
      <c r="Q2856" s="186"/>
      <c r="R2856" s="186"/>
      <c r="S2856" s="186"/>
      <c r="T2856" s="186"/>
      <c r="U2856" s="186"/>
      <c r="V2856" s="186"/>
      <c r="W2856" s="186"/>
      <c r="X2856" s="186"/>
      <c r="Y2856" s="186"/>
      <c r="Z2856" s="186"/>
      <c r="AA2856" s="186"/>
      <c r="AB2856" s="186"/>
      <c r="AC2856" s="186"/>
      <c r="AD2856" s="186"/>
      <c r="AE2856" s="186"/>
      <c r="AF2856" s="186"/>
      <c r="AG2856" s="186"/>
      <c r="AH2856" s="186"/>
      <c r="AI2856" s="186"/>
      <c r="AJ2856" s="186"/>
      <c r="AK2856" s="186"/>
      <c r="AL2856" s="186"/>
      <c r="AM2856" s="186"/>
      <c r="AN2856" s="186"/>
      <c r="AO2856" s="186"/>
      <c r="AP2856" s="186"/>
    </row>
    <row r="2857" spans="1:42" s="55" customFormat="1" ht="31.9" hidden="1" customHeight="1" outlineLevel="1" x14ac:dyDescent="0.25">
      <c r="A2857" s="143" t="s">
        <v>1323</v>
      </c>
      <c r="B2857" s="75" t="s">
        <v>1177</v>
      </c>
      <c r="C2857" s="73"/>
      <c r="D2857" s="111"/>
      <c r="E2857" s="76"/>
      <c r="F2857" s="76"/>
      <c r="G2857" s="78"/>
      <c r="H2857" s="186"/>
      <c r="I2857" s="186"/>
      <c r="J2857" s="186"/>
      <c r="K2857" s="186"/>
      <c r="L2857" s="186"/>
      <c r="M2857" s="186"/>
      <c r="N2857" s="186"/>
      <c r="O2857" s="186"/>
      <c r="P2857" s="186"/>
      <c r="Q2857" s="186"/>
      <c r="R2857" s="186"/>
      <c r="S2857" s="186"/>
      <c r="T2857" s="186"/>
      <c r="U2857" s="186"/>
      <c r="V2857" s="186"/>
      <c r="W2857" s="186"/>
      <c r="X2857" s="186"/>
      <c r="Y2857" s="186"/>
      <c r="Z2857" s="186"/>
      <c r="AA2857" s="186"/>
      <c r="AB2857" s="186"/>
      <c r="AC2857" s="186"/>
      <c r="AD2857" s="186"/>
      <c r="AE2857" s="186"/>
      <c r="AF2857" s="186"/>
      <c r="AG2857" s="186"/>
      <c r="AH2857" s="186"/>
      <c r="AI2857" s="186"/>
      <c r="AJ2857" s="186"/>
      <c r="AK2857" s="186"/>
      <c r="AL2857" s="186"/>
      <c r="AM2857" s="186"/>
      <c r="AN2857" s="186"/>
      <c r="AO2857" s="186"/>
      <c r="AP2857" s="186"/>
    </row>
    <row r="2858" spans="1:42" s="55" customFormat="1" ht="31.9" hidden="1" customHeight="1" outlineLevel="1" x14ac:dyDescent="0.25">
      <c r="A2858" s="143" t="s">
        <v>1324</v>
      </c>
      <c r="B2858" s="75" t="s">
        <v>1179</v>
      </c>
      <c r="C2858" s="73"/>
      <c r="D2858" s="111"/>
      <c r="E2858" s="76"/>
      <c r="F2858" s="76"/>
      <c r="G2858" s="78"/>
      <c r="H2858" s="186"/>
      <c r="I2858" s="186"/>
      <c r="J2858" s="186"/>
      <c r="K2858" s="186"/>
      <c r="L2858" s="186"/>
      <c r="M2858" s="186"/>
      <c r="N2858" s="186"/>
      <c r="O2858" s="186"/>
      <c r="P2858" s="186"/>
      <c r="Q2858" s="186"/>
      <c r="R2858" s="186"/>
      <c r="S2858" s="186"/>
      <c r="T2858" s="186"/>
      <c r="U2858" s="186"/>
      <c r="V2858" s="186"/>
      <c r="W2858" s="186"/>
      <c r="X2858" s="186"/>
      <c r="Y2858" s="186"/>
      <c r="Z2858" s="186"/>
      <c r="AA2858" s="186"/>
      <c r="AB2858" s="186"/>
      <c r="AC2858" s="186"/>
      <c r="AD2858" s="186"/>
      <c r="AE2858" s="186"/>
      <c r="AF2858" s="186"/>
      <c r="AG2858" s="186"/>
      <c r="AH2858" s="186"/>
      <c r="AI2858" s="186"/>
      <c r="AJ2858" s="186"/>
      <c r="AK2858" s="186"/>
      <c r="AL2858" s="186"/>
      <c r="AM2858" s="186"/>
      <c r="AN2858" s="186"/>
      <c r="AO2858" s="186"/>
      <c r="AP2858" s="186"/>
    </row>
    <row r="2859" spans="1:42" s="55" customFormat="1" ht="31.9" hidden="1" customHeight="1" outlineLevel="1" x14ac:dyDescent="0.25">
      <c r="A2859" s="143" t="s">
        <v>1325</v>
      </c>
      <c r="B2859" s="75" t="s">
        <v>1181</v>
      </c>
      <c r="C2859" s="73"/>
      <c r="D2859" s="111"/>
      <c r="E2859" s="76"/>
      <c r="F2859" s="76"/>
      <c r="G2859" s="78"/>
      <c r="H2859" s="186"/>
      <c r="I2859" s="186"/>
      <c r="J2859" s="186"/>
      <c r="K2859" s="186"/>
      <c r="L2859" s="186"/>
      <c r="M2859" s="186"/>
      <c r="N2859" s="186"/>
      <c r="O2859" s="186"/>
      <c r="P2859" s="186"/>
      <c r="Q2859" s="186"/>
      <c r="R2859" s="186"/>
      <c r="S2859" s="186"/>
      <c r="T2859" s="186"/>
      <c r="U2859" s="186"/>
      <c r="V2859" s="186"/>
      <c r="W2859" s="186"/>
      <c r="X2859" s="186"/>
      <c r="Y2859" s="186"/>
      <c r="Z2859" s="186"/>
      <c r="AA2859" s="186"/>
      <c r="AB2859" s="186"/>
      <c r="AC2859" s="186"/>
      <c r="AD2859" s="186"/>
      <c r="AE2859" s="186"/>
      <c r="AF2859" s="186"/>
      <c r="AG2859" s="186"/>
      <c r="AH2859" s="186"/>
      <c r="AI2859" s="186"/>
      <c r="AJ2859" s="186"/>
      <c r="AK2859" s="186"/>
      <c r="AL2859" s="186"/>
      <c r="AM2859" s="186"/>
      <c r="AN2859" s="186"/>
      <c r="AO2859" s="186"/>
      <c r="AP2859" s="186"/>
    </row>
    <row r="2860" spans="1:42" s="55" customFormat="1" ht="31.9" hidden="1" customHeight="1" outlineLevel="1" x14ac:dyDescent="0.25">
      <c r="A2860" s="143" t="s">
        <v>1347</v>
      </c>
      <c r="B2860" s="72" t="s">
        <v>362</v>
      </c>
      <c r="C2860" s="73"/>
      <c r="D2860" s="111"/>
      <c r="E2860" s="76"/>
      <c r="F2860" s="76"/>
      <c r="G2860" s="78"/>
      <c r="H2860" s="186"/>
      <c r="I2860" s="186"/>
      <c r="J2860" s="186"/>
      <c r="K2860" s="186"/>
      <c r="L2860" s="186"/>
      <c r="M2860" s="186"/>
      <c r="N2860" s="186"/>
      <c r="O2860" s="186"/>
      <c r="P2860" s="186"/>
      <c r="Q2860" s="186"/>
      <c r="R2860" s="186"/>
      <c r="S2860" s="186"/>
      <c r="T2860" s="186"/>
      <c r="U2860" s="186"/>
      <c r="V2860" s="186"/>
      <c r="W2860" s="186"/>
      <c r="X2860" s="186"/>
      <c r="Y2860" s="186"/>
      <c r="Z2860" s="186"/>
      <c r="AA2860" s="186"/>
      <c r="AB2860" s="186"/>
      <c r="AC2860" s="186"/>
      <c r="AD2860" s="186"/>
      <c r="AE2860" s="186"/>
      <c r="AF2860" s="186"/>
      <c r="AG2860" s="186"/>
      <c r="AH2860" s="186"/>
      <c r="AI2860" s="186"/>
      <c r="AJ2860" s="186"/>
      <c r="AK2860" s="186"/>
      <c r="AL2860" s="186"/>
      <c r="AM2860" s="186"/>
      <c r="AN2860" s="186"/>
      <c r="AO2860" s="186"/>
      <c r="AP2860" s="186"/>
    </row>
    <row r="2861" spans="1:42" s="55" customFormat="1" ht="31.9" hidden="1" customHeight="1" outlineLevel="1" x14ac:dyDescent="0.25">
      <c r="A2861" s="143" t="s">
        <v>1348</v>
      </c>
      <c r="B2861" s="75" t="s">
        <v>1173</v>
      </c>
      <c r="C2861" s="73"/>
      <c r="D2861" s="111"/>
      <c r="E2861" s="76"/>
      <c r="F2861" s="76"/>
      <c r="G2861" s="78"/>
      <c r="H2861" s="186"/>
      <c r="I2861" s="186"/>
      <c r="J2861" s="186"/>
      <c r="K2861" s="186"/>
      <c r="L2861" s="186"/>
      <c r="M2861" s="186"/>
      <c r="N2861" s="186"/>
      <c r="O2861" s="186"/>
      <c r="P2861" s="186"/>
      <c r="Q2861" s="186"/>
      <c r="R2861" s="186"/>
      <c r="S2861" s="186"/>
      <c r="T2861" s="186"/>
      <c r="U2861" s="186"/>
      <c r="V2861" s="186"/>
      <c r="W2861" s="186"/>
      <c r="X2861" s="186"/>
      <c r="Y2861" s="186"/>
      <c r="Z2861" s="186"/>
      <c r="AA2861" s="186"/>
      <c r="AB2861" s="186"/>
      <c r="AC2861" s="186"/>
      <c r="AD2861" s="186"/>
      <c r="AE2861" s="186"/>
      <c r="AF2861" s="186"/>
      <c r="AG2861" s="186"/>
      <c r="AH2861" s="186"/>
      <c r="AI2861" s="186"/>
      <c r="AJ2861" s="186"/>
      <c r="AK2861" s="186"/>
      <c r="AL2861" s="186"/>
      <c r="AM2861" s="186"/>
      <c r="AN2861" s="186"/>
      <c r="AO2861" s="186"/>
      <c r="AP2861" s="186"/>
    </row>
    <row r="2862" spans="1:42" s="55" customFormat="1" ht="31.9" hidden="1" customHeight="1" outlineLevel="1" x14ac:dyDescent="0.25">
      <c r="A2862" s="143" t="s">
        <v>1349</v>
      </c>
      <c r="B2862" s="75" t="s">
        <v>1175</v>
      </c>
      <c r="C2862" s="73"/>
      <c r="D2862" s="111"/>
      <c r="E2862" s="76"/>
      <c r="F2862" s="76"/>
      <c r="G2862" s="78"/>
      <c r="H2862" s="186"/>
      <c r="I2862" s="186"/>
      <c r="J2862" s="186"/>
      <c r="K2862" s="186"/>
      <c r="L2862" s="186"/>
      <c r="M2862" s="186"/>
      <c r="N2862" s="186"/>
      <c r="O2862" s="186"/>
      <c r="P2862" s="186"/>
      <c r="Q2862" s="186"/>
      <c r="R2862" s="186"/>
      <c r="S2862" s="186"/>
      <c r="T2862" s="186"/>
      <c r="U2862" s="186"/>
      <c r="V2862" s="186"/>
      <c r="W2862" s="186"/>
      <c r="X2862" s="186"/>
      <c r="Y2862" s="186"/>
      <c r="Z2862" s="186"/>
      <c r="AA2862" s="186"/>
      <c r="AB2862" s="186"/>
      <c r="AC2862" s="186"/>
      <c r="AD2862" s="186"/>
      <c r="AE2862" s="186"/>
      <c r="AF2862" s="186"/>
      <c r="AG2862" s="186"/>
      <c r="AH2862" s="186"/>
      <c r="AI2862" s="186"/>
      <c r="AJ2862" s="186"/>
      <c r="AK2862" s="186"/>
      <c r="AL2862" s="186"/>
      <c r="AM2862" s="186"/>
      <c r="AN2862" s="186"/>
      <c r="AO2862" s="186"/>
      <c r="AP2862" s="186"/>
    </row>
    <row r="2863" spans="1:42" s="55" customFormat="1" ht="31.9" hidden="1" customHeight="1" outlineLevel="1" x14ac:dyDescent="0.25">
      <c r="A2863" s="143" t="s">
        <v>1350</v>
      </c>
      <c r="B2863" s="75" t="s">
        <v>1177</v>
      </c>
      <c r="C2863" s="73"/>
      <c r="D2863" s="111"/>
      <c r="E2863" s="76"/>
      <c r="F2863" s="76"/>
      <c r="G2863" s="78"/>
      <c r="H2863" s="186"/>
      <c r="I2863" s="186"/>
      <c r="J2863" s="186"/>
      <c r="K2863" s="186"/>
      <c r="L2863" s="186"/>
      <c r="M2863" s="186"/>
      <c r="N2863" s="186"/>
      <c r="O2863" s="186"/>
      <c r="P2863" s="186"/>
      <c r="Q2863" s="186"/>
      <c r="R2863" s="186"/>
      <c r="S2863" s="186"/>
      <c r="T2863" s="186"/>
      <c r="U2863" s="186"/>
      <c r="V2863" s="186"/>
      <c r="W2863" s="186"/>
      <c r="X2863" s="186"/>
      <c r="Y2863" s="186"/>
      <c r="Z2863" s="186"/>
      <c r="AA2863" s="186"/>
      <c r="AB2863" s="186"/>
      <c r="AC2863" s="186"/>
      <c r="AD2863" s="186"/>
      <c r="AE2863" s="186"/>
      <c r="AF2863" s="186"/>
      <c r="AG2863" s="186"/>
      <c r="AH2863" s="186"/>
      <c r="AI2863" s="186"/>
      <c r="AJ2863" s="186"/>
      <c r="AK2863" s="186"/>
      <c r="AL2863" s="186"/>
      <c r="AM2863" s="186"/>
      <c r="AN2863" s="186"/>
      <c r="AO2863" s="186"/>
      <c r="AP2863" s="186"/>
    </row>
    <row r="2864" spans="1:42" s="55" customFormat="1" ht="31.9" hidden="1" customHeight="1" outlineLevel="1" x14ac:dyDescent="0.25">
      <c r="A2864" s="143" t="s">
        <v>1351</v>
      </c>
      <c r="B2864" s="75" t="s">
        <v>1179</v>
      </c>
      <c r="C2864" s="73"/>
      <c r="D2864" s="111"/>
      <c r="E2864" s="76"/>
      <c r="F2864" s="76"/>
      <c r="G2864" s="78"/>
      <c r="H2864" s="186"/>
      <c r="I2864" s="186"/>
      <c r="J2864" s="186"/>
      <c r="K2864" s="186"/>
      <c r="L2864" s="186"/>
      <c r="M2864" s="186"/>
      <c r="N2864" s="186"/>
      <c r="O2864" s="186"/>
      <c r="P2864" s="186"/>
      <c r="Q2864" s="186"/>
      <c r="R2864" s="186"/>
      <c r="S2864" s="186"/>
      <c r="T2864" s="186"/>
      <c r="U2864" s="186"/>
      <c r="V2864" s="186"/>
      <c r="W2864" s="186"/>
      <c r="X2864" s="186"/>
      <c r="Y2864" s="186"/>
      <c r="Z2864" s="186"/>
      <c r="AA2864" s="186"/>
      <c r="AB2864" s="186"/>
      <c r="AC2864" s="186"/>
      <c r="AD2864" s="186"/>
      <c r="AE2864" s="186"/>
      <c r="AF2864" s="186"/>
      <c r="AG2864" s="186"/>
      <c r="AH2864" s="186"/>
      <c r="AI2864" s="186"/>
      <c r="AJ2864" s="186"/>
      <c r="AK2864" s="186"/>
      <c r="AL2864" s="186"/>
      <c r="AM2864" s="186"/>
      <c r="AN2864" s="186"/>
      <c r="AO2864" s="186"/>
      <c r="AP2864" s="186"/>
    </row>
    <row r="2865" spans="1:42" s="55" customFormat="1" ht="31.9" hidden="1" customHeight="1" outlineLevel="1" x14ac:dyDescent="0.25">
      <c r="A2865" s="143" t="s">
        <v>1352</v>
      </c>
      <c r="B2865" s="75" t="s">
        <v>1181</v>
      </c>
      <c r="C2865" s="73"/>
      <c r="D2865" s="111"/>
      <c r="E2865" s="76"/>
      <c r="F2865" s="76"/>
      <c r="G2865" s="78"/>
      <c r="H2865" s="186"/>
      <c r="I2865" s="186"/>
      <c r="J2865" s="186"/>
      <c r="K2865" s="186"/>
      <c r="L2865" s="186"/>
      <c r="M2865" s="186"/>
      <c r="N2865" s="186"/>
      <c r="O2865" s="186"/>
      <c r="P2865" s="186"/>
      <c r="Q2865" s="186"/>
      <c r="R2865" s="186"/>
      <c r="S2865" s="186"/>
      <c r="T2865" s="186"/>
      <c r="U2865" s="186"/>
      <c r="V2865" s="186"/>
      <c r="W2865" s="186"/>
      <c r="X2865" s="186"/>
      <c r="Y2865" s="186"/>
      <c r="Z2865" s="186"/>
      <c r="AA2865" s="186"/>
      <c r="AB2865" s="186"/>
      <c r="AC2865" s="186"/>
      <c r="AD2865" s="186"/>
      <c r="AE2865" s="186"/>
      <c r="AF2865" s="186"/>
      <c r="AG2865" s="186"/>
      <c r="AH2865" s="186"/>
      <c r="AI2865" s="186"/>
      <c r="AJ2865" s="186"/>
      <c r="AK2865" s="186"/>
      <c r="AL2865" s="186"/>
      <c r="AM2865" s="186"/>
      <c r="AN2865" s="186"/>
      <c r="AO2865" s="186"/>
      <c r="AP2865" s="186"/>
    </row>
    <row r="2866" spans="1:42" s="55" customFormat="1" ht="31.9" hidden="1" customHeight="1" outlineLevel="1" x14ac:dyDescent="0.25">
      <c r="A2866" s="143" t="s">
        <v>1353</v>
      </c>
      <c r="B2866" s="72" t="s">
        <v>7</v>
      </c>
      <c r="C2866" s="73"/>
      <c r="D2866" s="111"/>
      <c r="E2866" s="76"/>
      <c r="F2866" s="76"/>
      <c r="G2866" s="78"/>
      <c r="H2866" s="186"/>
      <c r="I2866" s="186"/>
      <c r="J2866" s="186"/>
      <c r="K2866" s="186"/>
      <c r="L2866" s="186"/>
      <c r="M2866" s="186"/>
      <c r="N2866" s="186"/>
      <c r="O2866" s="186"/>
      <c r="P2866" s="186"/>
      <c r="Q2866" s="186"/>
      <c r="R2866" s="186"/>
      <c r="S2866" s="186"/>
      <c r="T2866" s="186"/>
      <c r="U2866" s="186"/>
      <c r="V2866" s="186"/>
      <c r="W2866" s="186"/>
      <c r="X2866" s="186"/>
      <c r="Y2866" s="186"/>
      <c r="Z2866" s="186"/>
      <c r="AA2866" s="186"/>
      <c r="AB2866" s="186"/>
      <c r="AC2866" s="186"/>
      <c r="AD2866" s="186"/>
      <c r="AE2866" s="186"/>
      <c r="AF2866" s="186"/>
      <c r="AG2866" s="186"/>
      <c r="AH2866" s="186"/>
      <c r="AI2866" s="186"/>
      <c r="AJ2866" s="186"/>
      <c r="AK2866" s="186"/>
      <c r="AL2866" s="186"/>
      <c r="AM2866" s="186"/>
      <c r="AN2866" s="186"/>
      <c r="AO2866" s="186"/>
      <c r="AP2866" s="186"/>
    </row>
    <row r="2867" spans="1:42" s="55" customFormat="1" ht="31.9" hidden="1" customHeight="1" outlineLevel="1" x14ac:dyDescent="0.25">
      <c r="A2867" s="143" t="s">
        <v>1354</v>
      </c>
      <c r="B2867" s="75" t="s">
        <v>1173</v>
      </c>
      <c r="C2867" s="73"/>
      <c r="D2867" s="111"/>
      <c r="E2867" s="76"/>
      <c r="F2867" s="76"/>
      <c r="G2867" s="78"/>
      <c r="H2867" s="186"/>
      <c r="I2867" s="186"/>
      <c r="J2867" s="186"/>
      <c r="K2867" s="186"/>
      <c r="L2867" s="186"/>
      <c r="M2867" s="186"/>
      <c r="N2867" s="186"/>
      <c r="O2867" s="186"/>
      <c r="P2867" s="186"/>
      <c r="Q2867" s="186"/>
      <c r="R2867" s="186"/>
      <c r="S2867" s="186"/>
      <c r="T2867" s="186"/>
      <c r="U2867" s="186"/>
      <c r="V2867" s="186"/>
      <c r="W2867" s="186"/>
      <c r="X2867" s="186"/>
      <c r="Y2867" s="186"/>
      <c r="Z2867" s="186"/>
      <c r="AA2867" s="186"/>
      <c r="AB2867" s="186"/>
      <c r="AC2867" s="186"/>
      <c r="AD2867" s="186"/>
      <c r="AE2867" s="186"/>
      <c r="AF2867" s="186"/>
      <c r="AG2867" s="186"/>
      <c r="AH2867" s="186"/>
      <c r="AI2867" s="186"/>
      <c r="AJ2867" s="186"/>
      <c r="AK2867" s="186"/>
      <c r="AL2867" s="186"/>
      <c r="AM2867" s="186"/>
      <c r="AN2867" s="186"/>
      <c r="AO2867" s="186"/>
      <c r="AP2867" s="186"/>
    </row>
    <row r="2868" spans="1:42" s="55" customFormat="1" ht="31.9" hidden="1" customHeight="1" outlineLevel="1" x14ac:dyDescent="0.25">
      <c r="A2868" s="143" t="s">
        <v>1355</v>
      </c>
      <c r="B2868" s="75" t="s">
        <v>1175</v>
      </c>
      <c r="C2868" s="73"/>
      <c r="D2868" s="111"/>
      <c r="E2868" s="76"/>
      <c r="F2868" s="76"/>
      <c r="G2868" s="78"/>
      <c r="H2868" s="186"/>
      <c r="I2868" s="186"/>
      <c r="J2868" s="186"/>
      <c r="K2868" s="186"/>
      <c r="L2868" s="186"/>
      <c r="M2868" s="186"/>
      <c r="N2868" s="186"/>
      <c r="O2868" s="186"/>
      <c r="P2868" s="186"/>
      <c r="Q2868" s="186"/>
      <c r="R2868" s="186"/>
      <c r="S2868" s="186"/>
      <c r="T2868" s="186"/>
      <c r="U2868" s="186"/>
      <c r="V2868" s="186"/>
      <c r="W2868" s="186"/>
      <c r="X2868" s="186"/>
      <c r="Y2868" s="186"/>
      <c r="Z2868" s="186"/>
      <c r="AA2868" s="186"/>
      <c r="AB2868" s="186"/>
      <c r="AC2868" s="186"/>
      <c r="AD2868" s="186"/>
      <c r="AE2868" s="186"/>
      <c r="AF2868" s="186"/>
      <c r="AG2868" s="186"/>
      <c r="AH2868" s="186"/>
      <c r="AI2868" s="186"/>
      <c r="AJ2868" s="186"/>
      <c r="AK2868" s="186"/>
      <c r="AL2868" s="186"/>
      <c r="AM2868" s="186"/>
      <c r="AN2868" s="186"/>
      <c r="AO2868" s="186"/>
      <c r="AP2868" s="186"/>
    </row>
    <row r="2869" spans="1:42" s="55" customFormat="1" ht="31.9" hidden="1" customHeight="1" outlineLevel="1" x14ac:dyDescent="0.25">
      <c r="A2869" s="143" t="s">
        <v>1356</v>
      </c>
      <c r="B2869" s="75" t="s">
        <v>1177</v>
      </c>
      <c r="C2869" s="73"/>
      <c r="D2869" s="111"/>
      <c r="E2869" s="76"/>
      <c r="F2869" s="76"/>
      <c r="G2869" s="78"/>
      <c r="H2869" s="186"/>
      <c r="I2869" s="186"/>
      <c r="J2869" s="186"/>
      <c r="K2869" s="186"/>
      <c r="L2869" s="186"/>
      <c r="M2869" s="186"/>
      <c r="N2869" s="186"/>
      <c r="O2869" s="186"/>
      <c r="P2869" s="186"/>
      <c r="Q2869" s="186"/>
      <c r="R2869" s="186"/>
      <c r="S2869" s="186"/>
      <c r="T2869" s="186"/>
      <c r="U2869" s="186"/>
      <c r="V2869" s="186"/>
      <c r="W2869" s="186"/>
      <c r="X2869" s="186"/>
      <c r="Y2869" s="186"/>
      <c r="Z2869" s="186"/>
      <c r="AA2869" s="186"/>
      <c r="AB2869" s="186"/>
      <c r="AC2869" s="186"/>
      <c r="AD2869" s="186"/>
      <c r="AE2869" s="186"/>
      <c r="AF2869" s="186"/>
      <c r="AG2869" s="186"/>
      <c r="AH2869" s="186"/>
      <c r="AI2869" s="186"/>
      <c r="AJ2869" s="186"/>
      <c r="AK2869" s="186"/>
      <c r="AL2869" s="186"/>
      <c r="AM2869" s="186"/>
      <c r="AN2869" s="186"/>
      <c r="AO2869" s="186"/>
      <c r="AP2869" s="186"/>
    </row>
    <row r="2870" spans="1:42" s="55" customFormat="1" ht="31.9" hidden="1" customHeight="1" outlineLevel="1" x14ac:dyDescent="0.25">
      <c r="A2870" s="143" t="s">
        <v>1357</v>
      </c>
      <c r="B2870" s="75" t="s">
        <v>1179</v>
      </c>
      <c r="C2870" s="73"/>
      <c r="D2870" s="111"/>
      <c r="E2870" s="76"/>
      <c r="F2870" s="76"/>
      <c r="G2870" s="78"/>
      <c r="H2870" s="186"/>
      <c r="I2870" s="186"/>
      <c r="J2870" s="186"/>
      <c r="K2870" s="186"/>
      <c r="L2870" s="186"/>
      <c r="M2870" s="186"/>
      <c r="N2870" s="186"/>
      <c r="O2870" s="186"/>
      <c r="P2870" s="186"/>
      <c r="Q2870" s="186"/>
      <c r="R2870" s="186"/>
      <c r="S2870" s="186"/>
      <c r="T2870" s="186"/>
      <c r="U2870" s="186"/>
      <c r="V2870" s="186"/>
      <c r="W2870" s="186"/>
      <c r="X2870" s="186"/>
      <c r="Y2870" s="186"/>
      <c r="Z2870" s="186"/>
      <c r="AA2870" s="186"/>
      <c r="AB2870" s="186"/>
      <c r="AC2870" s="186"/>
      <c r="AD2870" s="186"/>
      <c r="AE2870" s="186"/>
      <c r="AF2870" s="186"/>
      <c r="AG2870" s="186"/>
      <c r="AH2870" s="186"/>
      <c r="AI2870" s="186"/>
      <c r="AJ2870" s="186"/>
      <c r="AK2870" s="186"/>
      <c r="AL2870" s="186"/>
      <c r="AM2870" s="186"/>
      <c r="AN2870" s="186"/>
      <c r="AO2870" s="186"/>
      <c r="AP2870" s="186"/>
    </row>
    <row r="2871" spans="1:42" s="55" customFormat="1" ht="31.9" hidden="1" customHeight="1" outlineLevel="1" x14ac:dyDescent="0.25">
      <c r="A2871" s="143" t="s">
        <v>1358</v>
      </c>
      <c r="B2871" s="75" t="s">
        <v>1181</v>
      </c>
      <c r="C2871" s="73"/>
      <c r="D2871" s="111"/>
      <c r="E2871" s="76"/>
      <c r="F2871" s="76"/>
      <c r="G2871" s="78"/>
      <c r="H2871" s="186"/>
      <c r="I2871" s="186"/>
      <c r="J2871" s="186"/>
      <c r="K2871" s="186"/>
      <c r="L2871" s="186"/>
      <c r="M2871" s="186"/>
      <c r="N2871" s="186"/>
      <c r="O2871" s="186"/>
      <c r="P2871" s="186"/>
      <c r="Q2871" s="186"/>
      <c r="R2871" s="186"/>
      <c r="S2871" s="186"/>
      <c r="T2871" s="186"/>
      <c r="U2871" s="186"/>
      <c r="V2871" s="186"/>
      <c r="W2871" s="186"/>
      <c r="X2871" s="186"/>
      <c r="Y2871" s="186"/>
      <c r="Z2871" s="186"/>
      <c r="AA2871" s="186"/>
      <c r="AB2871" s="186"/>
      <c r="AC2871" s="186"/>
      <c r="AD2871" s="186"/>
      <c r="AE2871" s="186"/>
      <c r="AF2871" s="186"/>
      <c r="AG2871" s="186"/>
      <c r="AH2871" s="186"/>
      <c r="AI2871" s="186"/>
      <c r="AJ2871" s="186"/>
      <c r="AK2871" s="186"/>
      <c r="AL2871" s="186"/>
      <c r="AM2871" s="186"/>
      <c r="AN2871" s="186"/>
      <c r="AO2871" s="186"/>
      <c r="AP2871" s="186"/>
    </row>
    <row r="2872" spans="1:42" s="55" customFormat="1" ht="31.9" hidden="1" customHeight="1" outlineLevel="1" x14ac:dyDescent="0.25">
      <c r="A2872" s="143" t="s">
        <v>1359</v>
      </c>
      <c r="B2872" s="72" t="s">
        <v>327</v>
      </c>
      <c r="C2872" s="73"/>
      <c r="D2872" s="111"/>
      <c r="E2872" s="76"/>
      <c r="F2872" s="76"/>
      <c r="G2872" s="78"/>
      <c r="H2872" s="186"/>
      <c r="I2872" s="186"/>
      <c r="J2872" s="186"/>
      <c r="K2872" s="186"/>
      <c r="L2872" s="186"/>
      <c r="M2872" s="186"/>
      <c r="N2872" s="186"/>
      <c r="O2872" s="186"/>
      <c r="P2872" s="186"/>
      <c r="Q2872" s="186"/>
      <c r="R2872" s="186"/>
      <c r="S2872" s="186"/>
      <c r="T2872" s="186"/>
      <c r="U2872" s="186"/>
      <c r="V2872" s="186"/>
      <c r="W2872" s="186"/>
      <c r="X2872" s="186"/>
      <c r="Y2872" s="186"/>
      <c r="Z2872" s="186"/>
      <c r="AA2872" s="186"/>
      <c r="AB2872" s="186"/>
      <c r="AC2872" s="186"/>
      <c r="AD2872" s="186"/>
      <c r="AE2872" s="186"/>
      <c r="AF2872" s="186"/>
      <c r="AG2872" s="186"/>
      <c r="AH2872" s="186"/>
      <c r="AI2872" s="186"/>
      <c r="AJ2872" s="186"/>
      <c r="AK2872" s="186"/>
      <c r="AL2872" s="186"/>
      <c r="AM2872" s="186"/>
      <c r="AN2872" s="186"/>
      <c r="AO2872" s="186"/>
      <c r="AP2872" s="186"/>
    </row>
    <row r="2873" spans="1:42" s="55" customFormat="1" ht="31.9" hidden="1" customHeight="1" outlineLevel="1" x14ac:dyDescent="0.25">
      <c r="A2873" s="143" t="s">
        <v>1360</v>
      </c>
      <c r="B2873" s="75" t="s">
        <v>1173</v>
      </c>
      <c r="C2873" s="73"/>
      <c r="D2873" s="111"/>
      <c r="E2873" s="76"/>
      <c r="F2873" s="76"/>
      <c r="G2873" s="78"/>
      <c r="H2873" s="186"/>
      <c r="I2873" s="186"/>
      <c r="J2873" s="186"/>
      <c r="K2873" s="186"/>
      <c r="L2873" s="186"/>
      <c r="M2873" s="186"/>
      <c r="N2873" s="186"/>
      <c r="O2873" s="186"/>
      <c r="P2873" s="186"/>
      <c r="Q2873" s="186"/>
      <c r="R2873" s="186"/>
      <c r="S2873" s="186"/>
      <c r="T2873" s="186"/>
      <c r="U2873" s="186"/>
      <c r="V2873" s="186"/>
      <c r="W2873" s="186"/>
      <c r="X2873" s="186"/>
      <c r="Y2873" s="186"/>
      <c r="Z2873" s="186"/>
      <c r="AA2873" s="186"/>
      <c r="AB2873" s="186"/>
      <c r="AC2873" s="186"/>
      <c r="AD2873" s="186"/>
      <c r="AE2873" s="186"/>
      <c r="AF2873" s="186"/>
      <c r="AG2873" s="186"/>
      <c r="AH2873" s="186"/>
      <c r="AI2873" s="186"/>
      <c r="AJ2873" s="186"/>
      <c r="AK2873" s="186"/>
      <c r="AL2873" s="186"/>
      <c r="AM2873" s="186"/>
      <c r="AN2873" s="186"/>
      <c r="AO2873" s="186"/>
      <c r="AP2873" s="186"/>
    </row>
    <row r="2874" spans="1:42" s="55" customFormat="1" ht="31.9" hidden="1" customHeight="1" outlineLevel="1" x14ac:dyDescent="0.25">
      <c r="A2874" s="143" t="s">
        <v>1361</v>
      </c>
      <c r="B2874" s="75" t="s">
        <v>1175</v>
      </c>
      <c r="C2874" s="73"/>
      <c r="D2874" s="111"/>
      <c r="E2874" s="76"/>
      <c r="F2874" s="76"/>
      <c r="G2874" s="78"/>
      <c r="H2874" s="186"/>
      <c r="I2874" s="186"/>
      <c r="J2874" s="186"/>
      <c r="K2874" s="186"/>
      <c r="L2874" s="186"/>
      <c r="M2874" s="186"/>
      <c r="N2874" s="186"/>
      <c r="O2874" s="186"/>
      <c r="P2874" s="186"/>
      <c r="Q2874" s="186"/>
      <c r="R2874" s="186"/>
      <c r="S2874" s="186"/>
      <c r="T2874" s="186"/>
      <c r="U2874" s="186"/>
      <c r="V2874" s="186"/>
      <c r="W2874" s="186"/>
      <c r="X2874" s="186"/>
      <c r="Y2874" s="186"/>
      <c r="Z2874" s="186"/>
      <c r="AA2874" s="186"/>
      <c r="AB2874" s="186"/>
      <c r="AC2874" s="186"/>
      <c r="AD2874" s="186"/>
      <c r="AE2874" s="186"/>
      <c r="AF2874" s="186"/>
      <c r="AG2874" s="186"/>
      <c r="AH2874" s="186"/>
      <c r="AI2874" s="186"/>
      <c r="AJ2874" s="186"/>
      <c r="AK2874" s="186"/>
      <c r="AL2874" s="186"/>
      <c r="AM2874" s="186"/>
      <c r="AN2874" s="186"/>
      <c r="AO2874" s="186"/>
      <c r="AP2874" s="186"/>
    </row>
    <row r="2875" spans="1:42" s="55" customFormat="1" ht="31.9" hidden="1" customHeight="1" outlineLevel="1" x14ac:dyDescent="0.25">
      <c r="A2875" s="143" t="s">
        <v>1362</v>
      </c>
      <c r="B2875" s="75" t="s">
        <v>1177</v>
      </c>
      <c r="C2875" s="73"/>
      <c r="D2875" s="111"/>
      <c r="E2875" s="76"/>
      <c r="F2875" s="76"/>
      <c r="G2875" s="78"/>
      <c r="H2875" s="186"/>
      <c r="I2875" s="186"/>
      <c r="J2875" s="186"/>
      <c r="K2875" s="186"/>
      <c r="L2875" s="186"/>
      <c r="M2875" s="186"/>
      <c r="N2875" s="186"/>
      <c r="O2875" s="186"/>
      <c r="P2875" s="186"/>
      <c r="Q2875" s="186"/>
      <c r="R2875" s="186"/>
      <c r="S2875" s="186"/>
      <c r="T2875" s="186"/>
      <c r="U2875" s="186"/>
      <c r="V2875" s="186"/>
      <c r="W2875" s="186"/>
      <c r="X2875" s="186"/>
      <c r="Y2875" s="186"/>
      <c r="Z2875" s="186"/>
      <c r="AA2875" s="186"/>
      <c r="AB2875" s="186"/>
      <c r="AC2875" s="186"/>
      <c r="AD2875" s="186"/>
      <c r="AE2875" s="186"/>
      <c r="AF2875" s="186"/>
      <c r="AG2875" s="186"/>
      <c r="AH2875" s="186"/>
      <c r="AI2875" s="186"/>
      <c r="AJ2875" s="186"/>
      <c r="AK2875" s="186"/>
      <c r="AL2875" s="186"/>
      <c r="AM2875" s="186"/>
      <c r="AN2875" s="186"/>
      <c r="AO2875" s="186"/>
      <c r="AP2875" s="186"/>
    </row>
    <row r="2876" spans="1:42" s="55" customFormat="1" ht="31.9" hidden="1" customHeight="1" outlineLevel="1" x14ac:dyDescent="0.25">
      <c r="A2876" s="143" t="s">
        <v>1363</v>
      </c>
      <c r="B2876" s="75" t="s">
        <v>1179</v>
      </c>
      <c r="C2876" s="73"/>
      <c r="D2876" s="111"/>
      <c r="E2876" s="76"/>
      <c r="F2876" s="76"/>
      <c r="G2876" s="78"/>
      <c r="H2876" s="186"/>
      <c r="I2876" s="186"/>
      <c r="J2876" s="186"/>
      <c r="K2876" s="186"/>
      <c r="L2876" s="186"/>
      <c r="M2876" s="186"/>
      <c r="N2876" s="186"/>
      <c r="O2876" s="186"/>
      <c r="P2876" s="186"/>
      <c r="Q2876" s="186"/>
      <c r="R2876" s="186"/>
      <c r="S2876" s="186"/>
      <c r="T2876" s="186"/>
      <c r="U2876" s="186"/>
      <c r="V2876" s="186"/>
      <c r="W2876" s="186"/>
      <c r="X2876" s="186"/>
      <c r="Y2876" s="186"/>
      <c r="Z2876" s="186"/>
      <c r="AA2876" s="186"/>
      <c r="AB2876" s="186"/>
      <c r="AC2876" s="186"/>
      <c r="AD2876" s="186"/>
      <c r="AE2876" s="186"/>
      <c r="AF2876" s="186"/>
      <c r="AG2876" s="186"/>
      <c r="AH2876" s="186"/>
      <c r="AI2876" s="186"/>
      <c r="AJ2876" s="186"/>
      <c r="AK2876" s="186"/>
      <c r="AL2876" s="186"/>
      <c r="AM2876" s="186"/>
      <c r="AN2876" s="186"/>
      <c r="AO2876" s="186"/>
      <c r="AP2876" s="186"/>
    </row>
    <row r="2877" spans="1:42" s="55" customFormat="1" ht="31.9" hidden="1" customHeight="1" outlineLevel="1" x14ac:dyDescent="0.25">
      <c r="A2877" s="143" t="s">
        <v>1364</v>
      </c>
      <c r="B2877" s="75" t="s">
        <v>1181</v>
      </c>
      <c r="C2877" s="73"/>
      <c r="D2877" s="111"/>
      <c r="E2877" s="76"/>
      <c r="F2877" s="76"/>
      <c r="G2877" s="78"/>
      <c r="H2877" s="186"/>
      <c r="I2877" s="186"/>
      <c r="J2877" s="186"/>
      <c r="K2877" s="186"/>
      <c r="L2877" s="186"/>
      <c r="M2877" s="186"/>
      <c r="N2877" s="186"/>
      <c r="O2877" s="186"/>
      <c r="P2877" s="186"/>
      <c r="Q2877" s="186"/>
      <c r="R2877" s="186"/>
      <c r="S2877" s="186"/>
      <c r="T2877" s="186"/>
      <c r="U2877" s="186"/>
      <c r="V2877" s="186"/>
      <c r="W2877" s="186"/>
      <c r="X2877" s="186"/>
      <c r="Y2877" s="186"/>
      <c r="Z2877" s="186"/>
      <c r="AA2877" s="186"/>
      <c r="AB2877" s="186"/>
      <c r="AC2877" s="186"/>
      <c r="AD2877" s="186"/>
      <c r="AE2877" s="186"/>
      <c r="AF2877" s="186"/>
      <c r="AG2877" s="186"/>
      <c r="AH2877" s="186"/>
      <c r="AI2877" s="186"/>
      <c r="AJ2877" s="186"/>
      <c r="AK2877" s="186"/>
      <c r="AL2877" s="186"/>
      <c r="AM2877" s="186"/>
      <c r="AN2877" s="186"/>
      <c r="AO2877" s="186"/>
      <c r="AP2877" s="186"/>
    </row>
    <row r="2878" spans="1:42" s="55" customFormat="1" ht="19.149999999999999" customHeight="1" collapsed="1" x14ac:dyDescent="0.25">
      <c r="A2878" s="143" t="s">
        <v>58</v>
      </c>
      <c r="B2878" s="52" t="s">
        <v>2</v>
      </c>
      <c r="C2878" s="53"/>
      <c r="D2878" s="123"/>
      <c r="E2878" s="54"/>
      <c r="F2878" s="116"/>
      <c r="G2878" s="117"/>
      <c r="H2878" s="186"/>
      <c r="I2878" s="186"/>
      <c r="J2878" s="186"/>
      <c r="K2878" s="186"/>
      <c r="L2878" s="186"/>
      <c r="M2878" s="186"/>
      <c r="N2878" s="186"/>
      <c r="O2878" s="186"/>
      <c r="P2878" s="186"/>
      <c r="Q2878" s="186"/>
      <c r="R2878" s="186"/>
      <c r="S2878" s="186"/>
      <c r="T2878" s="186"/>
      <c r="U2878" s="186"/>
      <c r="V2878" s="186"/>
      <c r="W2878" s="186"/>
      <c r="X2878" s="186"/>
      <c r="Y2878" s="186"/>
      <c r="Z2878" s="186"/>
      <c r="AA2878" s="186"/>
      <c r="AB2878" s="186"/>
      <c r="AC2878" s="186"/>
      <c r="AD2878" s="186"/>
      <c r="AE2878" s="186"/>
      <c r="AF2878" s="186"/>
      <c r="AG2878" s="186"/>
      <c r="AH2878" s="186"/>
      <c r="AI2878" s="186"/>
      <c r="AJ2878" s="186"/>
      <c r="AK2878" s="186"/>
      <c r="AL2878" s="186"/>
      <c r="AM2878" s="186"/>
      <c r="AN2878" s="186"/>
      <c r="AO2878" s="186"/>
      <c r="AP2878" s="186"/>
    </row>
    <row r="2879" spans="1:42" s="55" customFormat="1" ht="19.149999999999999" customHeight="1" x14ac:dyDescent="0.25">
      <c r="A2879" s="143" t="s">
        <v>2863</v>
      </c>
      <c r="B2879" s="57" t="s">
        <v>305</v>
      </c>
      <c r="C2879" s="58"/>
      <c r="D2879" s="58"/>
      <c r="E2879" s="59"/>
      <c r="F2879" s="87"/>
      <c r="G2879" s="118"/>
      <c r="H2879" s="186"/>
      <c r="I2879" s="186"/>
      <c r="J2879" s="186"/>
      <c r="K2879" s="186"/>
      <c r="L2879" s="186"/>
      <c r="M2879" s="186"/>
      <c r="N2879" s="186"/>
      <c r="O2879" s="186"/>
      <c r="P2879" s="186"/>
      <c r="Q2879" s="186"/>
      <c r="R2879" s="186"/>
      <c r="S2879" s="186"/>
      <c r="T2879" s="186"/>
      <c r="U2879" s="186"/>
      <c r="V2879" s="186"/>
      <c r="W2879" s="186"/>
      <c r="X2879" s="186"/>
      <c r="Y2879" s="186"/>
      <c r="Z2879" s="186"/>
      <c r="AA2879" s="186"/>
      <c r="AB2879" s="186"/>
      <c r="AC2879" s="186"/>
      <c r="AD2879" s="186"/>
      <c r="AE2879" s="186"/>
      <c r="AF2879" s="186"/>
      <c r="AG2879" s="186"/>
      <c r="AH2879" s="186"/>
      <c r="AI2879" s="186"/>
      <c r="AJ2879" s="186"/>
      <c r="AK2879" s="186"/>
      <c r="AL2879" s="186"/>
      <c r="AM2879" s="186"/>
      <c r="AN2879" s="186"/>
      <c r="AO2879" s="186"/>
      <c r="AP2879" s="186"/>
    </row>
    <row r="2880" spans="1:42" s="55" customFormat="1" ht="31.9" hidden="1" customHeight="1" outlineLevel="1" x14ac:dyDescent="0.25">
      <c r="A2880" s="143" t="s">
        <v>1365</v>
      </c>
      <c r="B2880" s="99" t="s">
        <v>306</v>
      </c>
      <c r="C2880" s="73"/>
      <c r="D2880" s="74"/>
      <c r="E2880" s="76"/>
      <c r="F2880" s="76"/>
      <c r="G2880" s="78"/>
      <c r="H2880" s="186"/>
      <c r="I2880" s="186"/>
      <c r="J2880" s="186"/>
      <c r="K2880" s="186"/>
      <c r="L2880" s="186"/>
      <c r="M2880" s="186"/>
      <c r="N2880" s="186"/>
      <c r="O2880" s="186"/>
      <c r="P2880" s="186"/>
      <c r="Q2880" s="186"/>
      <c r="R2880" s="186"/>
      <c r="S2880" s="186"/>
      <c r="T2880" s="186"/>
      <c r="U2880" s="186"/>
      <c r="V2880" s="186"/>
      <c r="W2880" s="186"/>
      <c r="X2880" s="186"/>
      <c r="Y2880" s="186"/>
      <c r="Z2880" s="186"/>
      <c r="AA2880" s="186"/>
      <c r="AB2880" s="186"/>
      <c r="AC2880" s="186"/>
      <c r="AD2880" s="186"/>
      <c r="AE2880" s="186"/>
      <c r="AF2880" s="186"/>
      <c r="AG2880" s="186"/>
      <c r="AH2880" s="186"/>
      <c r="AI2880" s="186"/>
      <c r="AJ2880" s="186"/>
      <c r="AK2880" s="186"/>
      <c r="AL2880" s="186"/>
      <c r="AM2880" s="186"/>
      <c r="AN2880" s="186"/>
      <c r="AO2880" s="186"/>
      <c r="AP2880" s="186"/>
    </row>
    <row r="2881" spans="1:42" s="55" customFormat="1" ht="31.9" hidden="1" customHeight="1" outlineLevel="1" x14ac:dyDescent="0.25">
      <c r="A2881" s="143" t="s">
        <v>1366</v>
      </c>
      <c r="B2881" s="99" t="s">
        <v>307</v>
      </c>
      <c r="C2881" s="73"/>
      <c r="D2881" s="74"/>
      <c r="E2881" s="76"/>
      <c r="F2881" s="76"/>
      <c r="G2881" s="78"/>
      <c r="H2881" s="186"/>
      <c r="I2881" s="186"/>
      <c r="J2881" s="186"/>
      <c r="K2881" s="186"/>
      <c r="L2881" s="186"/>
      <c r="M2881" s="186"/>
      <c r="N2881" s="186"/>
      <c r="O2881" s="186"/>
      <c r="P2881" s="186"/>
      <c r="Q2881" s="186"/>
      <c r="R2881" s="186"/>
      <c r="S2881" s="186"/>
      <c r="T2881" s="186"/>
      <c r="U2881" s="186"/>
      <c r="V2881" s="186"/>
      <c r="W2881" s="186"/>
      <c r="X2881" s="186"/>
      <c r="Y2881" s="186"/>
      <c r="Z2881" s="186"/>
      <c r="AA2881" s="186"/>
      <c r="AB2881" s="186"/>
      <c r="AC2881" s="186"/>
      <c r="AD2881" s="186"/>
      <c r="AE2881" s="186"/>
      <c r="AF2881" s="186"/>
      <c r="AG2881" s="186"/>
      <c r="AH2881" s="186"/>
      <c r="AI2881" s="186"/>
      <c r="AJ2881" s="186"/>
      <c r="AK2881" s="186"/>
      <c r="AL2881" s="186"/>
      <c r="AM2881" s="186"/>
      <c r="AN2881" s="186"/>
      <c r="AO2881" s="186"/>
      <c r="AP2881" s="186"/>
    </row>
    <row r="2882" spans="1:42" s="55" customFormat="1" ht="19.149999999999999" customHeight="1" outlineLevel="1" x14ac:dyDescent="0.3">
      <c r="A2882" s="143" t="s">
        <v>1367</v>
      </c>
      <c r="B2882" s="124" t="s">
        <v>308</v>
      </c>
      <c r="C2882" s="73"/>
      <c r="D2882" s="74"/>
      <c r="E2882" s="80">
        <f>SUM(E2883)</f>
        <v>1</v>
      </c>
      <c r="F2882" s="84">
        <f t="shared" ref="F2882:G2882" si="25">SUM(F2883)</f>
        <v>289.39999999999998</v>
      </c>
      <c r="G2882" s="81">
        <f t="shared" si="25"/>
        <v>1348.8995299999999</v>
      </c>
      <c r="H2882" s="186"/>
      <c r="I2882" s="186"/>
      <c r="J2882" s="186"/>
      <c r="K2882" s="186"/>
      <c r="L2882" s="186"/>
      <c r="M2882" s="186"/>
      <c r="N2882" s="186"/>
      <c r="O2882" s="186"/>
      <c r="P2882" s="186"/>
      <c r="Q2882" s="186"/>
      <c r="R2882" s="186"/>
      <c r="S2882" s="186"/>
      <c r="T2882" s="186"/>
      <c r="U2882" s="186"/>
      <c r="V2882" s="186"/>
      <c r="W2882" s="186"/>
      <c r="X2882" s="186"/>
      <c r="Y2882" s="186"/>
      <c r="Z2882" s="186"/>
      <c r="AA2882" s="186"/>
      <c r="AB2882" s="186"/>
      <c r="AC2882" s="186"/>
      <c r="AD2882" s="186"/>
      <c r="AE2882" s="186"/>
      <c r="AF2882" s="186"/>
      <c r="AG2882" s="186"/>
      <c r="AH2882" s="186"/>
      <c r="AI2882" s="186"/>
      <c r="AJ2882" s="186"/>
      <c r="AK2882" s="186"/>
      <c r="AL2882" s="186"/>
      <c r="AM2882" s="186"/>
      <c r="AN2882" s="186"/>
      <c r="AO2882" s="186"/>
      <c r="AP2882" s="186"/>
    </row>
    <row r="2883" spans="1:42" s="55" customFormat="1" ht="75" customHeight="1" outlineLevel="1" x14ac:dyDescent="0.25">
      <c r="A2883" s="143" t="s">
        <v>1367</v>
      </c>
      <c r="B2883" s="149" t="s">
        <v>1836</v>
      </c>
      <c r="C2883" s="90">
        <v>2020</v>
      </c>
      <c r="D2883" s="95">
        <v>10</v>
      </c>
      <c r="E2883" s="92">
        <v>1</v>
      </c>
      <c r="F2883" s="93">
        <v>289.39999999999998</v>
      </c>
      <c r="G2883" s="94">
        <v>1348.8995299999999</v>
      </c>
      <c r="H2883" s="186"/>
      <c r="I2883" s="186"/>
      <c r="J2883" s="186"/>
      <c r="K2883" s="186"/>
      <c r="L2883" s="186"/>
      <c r="M2883" s="186"/>
      <c r="N2883" s="186"/>
      <c r="O2883" s="186"/>
      <c r="P2883" s="186"/>
      <c r="Q2883" s="186"/>
      <c r="R2883" s="186"/>
      <c r="S2883" s="186"/>
      <c r="T2883" s="186"/>
      <c r="U2883" s="186"/>
      <c r="V2883" s="186"/>
      <c r="W2883" s="186"/>
      <c r="X2883" s="186"/>
      <c r="Y2883" s="186"/>
      <c r="Z2883" s="186"/>
      <c r="AA2883" s="186"/>
      <c r="AB2883" s="186"/>
      <c r="AC2883" s="186"/>
      <c r="AD2883" s="186"/>
      <c r="AE2883" s="186"/>
      <c r="AF2883" s="186"/>
      <c r="AG2883" s="186"/>
      <c r="AH2883" s="186"/>
      <c r="AI2883" s="186"/>
      <c r="AJ2883" s="186"/>
      <c r="AK2883" s="186"/>
      <c r="AL2883" s="186"/>
      <c r="AM2883" s="186"/>
      <c r="AN2883" s="186"/>
      <c r="AO2883" s="186"/>
      <c r="AP2883" s="186"/>
    </row>
    <row r="2884" spans="1:42" s="55" customFormat="1" ht="19.149999999999999" customHeight="1" outlineLevel="1" x14ac:dyDescent="0.3">
      <c r="A2884" s="143" t="s">
        <v>2864</v>
      </c>
      <c r="B2884" s="124" t="s">
        <v>309</v>
      </c>
      <c r="C2884" s="73"/>
      <c r="D2884" s="111"/>
      <c r="E2884" s="80">
        <f>SUM(E2885:E2889)</f>
        <v>5</v>
      </c>
      <c r="F2884" s="84">
        <f>SUM(F2885:F2889)</f>
        <v>3462</v>
      </c>
      <c r="G2884" s="81">
        <f>SUM(G2885:G2889)</f>
        <v>7778.8901999999998</v>
      </c>
      <c r="H2884" s="186"/>
      <c r="I2884" s="186"/>
      <c r="J2884" s="186"/>
      <c r="K2884" s="186"/>
      <c r="L2884" s="186"/>
      <c r="M2884" s="186"/>
      <c r="N2884" s="186"/>
      <c r="O2884" s="186"/>
      <c r="P2884" s="186"/>
      <c r="Q2884" s="186"/>
      <c r="R2884" s="186"/>
      <c r="S2884" s="186"/>
      <c r="T2884" s="186"/>
      <c r="U2884" s="186"/>
      <c r="V2884" s="186"/>
      <c r="W2884" s="186"/>
      <c r="X2884" s="186"/>
      <c r="Y2884" s="186"/>
      <c r="Z2884" s="186"/>
      <c r="AA2884" s="186"/>
      <c r="AB2884" s="186"/>
      <c r="AC2884" s="186"/>
      <c r="AD2884" s="186"/>
      <c r="AE2884" s="186"/>
      <c r="AF2884" s="186"/>
      <c r="AG2884" s="186"/>
      <c r="AH2884" s="186"/>
      <c r="AI2884" s="186"/>
      <c r="AJ2884" s="186"/>
      <c r="AK2884" s="186"/>
      <c r="AL2884" s="186"/>
      <c r="AM2884" s="186"/>
      <c r="AN2884" s="186"/>
      <c r="AO2884" s="186"/>
      <c r="AP2884" s="186"/>
    </row>
    <row r="2885" spans="1:42" s="55" customFormat="1" ht="69" outlineLevel="1" x14ac:dyDescent="0.25">
      <c r="A2885" s="143" t="s">
        <v>2864</v>
      </c>
      <c r="B2885" s="149" t="s">
        <v>1864</v>
      </c>
      <c r="C2885" s="73">
        <v>2021</v>
      </c>
      <c r="D2885" s="111">
        <v>10</v>
      </c>
      <c r="E2885" s="92">
        <v>1</v>
      </c>
      <c r="F2885" s="93">
        <v>0</v>
      </c>
      <c r="G2885" s="94">
        <v>1892.3207600000001</v>
      </c>
      <c r="H2885" s="186"/>
      <c r="I2885" s="186"/>
      <c r="J2885" s="186"/>
      <c r="K2885" s="186"/>
      <c r="L2885" s="186"/>
      <c r="M2885" s="186"/>
      <c r="N2885" s="186"/>
      <c r="O2885" s="186"/>
      <c r="P2885" s="186"/>
      <c r="Q2885" s="186"/>
      <c r="R2885" s="186"/>
      <c r="S2885" s="186"/>
      <c r="T2885" s="186"/>
      <c r="U2885" s="186"/>
      <c r="V2885" s="186"/>
      <c r="W2885" s="186"/>
      <c r="X2885" s="186"/>
      <c r="Y2885" s="186"/>
      <c r="Z2885" s="186"/>
      <c r="AA2885" s="186"/>
      <c r="AB2885" s="186"/>
      <c r="AC2885" s="186"/>
      <c r="AD2885" s="186"/>
      <c r="AE2885" s="186"/>
      <c r="AF2885" s="186"/>
      <c r="AG2885" s="186"/>
      <c r="AH2885" s="186"/>
      <c r="AI2885" s="186"/>
      <c r="AJ2885" s="186"/>
      <c r="AK2885" s="186"/>
      <c r="AL2885" s="186"/>
      <c r="AM2885" s="186"/>
      <c r="AN2885" s="186"/>
      <c r="AO2885" s="186"/>
      <c r="AP2885" s="186"/>
    </row>
    <row r="2886" spans="1:42" s="55" customFormat="1" ht="40.15" customHeight="1" outlineLevel="1" x14ac:dyDescent="0.25">
      <c r="A2886" s="143" t="s">
        <v>2864</v>
      </c>
      <c r="B2886" s="149" t="s">
        <v>2360</v>
      </c>
      <c r="C2886" s="125">
        <v>2022</v>
      </c>
      <c r="D2886" s="111">
        <v>10</v>
      </c>
      <c r="E2886" s="176">
        <v>1</v>
      </c>
      <c r="F2886" s="93">
        <v>555</v>
      </c>
      <c r="G2886" s="94">
        <v>1305.70649</v>
      </c>
      <c r="H2886" s="186"/>
      <c r="I2886" s="186"/>
      <c r="J2886" s="186"/>
      <c r="K2886" s="186"/>
      <c r="L2886" s="186"/>
      <c r="M2886" s="186"/>
      <c r="N2886" s="186"/>
      <c r="O2886" s="186"/>
      <c r="P2886" s="186"/>
      <c r="Q2886" s="186"/>
      <c r="R2886" s="186"/>
      <c r="S2886" s="186"/>
      <c r="T2886" s="186"/>
      <c r="U2886" s="186"/>
      <c r="V2886" s="186"/>
      <c r="W2886" s="186"/>
      <c r="X2886" s="186"/>
      <c r="Y2886" s="186"/>
      <c r="Z2886" s="186"/>
      <c r="AA2886" s="186"/>
      <c r="AB2886" s="186"/>
      <c r="AC2886" s="186"/>
      <c r="AD2886" s="186"/>
      <c r="AE2886" s="186"/>
      <c r="AF2886" s="186"/>
      <c r="AG2886" s="186"/>
      <c r="AH2886" s="186"/>
      <c r="AI2886" s="186"/>
      <c r="AJ2886" s="186"/>
      <c r="AK2886" s="186"/>
      <c r="AL2886" s="186"/>
      <c r="AM2886" s="186"/>
      <c r="AN2886" s="186"/>
      <c r="AO2886" s="186"/>
      <c r="AP2886" s="186"/>
    </row>
    <row r="2887" spans="1:42" s="55" customFormat="1" ht="72" customHeight="1" outlineLevel="1" x14ac:dyDescent="0.25">
      <c r="A2887" s="143" t="s">
        <v>2864</v>
      </c>
      <c r="B2887" s="149" t="s">
        <v>2865</v>
      </c>
      <c r="C2887" s="90">
        <v>2022</v>
      </c>
      <c r="D2887" s="95">
        <v>10</v>
      </c>
      <c r="E2887" s="92">
        <v>1</v>
      </c>
      <c r="F2887" s="93">
        <v>712</v>
      </c>
      <c r="G2887" s="94">
        <v>1328.9364599999999</v>
      </c>
      <c r="H2887" s="186"/>
      <c r="I2887" s="186"/>
      <c r="J2887" s="186"/>
      <c r="K2887" s="186"/>
      <c r="L2887" s="186"/>
      <c r="M2887" s="186"/>
      <c r="N2887" s="186"/>
      <c r="O2887" s="186"/>
      <c r="P2887" s="186"/>
      <c r="Q2887" s="186"/>
      <c r="R2887" s="186"/>
      <c r="S2887" s="186"/>
      <c r="T2887" s="186"/>
      <c r="U2887" s="186"/>
      <c r="V2887" s="186"/>
      <c r="W2887" s="186"/>
      <c r="X2887" s="186"/>
      <c r="Y2887" s="186"/>
      <c r="Z2887" s="186"/>
      <c r="AA2887" s="186"/>
      <c r="AB2887" s="186"/>
      <c r="AC2887" s="186"/>
      <c r="AD2887" s="186"/>
      <c r="AE2887" s="186"/>
      <c r="AF2887" s="186"/>
      <c r="AG2887" s="186"/>
      <c r="AH2887" s="186"/>
      <c r="AI2887" s="186"/>
      <c r="AJ2887" s="186"/>
      <c r="AK2887" s="186"/>
      <c r="AL2887" s="186"/>
      <c r="AM2887" s="186"/>
      <c r="AN2887" s="186"/>
      <c r="AO2887" s="186"/>
      <c r="AP2887" s="186"/>
    </row>
    <row r="2888" spans="1:42" s="55" customFormat="1" ht="69" outlineLevel="1" x14ac:dyDescent="0.25">
      <c r="A2888" s="143" t="s">
        <v>2864</v>
      </c>
      <c r="B2888" s="149" t="s">
        <v>2866</v>
      </c>
      <c r="C2888" s="90">
        <v>2022</v>
      </c>
      <c r="D2888" s="95">
        <v>10</v>
      </c>
      <c r="E2888" s="92">
        <v>1</v>
      </c>
      <c r="F2888" s="93">
        <v>545</v>
      </c>
      <c r="G2888" s="94">
        <v>1563.4098200000001</v>
      </c>
      <c r="H2888" s="186"/>
      <c r="I2888" s="186"/>
      <c r="J2888" s="186"/>
      <c r="K2888" s="186"/>
      <c r="L2888" s="186"/>
      <c r="M2888" s="186"/>
      <c r="N2888" s="186"/>
      <c r="O2888" s="186"/>
      <c r="P2888" s="186"/>
      <c r="Q2888" s="186"/>
      <c r="R2888" s="186"/>
      <c r="S2888" s="186"/>
      <c r="T2888" s="186"/>
      <c r="U2888" s="186"/>
      <c r="V2888" s="186"/>
      <c r="W2888" s="186"/>
      <c r="X2888" s="186"/>
      <c r="Y2888" s="186"/>
      <c r="Z2888" s="186"/>
      <c r="AA2888" s="186"/>
      <c r="AB2888" s="186"/>
      <c r="AC2888" s="186"/>
      <c r="AD2888" s="186"/>
      <c r="AE2888" s="186"/>
      <c r="AF2888" s="186"/>
      <c r="AG2888" s="186"/>
      <c r="AH2888" s="186"/>
      <c r="AI2888" s="186"/>
      <c r="AJ2888" s="186"/>
      <c r="AK2888" s="186"/>
      <c r="AL2888" s="186"/>
      <c r="AM2888" s="186"/>
      <c r="AN2888" s="186"/>
      <c r="AO2888" s="186"/>
      <c r="AP2888" s="186"/>
    </row>
    <row r="2889" spans="1:42" s="55" customFormat="1" ht="51.75" outlineLevel="1" x14ac:dyDescent="0.25">
      <c r="A2889" s="143" t="s">
        <v>2864</v>
      </c>
      <c r="B2889" s="149" t="s">
        <v>2867</v>
      </c>
      <c r="C2889" s="73">
        <v>2022</v>
      </c>
      <c r="D2889" s="111">
        <v>10</v>
      </c>
      <c r="E2889" s="92">
        <v>1</v>
      </c>
      <c r="F2889" s="93">
        <v>1650</v>
      </c>
      <c r="G2889" s="94">
        <v>1688.51667</v>
      </c>
      <c r="H2889" s="186"/>
      <c r="I2889" s="186"/>
      <c r="J2889" s="186"/>
      <c r="K2889" s="186"/>
      <c r="L2889" s="186"/>
      <c r="M2889" s="186"/>
      <c r="N2889" s="186"/>
      <c r="O2889" s="186"/>
      <c r="P2889" s="186"/>
      <c r="Q2889" s="186"/>
      <c r="R2889" s="186"/>
      <c r="S2889" s="186"/>
      <c r="T2889" s="186"/>
      <c r="U2889" s="186"/>
      <c r="V2889" s="186"/>
      <c r="W2889" s="186"/>
      <c r="X2889" s="186"/>
      <c r="Y2889" s="186"/>
      <c r="Z2889" s="186"/>
      <c r="AA2889" s="186"/>
      <c r="AB2889" s="186"/>
      <c r="AC2889" s="186"/>
      <c r="AD2889" s="186"/>
      <c r="AE2889" s="186"/>
      <c r="AF2889" s="186"/>
      <c r="AG2889" s="186"/>
      <c r="AH2889" s="186"/>
      <c r="AI2889" s="186"/>
      <c r="AJ2889" s="186"/>
      <c r="AK2889" s="186"/>
      <c r="AL2889" s="186"/>
      <c r="AM2889" s="186"/>
      <c r="AN2889" s="186"/>
      <c r="AO2889" s="186"/>
      <c r="AP2889" s="186"/>
    </row>
    <row r="2890" spans="1:42" s="55" customFormat="1" ht="19.149999999999999" customHeight="1" x14ac:dyDescent="0.3">
      <c r="A2890" s="143" t="s">
        <v>2868</v>
      </c>
      <c r="B2890" s="124" t="s">
        <v>310</v>
      </c>
      <c r="C2890" s="73"/>
      <c r="D2890" s="111"/>
      <c r="E2890" s="80">
        <f>SUM(E2891:E2892)</f>
        <v>2</v>
      </c>
      <c r="F2890" s="84">
        <f t="shared" ref="F2890:G2890" si="26">SUM(F2891:F2892)</f>
        <v>4631.5</v>
      </c>
      <c r="G2890" s="81">
        <f t="shared" si="26"/>
        <v>5386.2844999999998</v>
      </c>
      <c r="H2890" s="186"/>
      <c r="I2890" s="186"/>
      <c r="J2890" s="186"/>
      <c r="K2890" s="186"/>
      <c r="L2890" s="186"/>
      <c r="M2890" s="186"/>
      <c r="N2890" s="186"/>
      <c r="O2890" s="186"/>
      <c r="P2890" s="186"/>
      <c r="Q2890" s="186"/>
      <c r="R2890" s="186"/>
      <c r="S2890" s="186"/>
      <c r="T2890" s="186"/>
      <c r="U2890" s="186"/>
      <c r="V2890" s="186"/>
      <c r="W2890" s="186"/>
      <c r="X2890" s="186"/>
      <c r="Y2890" s="186"/>
      <c r="Z2890" s="186"/>
      <c r="AA2890" s="186"/>
      <c r="AB2890" s="186"/>
      <c r="AC2890" s="186"/>
      <c r="AD2890" s="186"/>
      <c r="AE2890" s="186"/>
      <c r="AF2890" s="186"/>
      <c r="AG2890" s="186"/>
      <c r="AH2890" s="186"/>
      <c r="AI2890" s="186"/>
      <c r="AJ2890" s="186"/>
      <c r="AK2890" s="186"/>
      <c r="AL2890" s="186"/>
      <c r="AM2890" s="186"/>
      <c r="AN2890" s="186"/>
      <c r="AO2890" s="186"/>
      <c r="AP2890" s="186"/>
    </row>
    <row r="2891" spans="1:42" s="55" customFormat="1" ht="51.75" x14ac:dyDescent="0.25">
      <c r="A2891" s="143" t="s">
        <v>2868</v>
      </c>
      <c r="B2891" s="149" t="s">
        <v>1501</v>
      </c>
      <c r="C2891" s="73">
        <v>2020</v>
      </c>
      <c r="D2891" s="111">
        <v>35</v>
      </c>
      <c r="E2891" s="92">
        <v>1</v>
      </c>
      <c r="F2891" s="93">
        <v>4000</v>
      </c>
      <c r="G2891" s="94">
        <v>3461.0893099999998</v>
      </c>
    </row>
    <row r="2892" spans="1:42" s="55" customFormat="1" ht="51.75" x14ac:dyDescent="0.25">
      <c r="A2892" s="143" t="s">
        <v>2868</v>
      </c>
      <c r="B2892" s="149" t="s">
        <v>2606</v>
      </c>
      <c r="C2892" s="73">
        <v>2022</v>
      </c>
      <c r="D2892" s="111">
        <v>10</v>
      </c>
      <c r="E2892" s="92">
        <v>1</v>
      </c>
      <c r="F2892" s="93">
        <v>631.5</v>
      </c>
      <c r="G2892" s="94">
        <v>1925.1951899999999</v>
      </c>
    </row>
    <row r="2893" spans="1:42" s="55" customFormat="1" ht="18.75" customHeight="1" x14ac:dyDescent="0.25">
      <c r="A2893" s="143" t="s">
        <v>2869</v>
      </c>
      <c r="B2893" s="57" t="s">
        <v>1368</v>
      </c>
      <c r="C2893" s="58"/>
      <c r="D2893" s="122"/>
      <c r="E2893" s="59"/>
      <c r="F2893" s="87"/>
      <c r="G2893" s="88"/>
    </row>
    <row r="2894" spans="1:42" s="55" customFormat="1" ht="19.149999999999999" customHeight="1" outlineLevel="1" x14ac:dyDescent="0.3">
      <c r="A2894" s="143" t="s">
        <v>2870</v>
      </c>
      <c r="B2894" s="124" t="s">
        <v>306</v>
      </c>
      <c r="C2894" s="73"/>
      <c r="D2894" s="74"/>
      <c r="E2894" s="80">
        <f>SUM(E2895)</f>
        <v>1</v>
      </c>
      <c r="F2894" s="84">
        <f t="shared" ref="F2894:G2894" si="27">SUM(F2895)</f>
        <v>30</v>
      </c>
      <c r="G2894" s="81">
        <f t="shared" si="27"/>
        <v>16.475999999999999</v>
      </c>
    </row>
    <row r="2895" spans="1:42" s="55" customFormat="1" ht="86.25" outlineLevel="1" x14ac:dyDescent="0.25">
      <c r="A2895" s="143" t="s">
        <v>2870</v>
      </c>
      <c r="B2895" s="149" t="s">
        <v>1865</v>
      </c>
      <c r="C2895" s="90">
        <v>2021</v>
      </c>
      <c r="D2895" s="95">
        <v>10</v>
      </c>
      <c r="E2895" s="92">
        <v>1</v>
      </c>
      <c r="F2895" s="93">
        <v>30</v>
      </c>
      <c r="G2895" s="94">
        <v>16.475999999999999</v>
      </c>
    </row>
    <row r="2896" spans="1:42" s="55" customFormat="1" ht="31.9" hidden="1" customHeight="1" outlineLevel="1" x14ac:dyDescent="0.25">
      <c r="A2896" s="143" t="s">
        <v>1474</v>
      </c>
      <c r="B2896" s="99" t="s">
        <v>307</v>
      </c>
      <c r="C2896" s="73"/>
      <c r="D2896" s="111"/>
      <c r="E2896" s="76"/>
      <c r="F2896" s="77"/>
      <c r="G2896" s="78"/>
    </row>
    <row r="2897" spans="1:7" s="55" customFormat="1" ht="19.149999999999999" customHeight="1" collapsed="1" x14ac:dyDescent="0.3">
      <c r="A2897" s="143" t="s">
        <v>2871</v>
      </c>
      <c r="B2897" s="124" t="s">
        <v>308</v>
      </c>
      <c r="C2897" s="73"/>
      <c r="D2897" s="111"/>
      <c r="E2897" s="80">
        <f>SUM(E2898:E3048)</f>
        <v>205.00000000000003</v>
      </c>
      <c r="F2897" s="84">
        <f t="shared" ref="F2897:G2897" si="28">SUM(F2898:F3048)</f>
        <v>17054.599999999999</v>
      </c>
      <c r="G2897" s="81">
        <f t="shared" si="28"/>
        <v>4236.9248400000015</v>
      </c>
    </row>
    <row r="2898" spans="1:7" s="55" customFormat="1" ht="73.900000000000006" customHeight="1" x14ac:dyDescent="0.25">
      <c r="A2898" s="143" t="s">
        <v>2871</v>
      </c>
      <c r="B2898" s="149" t="s">
        <v>1836</v>
      </c>
      <c r="C2898" s="90">
        <v>2020</v>
      </c>
      <c r="D2898" s="95">
        <v>10</v>
      </c>
      <c r="E2898" s="92">
        <v>1</v>
      </c>
      <c r="F2898" s="93">
        <v>289.39999999999998</v>
      </c>
      <c r="G2898" s="94">
        <v>57.203470000000003</v>
      </c>
    </row>
    <row r="2899" spans="1:7" s="55" customFormat="1" ht="69" x14ac:dyDescent="0.25">
      <c r="A2899" s="143" t="s">
        <v>2871</v>
      </c>
      <c r="B2899" s="149" t="s">
        <v>1828</v>
      </c>
      <c r="C2899" s="90">
        <v>2020</v>
      </c>
      <c r="D2899" s="95">
        <v>10</v>
      </c>
      <c r="E2899" s="92">
        <v>1</v>
      </c>
      <c r="F2899" s="93">
        <v>1500</v>
      </c>
      <c r="G2899" s="94">
        <v>21.262</v>
      </c>
    </row>
    <row r="2900" spans="1:7" s="55" customFormat="1" ht="69" x14ac:dyDescent="0.25">
      <c r="A2900" s="143" t="s">
        <v>2871</v>
      </c>
      <c r="B2900" s="149" t="s">
        <v>1553</v>
      </c>
      <c r="C2900" s="90">
        <v>2020</v>
      </c>
      <c r="D2900" s="95">
        <v>10</v>
      </c>
      <c r="E2900" s="92">
        <v>1</v>
      </c>
      <c r="F2900" s="93">
        <v>30</v>
      </c>
      <c r="G2900" s="94">
        <v>8.50441</v>
      </c>
    </row>
    <row r="2901" spans="1:7" s="55" customFormat="1" ht="69" x14ac:dyDescent="0.25">
      <c r="A2901" s="143" t="s">
        <v>2871</v>
      </c>
      <c r="B2901" s="149" t="s">
        <v>1513</v>
      </c>
      <c r="C2901" s="90">
        <v>2020</v>
      </c>
      <c r="D2901" s="95">
        <v>10</v>
      </c>
      <c r="E2901" s="92">
        <v>1</v>
      </c>
      <c r="F2901" s="93">
        <v>50</v>
      </c>
      <c r="G2901" s="94">
        <v>10.16033</v>
      </c>
    </row>
    <row r="2902" spans="1:7" s="55" customFormat="1" ht="103.5" x14ac:dyDescent="0.25">
      <c r="A2902" s="143" t="s">
        <v>2871</v>
      </c>
      <c r="B2902" s="149" t="s">
        <v>1554</v>
      </c>
      <c r="C2902" s="90">
        <v>2020</v>
      </c>
      <c r="D2902" s="95">
        <v>10</v>
      </c>
      <c r="E2902" s="92">
        <v>2</v>
      </c>
      <c r="F2902" s="93">
        <v>95</v>
      </c>
      <c r="G2902" s="94">
        <v>21.889990000000001</v>
      </c>
    </row>
    <row r="2903" spans="1:7" s="55" customFormat="1" ht="86.25" x14ac:dyDescent="0.25">
      <c r="A2903" s="143" t="s">
        <v>2871</v>
      </c>
      <c r="B2903" s="149" t="s">
        <v>1514</v>
      </c>
      <c r="C2903" s="90">
        <v>2020</v>
      </c>
      <c r="D2903" s="95">
        <v>10</v>
      </c>
      <c r="E2903" s="92">
        <v>1</v>
      </c>
      <c r="F2903" s="93">
        <v>60</v>
      </c>
      <c r="G2903" s="94">
        <v>10.245509999999999</v>
      </c>
    </row>
    <row r="2904" spans="1:7" s="55" customFormat="1" ht="69" x14ac:dyDescent="0.25">
      <c r="A2904" s="143" t="s">
        <v>2871</v>
      </c>
      <c r="B2904" s="149" t="s">
        <v>1555</v>
      </c>
      <c r="C2904" s="90">
        <v>2020</v>
      </c>
      <c r="D2904" s="95">
        <v>10</v>
      </c>
      <c r="E2904" s="92">
        <v>1</v>
      </c>
      <c r="F2904" s="93">
        <v>80</v>
      </c>
      <c r="G2904" s="94">
        <v>14.80003</v>
      </c>
    </row>
    <row r="2905" spans="1:7" s="55" customFormat="1" ht="69" x14ac:dyDescent="0.25">
      <c r="A2905" s="143" t="s">
        <v>2871</v>
      </c>
      <c r="B2905" s="149" t="s">
        <v>1516</v>
      </c>
      <c r="C2905" s="90">
        <v>2020</v>
      </c>
      <c r="D2905" s="95">
        <v>10</v>
      </c>
      <c r="E2905" s="92">
        <v>1</v>
      </c>
      <c r="F2905" s="93">
        <v>5</v>
      </c>
      <c r="G2905" s="94">
        <v>8.5024200000000008</v>
      </c>
    </row>
    <row r="2906" spans="1:7" s="55" customFormat="1" ht="69" x14ac:dyDescent="0.25">
      <c r="A2906" s="143" t="s">
        <v>2871</v>
      </c>
      <c r="B2906" s="149" t="s">
        <v>1517</v>
      </c>
      <c r="C2906" s="90">
        <v>2020</v>
      </c>
      <c r="D2906" s="95">
        <v>10</v>
      </c>
      <c r="E2906" s="92">
        <v>1</v>
      </c>
      <c r="F2906" s="93">
        <v>14</v>
      </c>
      <c r="G2906" s="94">
        <v>8.7895699999999994</v>
      </c>
    </row>
    <row r="2907" spans="1:7" s="55" customFormat="1" ht="34.5" x14ac:dyDescent="0.25">
      <c r="A2907" s="143" t="s">
        <v>2871</v>
      </c>
      <c r="B2907" s="149" t="s">
        <v>1556</v>
      </c>
      <c r="C2907" s="90">
        <v>2020</v>
      </c>
      <c r="D2907" s="95">
        <v>10</v>
      </c>
      <c r="E2907" s="92">
        <v>1</v>
      </c>
      <c r="F2907" s="93"/>
      <c r="G2907" s="94">
        <v>10.32564</v>
      </c>
    </row>
    <row r="2908" spans="1:7" s="55" customFormat="1" ht="103.5" x14ac:dyDescent="0.25">
      <c r="A2908" s="143" t="s">
        <v>2871</v>
      </c>
      <c r="B2908" s="149" t="s">
        <v>1866</v>
      </c>
      <c r="C2908" s="90">
        <v>2020</v>
      </c>
      <c r="D2908" s="95">
        <v>10</v>
      </c>
      <c r="E2908" s="92">
        <v>3</v>
      </c>
      <c r="F2908" s="93">
        <v>80</v>
      </c>
      <c r="G2908" s="94">
        <v>47.743729999999999</v>
      </c>
    </row>
    <row r="2909" spans="1:7" s="55" customFormat="1" ht="86.25" x14ac:dyDescent="0.25">
      <c r="A2909" s="143" t="s">
        <v>2871</v>
      </c>
      <c r="B2909" s="149" t="s">
        <v>1552</v>
      </c>
      <c r="C2909" s="90">
        <v>2020</v>
      </c>
      <c r="D2909" s="95">
        <v>10</v>
      </c>
      <c r="E2909" s="92">
        <v>1</v>
      </c>
      <c r="F2909" s="93">
        <v>27</v>
      </c>
      <c r="G2909" s="94">
        <v>14.418509999999999</v>
      </c>
    </row>
    <row r="2910" spans="1:7" s="55" customFormat="1" ht="86.25" x14ac:dyDescent="0.25">
      <c r="A2910" s="143" t="s">
        <v>2871</v>
      </c>
      <c r="B2910" s="149" t="s">
        <v>1867</v>
      </c>
      <c r="C2910" s="90">
        <v>2020</v>
      </c>
      <c r="D2910" s="95">
        <v>10</v>
      </c>
      <c r="E2910" s="92">
        <v>1</v>
      </c>
      <c r="F2910" s="93">
        <v>15</v>
      </c>
      <c r="G2910" s="94">
        <v>15.39939</v>
      </c>
    </row>
    <row r="2911" spans="1:7" s="55" customFormat="1" ht="82.15" customHeight="1" x14ac:dyDescent="0.25">
      <c r="A2911" s="143" t="s">
        <v>2871</v>
      </c>
      <c r="B2911" s="149" t="s">
        <v>1557</v>
      </c>
      <c r="C2911" s="90">
        <v>2020</v>
      </c>
      <c r="D2911" s="95">
        <v>10</v>
      </c>
      <c r="E2911" s="92">
        <v>1</v>
      </c>
      <c r="F2911" s="93">
        <v>15</v>
      </c>
      <c r="G2911" s="94">
        <v>15.02957</v>
      </c>
    </row>
    <row r="2912" spans="1:7" s="55" customFormat="1" ht="86.25" x14ac:dyDescent="0.25">
      <c r="A2912" s="143" t="s">
        <v>2871</v>
      </c>
      <c r="B2912" s="149" t="s">
        <v>1868</v>
      </c>
      <c r="C2912" s="90">
        <v>2020</v>
      </c>
      <c r="D2912" s="95">
        <v>10</v>
      </c>
      <c r="E2912" s="92">
        <v>1</v>
      </c>
      <c r="F2912" s="93">
        <v>100</v>
      </c>
      <c r="G2912" s="94">
        <v>14.209350000000001</v>
      </c>
    </row>
    <row r="2913" spans="1:7" s="55" customFormat="1" ht="103.5" x14ac:dyDescent="0.25">
      <c r="A2913" s="143" t="s">
        <v>2871</v>
      </c>
      <c r="B2913" s="149" t="s">
        <v>1558</v>
      </c>
      <c r="C2913" s="90">
        <v>2020</v>
      </c>
      <c r="D2913" s="95">
        <v>10</v>
      </c>
      <c r="E2913" s="92">
        <v>2</v>
      </c>
      <c r="F2913" s="93">
        <v>15</v>
      </c>
      <c r="G2913" s="94">
        <v>53.717770000000002</v>
      </c>
    </row>
    <row r="2914" spans="1:7" s="55" customFormat="1" ht="103.5" x14ac:dyDescent="0.25">
      <c r="A2914" s="143" t="s">
        <v>2871</v>
      </c>
      <c r="B2914" s="149" t="s">
        <v>1559</v>
      </c>
      <c r="C2914" s="90">
        <v>2020</v>
      </c>
      <c r="D2914" s="95">
        <v>6</v>
      </c>
      <c r="E2914" s="92">
        <v>2</v>
      </c>
      <c r="F2914" s="93">
        <v>55</v>
      </c>
      <c r="G2914" s="94">
        <v>46.784100000000002</v>
      </c>
    </row>
    <row r="2915" spans="1:7" s="55" customFormat="1" ht="112.15" customHeight="1" x14ac:dyDescent="0.25">
      <c r="A2915" s="143" t="s">
        <v>2871</v>
      </c>
      <c r="B2915" s="149" t="s">
        <v>1869</v>
      </c>
      <c r="C2915" s="90">
        <v>2020</v>
      </c>
      <c r="D2915" s="95">
        <v>10</v>
      </c>
      <c r="E2915" s="92">
        <v>1</v>
      </c>
      <c r="F2915" s="93">
        <v>103</v>
      </c>
      <c r="G2915" s="94">
        <v>10.35554</v>
      </c>
    </row>
    <row r="2916" spans="1:7" s="55" customFormat="1" ht="86.25" x14ac:dyDescent="0.25">
      <c r="A2916" s="143" t="s">
        <v>2871</v>
      </c>
      <c r="B2916" s="149" t="s">
        <v>1830</v>
      </c>
      <c r="C2916" s="90">
        <v>2020</v>
      </c>
      <c r="D2916" s="95">
        <v>10</v>
      </c>
      <c r="E2916" s="92">
        <v>1</v>
      </c>
      <c r="F2916" s="93">
        <v>15</v>
      </c>
      <c r="G2916" s="94">
        <v>18.422319999999999</v>
      </c>
    </row>
    <row r="2917" spans="1:7" s="55" customFormat="1" ht="120.75" x14ac:dyDescent="0.25">
      <c r="A2917" s="143" t="s">
        <v>2871</v>
      </c>
      <c r="B2917" s="149" t="s">
        <v>1623</v>
      </c>
      <c r="C2917" s="90">
        <v>2020</v>
      </c>
      <c r="D2917" s="95">
        <v>10</v>
      </c>
      <c r="E2917" s="92">
        <v>1</v>
      </c>
      <c r="F2917" s="93">
        <v>122</v>
      </c>
      <c r="G2917" s="94">
        <v>23.927959999999999</v>
      </c>
    </row>
    <row r="2918" spans="1:7" s="55" customFormat="1" ht="120.75" x14ac:dyDescent="0.25">
      <c r="A2918" s="143" t="s">
        <v>2871</v>
      </c>
      <c r="B2918" s="149" t="s">
        <v>3138</v>
      </c>
      <c r="C2918" s="90">
        <v>2020</v>
      </c>
      <c r="D2918" s="95">
        <v>10</v>
      </c>
      <c r="E2918" s="92">
        <v>1</v>
      </c>
      <c r="F2918" s="93">
        <v>30</v>
      </c>
      <c r="G2918" s="94">
        <v>29.10378</v>
      </c>
    </row>
    <row r="2919" spans="1:7" s="55" customFormat="1" ht="86.25" x14ac:dyDescent="0.25">
      <c r="A2919" s="143" t="s">
        <v>2871</v>
      </c>
      <c r="B2919" s="149" t="s">
        <v>1560</v>
      </c>
      <c r="C2919" s="90">
        <v>2020</v>
      </c>
      <c r="D2919" s="95">
        <v>10</v>
      </c>
      <c r="E2919" s="92">
        <v>2</v>
      </c>
      <c r="F2919" s="93">
        <v>120</v>
      </c>
      <c r="G2919" s="94">
        <v>57.69</v>
      </c>
    </row>
    <row r="2920" spans="1:7" s="55" customFormat="1" ht="86.25" x14ac:dyDescent="0.25">
      <c r="A2920" s="143" t="s">
        <v>2871</v>
      </c>
      <c r="B2920" s="149" t="s">
        <v>1561</v>
      </c>
      <c r="C2920" s="90">
        <v>2020</v>
      </c>
      <c r="D2920" s="95">
        <v>10</v>
      </c>
      <c r="E2920" s="92">
        <v>2</v>
      </c>
      <c r="F2920" s="93">
        <v>115</v>
      </c>
      <c r="G2920" s="94">
        <v>52.195689999999999</v>
      </c>
    </row>
    <row r="2921" spans="1:7" s="55" customFormat="1" ht="103.5" x14ac:dyDescent="0.25">
      <c r="A2921" s="143" t="s">
        <v>2871</v>
      </c>
      <c r="B2921" s="149" t="s">
        <v>1870</v>
      </c>
      <c r="C2921" s="90">
        <v>2020</v>
      </c>
      <c r="D2921" s="95">
        <v>10</v>
      </c>
      <c r="E2921" s="92">
        <v>2</v>
      </c>
      <c r="F2921" s="93">
        <v>45</v>
      </c>
      <c r="G2921" s="94">
        <v>57.69</v>
      </c>
    </row>
    <row r="2922" spans="1:7" s="55" customFormat="1" ht="103.5" x14ac:dyDescent="0.25">
      <c r="A2922" s="143" t="s">
        <v>2871</v>
      </c>
      <c r="B2922" s="149" t="s">
        <v>1871</v>
      </c>
      <c r="C2922" s="90">
        <v>2020</v>
      </c>
      <c r="D2922" s="95">
        <v>10</v>
      </c>
      <c r="E2922" s="92">
        <v>2</v>
      </c>
      <c r="F2922" s="93">
        <v>15</v>
      </c>
      <c r="G2922" s="94">
        <v>57.69</v>
      </c>
    </row>
    <row r="2923" spans="1:7" s="55" customFormat="1" ht="86.25" x14ac:dyDescent="0.25">
      <c r="A2923" s="143" t="s">
        <v>2871</v>
      </c>
      <c r="B2923" s="149" t="s">
        <v>1494</v>
      </c>
      <c r="C2923" s="90">
        <v>2020</v>
      </c>
      <c r="D2923" s="95">
        <v>10</v>
      </c>
      <c r="E2923" s="92">
        <v>2</v>
      </c>
      <c r="F2923" s="93">
        <v>30</v>
      </c>
      <c r="G2923" s="94">
        <v>34.273789999999998</v>
      </c>
    </row>
    <row r="2924" spans="1:7" s="55" customFormat="1" ht="69" x14ac:dyDescent="0.25">
      <c r="A2924" s="143" t="s">
        <v>2871</v>
      </c>
      <c r="B2924" s="149" t="s">
        <v>1872</v>
      </c>
      <c r="C2924" s="90">
        <v>2020</v>
      </c>
      <c r="D2924" s="95">
        <v>6</v>
      </c>
      <c r="E2924" s="92">
        <v>1</v>
      </c>
      <c r="F2924" s="93">
        <v>70</v>
      </c>
      <c r="G2924" s="94">
        <v>15.79904</v>
      </c>
    </row>
    <row r="2925" spans="1:7" s="55" customFormat="1" ht="86.25" x14ac:dyDescent="0.25">
      <c r="A2925" s="143" t="s">
        <v>2871</v>
      </c>
      <c r="B2925" s="149" t="s">
        <v>1873</v>
      </c>
      <c r="C2925" s="90">
        <v>2020</v>
      </c>
      <c r="D2925" s="95">
        <v>10</v>
      </c>
      <c r="E2925" s="92">
        <v>1</v>
      </c>
      <c r="F2925" s="93">
        <v>105</v>
      </c>
      <c r="G2925" s="94">
        <v>13.686</v>
      </c>
    </row>
    <row r="2926" spans="1:7" s="55" customFormat="1" ht="92.45" customHeight="1" x14ac:dyDescent="0.25">
      <c r="A2926" s="143" t="s">
        <v>2871</v>
      </c>
      <c r="B2926" s="149" t="s">
        <v>1874</v>
      </c>
      <c r="C2926" s="90">
        <v>2020</v>
      </c>
      <c r="D2926" s="95">
        <v>10</v>
      </c>
      <c r="E2926" s="92">
        <v>1</v>
      </c>
      <c r="F2926" s="93">
        <v>100</v>
      </c>
      <c r="G2926" s="94">
        <v>14.909409999999999</v>
      </c>
    </row>
    <row r="2927" spans="1:7" s="55" customFormat="1" ht="120.75" x14ac:dyDescent="0.25">
      <c r="A2927" s="143" t="s">
        <v>2871</v>
      </c>
      <c r="B2927" s="149" t="s">
        <v>1648</v>
      </c>
      <c r="C2927" s="90">
        <v>2020</v>
      </c>
      <c r="D2927" s="95">
        <v>10</v>
      </c>
      <c r="E2927" s="92">
        <v>1</v>
      </c>
      <c r="F2927" s="93">
        <v>122</v>
      </c>
      <c r="G2927" s="94">
        <v>10.4793</v>
      </c>
    </row>
    <row r="2928" spans="1:7" s="55" customFormat="1" ht="75" customHeight="1" x14ac:dyDescent="0.25">
      <c r="A2928" s="143" t="s">
        <v>2871</v>
      </c>
      <c r="B2928" s="149" t="s">
        <v>1496</v>
      </c>
      <c r="C2928" s="90">
        <v>2020</v>
      </c>
      <c r="D2928" s="95">
        <v>10</v>
      </c>
      <c r="E2928" s="92">
        <v>1</v>
      </c>
      <c r="F2928" s="93">
        <v>75</v>
      </c>
      <c r="G2928" s="94">
        <v>10.184699999999999</v>
      </c>
    </row>
    <row r="2929" spans="1:7" s="55" customFormat="1" ht="86.25" x14ac:dyDescent="0.25">
      <c r="A2929" s="143" t="s">
        <v>2871</v>
      </c>
      <c r="B2929" s="149" t="s">
        <v>1528</v>
      </c>
      <c r="C2929" s="90">
        <v>2020</v>
      </c>
      <c r="D2929" s="95">
        <v>10</v>
      </c>
      <c r="E2929" s="92">
        <v>2</v>
      </c>
      <c r="F2929" s="93">
        <v>45</v>
      </c>
      <c r="G2929" s="94">
        <v>39.987000000000002</v>
      </c>
    </row>
    <row r="2930" spans="1:7" s="55" customFormat="1" ht="73.900000000000006" customHeight="1" x14ac:dyDescent="0.25">
      <c r="A2930" s="143" t="s">
        <v>2871</v>
      </c>
      <c r="B2930" s="149" t="s">
        <v>1562</v>
      </c>
      <c r="C2930" s="90">
        <v>2020</v>
      </c>
      <c r="D2930" s="95">
        <v>10</v>
      </c>
      <c r="E2930" s="92">
        <v>2</v>
      </c>
      <c r="F2930" s="93">
        <v>200</v>
      </c>
      <c r="G2930" s="94">
        <v>38.96</v>
      </c>
    </row>
    <row r="2931" spans="1:7" s="55" customFormat="1" ht="74.45" customHeight="1" x14ac:dyDescent="0.25">
      <c r="A2931" s="143" t="s">
        <v>2871</v>
      </c>
      <c r="B2931" s="149" t="s">
        <v>1875</v>
      </c>
      <c r="C2931" s="90">
        <v>2020</v>
      </c>
      <c r="D2931" s="95">
        <v>10</v>
      </c>
      <c r="E2931" s="92">
        <v>2</v>
      </c>
      <c r="F2931" s="93">
        <v>150</v>
      </c>
      <c r="G2931" s="94">
        <v>42.74</v>
      </c>
    </row>
    <row r="2932" spans="1:7" s="55" customFormat="1" ht="69" x14ac:dyDescent="0.25">
      <c r="A2932" s="143" t="s">
        <v>2871</v>
      </c>
      <c r="B2932" s="149" t="s">
        <v>1563</v>
      </c>
      <c r="C2932" s="90">
        <v>2020</v>
      </c>
      <c r="D2932" s="95">
        <v>10</v>
      </c>
      <c r="E2932" s="92">
        <v>1</v>
      </c>
      <c r="F2932" s="93">
        <v>60</v>
      </c>
      <c r="G2932" s="94">
        <v>19.48</v>
      </c>
    </row>
    <row r="2933" spans="1:7" s="55" customFormat="1" ht="103.5" x14ac:dyDescent="0.25">
      <c r="A2933" s="143" t="s">
        <v>2871</v>
      </c>
      <c r="B2933" s="149" t="s">
        <v>1564</v>
      </c>
      <c r="C2933" s="90">
        <v>2020</v>
      </c>
      <c r="D2933" s="95">
        <v>10</v>
      </c>
      <c r="E2933" s="92">
        <v>2</v>
      </c>
      <c r="F2933" s="93">
        <v>145</v>
      </c>
      <c r="G2933" s="94">
        <v>41.738999999999997</v>
      </c>
    </row>
    <row r="2934" spans="1:7" s="55" customFormat="1" ht="69" x14ac:dyDescent="0.25">
      <c r="A2934" s="143" t="s">
        <v>2871</v>
      </c>
      <c r="B2934" s="149" t="s">
        <v>1833</v>
      </c>
      <c r="C2934" s="90">
        <v>2020</v>
      </c>
      <c r="D2934" s="95">
        <v>10</v>
      </c>
      <c r="E2934" s="92">
        <v>2</v>
      </c>
      <c r="F2934" s="93">
        <v>89.4</v>
      </c>
      <c r="G2934" s="94">
        <v>35.65249</v>
      </c>
    </row>
    <row r="2935" spans="1:7" s="55" customFormat="1" ht="86.25" x14ac:dyDescent="0.25">
      <c r="A2935" s="143" t="s">
        <v>2871</v>
      </c>
      <c r="B2935" s="149" t="s">
        <v>1565</v>
      </c>
      <c r="C2935" s="90">
        <v>2020</v>
      </c>
      <c r="D2935" s="95">
        <v>10</v>
      </c>
      <c r="E2935" s="92">
        <v>2</v>
      </c>
      <c r="F2935" s="93">
        <v>120</v>
      </c>
      <c r="G2935" s="94">
        <v>63.22</v>
      </c>
    </row>
    <row r="2936" spans="1:7" s="55" customFormat="1" ht="86.25" x14ac:dyDescent="0.25">
      <c r="A2936" s="143" t="s">
        <v>2871</v>
      </c>
      <c r="B2936" s="149" t="s">
        <v>1876</v>
      </c>
      <c r="C2936" s="90">
        <v>2020</v>
      </c>
      <c r="D2936" s="95">
        <v>10</v>
      </c>
      <c r="E2936" s="92">
        <v>2</v>
      </c>
      <c r="F2936" s="93">
        <v>15</v>
      </c>
      <c r="G2936" s="94">
        <v>56.787999999999997</v>
      </c>
    </row>
    <row r="2937" spans="1:7" s="55" customFormat="1" ht="103.5" x14ac:dyDescent="0.25">
      <c r="A2937" s="143" t="s">
        <v>2871</v>
      </c>
      <c r="B2937" s="149" t="s">
        <v>1566</v>
      </c>
      <c r="C2937" s="90">
        <v>2020</v>
      </c>
      <c r="D2937" s="95">
        <v>10</v>
      </c>
      <c r="E2937" s="92">
        <v>2</v>
      </c>
      <c r="F2937" s="93">
        <v>15</v>
      </c>
      <c r="G2937" s="94">
        <v>56.787999999999997</v>
      </c>
    </row>
    <row r="2938" spans="1:7" s="55" customFormat="1" ht="86.25" x14ac:dyDescent="0.25">
      <c r="A2938" s="143" t="s">
        <v>2871</v>
      </c>
      <c r="B2938" s="149" t="s">
        <v>1567</v>
      </c>
      <c r="C2938" s="90">
        <v>2020</v>
      </c>
      <c r="D2938" s="95">
        <v>10</v>
      </c>
      <c r="E2938" s="92">
        <v>1</v>
      </c>
      <c r="F2938" s="93">
        <v>60</v>
      </c>
      <c r="G2938" s="94">
        <v>28.393999999999998</v>
      </c>
    </row>
    <row r="2939" spans="1:7" s="55" customFormat="1" ht="86.25" x14ac:dyDescent="0.25">
      <c r="A2939" s="143" t="s">
        <v>2871</v>
      </c>
      <c r="B2939" s="149" t="s">
        <v>1877</v>
      </c>
      <c r="C2939" s="90">
        <v>2020</v>
      </c>
      <c r="D2939" s="95">
        <v>10</v>
      </c>
      <c r="E2939" s="92">
        <v>1</v>
      </c>
      <c r="F2939" s="93">
        <v>150</v>
      </c>
      <c r="G2939" s="94">
        <v>30.265000000000001</v>
      </c>
    </row>
    <row r="2940" spans="1:7" s="55" customFormat="1" ht="86.25" x14ac:dyDescent="0.25">
      <c r="A2940" s="143" t="s">
        <v>2871</v>
      </c>
      <c r="B2940" s="149" t="s">
        <v>1568</v>
      </c>
      <c r="C2940" s="90">
        <v>2020</v>
      </c>
      <c r="D2940" s="95">
        <v>10</v>
      </c>
      <c r="E2940" s="92">
        <v>1</v>
      </c>
      <c r="F2940" s="93">
        <v>100</v>
      </c>
      <c r="G2940" s="94">
        <v>11.624779999999999</v>
      </c>
    </row>
    <row r="2941" spans="1:7" s="55" customFormat="1" ht="69" x14ac:dyDescent="0.25">
      <c r="A2941" s="143" t="s">
        <v>2871</v>
      </c>
      <c r="B2941" s="149" t="s">
        <v>1878</v>
      </c>
      <c r="C2941" s="90">
        <v>2020</v>
      </c>
      <c r="D2941" s="95">
        <v>10</v>
      </c>
      <c r="E2941" s="92">
        <v>1</v>
      </c>
      <c r="F2941" s="93">
        <v>250</v>
      </c>
      <c r="G2941" s="94">
        <v>22.417840000000002</v>
      </c>
    </row>
    <row r="2942" spans="1:7" s="55" customFormat="1" ht="69" x14ac:dyDescent="0.25">
      <c r="A2942" s="143" t="s">
        <v>2871</v>
      </c>
      <c r="B2942" s="149" t="s">
        <v>1569</v>
      </c>
      <c r="C2942" s="90">
        <v>2020</v>
      </c>
      <c r="D2942" s="95">
        <v>10</v>
      </c>
      <c r="E2942" s="92">
        <v>1</v>
      </c>
      <c r="F2942" s="93">
        <v>7</v>
      </c>
      <c r="G2942" s="94">
        <v>9.0098699999999994</v>
      </c>
    </row>
    <row r="2943" spans="1:7" s="55" customFormat="1" ht="51.75" x14ac:dyDescent="0.25">
      <c r="A2943" s="143" t="s">
        <v>2871</v>
      </c>
      <c r="B2943" s="149" t="s">
        <v>1667</v>
      </c>
      <c r="C2943" s="90">
        <v>2020</v>
      </c>
      <c r="D2943" s="95">
        <v>10</v>
      </c>
      <c r="E2943" s="92">
        <v>1</v>
      </c>
      <c r="F2943" s="93">
        <v>150</v>
      </c>
      <c r="G2943" s="94">
        <v>10.4375</v>
      </c>
    </row>
    <row r="2944" spans="1:7" s="55" customFormat="1" ht="69" x14ac:dyDescent="0.25">
      <c r="A2944" s="143" t="s">
        <v>2871</v>
      </c>
      <c r="B2944" s="149" t="s">
        <v>1523</v>
      </c>
      <c r="C2944" s="90">
        <v>2020</v>
      </c>
      <c r="D2944" s="95">
        <v>10</v>
      </c>
      <c r="E2944" s="92">
        <v>1</v>
      </c>
      <c r="F2944" s="93">
        <v>100</v>
      </c>
      <c r="G2944" s="94">
        <v>11.35679</v>
      </c>
    </row>
    <row r="2945" spans="1:7" s="55" customFormat="1" ht="103.5" x14ac:dyDescent="0.25">
      <c r="A2945" s="143" t="s">
        <v>2871</v>
      </c>
      <c r="B2945" s="149" t="s">
        <v>1676</v>
      </c>
      <c r="C2945" s="90">
        <v>2020</v>
      </c>
      <c r="D2945" s="95">
        <v>10</v>
      </c>
      <c r="E2945" s="92">
        <v>1</v>
      </c>
      <c r="F2945" s="93">
        <v>15</v>
      </c>
      <c r="G2945" s="94">
        <v>58.313000000000002</v>
      </c>
    </row>
    <row r="2946" spans="1:7" s="55" customFormat="1" ht="34.5" x14ac:dyDescent="0.25">
      <c r="A2946" s="143" t="s">
        <v>2871</v>
      </c>
      <c r="B2946" s="149" t="s">
        <v>1525</v>
      </c>
      <c r="C2946" s="90">
        <v>2020</v>
      </c>
      <c r="D2946" s="95">
        <v>10</v>
      </c>
      <c r="E2946" s="92">
        <v>1</v>
      </c>
      <c r="F2946" s="93"/>
      <c r="G2946" s="94">
        <v>13.93713</v>
      </c>
    </row>
    <row r="2947" spans="1:7" s="55" customFormat="1" ht="34.5" x14ac:dyDescent="0.25">
      <c r="A2947" s="143" t="s">
        <v>2871</v>
      </c>
      <c r="B2947" s="149" t="s">
        <v>1497</v>
      </c>
      <c r="C2947" s="90">
        <v>2020</v>
      </c>
      <c r="D2947" s="95">
        <v>10</v>
      </c>
      <c r="E2947" s="92">
        <v>1</v>
      </c>
      <c r="F2947" s="93"/>
      <c r="G2947" s="94">
        <v>14.703250000000001</v>
      </c>
    </row>
    <row r="2948" spans="1:7" s="55" customFormat="1" ht="86.25" x14ac:dyDescent="0.25">
      <c r="A2948" s="143" t="s">
        <v>2871</v>
      </c>
      <c r="B2948" s="149" t="s">
        <v>1570</v>
      </c>
      <c r="C2948" s="90">
        <v>2020</v>
      </c>
      <c r="D2948" s="95">
        <v>10</v>
      </c>
      <c r="E2948" s="92">
        <v>3</v>
      </c>
      <c r="F2948" s="93">
        <v>60</v>
      </c>
      <c r="G2948" s="94">
        <v>80.659000000000006</v>
      </c>
    </row>
    <row r="2949" spans="1:7" s="55" customFormat="1" ht="69" x14ac:dyDescent="0.25">
      <c r="A2949" s="143" t="s">
        <v>2871</v>
      </c>
      <c r="B2949" s="149" t="s">
        <v>1571</v>
      </c>
      <c r="C2949" s="90">
        <v>2020</v>
      </c>
      <c r="D2949" s="95">
        <v>10</v>
      </c>
      <c r="E2949" s="92">
        <v>2</v>
      </c>
      <c r="F2949" s="93">
        <v>12</v>
      </c>
      <c r="G2949" s="94">
        <v>61.101230000000001</v>
      </c>
    </row>
    <row r="2950" spans="1:7" s="55" customFormat="1" ht="69" x14ac:dyDescent="0.25">
      <c r="A2950" s="143" t="s">
        <v>2871</v>
      </c>
      <c r="B2950" s="149" t="s">
        <v>1572</v>
      </c>
      <c r="C2950" s="90">
        <v>2020</v>
      </c>
      <c r="D2950" s="95">
        <v>10</v>
      </c>
      <c r="E2950" s="92">
        <v>1</v>
      </c>
      <c r="F2950" s="93">
        <v>15</v>
      </c>
      <c r="G2950" s="94">
        <v>13.46795</v>
      </c>
    </row>
    <row r="2951" spans="1:7" s="55" customFormat="1" ht="86.25" x14ac:dyDescent="0.25">
      <c r="A2951" s="143" t="s">
        <v>2871</v>
      </c>
      <c r="B2951" s="149" t="s">
        <v>1879</v>
      </c>
      <c r="C2951" s="90">
        <v>2020</v>
      </c>
      <c r="D2951" s="95">
        <v>10</v>
      </c>
      <c r="E2951" s="92">
        <v>1</v>
      </c>
      <c r="F2951" s="93">
        <v>143</v>
      </c>
      <c r="G2951" s="94">
        <v>12.179650000000001</v>
      </c>
    </row>
    <row r="2952" spans="1:7" s="55" customFormat="1" ht="103.5" x14ac:dyDescent="0.25">
      <c r="A2952" s="143" t="s">
        <v>2871</v>
      </c>
      <c r="B2952" s="149" t="s">
        <v>1880</v>
      </c>
      <c r="C2952" s="90">
        <v>2020</v>
      </c>
      <c r="D2952" s="95">
        <v>10</v>
      </c>
      <c r="E2952" s="92">
        <v>2</v>
      </c>
      <c r="F2952" s="93">
        <v>650</v>
      </c>
      <c r="G2952" s="94">
        <v>42.698999999999998</v>
      </c>
    </row>
    <row r="2953" spans="1:7" s="55" customFormat="1" ht="86.25" x14ac:dyDescent="0.25">
      <c r="A2953" s="143" t="s">
        <v>2871</v>
      </c>
      <c r="B2953" s="149" t="s">
        <v>1543</v>
      </c>
      <c r="C2953" s="90">
        <v>2020</v>
      </c>
      <c r="D2953" s="95">
        <v>10</v>
      </c>
      <c r="E2953" s="92">
        <v>1</v>
      </c>
      <c r="F2953" s="93">
        <v>350</v>
      </c>
      <c r="G2953" s="94">
        <v>28.602</v>
      </c>
    </row>
    <row r="2954" spans="1:7" s="55" customFormat="1" ht="86.25" x14ac:dyDescent="0.25">
      <c r="A2954" s="143" t="s">
        <v>2871</v>
      </c>
      <c r="B2954" s="149" t="s">
        <v>1544</v>
      </c>
      <c r="C2954" s="90">
        <v>2020</v>
      </c>
      <c r="D2954" s="95">
        <v>10</v>
      </c>
      <c r="E2954" s="92">
        <v>1</v>
      </c>
      <c r="F2954" s="93">
        <v>14</v>
      </c>
      <c r="G2954" s="94">
        <v>12.740790000000001</v>
      </c>
    </row>
    <row r="2955" spans="1:7" s="55" customFormat="1" ht="69" x14ac:dyDescent="0.25">
      <c r="A2955" s="143" t="s">
        <v>2871</v>
      </c>
      <c r="B2955" s="149" t="s">
        <v>1573</v>
      </c>
      <c r="C2955" s="90">
        <v>2020</v>
      </c>
      <c r="D2955" s="95">
        <v>10</v>
      </c>
      <c r="E2955" s="92">
        <v>2</v>
      </c>
      <c r="F2955" s="93">
        <v>14</v>
      </c>
      <c r="G2955" s="94">
        <v>81.186999999999998</v>
      </c>
    </row>
    <row r="2956" spans="1:7" s="55" customFormat="1" ht="86.25" x14ac:dyDescent="0.25">
      <c r="A2956" s="143" t="s">
        <v>2871</v>
      </c>
      <c r="B2956" s="149" t="s">
        <v>1881</v>
      </c>
      <c r="C2956" s="90">
        <v>2020</v>
      </c>
      <c r="D2956" s="95">
        <v>10</v>
      </c>
      <c r="E2956" s="92">
        <v>2</v>
      </c>
      <c r="F2956" s="93">
        <v>15</v>
      </c>
      <c r="G2956" s="94">
        <v>34.329749999999997</v>
      </c>
    </row>
    <row r="2957" spans="1:7" s="55" customFormat="1" ht="86.25" x14ac:dyDescent="0.25">
      <c r="A2957" s="143" t="s">
        <v>2871</v>
      </c>
      <c r="B2957" s="149" t="s">
        <v>1882</v>
      </c>
      <c r="C2957" s="90">
        <v>2020</v>
      </c>
      <c r="D2957" s="95">
        <v>10</v>
      </c>
      <c r="E2957" s="92">
        <v>2</v>
      </c>
      <c r="F2957" s="93">
        <v>12</v>
      </c>
      <c r="G2957" s="94">
        <v>29.730129999999999</v>
      </c>
    </row>
    <row r="2958" spans="1:7" s="55" customFormat="1" ht="86.25" x14ac:dyDescent="0.25">
      <c r="A2958" s="143" t="s">
        <v>2871</v>
      </c>
      <c r="B2958" s="149" t="s">
        <v>1883</v>
      </c>
      <c r="C2958" s="90">
        <v>2020</v>
      </c>
      <c r="D2958" s="95">
        <v>10</v>
      </c>
      <c r="E2958" s="92">
        <v>1</v>
      </c>
      <c r="F2958" s="93">
        <v>15</v>
      </c>
      <c r="G2958" s="94">
        <v>13.948869999999999</v>
      </c>
    </row>
    <row r="2959" spans="1:7" s="55" customFormat="1" ht="103.5" x14ac:dyDescent="0.25">
      <c r="A2959" s="143" t="s">
        <v>2871</v>
      </c>
      <c r="B2959" s="149" t="s">
        <v>1574</v>
      </c>
      <c r="C2959" s="90">
        <v>2020</v>
      </c>
      <c r="D2959" s="95">
        <v>10</v>
      </c>
      <c r="E2959" s="92">
        <v>2</v>
      </c>
      <c r="F2959" s="93">
        <v>95</v>
      </c>
      <c r="G2959" s="94">
        <v>59.759860000000003</v>
      </c>
    </row>
    <row r="2960" spans="1:7" s="55" customFormat="1" ht="103.5" x14ac:dyDescent="0.25">
      <c r="A2960" s="143" t="s">
        <v>2871</v>
      </c>
      <c r="B2960" s="149" t="s">
        <v>1545</v>
      </c>
      <c r="C2960" s="90">
        <v>2020</v>
      </c>
      <c r="D2960" s="95">
        <v>10</v>
      </c>
      <c r="E2960" s="92">
        <v>4</v>
      </c>
      <c r="F2960" s="93">
        <v>1261</v>
      </c>
      <c r="G2960" s="94">
        <v>120.49199999999999</v>
      </c>
    </row>
    <row r="2961" spans="1:7" s="55" customFormat="1" ht="51.75" x14ac:dyDescent="0.25">
      <c r="A2961" s="143" t="s">
        <v>2871</v>
      </c>
      <c r="B2961" s="149" t="s">
        <v>1884</v>
      </c>
      <c r="C2961" s="90">
        <v>2021</v>
      </c>
      <c r="D2961" s="95">
        <v>10</v>
      </c>
      <c r="E2961" s="92">
        <v>1</v>
      </c>
      <c r="F2961" s="93">
        <v>590</v>
      </c>
      <c r="G2961" s="94">
        <v>28.895</v>
      </c>
    </row>
    <row r="2962" spans="1:7" s="55" customFormat="1" ht="51.75" x14ac:dyDescent="0.25">
      <c r="A2962" s="143" t="s">
        <v>2871</v>
      </c>
      <c r="B2962" s="149" t="s">
        <v>1703</v>
      </c>
      <c r="C2962" s="90">
        <v>2021</v>
      </c>
      <c r="D2962" s="95">
        <v>10</v>
      </c>
      <c r="E2962" s="92">
        <v>1</v>
      </c>
      <c r="F2962" s="93">
        <v>15</v>
      </c>
      <c r="G2962" s="94">
        <v>9.1958000000000002</v>
      </c>
    </row>
    <row r="2963" spans="1:7" s="55" customFormat="1" ht="86.25" x14ac:dyDescent="0.25">
      <c r="A2963" s="143" t="s">
        <v>2871</v>
      </c>
      <c r="B2963" s="149" t="s">
        <v>1837</v>
      </c>
      <c r="C2963" s="90">
        <v>2021</v>
      </c>
      <c r="D2963" s="95">
        <v>10</v>
      </c>
      <c r="E2963" s="92">
        <v>2</v>
      </c>
      <c r="F2963" s="93">
        <v>210</v>
      </c>
      <c r="G2963" s="94">
        <v>93.511600000000001</v>
      </c>
    </row>
    <row r="2964" spans="1:7" s="55" customFormat="1" ht="51.75" x14ac:dyDescent="0.25">
      <c r="A2964" s="143" t="s">
        <v>2871</v>
      </c>
      <c r="B2964" s="149" t="s">
        <v>1704</v>
      </c>
      <c r="C2964" s="90">
        <v>2021</v>
      </c>
      <c r="D2964" s="95">
        <v>10</v>
      </c>
      <c r="E2964" s="92">
        <v>1</v>
      </c>
      <c r="F2964" s="93">
        <v>15</v>
      </c>
      <c r="G2964" s="94">
        <v>10.6975</v>
      </c>
    </row>
    <row r="2965" spans="1:7" s="55" customFormat="1" ht="34.5" x14ac:dyDescent="0.25">
      <c r="A2965" s="143" t="s">
        <v>2871</v>
      </c>
      <c r="B2965" s="149" t="s">
        <v>1707</v>
      </c>
      <c r="C2965" s="90">
        <v>2021</v>
      </c>
      <c r="D2965" s="95">
        <v>10</v>
      </c>
      <c r="E2965" s="92">
        <v>1</v>
      </c>
      <c r="F2965" s="93">
        <v>15</v>
      </c>
      <c r="G2965" s="94">
        <v>11.938000000000001</v>
      </c>
    </row>
    <row r="2966" spans="1:7" s="55" customFormat="1" ht="51.75" x14ac:dyDescent="0.25">
      <c r="A2966" s="143" t="s">
        <v>2871</v>
      </c>
      <c r="B2966" s="149" t="s">
        <v>1708</v>
      </c>
      <c r="C2966" s="90">
        <v>2021</v>
      </c>
      <c r="D2966" s="95">
        <v>10</v>
      </c>
      <c r="E2966" s="92">
        <v>1</v>
      </c>
      <c r="F2966" s="93">
        <v>15</v>
      </c>
      <c r="G2966" s="94">
        <v>13.71372</v>
      </c>
    </row>
    <row r="2967" spans="1:7" s="55" customFormat="1" ht="34.5" x14ac:dyDescent="0.25">
      <c r="A2967" s="143" t="s">
        <v>2871</v>
      </c>
      <c r="B2967" s="149" t="s">
        <v>1713</v>
      </c>
      <c r="C2967" s="90">
        <v>2021</v>
      </c>
      <c r="D2967" s="95">
        <v>10</v>
      </c>
      <c r="E2967" s="92">
        <v>1</v>
      </c>
      <c r="F2967" s="93">
        <v>100</v>
      </c>
      <c r="G2967" s="94">
        <v>10.28472</v>
      </c>
    </row>
    <row r="2968" spans="1:7" s="55" customFormat="1" ht="51.75" x14ac:dyDescent="0.25">
      <c r="A2968" s="143" t="s">
        <v>2871</v>
      </c>
      <c r="B2968" s="149" t="s">
        <v>1716</v>
      </c>
      <c r="C2968" s="90">
        <v>2021</v>
      </c>
      <c r="D2968" s="95">
        <v>10</v>
      </c>
      <c r="E2968" s="92">
        <v>1</v>
      </c>
      <c r="F2968" s="93">
        <v>15</v>
      </c>
      <c r="G2968" s="94">
        <v>10.86009</v>
      </c>
    </row>
    <row r="2969" spans="1:7" s="55" customFormat="1" ht="51.75" x14ac:dyDescent="0.25">
      <c r="A2969" s="143" t="s">
        <v>2871</v>
      </c>
      <c r="B2969" s="149" t="s">
        <v>1717</v>
      </c>
      <c r="C2969" s="90">
        <v>2021</v>
      </c>
      <c r="D2969" s="95">
        <v>10</v>
      </c>
      <c r="E2969" s="92">
        <v>1</v>
      </c>
      <c r="F2969" s="93">
        <v>15</v>
      </c>
      <c r="G2969" s="94">
        <v>11.02596</v>
      </c>
    </row>
    <row r="2970" spans="1:7" s="55" customFormat="1" ht="86.25" x14ac:dyDescent="0.25">
      <c r="A2970" s="143" t="s">
        <v>2871</v>
      </c>
      <c r="B2970" s="149" t="s">
        <v>1731</v>
      </c>
      <c r="C2970" s="90">
        <v>2021</v>
      </c>
      <c r="D2970" s="95">
        <v>10</v>
      </c>
      <c r="E2970" s="92">
        <v>1</v>
      </c>
      <c r="F2970" s="93">
        <v>15</v>
      </c>
      <c r="G2970" s="94">
        <v>14.943250000000001</v>
      </c>
    </row>
    <row r="2971" spans="1:7" s="55" customFormat="1" ht="34.5" x14ac:dyDescent="0.25">
      <c r="A2971" s="143" t="s">
        <v>2871</v>
      </c>
      <c r="B2971" s="149" t="s">
        <v>1732</v>
      </c>
      <c r="C2971" s="90">
        <v>2021</v>
      </c>
      <c r="D2971" s="95">
        <v>10</v>
      </c>
      <c r="E2971" s="92">
        <v>1</v>
      </c>
      <c r="F2971" s="93">
        <v>95</v>
      </c>
      <c r="G2971" s="94">
        <v>14.9838</v>
      </c>
    </row>
    <row r="2972" spans="1:7" s="55" customFormat="1" ht="86.25" x14ac:dyDescent="0.25">
      <c r="A2972" s="143" t="s">
        <v>2871</v>
      </c>
      <c r="B2972" s="149" t="s">
        <v>1733</v>
      </c>
      <c r="C2972" s="90">
        <v>2021</v>
      </c>
      <c r="D2972" s="95">
        <v>10</v>
      </c>
      <c r="E2972" s="92">
        <v>1</v>
      </c>
      <c r="F2972" s="93">
        <v>60</v>
      </c>
      <c r="G2972" s="94">
        <v>17.844629999999999</v>
      </c>
    </row>
    <row r="2973" spans="1:7" s="55" customFormat="1" ht="86.25" x14ac:dyDescent="0.25">
      <c r="A2973" s="143" t="s">
        <v>2871</v>
      </c>
      <c r="B2973" s="149" t="s">
        <v>1750</v>
      </c>
      <c r="C2973" s="90">
        <v>2021</v>
      </c>
      <c r="D2973" s="95">
        <v>10</v>
      </c>
      <c r="E2973" s="92">
        <v>2</v>
      </c>
      <c r="F2973" s="93">
        <v>150</v>
      </c>
      <c r="G2973" s="94">
        <v>32.380940000000002</v>
      </c>
    </row>
    <row r="2974" spans="1:7" s="55" customFormat="1" ht="103.5" x14ac:dyDescent="0.25">
      <c r="A2974" s="143" t="s">
        <v>2871</v>
      </c>
      <c r="B2974" s="149" t="s">
        <v>1751</v>
      </c>
      <c r="C2974" s="90">
        <v>2021</v>
      </c>
      <c r="D2974" s="95">
        <v>10</v>
      </c>
      <c r="E2974" s="92">
        <v>1</v>
      </c>
      <c r="F2974" s="93">
        <v>100</v>
      </c>
      <c r="G2974" s="94">
        <v>42.460889999999999</v>
      </c>
    </row>
    <row r="2975" spans="1:7" s="55" customFormat="1" ht="69" x14ac:dyDescent="0.25">
      <c r="A2975" s="143" t="s">
        <v>2871</v>
      </c>
      <c r="B2975" s="149" t="s">
        <v>1753</v>
      </c>
      <c r="C2975" s="90">
        <v>2021</v>
      </c>
      <c r="D2975" s="95">
        <v>10</v>
      </c>
      <c r="E2975" s="92">
        <v>1</v>
      </c>
      <c r="F2975" s="93">
        <v>50</v>
      </c>
      <c r="G2975" s="94">
        <v>12.967650000000001</v>
      </c>
    </row>
    <row r="2976" spans="1:7" s="55" customFormat="1" ht="69" x14ac:dyDescent="0.25">
      <c r="A2976" s="143" t="s">
        <v>2871</v>
      </c>
      <c r="B2976" s="149" t="s">
        <v>1839</v>
      </c>
      <c r="C2976" s="90">
        <v>2021</v>
      </c>
      <c r="D2976" s="95">
        <v>10</v>
      </c>
      <c r="E2976" s="92">
        <v>1</v>
      </c>
      <c r="F2976" s="93">
        <v>66</v>
      </c>
      <c r="G2976" s="94">
        <v>13.592129999999999</v>
      </c>
    </row>
    <row r="2977" spans="1:7" s="55" customFormat="1" ht="69" x14ac:dyDescent="0.25">
      <c r="A2977" s="143" t="s">
        <v>2871</v>
      </c>
      <c r="B2977" s="149" t="s">
        <v>1754</v>
      </c>
      <c r="C2977" s="90">
        <v>2021</v>
      </c>
      <c r="D2977" s="95">
        <v>10</v>
      </c>
      <c r="E2977" s="92">
        <v>1</v>
      </c>
      <c r="F2977" s="93">
        <v>150</v>
      </c>
      <c r="G2977" s="94">
        <v>14.11009</v>
      </c>
    </row>
    <row r="2978" spans="1:7" s="55" customFormat="1" ht="74.45" customHeight="1" x14ac:dyDescent="0.25">
      <c r="A2978" s="143" t="s">
        <v>2871</v>
      </c>
      <c r="B2978" s="149" t="s">
        <v>1757</v>
      </c>
      <c r="C2978" s="90">
        <v>2021</v>
      </c>
      <c r="D2978" s="95">
        <v>10</v>
      </c>
      <c r="E2978" s="92">
        <v>1</v>
      </c>
      <c r="F2978" s="93">
        <v>8</v>
      </c>
      <c r="G2978" s="94">
        <v>14.69957</v>
      </c>
    </row>
    <row r="2979" spans="1:7" s="55" customFormat="1" ht="69" x14ac:dyDescent="0.25">
      <c r="A2979" s="143" t="s">
        <v>2871</v>
      </c>
      <c r="B2979" s="149" t="s">
        <v>1760</v>
      </c>
      <c r="C2979" s="90">
        <v>2021</v>
      </c>
      <c r="D2979" s="95">
        <v>10</v>
      </c>
      <c r="E2979" s="92">
        <v>1</v>
      </c>
      <c r="F2979" s="93">
        <v>15</v>
      </c>
      <c r="G2979" s="94">
        <v>15.11805</v>
      </c>
    </row>
    <row r="2980" spans="1:7" s="55" customFormat="1" ht="60.6" customHeight="1" x14ac:dyDescent="0.25">
      <c r="A2980" s="143" t="s">
        <v>2871</v>
      </c>
      <c r="B2980" s="149" t="s">
        <v>1761</v>
      </c>
      <c r="C2980" s="90">
        <v>2021</v>
      </c>
      <c r="D2980" s="95">
        <v>10</v>
      </c>
      <c r="E2980" s="92">
        <v>1</v>
      </c>
      <c r="F2980" s="93">
        <v>15</v>
      </c>
      <c r="G2980" s="94">
        <v>11.59202</v>
      </c>
    </row>
    <row r="2981" spans="1:7" s="55" customFormat="1" ht="51.75" x14ac:dyDescent="0.25">
      <c r="A2981" s="143" t="s">
        <v>2871</v>
      </c>
      <c r="B2981" s="149" t="s">
        <v>1762</v>
      </c>
      <c r="C2981" s="90">
        <v>2021</v>
      </c>
      <c r="D2981" s="95">
        <v>10</v>
      </c>
      <c r="E2981" s="92">
        <v>2</v>
      </c>
      <c r="F2981" s="93">
        <v>1200</v>
      </c>
      <c r="G2981" s="94">
        <v>31.26735</v>
      </c>
    </row>
    <row r="2982" spans="1:7" s="55" customFormat="1" ht="120.75" x14ac:dyDescent="0.25">
      <c r="A2982" s="143" t="s">
        <v>2871</v>
      </c>
      <c r="B2982" s="149" t="s">
        <v>1840</v>
      </c>
      <c r="C2982" s="90">
        <v>2021</v>
      </c>
      <c r="D2982" s="95">
        <v>10</v>
      </c>
      <c r="E2982" s="92">
        <v>1</v>
      </c>
      <c r="F2982" s="93">
        <v>150</v>
      </c>
      <c r="G2982" s="94">
        <v>39.220999999999997</v>
      </c>
    </row>
    <row r="2983" spans="1:7" s="55" customFormat="1" ht="57.6" customHeight="1" x14ac:dyDescent="0.25">
      <c r="A2983" s="143" t="s">
        <v>2871</v>
      </c>
      <c r="B2983" s="149" t="s">
        <v>3140</v>
      </c>
      <c r="C2983" s="90">
        <v>2021</v>
      </c>
      <c r="D2983" s="95">
        <v>10</v>
      </c>
      <c r="E2983" s="92">
        <v>2</v>
      </c>
      <c r="F2983" s="93">
        <v>20</v>
      </c>
      <c r="G2983" s="94">
        <v>35.370010000000001</v>
      </c>
    </row>
    <row r="2984" spans="1:7" s="55" customFormat="1" ht="75.599999999999994" customHeight="1" x14ac:dyDescent="0.25">
      <c r="A2984" s="143" t="s">
        <v>2871</v>
      </c>
      <c r="B2984" s="149" t="s">
        <v>3141</v>
      </c>
      <c r="C2984" s="90">
        <v>2021</v>
      </c>
      <c r="D2984" s="95">
        <v>10</v>
      </c>
      <c r="E2984" s="92">
        <v>1</v>
      </c>
      <c r="F2984" s="93">
        <v>15</v>
      </c>
      <c r="G2984" s="94">
        <v>12.04745</v>
      </c>
    </row>
    <row r="2985" spans="1:7" s="55" customFormat="1" ht="34.5" x14ac:dyDescent="0.25">
      <c r="A2985" s="143" t="s">
        <v>2871</v>
      </c>
      <c r="B2985" s="149" t="s">
        <v>1846</v>
      </c>
      <c r="C2985" s="90">
        <v>2021</v>
      </c>
      <c r="D2985" s="95">
        <v>10</v>
      </c>
      <c r="E2985" s="92">
        <v>1</v>
      </c>
      <c r="F2985" s="93">
        <v>15</v>
      </c>
      <c r="G2985" s="94">
        <v>19.018370000000001</v>
      </c>
    </row>
    <row r="2986" spans="1:7" s="55" customFormat="1" ht="71.45" customHeight="1" x14ac:dyDescent="0.25">
      <c r="A2986" s="143" t="s">
        <v>2871</v>
      </c>
      <c r="B2986" s="149" t="s">
        <v>3139</v>
      </c>
      <c r="C2986" s="90">
        <v>2021</v>
      </c>
      <c r="D2986" s="95">
        <v>10</v>
      </c>
      <c r="E2986" s="92">
        <v>2</v>
      </c>
      <c r="F2986" s="93">
        <v>14</v>
      </c>
      <c r="G2986" s="94">
        <v>24.843309999999999</v>
      </c>
    </row>
    <row r="2987" spans="1:7" s="55" customFormat="1" ht="69" x14ac:dyDescent="0.25">
      <c r="A2987" s="143" t="s">
        <v>2871</v>
      </c>
      <c r="B2987" s="149" t="s">
        <v>1864</v>
      </c>
      <c r="C2987" s="90">
        <v>2021</v>
      </c>
      <c r="D2987" s="95">
        <v>10</v>
      </c>
      <c r="E2987" s="92">
        <v>1</v>
      </c>
      <c r="F2987" s="93">
        <v>0</v>
      </c>
      <c r="G2987" s="94">
        <v>27.997669999999999</v>
      </c>
    </row>
    <row r="2988" spans="1:7" s="55" customFormat="1" ht="86.25" x14ac:dyDescent="0.25">
      <c r="A2988" s="143" t="s">
        <v>2871</v>
      </c>
      <c r="B2988" s="149" t="s">
        <v>1808</v>
      </c>
      <c r="C2988" s="90">
        <v>2021</v>
      </c>
      <c r="D2988" s="95">
        <v>10</v>
      </c>
      <c r="E2988" s="92">
        <v>2</v>
      </c>
      <c r="F2988" s="93">
        <v>15</v>
      </c>
      <c r="G2988" s="94">
        <v>40.488280000000003</v>
      </c>
    </row>
    <row r="2989" spans="1:7" s="55" customFormat="1" ht="40.15" customHeight="1" x14ac:dyDescent="0.25">
      <c r="A2989" s="143" t="s">
        <v>2871</v>
      </c>
      <c r="B2989" s="149" t="s">
        <v>1827</v>
      </c>
      <c r="C2989" s="90">
        <v>2021</v>
      </c>
      <c r="D2989" s="95">
        <v>10</v>
      </c>
      <c r="E2989" s="92">
        <v>2</v>
      </c>
      <c r="F2989" s="93">
        <v>28</v>
      </c>
      <c r="G2989" s="94">
        <v>27.741579999999999</v>
      </c>
    </row>
    <row r="2990" spans="1:7" s="55" customFormat="1" ht="86.25" x14ac:dyDescent="0.25">
      <c r="A2990" s="143" t="s">
        <v>2871</v>
      </c>
      <c r="B2990" s="149" t="s">
        <v>1720</v>
      </c>
      <c r="C2990" s="90">
        <v>2021</v>
      </c>
      <c r="D2990" s="95">
        <v>10</v>
      </c>
      <c r="E2990" s="92">
        <v>1</v>
      </c>
      <c r="F2990" s="93">
        <v>54</v>
      </c>
      <c r="G2990" s="94">
        <v>44.641170000000002</v>
      </c>
    </row>
    <row r="2991" spans="1:7" s="55" customFormat="1" ht="86.25" x14ac:dyDescent="0.25">
      <c r="A2991" s="143" t="s">
        <v>2871</v>
      </c>
      <c r="B2991" s="149" t="s">
        <v>1885</v>
      </c>
      <c r="C2991" s="90">
        <v>2021</v>
      </c>
      <c r="D2991" s="95">
        <v>10</v>
      </c>
      <c r="E2991" s="92">
        <v>1</v>
      </c>
      <c r="F2991" s="93">
        <v>23.5</v>
      </c>
      <c r="G2991" s="94">
        <v>11.24747</v>
      </c>
    </row>
    <row r="2992" spans="1:7" s="55" customFormat="1" ht="86.25" x14ac:dyDescent="0.25">
      <c r="A2992" s="143" t="s">
        <v>2871</v>
      </c>
      <c r="B2992" s="149" t="s">
        <v>1723</v>
      </c>
      <c r="C2992" s="90">
        <v>2021</v>
      </c>
      <c r="D2992" s="95">
        <v>10</v>
      </c>
      <c r="E2992" s="92">
        <v>1</v>
      </c>
      <c r="F2992" s="93">
        <v>60</v>
      </c>
      <c r="G2992" s="94">
        <v>15.38856</v>
      </c>
    </row>
    <row r="2993" spans="1:7" s="55" customFormat="1" ht="51.75" x14ac:dyDescent="0.25">
      <c r="A2993" s="143" t="s">
        <v>2871</v>
      </c>
      <c r="B2993" s="149" t="s">
        <v>1825</v>
      </c>
      <c r="C2993" s="90">
        <v>2021</v>
      </c>
      <c r="D2993" s="95">
        <v>10</v>
      </c>
      <c r="E2993" s="92">
        <v>2</v>
      </c>
      <c r="F2993" s="93">
        <v>150</v>
      </c>
      <c r="G2993" s="94">
        <v>31.02788</v>
      </c>
    </row>
    <row r="2994" spans="1:7" s="55" customFormat="1" ht="86.25" x14ac:dyDescent="0.25">
      <c r="A2994" s="143" t="s">
        <v>2871</v>
      </c>
      <c r="B2994" s="149" t="s">
        <v>2359</v>
      </c>
      <c r="C2994" s="271">
        <v>2022</v>
      </c>
      <c r="D2994" s="269">
        <v>10</v>
      </c>
      <c r="E2994" s="269">
        <v>2</v>
      </c>
      <c r="F2994" s="267">
        <v>15</v>
      </c>
      <c r="G2994" s="293">
        <v>22.817340000000002</v>
      </c>
    </row>
    <row r="2995" spans="1:7" s="55" customFormat="1" ht="40.15" customHeight="1" x14ac:dyDescent="0.25">
      <c r="A2995" s="143" t="s">
        <v>2871</v>
      </c>
      <c r="B2995" s="149" t="s">
        <v>2360</v>
      </c>
      <c r="C2995" s="90">
        <v>2022</v>
      </c>
      <c r="D2995" s="95">
        <v>10</v>
      </c>
      <c r="E2995" s="92">
        <v>1</v>
      </c>
      <c r="F2995" s="93">
        <v>555</v>
      </c>
      <c r="G2995" s="94">
        <v>17.281300000000002</v>
      </c>
    </row>
    <row r="2996" spans="1:7" s="55" customFormat="1" ht="69" x14ac:dyDescent="0.25">
      <c r="A2996" s="143" t="s">
        <v>2871</v>
      </c>
      <c r="B2996" s="149" t="s">
        <v>2605</v>
      </c>
      <c r="C2996" s="90">
        <v>2022</v>
      </c>
      <c r="D2996" s="95">
        <v>10</v>
      </c>
      <c r="E2996" s="95">
        <v>1</v>
      </c>
      <c r="F2996" s="93">
        <v>15</v>
      </c>
      <c r="G2996" s="96">
        <v>15.894299999999999</v>
      </c>
    </row>
    <row r="2997" spans="1:7" s="55" customFormat="1" ht="69" x14ac:dyDescent="0.25">
      <c r="A2997" s="143" t="s">
        <v>2871</v>
      </c>
      <c r="B2997" s="149" t="s">
        <v>2872</v>
      </c>
      <c r="C2997" s="90">
        <v>2022</v>
      </c>
      <c r="D2997" s="95">
        <v>10</v>
      </c>
      <c r="E2997" s="95">
        <v>1</v>
      </c>
      <c r="F2997" s="93">
        <v>15</v>
      </c>
      <c r="G2997" s="96">
        <v>16.476970000000001</v>
      </c>
    </row>
    <row r="2998" spans="1:7" s="55" customFormat="1" ht="69" x14ac:dyDescent="0.25">
      <c r="A2998" s="143" t="s">
        <v>2871</v>
      </c>
      <c r="B2998" s="149" t="s">
        <v>2368</v>
      </c>
      <c r="C2998" s="90">
        <v>2022</v>
      </c>
      <c r="D2998" s="95">
        <v>10</v>
      </c>
      <c r="E2998" s="95">
        <v>1</v>
      </c>
      <c r="F2998" s="93">
        <v>12</v>
      </c>
      <c r="G2998" s="96">
        <v>10.64002</v>
      </c>
    </row>
    <row r="2999" spans="1:7" s="55" customFormat="1" ht="51.75" x14ac:dyDescent="0.25">
      <c r="A2999" s="143" t="s">
        <v>2871</v>
      </c>
      <c r="B2999" s="149" t="s">
        <v>2370</v>
      </c>
      <c r="C2999" s="90">
        <v>2022</v>
      </c>
      <c r="D2999" s="95">
        <v>10</v>
      </c>
      <c r="E2999" s="95">
        <v>1</v>
      </c>
      <c r="F2999" s="93">
        <v>15</v>
      </c>
      <c r="G2999" s="96">
        <v>16.826989999999999</v>
      </c>
    </row>
    <row r="3000" spans="1:7" s="55" customFormat="1" ht="69" x14ac:dyDescent="0.25">
      <c r="A3000" s="143" t="s">
        <v>2871</v>
      </c>
      <c r="B3000" s="149" t="s">
        <v>2379</v>
      </c>
      <c r="C3000" s="90">
        <v>2022</v>
      </c>
      <c r="D3000" s="95">
        <v>10</v>
      </c>
      <c r="E3000" s="95">
        <v>1</v>
      </c>
      <c r="F3000" s="93">
        <v>150</v>
      </c>
      <c r="G3000" s="96">
        <v>16.809419999999999</v>
      </c>
    </row>
    <row r="3001" spans="1:7" s="55" customFormat="1" ht="55.9" customHeight="1" x14ac:dyDescent="0.25">
      <c r="A3001" s="143" t="s">
        <v>2871</v>
      </c>
      <c r="B3001" s="149" t="s">
        <v>2386</v>
      </c>
      <c r="C3001" s="90">
        <v>2022</v>
      </c>
      <c r="D3001" s="95">
        <v>10</v>
      </c>
      <c r="E3001" s="95">
        <v>2</v>
      </c>
      <c r="F3001" s="93">
        <v>135</v>
      </c>
      <c r="G3001" s="96">
        <v>39.929000000000002</v>
      </c>
    </row>
    <row r="3002" spans="1:7" s="55" customFormat="1" ht="86.25" x14ac:dyDescent="0.25">
      <c r="A3002" s="143" t="s">
        <v>2871</v>
      </c>
      <c r="B3002" s="149" t="s">
        <v>2387</v>
      </c>
      <c r="C3002" s="40">
        <v>2022</v>
      </c>
      <c r="D3002" s="95">
        <v>10</v>
      </c>
      <c r="E3002" s="40">
        <v>1</v>
      </c>
      <c r="F3002" s="43">
        <v>315</v>
      </c>
      <c r="G3002" s="44">
        <v>30.049199999999999</v>
      </c>
    </row>
    <row r="3003" spans="1:7" s="55" customFormat="1" ht="86.25" x14ac:dyDescent="0.25">
      <c r="A3003" s="143" t="s">
        <v>2871</v>
      </c>
      <c r="B3003" s="149" t="s">
        <v>2873</v>
      </c>
      <c r="C3003" s="90">
        <v>2022</v>
      </c>
      <c r="D3003" s="95">
        <v>10</v>
      </c>
      <c r="E3003" s="95">
        <v>1</v>
      </c>
      <c r="F3003" s="93">
        <v>150</v>
      </c>
      <c r="G3003" s="96">
        <v>15.764250000000001</v>
      </c>
    </row>
    <row r="3004" spans="1:7" s="55" customFormat="1" ht="69" x14ac:dyDescent="0.25">
      <c r="A3004" s="143" t="s">
        <v>2871</v>
      </c>
      <c r="B3004" s="149" t="s">
        <v>2391</v>
      </c>
      <c r="C3004" s="90">
        <v>2022</v>
      </c>
      <c r="D3004" s="95">
        <v>10</v>
      </c>
      <c r="E3004" s="92">
        <v>1</v>
      </c>
      <c r="F3004" s="93">
        <v>40</v>
      </c>
      <c r="G3004" s="94">
        <v>11.804</v>
      </c>
    </row>
    <row r="3005" spans="1:7" s="55" customFormat="1" ht="53.45" customHeight="1" x14ac:dyDescent="0.25">
      <c r="A3005" s="143" t="s">
        <v>2871</v>
      </c>
      <c r="B3005" s="149" t="s">
        <v>2392</v>
      </c>
      <c r="C3005" s="90">
        <v>2022</v>
      </c>
      <c r="D3005" s="95">
        <v>10</v>
      </c>
      <c r="E3005" s="92">
        <v>1</v>
      </c>
      <c r="F3005" s="93">
        <v>35</v>
      </c>
      <c r="G3005" s="94">
        <v>11.145339999999999</v>
      </c>
    </row>
    <row r="3006" spans="1:7" s="55" customFormat="1" ht="51.75" x14ac:dyDescent="0.25">
      <c r="A3006" s="143" t="s">
        <v>2871</v>
      </c>
      <c r="B3006" s="149" t="s">
        <v>2393</v>
      </c>
      <c r="C3006" s="90">
        <v>2022</v>
      </c>
      <c r="D3006" s="95">
        <v>10</v>
      </c>
      <c r="E3006" s="92">
        <v>1</v>
      </c>
      <c r="F3006" s="93">
        <v>30</v>
      </c>
      <c r="G3006" s="94">
        <v>20.526520000000001</v>
      </c>
    </row>
    <row r="3007" spans="1:7" s="55" customFormat="1" ht="86.25" x14ac:dyDescent="0.25">
      <c r="A3007" s="143" t="s">
        <v>2871</v>
      </c>
      <c r="B3007" s="149" t="s">
        <v>2410</v>
      </c>
      <c r="C3007" s="90">
        <v>2022</v>
      </c>
      <c r="D3007" s="95">
        <v>10</v>
      </c>
      <c r="E3007" s="90">
        <v>1</v>
      </c>
      <c r="F3007" s="93">
        <v>30</v>
      </c>
      <c r="G3007" s="94">
        <v>9.2323199999999996</v>
      </c>
    </row>
    <row r="3008" spans="1:7" s="55" customFormat="1" ht="72" customHeight="1" x14ac:dyDescent="0.25">
      <c r="A3008" s="143" t="s">
        <v>2871</v>
      </c>
      <c r="B3008" s="149" t="s">
        <v>2412</v>
      </c>
      <c r="C3008" s="90">
        <v>2022</v>
      </c>
      <c r="D3008" s="95">
        <v>10</v>
      </c>
      <c r="E3008" s="92">
        <v>1</v>
      </c>
      <c r="F3008" s="93">
        <v>50</v>
      </c>
      <c r="G3008" s="94">
        <v>9.4741900000000001</v>
      </c>
    </row>
    <row r="3009" spans="1:7" s="55" customFormat="1" ht="69" x14ac:dyDescent="0.25">
      <c r="A3009" s="143" t="s">
        <v>2871</v>
      </c>
      <c r="B3009" s="149" t="s">
        <v>2413</v>
      </c>
      <c r="C3009" s="90">
        <v>2022</v>
      </c>
      <c r="D3009" s="95">
        <v>10</v>
      </c>
      <c r="E3009" s="92">
        <v>1</v>
      </c>
      <c r="F3009" s="93">
        <v>15</v>
      </c>
      <c r="G3009" s="94">
        <v>10.87196</v>
      </c>
    </row>
    <row r="3010" spans="1:7" s="55" customFormat="1" ht="54.6" customHeight="1" x14ac:dyDescent="0.25">
      <c r="A3010" s="143" t="s">
        <v>2871</v>
      </c>
      <c r="B3010" s="149" t="s">
        <v>2415</v>
      </c>
      <c r="C3010" s="90">
        <v>2022</v>
      </c>
      <c r="D3010" s="95">
        <v>10</v>
      </c>
      <c r="E3010" s="92">
        <v>2</v>
      </c>
      <c r="F3010" s="93">
        <v>120</v>
      </c>
      <c r="G3010" s="94">
        <v>39.826999999999998</v>
      </c>
    </row>
    <row r="3011" spans="1:7" s="55" customFormat="1" ht="69" x14ac:dyDescent="0.25">
      <c r="A3011" s="143" t="s">
        <v>2871</v>
      </c>
      <c r="B3011" s="149" t="s">
        <v>2416</v>
      </c>
      <c r="C3011" s="90">
        <v>2022</v>
      </c>
      <c r="D3011" s="95">
        <v>10</v>
      </c>
      <c r="E3011" s="92">
        <v>1</v>
      </c>
      <c r="F3011" s="93">
        <v>130</v>
      </c>
      <c r="G3011" s="94">
        <v>20.699719999999999</v>
      </c>
    </row>
    <row r="3012" spans="1:7" s="55" customFormat="1" ht="120.75" x14ac:dyDescent="0.25">
      <c r="A3012" s="143" t="s">
        <v>2871</v>
      </c>
      <c r="B3012" s="149" t="s">
        <v>2573</v>
      </c>
      <c r="C3012" s="40">
        <v>2022</v>
      </c>
      <c r="D3012" s="42">
        <v>10</v>
      </c>
      <c r="E3012" s="112">
        <v>2</v>
      </c>
      <c r="F3012" s="43">
        <v>15</v>
      </c>
      <c r="G3012" s="113">
        <v>59.669040000000003</v>
      </c>
    </row>
    <row r="3013" spans="1:7" s="55" customFormat="1" ht="69" x14ac:dyDescent="0.25">
      <c r="A3013" s="143" t="s">
        <v>2871</v>
      </c>
      <c r="B3013" s="149" t="s">
        <v>2574</v>
      </c>
      <c r="C3013" s="90">
        <v>2022</v>
      </c>
      <c r="D3013" s="95">
        <v>10</v>
      </c>
      <c r="E3013" s="92">
        <v>1</v>
      </c>
      <c r="F3013" s="93">
        <v>35</v>
      </c>
      <c r="G3013" s="94">
        <v>11.628769999999999</v>
      </c>
    </row>
    <row r="3014" spans="1:7" s="55" customFormat="1" ht="77.45" customHeight="1" x14ac:dyDescent="0.25">
      <c r="A3014" s="143" t="s">
        <v>2871</v>
      </c>
      <c r="B3014" s="149" t="s">
        <v>2865</v>
      </c>
      <c r="C3014" s="90">
        <v>2022</v>
      </c>
      <c r="D3014" s="95">
        <v>10</v>
      </c>
      <c r="E3014" s="92">
        <v>1</v>
      </c>
      <c r="F3014" s="93">
        <v>712</v>
      </c>
      <c r="G3014" s="94">
        <v>12.4411</v>
      </c>
    </row>
    <row r="3015" spans="1:7" s="55" customFormat="1" ht="69" x14ac:dyDescent="0.25">
      <c r="A3015" s="143" t="s">
        <v>2871</v>
      </c>
      <c r="B3015" s="149" t="s">
        <v>2866</v>
      </c>
      <c r="C3015" s="90">
        <v>2022</v>
      </c>
      <c r="D3015" s="95">
        <v>10</v>
      </c>
      <c r="E3015" s="92">
        <v>1</v>
      </c>
      <c r="F3015" s="93">
        <v>545</v>
      </c>
      <c r="G3015" s="94">
        <v>10.871090000000001</v>
      </c>
    </row>
    <row r="3016" spans="1:7" s="55" customFormat="1" ht="69" x14ac:dyDescent="0.25">
      <c r="A3016" s="143" t="s">
        <v>2871</v>
      </c>
      <c r="B3016" s="149" t="s">
        <v>2874</v>
      </c>
      <c r="C3016" s="90">
        <v>2022</v>
      </c>
      <c r="D3016" s="95">
        <v>10</v>
      </c>
      <c r="E3016" s="92">
        <v>1</v>
      </c>
      <c r="F3016" s="93">
        <v>424.5</v>
      </c>
      <c r="G3016" s="94">
        <v>13.4277</v>
      </c>
    </row>
    <row r="3017" spans="1:7" s="55" customFormat="1" ht="86.25" x14ac:dyDescent="0.25">
      <c r="A3017" s="143" t="s">
        <v>2871</v>
      </c>
      <c r="B3017" s="149" t="s">
        <v>2875</v>
      </c>
      <c r="C3017" s="90">
        <v>2022</v>
      </c>
      <c r="D3017" s="95">
        <v>10</v>
      </c>
      <c r="E3017" s="92">
        <v>1</v>
      </c>
      <c r="F3017" s="93">
        <v>135</v>
      </c>
      <c r="G3017" s="94">
        <v>12.30166</v>
      </c>
    </row>
    <row r="3018" spans="1:7" s="55" customFormat="1" ht="69" x14ac:dyDescent="0.25">
      <c r="A3018" s="143" t="s">
        <v>2871</v>
      </c>
      <c r="B3018" s="149" t="s">
        <v>2876</v>
      </c>
      <c r="C3018" s="90">
        <v>2022</v>
      </c>
      <c r="D3018" s="95">
        <v>10</v>
      </c>
      <c r="E3018" s="92">
        <v>1</v>
      </c>
      <c r="F3018" s="93">
        <v>630</v>
      </c>
      <c r="G3018" s="113">
        <v>12.52909</v>
      </c>
    </row>
    <row r="3019" spans="1:7" s="55" customFormat="1" ht="69" x14ac:dyDescent="0.25">
      <c r="A3019" s="143" t="s">
        <v>2871</v>
      </c>
      <c r="B3019" s="149" t="s">
        <v>2417</v>
      </c>
      <c r="C3019" s="90">
        <v>2022</v>
      </c>
      <c r="D3019" s="95">
        <v>10</v>
      </c>
      <c r="E3019" s="92">
        <v>1</v>
      </c>
      <c r="F3019" s="93">
        <v>15</v>
      </c>
      <c r="G3019" s="268">
        <v>8.3170000000000002</v>
      </c>
    </row>
    <row r="3020" spans="1:7" s="55" customFormat="1" ht="69" x14ac:dyDescent="0.25">
      <c r="A3020" s="143" t="s">
        <v>2871</v>
      </c>
      <c r="B3020" s="149" t="s">
        <v>2425</v>
      </c>
      <c r="C3020" s="90">
        <v>2022</v>
      </c>
      <c r="D3020" s="95">
        <v>10</v>
      </c>
      <c r="E3020" s="92">
        <v>2</v>
      </c>
      <c r="F3020" s="93">
        <v>32</v>
      </c>
      <c r="G3020" s="268">
        <v>35.081910000000001</v>
      </c>
    </row>
    <row r="3021" spans="1:7" s="55" customFormat="1" ht="51.75" x14ac:dyDescent="0.25">
      <c r="A3021" s="143" t="s">
        <v>2871</v>
      </c>
      <c r="B3021" s="149" t="s">
        <v>2448</v>
      </c>
      <c r="C3021" s="90">
        <v>2022</v>
      </c>
      <c r="D3021" s="95">
        <v>10</v>
      </c>
      <c r="E3021" s="92">
        <v>1</v>
      </c>
      <c r="F3021" s="93">
        <v>15</v>
      </c>
      <c r="G3021" s="268">
        <v>29.082280000000001</v>
      </c>
    </row>
    <row r="3022" spans="1:7" s="55" customFormat="1" ht="78" customHeight="1" x14ac:dyDescent="0.25">
      <c r="A3022" s="143" t="s">
        <v>2871</v>
      </c>
      <c r="B3022" s="149" t="s">
        <v>2449</v>
      </c>
      <c r="C3022" s="90">
        <v>2022</v>
      </c>
      <c r="D3022" s="95">
        <v>10</v>
      </c>
      <c r="E3022" s="92">
        <v>2</v>
      </c>
      <c r="F3022" s="93">
        <v>15</v>
      </c>
      <c r="G3022" s="44">
        <v>25.58717</v>
      </c>
    </row>
    <row r="3023" spans="1:7" s="55" customFormat="1" ht="69" x14ac:dyDescent="0.25">
      <c r="A3023" s="143" t="s">
        <v>2871</v>
      </c>
      <c r="B3023" s="149" t="s">
        <v>2455</v>
      </c>
      <c r="C3023" s="90">
        <v>2022</v>
      </c>
      <c r="D3023" s="95">
        <v>10</v>
      </c>
      <c r="E3023" s="92">
        <v>1</v>
      </c>
      <c r="F3023" s="93">
        <v>15</v>
      </c>
      <c r="G3023" s="268">
        <v>9.4755400000000005</v>
      </c>
    </row>
    <row r="3024" spans="1:7" s="55" customFormat="1" ht="69" x14ac:dyDescent="0.25">
      <c r="A3024" s="143" t="s">
        <v>2871</v>
      </c>
      <c r="B3024" s="149" t="s">
        <v>2462</v>
      </c>
      <c r="C3024" s="90">
        <v>2022</v>
      </c>
      <c r="D3024" s="95">
        <v>10</v>
      </c>
      <c r="E3024" s="92">
        <v>1</v>
      </c>
      <c r="F3024" s="93">
        <v>30</v>
      </c>
      <c r="G3024" s="268">
        <v>10.676</v>
      </c>
    </row>
    <row r="3025" spans="1:7" s="55" customFormat="1" ht="51.75" x14ac:dyDescent="0.25">
      <c r="A3025" s="143" t="s">
        <v>2871</v>
      </c>
      <c r="B3025" s="149" t="s">
        <v>2877</v>
      </c>
      <c r="C3025" s="90">
        <v>2022</v>
      </c>
      <c r="D3025" s="95">
        <v>10</v>
      </c>
      <c r="E3025" s="92">
        <v>2</v>
      </c>
      <c r="F3025" s="93"/>
      <c r="G3025" s="268">
        <v>60.011000000000003</v>
      </c>
    </row>
    <row r="3026" spans="1:7" s="55" customFormat="1" ht="86.25" x14ac:dyDescent="0.25">
      <c r="A3026" s="143" t="s">
        <v>2871</v>
      </c>
      <c r="B3026" s="149" t="s">
        <v>2579</v>
      </c>
      <c r="C3026" s="90">
        <v>2022</v>
      </c>
      <c r="D3026" s="95">
        <v>10</v>
      </c>
      <c r="E3026" s="92">
        <v>1</v>
      </c>
      <c r="F3026" s="93">
        <v>15</v>
      </c>
      <c r="G3026" s="268">
        <v>15.260999999999999</v>
      </c>
    </row>
    <row r="3027" spans="1:7" s="55" customFormat="1" ht="86.25" x14ac:dyDescent="0.25">
      <c r="A3027" s="143" t="s">
        <v>2871</v>
      </c>
      <c r="B3027" s="149" t="s">
        <v>2495</v>
      </c>
      <c r="C3027" s="90">
        <v>2022</v>
      </c>
      <c r="D3027" s="95">
        <v>10</v>
      </c>
      <c r="E3027" s="92">
        <v>1</v>
      </c>
      <c r="F3027" s="93">
        <v>15</v>
      </c>
      <c r="G3027" s="273">
        <v>28.672999999999998</v>
      </c>
    </row>
    <row r="3028" spans="1:7" s="55" customFormat="1" ht="57.6" customHeight="1" x14ac:dyDescent="0.25">
      <c r="A3028" s="143" t="s">
        <v>2871</v>
      </c>
      <c r="B3028" s="149" t="s">
        <v>2507</v>
      </c>
      <c r="C3028" s="90">
        <v>2022</v>
      </c>
      <c r="D3028" s="95">
        <v>10</v>
      </c>
      <c r="E3028" s="127">
        <f>1/3</f>
        <v>0.33333333333333331</v>
      </c>
      <c r="F3028" s="93">
        <v>15</v>
      </c>
      <c r="G3028" s="101">
        <f>7.89215/3</f>
        <v>2.6307166666666668</v>
      </c>
    </row>
    <row r="3029" spans="1:7" s="55" customFormat="1" ht="57.6" customHeight="1" x14ac:dyDescent="0.25">
      <c r="A3029" s="143" t="s">
        <v>2871</v>
      </c>
      <c r="B3029" s="149" t="s">
        <v>2507</v>
      </c>
      <c r="C3029" s="90">
        <v>2022</v>
      </c>
      <c r="D3029" s="95">
        <v>10</v>
      </c>
      <c r="E3029" s="127">
        <f>1/3</f>
        <v>0.33333333333333331</v>
      </c>
      <c r="F3029" s="93">
        <v>15</v>
      </c>
      <c r="G3029" s="101">
        <f t="shared" ref="G3029:G3030" si="29">7.89215/3</f>
        <v>2.6307166666666668</v>
      </c>
    </row>
    <row r="3030" spans="1:7" s="55" customFormat="1" ht="57.6" customHeight="1" x14ac:dyDescent="0.25">
      <c r="A3030" s="143" t="s">
        <v>2871</v>
      </c>
      <c r="B3030" s="149" t="s">
        <v>2507</v>
      </c>
      <c r="C3030" s="90">
        <v>2022</v>
      </c>
      <c r="D3030" s="95">
        <v>10</v>
      </c>
      <c r="E3030" s="127">
        <f>1/3</f>
        <v>0.33333333333333331</v>
      </c>
      <c r="F3030" s="93">
        <v>15</v>
      </c>
      <c r="G3030" s="101">
        <f t="shared" si="29"/>
        <v>2.6307166666666668</v>
      </c>
    </row>
    <row r="3031" spans="1:7" s="55" customFormat="1" ht="103.5" x14ac:dyDescent="0.25">
      <c r="A3031" s="143" t="s">
        <v>2871</v>
      </c>
      <c r="B3031" s="149" t="s">
        <v>2508</v>
      </c>
      <c r="C3031" s="271">
        <v>2022</v>
      </c>
      <c r="D3031" s="269" t="s">
        <v>111</v>
      </c>
      <c r="E3031" s="272">
        <v>1</v>
      </c>
      <c r="F3031" s="267">
        <v>15</v>
      </c>
      <c r="G3031" s="273">
        <f>39.645</f>
        <v>39.645000000000003</v>
      </c>
    </row>
    <row r="3032" spans="1:7" s="55" customFormat="1" ht="103.5" collapsed="1" x14ac:dyDescent="0.25">
      <c r="A3032" s="143" t="s">
        <v>2871</v>
      </c>
      <c r="B3032" s="149" t="s">
        <v>2509</v>
      </c>
      <c r="C3032" s="271">
        <v>2022</v>
      </c>
      <c r="D3032" s="269">
        <v>10</v>
      </c>
      <c r="E3032" s="272">
        <v>2</v>
      </c>
      <c r="F3032" s="267">
        <v>15</v>
      </c>
      <c r="G3032" s="273">
        <f>45.504*2</f>
        <v>91.007999999999996</v>
      </c>
    </row>
    <row r="3033" spans="1:7" s="55" customFormat="1" ht="138" collapsed="1" x14ac:dyDescent="0.25">
      <c r="A3033" s="143" t="s">
        <v>2871</v>
      </c>
      <c r="B3033" s="149" t="s">
        <v>2510</v>
      </c>
      <c r="C3033" s="271">
        <v>2022</v>
      </c>
      <c r="D3033" s="269">
        <v>10</v>
      </c>
      <c r="E3033" s="272">
        <v>2</v>
      </c>
      <c r="F3033" s="267">
        <v>15</v>
      </c>
      <c r="G3033" s="273">
        <v>82.463999999999999</v>
      </c>
    </row>
    <row r="3034" spans="1:7" s="55" customFormat="1" ht="103.5" collapsed="1" x14ac:dyDescent="0.25">
      <c r="A3034" s="143" t="s">
        <v>2871</v>
      </c>
      <c r="B3034" s="149" t="s">
        <v>2522</v>
      </c>
      <c r="C3034" s="271">
        <v>2022</v>
      </c>
      <c r="D3034" s="269">
        <v>10</v>
      </c>
      <c r="E3034" s="272">
        <v>2</v>
      </c>
      <c r="F3034" s="267">
        <v>15</v>
      </c>
      <c r="G3034" s="273">
        <v>95.47296</v>
      </c>
    </row>
    <row r="3035" spans="1:7" s="55" customFormat="1" ht="86.25" collapsed="1" x14ac:dyDescent="0.25">
      <c r="A3035" s="143" t="s">
        <v>2871</v>
      </c>
      <c r="B3035" s="149" t="s">
        <v>2531</v>
      </c>
      <c r="C3035" s="271">
        <v>2022</v>
      </c>
      <c r="D3035" s="269">
        <v>10</v>
      </c>
      <c r="E3035" s="272">
        <v>1</v>
      </c>
      <c r="F3035" s="267">
        <v>15</v>
      </c>
      <c r="G3035" s="273">
        <v>9.3587500000000006</v>
      </c>
    </row>
    <row r="3036" spans="1:7" s="55" customFormat="1" ht="78" customHeight="1" collapsed="1" x14ac:dyDescent="0.25">
      <c r="A3036" s="143" t="s">
        <v>2871</v>
      </c>
      <c r="B3036" s="149" t="s">
        <v>2533</v>
      </c>
      <c r="C3036" s="271">
        <v>2022</v>
      </c>
      <c r="D3036" s="269">
        <v>10</v>
      </c>
      <c r="E3036" s="272">
        <v>1</v>
      </c>
      <c r="F3036" s="267">
        <v>30</v>
      </c>
      <c r="G3036" s="273">
        <v>12.698029999999999</v>
      </c>
    </row>
    <row r="3037" spans="1:7" s="55" customFormat="1" ht="86.25" collapsed="1" x14ac:dyDescent="0.25">
      <c r="A3037" s="143" t="s">
        <v>2871</v>
      </c>
      <c r="B3037" s="149" t="s">
        <v>2532</v>
      </c>
      <c r="C3037" s="271">
        <v>2022</v>
      </c>
      <c r="D3037" s="269">
        <v>10</v>
      </c>
      <c r="E3037" s="272">
        <v>2</v>
      </c>
      <c r="F3037" s="267">
        <v>145</v>
      </c>
      <c r="G3037" s="273">
        <v>24.273430000000001</v>
      </c>
    </row>
    <row r="3038" spans="1:7" s="55" customFormat="1" ht="86.25" x14ac:dyDescent="0.25">
      <c r="A3038" s="143" t="s">
        <v>2871</v>
      </c>
      <c r="B3038" s="149" t="s">
        <v>2584</v>
      </c>
      <c r="C3038" s="271">
        <v>2022</v>
      </c>
      <c r="D3038" s="269" t="s">
        <v>111</v>
      </c>
      <c r="E3038" s="272">
        <v>2</v>
      </c>
      <c r="F3038" s="43">
        <v>228.8</v>
      </c>
      <c r="G3038" s="273">
        <v>28.43242</v>
      </c>
    </row>
    <row r="3039" spans="1:7" s="55" customFormat="1" ht="58.15" customHeight="1" x14ac:dyDescent="0.25">
      <c r="A3039" s="143" t="s">
        <v>2871</v>
      </c>
      <c r="B3039" s="149" t="s">
        <v>2541</v>
      </c>
      <c r="C3039" s="271">
        <v>2022</v>
      </c>
      <c r="D3039" s="269" t="s">
        <v>111</v>
      </c>
      <c r="E3039" s="92">
        <v>1</v>
      </c>
      <c r="F3039" s="93">
        <v>75</v>
      </c>
      <c r="G3039" s="94">
        <v>24.616</v>
      </c>
    </row>
    <row r="3040" spans="1:7" s="55" customFormat="1" ht="86.25" x14ac:dyDescent="0.25">
      <c r="A3040" s="143" t="s">
        <v>2871</v>
      </c>
      <c r="B3040" s="149" t="s">
        <v>2549</v>
      </c>
      <c r="C3040" s="271">
        <v>2022</v>
      </c>
      <c r="D3040" s="269" t="s">
        <v>111</v>
      </c>
      <c r="E3040" s="92">
        <v>1</v>
      </c>
      <c r="F3040" s="93">
        <v>15</v>
      </c>
      <c r="G3040" s="94">
        <v>9.5350900000000003</v>
      </c>
    </row>
    <row r="3041" spans="1:7" s="55" customFormat="1" ht="86.25" x14ac:dyDescent="0.25">
      <c r="A3041" s="143" t="s">
        <v>2871</v>
      </c>
      <c r="B3041" s="149" t="s">
        <v>2550</v>
      </c>
      <c r="C3041" s="271">
        <v>2022</v>
      </c>
      <c r="D3041" s="269" t="s">
        <v>111</v>
      </c>
      <c r="E3041" s="92">
        <v>1</v>
      </c>
      <c r="F3041" s="93">
        <v>150</v>
      </c>
      <c r="G3041" s="94">
        <v>9.0850899999999992</v>
      </c>
    </row>
    <row r="3042" spans="1:7" s="55" customFormat="1" ht="86.25" x14ac:dyDescent="0.25">
      <c r="A3042" s="143" t="s">
        <v>2871</v>
      </c>
      <c r="B3042" s="149" t="s">
        <v>2558</v>
      </c>
      <c r="C3042" s="271">
        <v>2022</v>
      </c>
      <c r="D3042" s="269" t="s">
        <v>111</v>
      </c>
      <c r="E3042" s="272">
        <v>2</v>
      </c>
      <c r="F3042" s="43">
        <v>15</v>
      </c>
      <c r="G3042" s="273">
        <v>22.56673</v>
      </c>
    </row>
    <row r="3043" spans="1:7" s="55" customFormat="1" ht="86.25" x14ac:dyDescent="0.25">
      <c r="A3043" s="143" t="s">
        <v>2871</v>
      </c>
      <c r="B3043" s="149" t="s">
        <v>2562</v>
      </c>
      <c r="C3043" s="271">
        <v>2022</v>
      </c>
      <c r="D3043" s="269" t="s">
        <v>111</v>
      </c>
      <c r="E3043" s="92">
        <v>1</v>
      </c>
      <c r="F3043" s="93">
        <v>37</v>
      </c>
      <c r="G3043" s="94">
        <v>9.5360899999999997</v>
      </c>
    </row>
    <row r="3044" spans="1:7" s="55" customFormat="1" ht="69" x14ac:dyDescent="0.25">
      <c r="A3044" s="143" t="s">
        <v>2871</v>
      </c>
      <c r="B3044" s="149" t="s">
        <v>2563</v>
      </c>
      <c r="C3044" s="271">
        <v>2022</v>
      </c>
      <c r="D3044" s="269" t="s">
        <v>111</v>
      </c>
      <c r="E3044" s="272">
        <v>2</v>
      </c>
      <c r="F3044" s="43">
        <v>75</v>
      </c>
      <c r="G3044" s="273">
        <v>30.860379999999999</v>
      </c>
    </row>
    <row r="3045" spans="1:7" s="55" customFormat="1" ht="69" x14ac:dyDescent="0.25">
      <c r="A3045" s="143" t="s">
        <v>2871</v>
      </c>
      <c r="B3045" s="149" t="s">
        <v>2564</v>
      </c>
      <c r="C3045" s="271">
        <v>2022</v>
      </c>
      <c r="D3045" s="269" t="s">
        <v>111</v>
      </c>
      <c r="E3045" s="272">
        <v>1</v>
      </c>
      <c r="F3045" s="43">
        <v>125</v>
      </c>
      <c r="G3045" s="273">
        <v>35.868000000000002</v>
      </c>
    </row>
    <row r="3046" spans="1:7" s="55" customFormat="1" ht="51.75" x14ac:dyDescent="0.25">
      <c r="A3046" s="143" t="s">
        <v>2871</v>
      </c>
      <c r="B3046" s="149" t="s">
        <v>2565</v>
      </c>
      <c r="C3046" s="271">
        <v>2022</v>
      </c>
      <c r="D3046" s="269" t="s">
        <v>111</v>
      </c>
      <c r="E3046" s="92">
        <v>4</v>
      </c>
      <c r="F3046" s="93">
        <v>125</v>
      </c>
      <c r="G3046" s="94">
        <v>170.06782000000001</v>
      </c>
    </row>
    <row r="3047" spans="1:7" s="55" customFormat="1" ht="69" x14ac:dyDescent="0.25">
      <c r="A3047" s="143" t="s">
        <v>2871</v>
      </c>
      <c r="B3047" s="149" t="s">
        <v>2566</v>
      </c>
      <c r="C3047" s="271">
        <v>2022</v>
      </c>
      <c r="D3047" s="269" t="s">
        <v>111</v>
      </c>
      <c r="E3047" s="112">
        <v>2</v>
      </c>
      <c r="F3047" s="43">
        <v>75</v>
      </c>
      <c r="G3047" s="113">
        <v>39.884999999999998</v>
      </c>
    </row>
    <row r="3048" spans="1:7" s="55" customFormat="1" ht="86.25" x14ac:dyDescent="0.25">
      <c r="A3048" s="143" t="s">
        <v>2871</v>
      </c>
      <c r="B3048" s="149" t="s">
        <v>2567</v>
      </c>
      <c r="C3048" s="271">
        <v>2022</v>
      </c>
      <c r="D3048" s="269" t="s">
        <v>111</v>
      </c>
      <c r="E3048" s="112">
        <v>2</v>
      </c>
      <c r="F3048" s="43">
        <v>80</v>
      </c>
      <c r="G3048" s="113">
        <v>55.337000000000003</v>
      </c>
    </row>
    <row r="3049" spans="1:7" s="55" customFormat="1" ht="18.75" customHeight="1" x14ac:dyDescent="0.25">
      <c r="A3049" s="143" t="s">
        <v>2878</v>
      </c>
      <c r="B3049" s="107" t="s">
        <v>309</v>
      </c>
      <c r="C3049" s="90"/>
      <c r="D3049" s="95"/>
      <c r="E3049" s="253">
        <f>SUM(E3050)</f>
        <v>3</v>
      </c>
      <c r="F3049" s="254">
        <f t="shared" ref="F3049:G3049" si="30">SUM(F3050)</f>
        <v>10</v>
      </c>
      <c r="G3049" s="255">
        <f t="shared" si="30"/>
        <v>112.9843</v>
      </c>
    </row>
    <row r="3050" spans="1:7" s="55" customFormat="1" ht="75" customHeight="1" x14ac:dyDescent="0.25">
      <c r="A3050" s="143" t="s">
        <v>2878</v>
      </c>
      <c r="B3050" s="149" t="s">
        <v>2487</v>
      </c>
      <c r="C3050" s="271">
        <v>2022</v>
      </c>
      <c r="D3050" s="269">
        <v>10</v>
      </c>
      <c r="E3050" s="272">
        <v>3</v>
      </c>
      <c r="F3050" s="267">
        <v>10</v>
      </c>
      <c r="G3050" s="273">
        <v>112.9843</v>
      </c>
    </row>
    <row r="3051" spans="1:7" s="55" customFormat="1" ht="31.9" hidden="1" customHeight="1" x14ac:dyDescent="0.25">
      <c r="A3051" s="143" t="s">
        <v>1370</v>
      </c>
      <c r="B3051" s="99" t="s">
        <v>310</v>
      </c>
      <c r="C3051" s="73"/>
      <c r="D3051" s="74"/>
      <c r="E3051" s="76"/>
      <c r="F3051" s="77"/>
      <c r="G3051" s="78"/>
    </row>
    <row r="3052" spans="1:7" s="55" customFormat="1" ht="31.9" hidden="1" customHeight="1" outlineLevel="1" x14ac:dyDescent="0.25">
      <c r="A3052" s="143" t="s">
        <v>312</v>
      </c>
      <c r="B3052" s="57" t="s">
        <v>1371</v>
      </c>
      <c r="C3052" s="58"/>
      <c r="D3052" s="58"/>
      <c r="E3052" s="59"/>
      <c r="F3052" s="58"/>
      <c r="G3052" s="118"/>
    </row>
    <row r="3053" spans="1:7" s="55" customFormat="1" ht="31.9" hidden="1" customHeight="1" outlineLevel="1" x14ac:dyDescent="0.25">
      <c r="A3053" s="143" t="s">
        <v>1372</v>
      </c>
      <c r="B3053" s="99" t="s">
        <v>306</v>
      </c>
      <c r="C3053" s="73"/>
      <c r="D3053" s="74"/>
      <c r="E3053" s="76"/>
      <c r="F3053" s="77"/>
      <c r="G3053" s="78"/>
    </row>
    <row r="3054" spans="1:7" s="55" customFormat="1" ht="31.9" hidden="1" customHeight="1" outlineLevel="1" x14ac:dyDescent="0.25">
      <c r="A3054" s="143" t="s">
        <v>1373</v>
      </c>
      <c r="B3054" s="99" t="s">
        <v>307</v>
      </c>
      <c r="C3054" s="73"/>
      <c r="D3054" s="74"/>
      <c r="E3054" s="76"/>
      <c r="F3054" s="77"/>
      <c r="G3054" s="78"/>
    </row>
    <row r="3055" spans="1:7" s="55" customFormat="1" ht="31.9" hidden="1" customHeight="1" outlineLevel="1" x14ac:dyDescent="0.25">
      <c r="A3055" s="143" t="s">
        <v>1374</v>
      </c>
      <c r="B3055" s="99" t="s">
        <v>308</v>
      </c>
      <c r="C3055" s="73"/>
      <c r="D3055" s="74"/>
      <c r="E3055" s="76"/>
      <c r="F3055" s="77"/>
      <c r="G3055" s="78"/>
    </row>
    <row r="3056" spans="1:7" s="55" customFormat="1" ht="31.9" hidden="1" customHeight="1" outlineLevel="1" x14ac:dyDescent="0.25">
      <c r="A3056" s="143" t="s">
        <v>1375</v>
      </c>
      <c r="B3056" s="99" t="s">
        <v>309</v>
      </c>
      <c r="C3056" s="73"/>
      <c r="D3056" s="74"/>
      <c r="E3056" s="76"/>
      <c r="F3056" s="77"/>
      <c r="G3056" s="78"/>
    </row>
    <row r="3057" spans="1:7" s="55" customFormat="1" ht="31.9" hidden="1" customHeight="1" outlineLevel="1" x14ac:dyDescent="0.25">
      <c r="A3057" s="143" t="s">
        <v>1376</v>
      </c>
      <c r="B3057" s="99" t="s">
        <v>310</v>
      </c>
      <c r="C3057" s="73"/>
      <c r="D3057" s="74"/>
      <c r="E3057" s="76"/>
      <c r="F3057" s="77"/>
      <c r="G3057" s="78"/>
    </row>
    <row r="3058" spans="1:7" s="55" customFormat="1" ht="31.9" hidden="1" customHeight="1" outlineLevel="1" x14ac:dyDescent="0.25">
      <c r="A3058" s="143" t="s">
        <v>1377</v>
      </c>
      <c r="B3058" s="128" t="s">
        <v>1378</v>
      </c>
      <c r="C3058" s="58"/>
      <c r="D3058" s="58"/>
      <c r="E3058" s="59"/>
      <c r="F3058" s="58"/>
      <c r="G3058" s="118"/>
    </row>
    <row r="3059" spans="1:7" s="55" customFormat="1" ht="31.9" hidden="1" customHeight="1" outlineLevel="1" x14ac:dyDescent="0.25">
      <c r="A3059" s="143" t="s">
        <v>1379</v>
      </c>
      <c r="B3059" s="99" t="s">
        <v>306</v>
      </c>
      <c r="C3059" s="73"/>
      <c r="D3059" s="73"/>
      <c r="E3059" s="76"/>
      <c r="F3059" s="77"/>
      <c r="G3059" s="78"/>
    </row>
    <row r="3060" spans="1:7" s="55" customFormat="1" ht="31.9" hidden="1" customHeight="1" outlineLevel="1" x14ac:dyDescent="0.25">
      <c r="A3060" s="143" t="s">
        <v>1380</v>
      </c>
      <c r="B3060" s="99" t="s">
        <v>1381</v>
      </c>
      <c r="C3060" s="73"/>
      <c r="D3060" s="73"/>
      <c r="E3060" s="76"/>
      <c r="F3060" s="77"/>
      <c r="G3060" s="78"/>
    </row>
    <row r="3061" spans="1:7" s="55" customFormat="1" ht="31.9" hidden="1" customHeight="1" outlineLevel="1" x14ac:dyDescent="0.25">
      <c r="A3061" s="143" t="s">
        <v>1382</v>
      </c>
      <c r="B3061" s="99" t="s">
        <v>1383</v>
      </c>
      <c r="C3061" s="73"/>
      <c r="D3061" s="73"/>
      <c r="E3061" s="76"/>
      <c r="F3061" s="77"/>
      <c r="G3061" s="78"/>
    </row>
    <row r="3062" spans="1:7" s="55" customFormat="1" ht="31.9" hidden="1" customHeight="1" outlineLevel="1" x14ac:dyDescent="0.25">
      <c r="A3062" s="143" t="s">
        <v>1384</v>
      </c>
      <c r="B3062" s="99" t="s">
        <v>1385</v>
      </c>
      <c r="C3062" s="73"/>
      <c r="D3062" s="73"/>
      <c r="E3062" s="76"/>
      <c r="F3062" s="77"/>
      <c r="G3062" s="78"/>
    </row>
    <row r="3063" spans="1:7" s="55" customFormat="1" ht="31.9" hidden="1" customHeight="1" outlineLevel="1" x14ac:dyDescent="0.25">
      <c r="A3063" s="143" t="s">
        <v>1386</v>
      </c>
      <c r="B3063" s="99" t="s">
        <v>1387</v>
      </c>
      <c r="C3063" s="73"/>
      <c r="D3063" s="73"/>
      <c r="E3063" s="76"/>
      <c r="F3063" s="77"/>
      <c r="G3063" s="78"/>
    </row>
    <row r="3064" spans="1:7" s="55" customFormat="1" ht="31.9" hidden="1" customHeight="1" outlineLevel="1" x14ac:dyDescent="0.25">
      <c r="A3064" s="143" t="s">
        <v>1388</v>
      </c>
      <c r="B3064" s="99" t="s">
        <v>307</v>
      </c>
      <c r="C3064" s="73"/>
      <c r="D3064" s="73"/>
      <c r="E3064" s="76"/>
      <c r="F3064" s="77"/>
      <c r="G3064" s="78"/>
    </row>
    <row r="3065" spans="1:7" s="55" customFormat="1" ht="31.9" hidden="1" customHeight="1" outlineLevel="1" x14ac:dyDescent="0.25">
      <c r="A3065" s="143" t="s">
        <v>1389</v>
      </c>
      <c r="B3065" s="99" t="s">
        <v>1381</v>
      </c>
      <c r="C3065" s="73"/>
      <c r="D3065" s="73"/>
      <c r="E3065" s="76"/>
      <c r="F3065" s="77"/>
      <c r="G3065" s="78"/>
    </row>
    <row r="3066" spans="1:7" s="55" customFormat="1" ht="31.9" hidden="1" customHeight="1" outlineLevel="1" x14ac:dyDescent="0.25">
      <c r="A3066" s="143" t="s">
        <v>1390</v>
      </c>
      <c r="B3066" s="99" t="s">
        <v>1383</v>
      </c>
      <c r="C3066" s="73"/>
      <c r="D3066" s="73"/>
      <c r="E3066" s="76"/>
      <c r="F3066" s="77"/>
      <c r="G3066" s="78"/>
    </row>
    <row r="3067" spans="1:7" s="55" customFormat="1" ht="31.9" hidden="1" customHeight="1" outlineLevel="1" x14ac:dyDescent="0.25">
      <c r="A3067" s="143" t="s">
        <v>1391</v>
      </c>
      <c r="B3067" s="99" t="s">
        <v>1385</v>
      </c>
      <c r="C3067" s="73"/>
      <c r="D3067" s="73"/>
      <c r="E3067" s="76"/>
      <c r="F3067" s="77"/>
      <c r="G3067" s="78"/>
    </row>
    <row r="3068" spans="1:7" s="55" customFormat="1" ht="31.9" hidden="1" customHeight="1" outlineLevel="1" x14ac:dyDescent="0.25">
      <c r="A3068" s="143" t="s">
        <v>1392</v>
      </c>
      <c r="B3068" s="99" t="s">
        <v>1387</v>
      </c>
      <c r="C3068" s="73"/>
      <c r="D3068" s="73"/>
      <c r="E3068" s="76"/>
      <c r="F3068" s="77"/>
      <c r="G3068" s="78"/>
    </row>
    <row r="3069" spans="1:7" s="55" customFormat="1" ht="31.9" hidden="1" customHeight="1" outlineLevel="1" x14ac:dyDescent="0.25">
      <c r="A3069" s="143" t="s">
        <v>1393</v>
      </c>
      <c r="B3069" s="99" t="s">
        <v>308</v>
      </c>
      <c r="C3069" s="73"/>
      <c r="D3069" s="73"/>
      <c r="E3069" s="76"/>
      <c r="F3069" s="77"/>
      <c r="G3069" s="78"/>
    </row>
    <row r="3070" spans="1:7" s="55" customFormat="1" ht="31.9" hidden="1" customHeight="1" outlineLevel="1" x14ac:dyDescent="0.25">
      <c r="A3070" s="143" t="s">
        <v>1394</v>
      </c>
      <c r="B3070" s="99" t="s">
        <v>1381</v>
      </c>
      <c r="C3070" s="73"/>
      <c r="D3070" s="73"/>
      <c r="E3070" s="76"/>
      <c r="F3070" s="77"/>
      <c r="G3070" s="78"/>
    </row>
    <row r="3071" spans="1:7" s="55" customFormat="1" ht="31.9" hidden="1" customHeight="1" outlineLevel="1" x14ac:dyDescent="0.25">
      <c r="A3071" s="143" t="s">
        <v>1395</v>
      </c>
      <c r="B3071" s="99" t="s">
        <v>1383</v>
      </c>
      <c r="C3071" s="73"/>
      <c r="D3071" s="73"/>
      <c r="E3071" s="76"/>
      <c r="F3071" s="77"/>
      <c r="G3071" s="78"/>
    </row>
    <row r="3072" spans="1:7" s="55" customFormat="1" ht="31.9" hidden="1" customHeight="1" outlineLevel="1" x14ac:dyDescent="0.25">
      <c r="A3072" s="143" t="s">
        <v>1396</v>
      </c>
      <c r="B3072" s="99" t="s">
        <v>1385</v>
      </c>
      <c r="C3072" s="73"/>
      <c r="D3072" s="73"/>
      <c r="E3072" s="76"/>
      <c r="F3072" s="77"/>
      <c r="G3072" s="78"/>
    </row>
    <row r="3073" spans="1:7" s="55" customFormat="1" ht="31.9" hidden="1" customHeight="1" outlineLevel="1" x14ac:dyDescent="0.25">
      <c r="A3073" s="143" t="s">
        <v>1397</v>
      </c>
      <c r="B3073" s="99" t="s">
        <v>1387</v>
      </c>
      <c r="C3073" s="73"/>
      <c r="D3073" s="73"/>
      <c r="E3073" s="76"/>
      <c r="F3073" s="77"/>
      <c r="G3073" s="78"/>
    </row>
    <row r="3074" spans="1:7" s="55" customFormat="1" ht="31.9" hidden="1" customHeight="1" outlineLevel="1" x14ac:dyDescent="0.25">
      <c r="A3074" s="143" t="s">
        <v>1398</v>
      </c>
      <c r="B3074" s="99" t="s">
        <v>309</v>
      </c>
      <c r="C3074" s="73"/>
      <c r="D3074" s="73"/>
      <c r="E3074" s="76"/>
      <c r="F3074" s="77"/>
      <c r="G3074" s="78"/>
    </row>
    <row r="3075" spans="1:7" s="55" customFormat="1" ht="31.9" hidden="1" customHeight="1" outlineLevel="1" x14ac:dyDescent="0.25">
      <c r="A3075" s="143" t="s">
        <v>1399</v>
      </c>
      <c r="B3075" s="99" t="s">
        <v>1381</v>
      </c>
      <c r="C3075" s="73"/>
      <c r="D3075" s="73"/>
      <c r="E3075" s="76"/>
      <c r="F3075" s="77"/>
      <c r="G3075" s="78"/>
    </row>
    <row r="3076" spans="1:7" s="55" customFormat="1" ht="31.9" hidden="1" customHeight="1" outlineLevel="1" x14ac:dyDescent="0.25">
      <c r="A3076" s="143" t="s">
        <v>1400</v>
      </c>
      <c r="B3076" s="99" t="s">
        <v>1383</v>
      </c>
      <c r="C3076" s="73"/>
      <c r="D3076" s="73"/>
      <c r="E3076" s="76"/>
      <c r="F3076" s="77"/>
      <c r="G3076" s="78"/>
    </row>
    <row r="3077" spans="1:7" s="55" customFormat="1" ht="31.9" hidden="1" customHeight="1" outlineLevel="1" x14ac:dyDescent="0.25">
      <c r="A3077" s="143" t="s">
        <v>1401</v>
      </c>
      <c r="B3077" s="99" t="s">
        <v>1385</v>
      </c>
      <c r="C3077" s="73"/>
      <c r="D3077" s="73"/>
      <c r="E3077" s="76"/>
      <c r="F3077" s="77"/>
      <c r="G3077" s="78"/>
    </row>
    <row r="3078" spans="1:7" s="55" customFormat="1" ht="31.9" hidden="1" customHeight="1" outlineLevel="1" x14ac:dyDescent="0.25">
      <c r="A3078" s="143" t="s">
        <v>1402</v>
      </c>
      <c r="B3078" s="99" t="s">
        <v>1387</v>
      </c>
      <c r="C3078" s="73"/>
      <c r="D3078" s="73"/>
      <c r="E3078" s="76"/>
      <c r="F3078" s="77"/>
      <c r="G3078" s="78"/>
    </row>
    <row r="3079" spans="1:7" s="55" customFormat="1" ht="31.9" hidden="1" customHeight="1" outlineLevel="1" x14ac:dyDescent="0.25">
      <c r="A3079" s="143" t="s">
        <v>1403</v>
      </c>
      <c r="B3079" s="99" t="s">
        <v>310</v>
      </c>
      <c r="C3079" s="73"/>
      <c r="D3079" s="73"/>
      <c r="E3079" s="76"/>
      <c r="F3079" s="77"/>
      <c r="G3079" s="78"/>
    </row>
    <row r="3080" spans="1:7" s="55" customFormat="1" ht="31.9" hidden="1" customHeight="1" outlineLevel="1" x14ac:dyDescent="0.25">
      <c r="A3080" s="143" t="s">
        <v>1404</v>
      </c>
      <c r="B3080" s="99" t="s">
        <v>1381</v>
      </c>
      <c r="C3080" s="73"/>
      <c r="D3080" s="73"/>
      <c r="E3080" s="76"/>
      <c r="F3080" s="77"/>
      <c r="G3080" s="78"/>
    </row>
    <row r="3081" spans="1:7" s="55" customFormat="1" ht="31.9" hidden="1" customHeight="1" outlineLevel="1" x14ac:dyDescent="0.25">
      <c r="A3081" s="143" t="s">
        <v>1405</v>
      </c>
      <c r="B3081" s="99" t="s">
        <v>1383</v>
      </c>
      <c r="C3081" s="73"/>
      <c r="D3081" s="73"/>
      <c r="E3081" s="76"/>
      <c r="F3081" s="77"/>
      <c r="G3081" s="78"/>
    </row>
    <row r="3082" spans="1:7" s="55" customFormat="1" ht="31.9" hidden="1" customHeight="1" outlineLevel="1" x14ac:dyDescent="0.25">
      <c r="A3082" s="143" t="s">
        <v>1406</v>
      </c>
      <c r="B3082" s="99" t="s">
        <v>1385</v>
      </c>
      <c r="C3082" s="73"/>
      <c r="D3082" s="73"/>
      <c r="E3082" s="76"/>
      <c r="F3082" s="77"/>
      <c r="G3082" s="78"/>
    </row>
    <row r="3083" spans="1:7" s="55" customFormat="1" ht="31.9" hidden="1" customHeight="1" outlineLevel="1" x14ac:dyDescent="0.25">
      <c r="A3083" s="143" t="s">
        <v>1407</v>
      </c>
      <c r="B3083" s="99" t="s">
        <v>1387</v>
      </c>
      <c r="C3083" s="73"/>
      <c r="D3083" s="73"/>
      <c r="E3083" s="76"/>
      <c r="F3083" s="77"/>
      <c r="G3083" s="78"/>
    </row>
    <row r="3084" spans="1:7" s="55" customFormat="1" ht="31.9" hidden="1" customHeight="1" outlineLevel="1" x14ac:dyDescent="0.25">
      <c r="A3084" s="143" t="s">
        <v>1408</v>
      </c>
      <c r="B3084" s="57" t="s">
        <v>1409</v>
      </c>
      <c r="C3084" s="58"/>
      <c r="D3084" s="58"/>
      <c r="E3084" s="59"/>
      <c r="F3084" s="58"/>
      <c r="G3084" s="118"/>
    </row>
    <row r="3085" spans="1:7" s="55" customFormat="1" ht="31.9" hidden="1" customHeight="1" outlineLevel="1" x14ac:dyDescent="0.25">
      <c r="A3085" s="143" t="s">
        <v>1410</v>
      </c>
      <c r="B3085" s="99" t="s">
        <v>306</v>
      </c>
      <c r="C3085" s="73"/>
      <c r="D3085" s="73"/>
      <c r="E3085" s="76"/>
      <c r="F3085" s="77"/>
      <c r="G3085" s="78"/>
    </row>
    <row r="3086" spans="1:7" s="55" customFormat="1" ht="31.9" hidden="1" customHeight="1" outlineLevel="1" x14ac:dyDescent="0.25">
      <c r="A3086" s="143" t="s">
        <v>1411</v>
      </c>
      <c r="B3086" s="99" t="s">
        <v>1381</v>
      </c>
      <c r="C3086" s="73"/>
      <c r="D3086" s="73"/>
      <c r="E3086" s="76"/>
      <c r="F3086" s="77"/>
      <c r="G3086" s="78"/>
    </row>
    <row r="3087" spans="1:7" s="55" customFormat="1" ht="31.9" hidden="1" customHeight="1" outlineLevel="1" x14ac:dyDescent="0.25">
      <c r="A3087" s="143" t="s">
        <v>1412</v>
      </c>
      <c r="B3087" s="99" t="s">
        <v>1383</v>
      </c>
      <c r="C3087" s="73"/>
      <c r="D3087" s="73"/>
      <c r="E3087" s="76"/>
      <c r="F3087" s="77"/>
      <c r="G3087" s="78"/>
    </row>
    <row r="3088" spans="1:7" s="55" customFormat="1" ht="31.9" hidden="1" customHeight="1" outlineLevel="1" x14ac:dyDescent="0.25">
      <c r="A3088" s="143" t="s">
        <v>1413</v>
      </c>
      <c r="B3088" s="99" t="s">
        <v>1385</v>
      </c>
      <c r="C3088" s="73"/>
      <c r="D3088" s="73"/>
      <c r="E3088" s="76"/>
      <c r="F3088" s="77"/>
      <c r="G3088" s="78"/>
    </row>
    <row r="3089" spans="1:7" s="55" customFormat="1" ht="31.9" hidden="1" customHeight="1" outlineLevel="1" x14ac:dyDescent="0.25">
      <c r="A3089" s="143" t="s">
        <v>1414</v>
      </c>
      <c r="B3089" s="99" t="s">
        <v>1387</v>
      </c>
      <c r="C3089" s="73"/>
      <c r="D3089" s="73"/>
      <c r="E3089" s="76"/>
      <c r="F3089" s="77"/>
      <c r="G3089" s="78"/>
    </row>
    <row r="3090" spans="1:7" s="55" customFormat="1" ht="31.9" hidden="1" customHeight="1" outlineLevel="1" x14ac:dyDescent="0.25">
      <c r="A3090" s="143" t="s">
        <v>1415</v>
      </c>
      <c r="B3090" s="99" t="s">
        <v>307</v>
      </c>
      <c r="C3090" s="73"/>
      <c r="D3090" s="73"/>
      <c r="E3090" s="76"/>
      <c r="F3090" s="77"/>
      <c r="G3090" s="78"/>
    </row>
    <row r="3091" spans="1:7" s="55" customFormat="1" ht="31.9" hidden="1" customHeight="1" outlineLevel="1" x14ac:dyDescent="0.25">
      <c r="A3091" s="143" t="s">
        <v>1416</v>
      </c>
      <c r="B3091" s="99" t="s">
        <v>1381</v>
      </c>
      <c r="C3091" s="73"/>
      <c r="D3091" s="73"/>
      <c r="E3091" s="76"/>
      <c r="F3091" s="77"/>
      <c r="G3091" s="78"/>
    </row>
    <row r="3092" spans="1:7" s="55" customFormat="1" ht="31.9" hidden="1" customHeight="1" outlineLevel="1" x14ac:dyDescent="0.25">
      <c r="A3092" s="143" t="s">
        <v>1417</v>
      </c>
      <c r="B3092" s="99" t="s">
        <v>1383</v>
      </c>
      <c r="C3092" s="73"/>
      <c r="D3092" s="73"/>
      <c r="E3092" s="76"/>
      <c r="F3092" s="77"/>
      <c r="G3092" s="78"/>
    </row>
    <row r="3093" spans="1:7" s="55" customFormat="1" ht="31.9" hidden="1" customHeight="1" outlineLevel="1" x14ac:dyDescent="0.25">
      <c r="A3093" s="143" t="s">
        <v>1418</v>
      </c>
      <c r="B3093" s="99" t="s">
        <v>1385</v>
      </c>
      <c r="C3093" s="73"/>
      <c r="D3093" s="73"/>
      <c r="E3093" s="76"/>
      <c r="F3093" s="77"/>
      <c r="G3093" s="78"/>
    </row>
    <row r="3094" spans="1:7" s="55" customFormat="1" ht="31.9" hidden="1" customHeight="1" outlineLevel="1" x14ac:dyDescent="0.25">
      <c r="A3094" s="143" t="s">
        <v>1419</v>
      </c>
      <c r="B3094" s="99" t="s">
        <v>1387</v>
      </c>
      <c r="C3094" s="73"/>
      <c r="D3094" s="73"/>
      <c r="E3094" s="76"/>
      <c r="F3094" s="77"/>
      <c r="G3094" s="78"/>
    </row>
    <row r="3095" spans="1:7" s="55" customFormat="1" ht="31.9" hidden="1" customHeight="1" outlineLevel="1" x14ac:dyDescent="0.25">
      <c r="A3095" s="143" t="s">
        <v>1420</v>
      </c>
      <c r="B3095" s="99" t="s">
        <v>308</v>
      </c>
      <c r="C3095" s="73"/>
      <c r="D3095" s="73"/>
      <c r="E3095" s="76"/>
      <c r="F3095" s="77"/>
      <c r="G3095" s="78"/>
    </row>
    <row r="3096" spans="1:7" s="55" customFormat="1" ht="31.9" hidden="1" customHeight="1" outlineLevel="1" x14ac:dyDescent="0.25">
      <c r="A3096" s="143" t="s">
        <v>1421</v>
      </c>
      <c r="B3096" s="99" t="s">
        <v>1381</v>
      </c>
      <c r="C3096" s="73"/>
      <c r="D3096" s="73"/>
      <c r="E3096" s="76"/>
      <c r="F3096" s="77"/>
      <c r="G3096" s="78"/>
    </row>
    <row r="3097" spans="1:7" s="55" customFormat="1" ht="31.9" hidden="1" customHeight="1" outlineLevel="1" x14ac:dyDescent="0.25">
      <c r="A3097" s="143" t="s">
        <v>1422</v>
      </c>
      <c r="B3097" s="99" t="s">
        <v>1383</v>
      </c>
      <c r="C3097" s="73"/>
      <c r="D3097" s="73"/>
      <c r="E3097" s="76"/>
      <c r="F3097" s="77"/>
      <c r="G3097" s="78"/>
    </row>
    <row r="3098" spans="1:7" s="55" customFormat="1" ht="31.9" hidden="1" customHeight="1" outlineLevel="1" x14ac:dyDescent="0.25">
      <c r="A3098" s="143" t="s">
        <v>1423</v>
      </c>
      <c r="B3098" s="99" t="s">
        <v>1385</v>
      </c>
      <c r="C3098" s="73"/>
      <c r="D3098" s="73"/>
      <c r="E3098" s="76"/>
      <c r="F3098" s="77"/>
      <c r="G3098" s="78"/>
    </row>
    <row r="3099" spans="1:7" s="55" customFormat="1" ht="31.9" hidden="1" customHeight="1" outlineLevel="1" x14ac:dyDescent="0.25">
      <c r="A3099" s="143" t="s">
        <v>1424</v>
      </c>
      <c r="B3099" s="99" t="s">
        <v>1387</v>
      </c>
      <c r="C3099" s="73"/>
      <c r="D3099" s="73"/>
      <c r="E3099" s="76"/>
      <c r="F3099" s="77"/>
      <c r="G3099" s="78"/>
    </row>
    <row r="3100" spans="1:7" s="55" customFormat="1" ht="31.9" hidden="1" customHeight="1" outlineLevel="1" x14ac:dyDescent="0.25">
      <c r="A3100" s="143" t="s">
        <v>1425</v>
      </c>
      <c r="B3100" s="99" t="s">
        <v>309</v>
      </c>
      <c r="C3100" s="73"/>
      <c r="D3100" s="73"/>
      <c r="E3100" s="76"/>
      <c r="F3100" s="77"/>
      <c r="G3100" s="78"/>
    </row>
    <row r="3101" spans="1:7" s="55" customFormat="1" ht="31.9" hidden="1" customHeight="1" outlineLevel="1" x14ac:dyDescent="0.25">
      <c r="A3101" s="143" t="s">
        <v>1426</v>
      </c>
      <c r="B3101" s="99" t="s">
        <v>1381</v>
      </c>
      <c r="C3101" s="73"/>
      <c r="D3101" s="73"/>
      <c r="E3101" s="76"/>
      <c r="F3101" s="77"/>
      <c r="G3101" s="78"/>
    </row>
    <row r="3102" spans="1:7" s="55" customFormat="1" ht="31.9" hidden="1" customHeight="1" outlineLevel="1" x14ac:dyDescent="0.25">
      <c r="A3102" s="143" t="s">
        <v>1427</v>
      </c>
      <c r="B3102" s="99" t="s">
        <v>1383</v>
      </c>
      <c r="C3102" s="73"/>
      <c r="D3102" s="73"/>
      <c r="E3102" s="76"/>
      <c r="F3102" s="77"/>
      <c r="G3102" s="78"/>
    </row>
    <row r="3103" spans="1:7" s="55" customFormat="1" ht="31.9" hidden="1" customHeight="1" outlineLevel="1" x14ac:dyDescent="0.25">
      <c r="A3103" s="143" t="s">
        <v>1428</v>
      </c>
      <c r="B3103" s="99" t="s">
        <v>1385</v>
      </c>
      <c r="C3103" s="73"/>
      <c r="D3103" s="73"/>
      <c r="E3103" s="76"/>
      <c r="F3103" s="77"/>
      <c r="G3103" s="78"/>
    </row>
    <row r="3104" spans="1:7" s="55" customFormat="1" ht="31.9" hidden="1" customHeight="1" outlineLevel="1" x14ac:dyDescent="0.25">
      <c r="A3104" s="143" t="s">
        <v>1429</v>
      </c>
      <c r="B3104" s="99" t="s">
        <v>1387</v>
      </c>
      <c r="C3104" s="73"/>
      <c r="D3104" s="73"/>
      <c r="E3104" s="76"/>
      <c r="F3104" s="77"/>
      <c r="G3104" s="78"/>
    </row>
    <row r="3105" spans="1:7" s="55" customFormat="1" ht="31.9" hidden="1" customHeight="1" outlineLevel="1" x14ac:dyDescent="0.25">
      <c r="A3105" s="143" t="s">
        <v>1430</v>
      </c>
      <c r="B3105" s="99" t="s">
        <v>310</v>
      </c>
      <c r="C3105" s="73"/>
      <c r="D3105" s="73"/>
      <c r="E3105" s="76"/>
      <c r="F3105" s="77"/>
      <c r="G3105" s="78"/>
    </row>
    <row r="3106" spans="1:7" s="55" customFormat="1" ht="31.9" hidden="1" customHeight="1" outlineLevel="1" x14ac:dyDescent="0.25">
      <c r="A3106" s="143" t="s">
        <v>1431</v>
      </c>
      <c r="B3106" s="99" t="s">
        <v>1381</v>
      </c>
      <c r="C3106" s="73"/>
      <c r="D3106" s="73"/>
      <c r="E3106" s="76"/>
      <c r="F3106" s="77"/>
      <c r="G3106" s="78"/>
    </row>
    <row r="3107" spans="1:7" s="55" customFormat="1" ht="31.9" hidden="1" customHeight="1" outlineLevel="1" x14ac:dyDescent="0.25">
      <c r="A3107" s="143" t="s">
        <v>1432</v>
      </c>
      <c r="B3107" s="99" t="s">
        <v>1383</v>
      </c>
      <c r="C3107" s="73"/>
      <c r="D3107" s="73"/>
      <c r="E3107" s="76"/>
      <c r="F3107" s="77"/>
      <c r="G3107" s="78"/>
    </row>
    <row r="3108" spans="1:7" s="55" customFormat="1" ht="31.9" hidden="1" customHeight="1" outlineLevel="1" x14ac:dyDescent="0.25">
      <c r="A3108" s="143" t="s">
        <v>1433</v>
      </c>
      <c r="B3108" s="99" t="s">
        <v>1385</v>
      </c>
      <c r="C3108" s="73"/>
      <c r="D3108" s="73"/>
      <c r="E3108" s="76"/>
      <c r="F3108" s="77"/>
      <c r="G3108" s="78"/>
    </row>
    <row r="3109" spans="1:7" s="55" customFormat="1" ht="31.9" hidden="1" customHeight="1" outlineLevel="1" x14ac:dyDescent="0.25">
      <c r="A3109" s="143" t="s">
        <v>1434</v>
      </c>
      <c r="B3109" s="99" t="s">
        <v>1387</v>
      </c>
      <c r="C3109" s="73"/>
      <c r="D3109" s="73"/>
      <c r="E3109" s="76"/>
      <c r="F3109" s="77"/>
      <c r="G3109" s="78"/>
    </row>
    <row r="3110" spans="1:7" s="55" customFormat="1" ht="31.9" hidden="1" customHeight="1" outlineLevel="1" x14ac:dyDescent="0.25">
      <c r="A3110" s="143" t="s">
        <v>1435</v>
      </c>
      <c r="B3110" s="57" t="s">
        <v>1436</v>
      </c>
      <c r="C3110" s="58"/>
      <c r="D3110" s="58"/>
      <c r="E3110" s="59"/>
      <c r="F3110" s="58"/>
      <c r="G3110" s="118"/>
    </row>
    <row r="3111" spans="1:7" s="55" customFormat="1" ht="31.9" hidden="1" customHeight="1" outlineLevel="1" x14ac:dyDescent="0.25">
      <c r="A3111" s="143" t="s">
        <v>1437</v>
      </c>
      <c r="B3111" s="99" t="s">
        <v>306</v>
      </c>
      <c r="C3111" s="73"/>
      <c r="D3111" s="73"/>
      <c r="E3111" s="76"/>
      <c r="F3111" s="77"/>
      <c r="G3111" s="78"/>
    </row>
    <row r="3112" spans="1:7" s="55" customFormat="1" ht="31.9" hidden="1" customHeight="1" outlineLevel="1" x14ac:dyDescent="0.25">
      <c r="A3112" s="143" t="s">
        <v>1438</v>
      </c>
      <c r="B3112" s="99" t="s">
        <v>1381</v>
      </c>
      <c r="C3112" s="73"/>
      <c r="D3112" s="73"/>
      <c r="E3112" s="76"/>
      <c r="F3112" s="77"/>
      <c r="G3112" s="78"/>
    </row>
    <row r="3113" spans="1:7" s="55" customFormat="1" ht="31.9" hidden="1" customHeight="1" outlineLevel="1" x14ac:dyDescent="0.25">
      <c r="A3113" s="143" t="s">
        <v>1439</v>
      </c>
      <c r="B3113" s="99" t="s">
        <v>1383</v>
      </c>
      <c r="C3113" s="73"/>
      <c r="D3113" s="73"/>
      <c r="E3113" s="76"/>
      <c r="F3113" s="77"/>
      <c r="G3113" s="78"/>
    </row>
    <row r="3114" spans="1:7" s="55" customFormat="1" ht="31.9" hidden="1" customHeight="1" outlineLevel="1" x14ac:dyDescent="0.25">
      <c r="A3114" s="143" t="s">
        <v>1440</v>
      </c>
      <c r="B3114" s="99" t="s">
        <v>1385</v>
      </c>
      <c r="C3114" s="73"/>
      <c r="D3114" s="73"/>
      <c r="E3114" s="76"/>
      <c r="F3114" s="77"/>
      <c r="G3114" s="78"/>
    </row>
    <row r="3115" spans="1:7" s="55" customFormat="1" ht="31.9" hidden="1" customHeight="1" outlineLevel="1" x14ac:dyDescent="0.25">
      <c r="A3115" s="143" t="s">
        <v>1441</v>
      </c>
      <c r="B3115" s="99" t="s">
        <v>1387</v>
      </c>
      <c r="C3115" s="73"/>
      <c r="D3115" s="73"/>
      <c r="E3115" s="76"/>
      <c r="F3115" s="77"/>
      <c r="G3115" s="78"/>
    </row>
    <row r="3116" spans="1:7" s="55" customFormat="1" ht="31.9" hidden="1" customHeight="1" outlineLevel="1" x14ac:dyDescent="0.25">
      <c r="A3116" s="143" t="s">
        <v>1442</v>
      </c>
      <c r="B3116" s="99" t="s">
        <v>307</v>
      </c>
      <c r="C3116" s="73"/>
      <c r="D3116" s="73"/>
      <c r="E3116" s="76"/>
      <c r="F3116" s="77"/>
      <c r="G3116" s="78"/>
    </row>
    <row r="3117" spans="1:7" s="55" customFormat="1" ht="31.9" hidden="1" customHeight="1" outlineLevel="1" x14ac:dyDescent="0.25">
      <c r="A3117" s="143" t="s">
        <v>1443</v>
      </c>
      <c r="B3117" s="99" t="s">
        <v>1381</v>
      </c>
      <c r="C3117" s="73"/>
      <c r="D3117" s="73"/>
      <c r="E3117" s="76"/>
      <c r="F3117" s="77"/>
      <c r="G3117" s="78"/>
    </row>
    <row r="3118" spans="1:7" s="55" customFormat="1" ht="31.9" hidden="1" customHeight="1" outlineLevel="1" x14ac:dyDescent="0.25">
      <c r="A3118" s="143" t="s">
        <v>1444</v>
      </c>
      <c r="B3118" s="99" t="s">
        <v>1383</v>
      </c>
      <c r="C3118" s="73"/>
      <c r="D3118" s="73"/>
      <c r="E3118" s="76"/>
      <c r="F3118" s="77"/>
      <c r="G3118" s="78"/>
    </row>
    <row r="3119" spans="1:7" s="55" customFormat="1" ht="31.9" hidden="1" customHeight="1" outlineLevel="1" x14ac:dyDescent="0.25">
      <c r="A3119" s="143" t="s">
        <v>1445</v>
      </c>
      <c r="B3119" s="99" t="s">
        <v>1385</v>
      </c>
      <c r="C3119" s="73"/>
      <c r="D3119" s="73"/>
      <c r="E3119" s="76"/>
      <c r="F3119" s="77"/>
      <c r="G3119" s="78"/>
    </row>
    <row r="3120" spans="1:7" s="55" customFormat="1" ht="31.9" hidden="1" customHeight="1" outlineLevel="1" x14ac:dyDescent="0.25">
      <c r="A3120" s="143" t="s">
        <v>1446</v>
      </c>
      <c r="B3120" s="99" t="s">
        <v>1387</v>
      </c>
      <c r="C3120" s="73"/>
      <c r="D3120" s="73"/>
      <c r="E3120" s="76"/>
      <c r="F3120" s="77"/>
      <c r="G3120" s="78"/>
    </row>
    <row r="3121" spans="1:7" s="55" customFormat="1" ht="31.9" hidden="1" customHeight="1" outlineLevel="1" x14ac:dyDescent="0.25">
      <c r="A3121" s="143" t="s">
        <v>1447</v>
      </c>
      <c r="B3121" s="99" t="s">
        <v>308</v>
      </c>
      <c r="C3121" s="73"/>
      <c r="D3121" s="73"/>
      <c r="E3121" s="76"/>
      <c r="F3121" s="77"/>
      <c r="G3121" s="78"/>
    </row>
    <row r="3122" spans="1:7" s="55" customFormat="1" ht="31.9" hidden="1" customHeight="1" outlineLevel="1" x14ac:dyDescent="0.25">
      <c r="A3122" s="143" t="s">
        <v>1448</v>
      </c>
      <c r="B3122" s="99" t="s">
        <v>1381</v>
      </c>
      <c r="C3122" s="73"/>
      <c r="D3122" s="73"/>
      <c r="E3122" s="76"/>
      <c r="F3122" s="77"/>
      <c r="G3122" s="78"/>
    </row>
    <row r="3123" spans="1:7" s="55" customFormat="1" ht="31.9" hidden="1" customHeight="1" outlineLevel="1" x14ac:dyDescent="0.25">
      <c r="A3123" s="143" t="s">
        <v>1449</v>
      </c>
      <c r="B3123" s="99" t="s">
        <v>1383</v>
      </c>
      <c r="C3123" s="73"/>
      <c r="D3123" s="73"/>
      <c r="E3123" s="76"/>
      <c r="F3123" s="77"/>
      <c r="G3123" s="78"/>
    </row>
    <row r="3124" spans="1:7" s="55" customFormat="1" ht="31.9" hidden="1" customHeight="1" outlineLevel="1" x14ac:dyDescent="0.25">
      <c r="A3124" s="143" t="s">
        <v>1450</v>
      </c>
      <c r="B3124" s="99" t="s">
        <v>1385</v>
      </c>
      <c r="C3124" s="73"/>
      <c r="D3124" s="73"/>
      <c r="E3124" s="76"/>
      <c r="F3124" s="77"/>
      <c r="G3124" s="78"/>
    </row>
    <row r="3125" spans="1:7" s="55" customFormat="1" ht="31.9" hidden="1" customHeight="1" outlineLevel="1" x14ac:dyDescent="0.25">
      <c r="A3125" s="143" t="s">
        <v>1451</v>
      </c>
      <c r="B3125" s="99" t="s">
        <v>1387</v>
      </c>
      <c r="C3125" s="73"/>
      <c r="D3125" s="73"/>
      <c r="E3125" s="76"/>
      <c r="F3125" s="77"/>
      <c r="G3125" s="78"/>
    </row>
    <row r="3126" spans="1:7" s="55" customFormat="1" ht="31.9" hidden="1" customHeight="1" outlineLevel="1" x14ac:dyDescent="0.25">
      <c r="A3126" s="143" t="s">
        <v>1452</v>
      </c>
      <c r="B3126" s="99" t="s">
        <v>309</v>
      </c>
      <c r="C3126" s="73"/>
      <c r="D3126" s="73"/>
      <c r="E3126" s="76"/>
      <c r="F3126" s="77"/>
      <c r="G3126" s="78"/>
    </row>
    <row r="3127" spans="1:7" s="55" customFormat="1" ht="31.9" hidden="1" customHeight="1" outlineLevel="1" x14ac:dyDescent="0.25">
      <c r="A3127" s="143" t="s">
        <v>1453</v>
      </c>
      <c r="B3127" s="99" t="s">
        <v>1381</v>
      </c>
      <c r="C3127" s="73"/>
      <c r="D3127" s="73"/>
      <c r="E3127" s="76"/>
      <c r="F3127" s="77"/>
      <c r="G3127" s="78"/>
    </row>
    <row r="3128" spans="1:7" s="55" customFormat="1" ht="31.9" hidden="1" customHeight="1" outlineLevel="1" x14ac:dyDescent="0.25">
      <c r="A3128" s="143" t="s">
        <v>1454</v>
      </c>
      <c r="B3128" s="99" t="s">
        <v>1383</v>
      </c>
      <c r="C3128" s="73"/>
      <c r="D3128" s="73"/>
      <c r="E3128" s="76"/>
      <c r="F3128" s="77"/>
      <c r="G3128" s="78"/>
    </row>
    <row r="3129" spans="1:7" s="55" customFormat="1" ht="31.9" hidden="1" customHeight="1" outlineLevel="1" x14ac:dyDescent="0.25">
      <c r="A3129" s="143" t="s">
        <v>1455</v>
      </c>
      <c r="B3129" s="99" t="s">
        <v>1385</v>
      </c>
      <c r="C3129" s="73"/>
      <c r="D3129" s="73"/>
      <c r="E3129" s="76"/>
      <c r="F3129" s="77"/>
      <c r="G3129" s="78"/>
    </row>
    <row r="3130" spans="1:7" s="55" customFormat="1" ht="31.9" hidden="1" customHeight="1" outlineLevel="1" x14ac:dyDescent="0.25">
      <c r="A3130" s="143" t="s">
        <v>1456</v>
      </c>
      <c r="B3130" s="99" t="s">
        <v>1387</v>
      </c>
      <c r="C3130" s="73"/>
      <c r="D3130" s="73"/>
      <c r="E3130" s="76"/>
      <c r="F3130" s="77"/>
      <c r="G3130" s="78"/>
    </row>
    <row r="3131" spans="1:7" s="55" customFormat="1" ht="31.9" hidden="1" customHeight="1" outlineLevel="1" x14ac:dyDescent="0.25">
      <c r="A3131" s="143" t="s">
        <v>1457</v>
      </c>
      <c r="B3131" s="99" t="s">
        <v>310</v>
      </c>
      <c r="C3131" s="73"/>
      <c r="D3131" s="73"/>
      <c r="E3131" s="76"/>
      <c r="F3131" s="77"/>
      <c r="G3131" s="78"/>
    </row>
    <row r="3132" spans="1:7" s="55" customFormat="1" ht="31.9" hidden="1" customHeight="1" outlineLevel="1" x14ac:dyDescent="0.25">
      <c r="A3132" s="143" t="s">
        <v>1458</v>
      </c>
      <c r="B3132" s="99" t="s">
        <v>1381</v>
      </c>
      <c r="C3132" s="73"/>
      <c r="D3132" s="73"/>
      <c r="E3132" s="76"/>
      <c r="F3132" s="77"/>
      <c r="G3132" s="78"/>
    </row>
    <row r="3133" spans="1:7" s="55" customFormat="1" ht="31.9" hidden="1" customHeight="1" outlineLevel="1" x14ac:dyDescent="0.25">
      <c r="A3133" s="143" t="s">
        <v>1459</v>
      </c>
      <c r="B3133" s="99" t="s">
        <v>1383</v>
      </c>
      <c r="C3133" s="73"/>
      <c r="D3133" s="73"/>
      <c r="E3133" s="76"/>
      <c r="F3133" s="77"/>
      <c r="G3133" s="78"/>
    </row>
    <row r="3134" spans="1:7" s="55" customFormat="1" ht="31.9" hidden="1" customHeight="1" outlineLevel="1" x14ac:dyDescent="0.25">
      <c r="A3134" s="143" t="s">
        <v>1460</v>
      </c>
      <c r="B3134" s="99" t="s">
        <v>1385</v>
      </c>
      <c r="C3134" s="73"/>
      <c r="D3134" s="73"/>
      <c r="E3134" s="76"/>
      <c r="F3134" s="77"/>
      <c r="G3134" s="78"/>
    </row>
    <row r="3135" spans="1:7" s="55" customFormat="1" ht="31.9" hidden="1" customHeight="1" outlineLevel="1" x14ac:dyDescent="0.25">
      <c r="A3135" s="143" t="s">
        <v>1461</v>
      </c>
      <c r="B3135" s="99" t="s">
        <v>1387</v>
      </c>
      <c r="C3135" s="73"/>
      <c r="D3135" s="73"/>
      <c r="E3135" s="76"/>
      <c r="F3135" s="77"/>
      <c r="G3135" s="78"/>
    </row>
    <row r="3136" spans="1:7" s="55" customFormat="1" ht="53.45" customHeight="1" collapsed="1" x14ac:dyDescent="0.25">
      <c r="A3136" s="143"/>
      <c r="B3136" s="129" t="s">
        <v>1462</v>
      </c>
      <c r="C3136" s="53"/>
      <c r="D3136" s="53"/>
      <c r="E3136" s="54"/>
      <c r="F3136" s="53"/>
      <c r="G3136" s="117"/>
    </row>
    <row r="3137" spans="1:7" s="55" customFormat="1" ht="55.9" customHeight="1" x14ac:dyDescent="0.25">
      <c r="A3137" s="143" t="s">
        <v>1476</v>
      </c>
      <c r="B3137" s="128" t="s">
        <v>1463</v>
      </c>
      <c r="C3137" s="58"/>
      <c r="D3137" s="58"/>
      <c r="E3137" s="59"/>
      <c r="F3137" s="58"/>
      <c r="G3137" s="118"/>
    </row>
    <row r="3138" spans="1:7" s="131" customFormat="1" ht="23.45" customHeight="1" outlineLevel="1" x14ac:dyDescent="0.25">
      <c r="A3138" s="143"/>
      <c r="B3138" s="130" t="s">
        <v>316</v>
      </c>
      <c r="C3138" s="105"/>
      <c r="D3138" s="105"/>
      <c r="E3138" s="106"/>
      <c r="F3138" s="105"/>
      <c r="G3138" s="83"/>
    </row>
    <row r="3139" spans="1:7" s="55" customFormat="1" ht="19.149999999999999" customHeight="1" outlineLevel="1" x14ac:dyDescent="0.25">
      <c r="A3139" s="143" t="s">
        <v>2879</v>
      </c>
      <c r="B3139" s="61" t="s">
        <v>313</v>
      </c>
      <c r="C3139" s="62"/>
      <c r="D3139" s="62"/>
      <c r="E3139" s="65"/>
      <c r="F3139" s="65"/>
      <c r="G3139" s="66"/>
    </row>
    <row r="3140" spans="1:7" s="55" customFormat="1" ht="31.9" hidden="1" customHeight="1" outlineLevel="1" x14ac:dyDescent="0.25">
      <c r="A3140" s="143" t="s">
        <v>321</v>
      </c>
      <c r="B3140" s="99" t="s">
        <v>314</v>
      </c>
      <c r="C3140" s="73"/>
      <c r="D3140" s="73"/>
      <c r="E3140" s="76"/>
      <c r="F3140" s="77"/>
      <c r="G3140" s="78"/>
    </row>
    <row r="3141" spans="1:7" s="55" customFormat="1" ht="31.9" hidden="1" customHeight="1" outlineLevel="1" x14ac:dyDescent="0.25">
      <c r="A3141" s="143" t="s">
        <v>1906</v>
      </c>
      <c r="B3141" s="99" t="s">
        <v>1464</v>
      </c>
      <c r="C3141" s="73"/>
      <c r="D3141" s="73"/>
      <c r="E3141" s="76"/>
      <c r="F3141" s="84"/>
      <c r="G3141" s="81"/>
    </row>
    <row r="3142" spans="1:7" s="55" customFormat="1" ht="31.9" hidden="1" customHeight="1" outlineLevel="2" x14ac:dyDescent="0.25">
      <c r="A3142" s="143" t="s">
        <v>1909</v>
      </c>
      <c r="B3142" s="99" t="s">
        <v>1465</v>
      </c>
      <c r="C3142" s="73"/>
      <c r="D3142" s="73"/>
      <c r="E3142" s="76"/>
      <c r="F3142" s="104"/>
      <c r="G3142" s="78"/>
    </row>
    <row r="3143" spans="1:7" s="55" customFormat="1" ht="31.9" hidden="1" customHeight="1" outlineLevel="2" x14ac:dyDescent="0.25">
      <c r="A3143" s="143" t="s">
        <v>1910</v>
      </c>
      <c r="B3143" s="99" t="s">
        <v>1466</v>
      </c>
      <c r="C3143" s="73"/>
      <c r="D3143" s="73"/>
      <c r="E3143" s="76"/>
      <c r="F3143" s="104"/>
      <c r="G3143" s="78"/>
    </row>
    <row r="3144" spans="1:7" s="55" customFormat="1" ht="31.9" hidden="1" customHeight="1" outlineLevel="2" x14ac:dyDescent="0.25">
      <c r="A3144" s="143" t="s">
        <v>1911</v>
      </c>
      <c r="B3144" s="99" t="s">
        <v>1886</v>
      </c>
      <c r="C3144" s="73"/>
      <c r="D3144" s="73"/>
      <c r="E3144" s="76"/>
      <c r="F3144" s="104"/>
      <c r="G3144" s="78"/>
    </row>
    <row r="3145" spans="1:7" s="55" customFormat="1" ht="19.149999999999999" customHeight="1" outlineLevel="1" collapsed="1" x14ac:dyDescent="0.25">
      <c r="A3145" s="143" t="s">
        <v>322</v>
      </c>
      <c r="B3145" s="107" t="s">
        <v>317</v>
      </c>
      <c r="C3145" s="105"/>
      <c r="D3145" s="105"/>
      <c r="E3145" s="76"/>
      <c r="F3145" s="77"/>
      <c r="G3145" s="78"/>
    </row>
    <row r="3146" spans="1:7" s="55" customFormat="1" ht="19.149999999999999" customHeight="1" outlineLevel="1" x14ac:dyDescent="0.3">
      <c r="A3146" s="143" t="s">
        <v>1912</v>
      </c>
      <c r="B3146" s="124" t="s">
        <v>1464</v>
      </c>
      <c r="C3146" s="105"/>
      <c r="D3146" s="105"/>
      <c r="E3146" s="80">
        <f>SUM(E3147)</f>
        <v>1</v>
      </c>
      <c r="F3146" s="84">
        <f t="shared" ref="F3146:G3146" si="31">SUM(F3147)</f>
        <v>93</v>
      </c>
      <c r="G3146" s="81">
        <f t="shared" si="31"/>
        <v>412.52024999999998</v>
      </c>
    </row>
    <row r="3147" spans="1:7" s="55" customFormat="1" ht="75" customHeight="1" outlineLevel="1" x14ac:dyDescent="0.25">
      <c r="A3147" s="143" t="s">
        <v>1912</v>
      </c>
      <c r="B3147" s="149" t="s">
        <v>1887</v>
      </c>
      <c r="C3147" s="40">
        <v>2020</v>
      </c>
      <c r="D3147" s="40" t="s">
        <v>316</v>
      </c>
      <c r="E3147" s="92">
        <v>1</v>
      </c>
      <c r="F3147" s="93">
        <v>93</v>
      </c>
      <c r="G3147" s="94">
        <v>412.52024999999998</v>
      </c>
    </row>
    <row r="3148" spans="1:7" s="55" customFormat="1" ht="31.9" hidden="1" customHeight="1" outlineLevel="1" x14ac:dyDescent="0.25">
      <c r="A3148" s="143" t="s">
        <v>1913</v>
      </c>
      <c r="B3148" s="99" t="s">
        <v>1465</v>
      </c>
      <c r="C3148" s="105"/>
      <c r="D3148" s="105"/>
      <c r="E3148" s="76"/>
      <c r="F3148" s="84"/>
      <c r="G3148" s="81"/>
    </row>
    <row r="3149" spans="1:7" s="55" customFormat="1" ht="31.9" hidden="1" customHeight="1" outlineLevel="2" x14ac:dyDescent="0.25">
      <c r="A3149" s="143" t="s">
        <v>1914</v>
      </c>
      <c r="B3149" s="99" t="s">
        <v>1466</v>
      </c>
      <c r="C3149" s="105"/>
      <c r="D3149" s="105"/>
      <c r="E3149" s="76"/>
      <c r="F3149" s="77"/>
      <c r="G3149" s="78"/>
    </row>
    <row r="3150" spans="1:7" s="55" customFormat="1" ht="31.9" hidden="1" customHeight="1" outlineLevel="2" x14ac:dyDescent="0.25">
      <c r="A3150" s="143" t="s">
        <v>1915</v>
      </c>
      <c r="B3150" s="99" t="s">
        <v>1886</v>
      </c>
      <c r="C3150" s="105"/>
      <c r="D3150" s="105"/>
      <c r="E3150" s="76"/>
      <c r="F3150" s="77"/>
      <c r="G3150" s="78"/>
    </row>
    <row r="3151" spans="1:7" s="55" customFormat="1" ht="19.149999999999999" customHeight="1" outlineLevel="1" collapsed="1" x14ac:dyDescent="0.25">
      <c r="A3151" s="143" t="s">
        <v>2880</v>
      </c>
      <c r="B3151" s="107" t="s">
        <v>319</v>
      </c>
      <c r="C3151" s="105"/>
      <c r="D3151" s="105"/>
      <c r="E3151" s="76"/>
      <c r="F3151" s="77"/>
      <c r="G3151" s="78"/>
    </row>
    <row r="3152" spans="1:7" s="55" customFormat="1" ht="19.149999999999999" customHeight="1" outlineLevel="1" x14ac:dyDescent="0.3">
      <c r="A3152" s="143" t="s">
        <v>2881</v>
      </c>
      <c r="B3152" s="124" t="s">
        <v>1464</v>
      </c>
      <c r="C3152" s="105"/>
      <c r="D3152" s="132"/>
      <c r="E3152" s="80">
        <f>SUM(E3153:E3154)</f>
        <v>2</v>
      </c>
      <c r="F3152" s="84">
        <f t="shared" ref="F3152:G3152" si="32">SUM(F3153:F3154)</f>
        <v>381.3</v>
      </c>
      <c r="G3152" s="81">
        <f t="shared" si="32"/>
        <v>1678.9925800000001</v>
      </c>
    </row>
    <row r="3153" spans="1:7" s="55" customFormat="1" ht="74.45" customHeight="1" outlineLevel="1" x14ac:dyDescent="0.25">
      <c r="A3153" s="143" t="s">
        <v>2881</v>
      </c>
      <c r="B3153" s="149" t="s">
        <v>1877</v>
      </c>
      <c r="C3153" s="40">
        <v>2020</v>
      </c>
      <c r="D3153" s="330" t="s">
        <v>316</v>
      </c>
      <c r="E3153" s="92">
        <v>1</v>
      </c>
      <c r="F3153" s="93">
        <v>148.80000000000001</v>
      </c>
      <c r="G3153" s="94">
        <v>767.24293</v>
      </c>
    </row>
    <row r="3154" spans="1:7" s="55" customFormat="1" ht="92.45" customHeight="1" outlineLevel="1" x14ac:dyDescent="0.25">
      <c r="A3154" s="143" t="s">
        <v>2881</v>
      </c>
      <c r="B3154" s="149" t="s">
        <v>1585</v>
      </c>
      <c r="C3154" s="40">
        <v>2020</v>
      </c>
      <c r="D3154" s="330" t="s">
        <v>316</v>
      </c>
      <c r="E3154" s="92">
        <v>1</v>
      </c>
      <c r="F3154" s="93">
        <v>232.5</v>
      </c>
      <c r="G3154" s="94">
        <v>911.74964999999997</v>
      </c>
    </row>
    <row r="3155" spans="1:7" s="55" customFormat="1" ht="31.9" hidden="1" customHeight="1" outlineLevel="1" x14ac:dyDescent="0.25">
      <c r="A3155" s="143" t="s">
        <v>2882</v>
      </c>
      <c r="B3155" s="99" t="s">
        <v>1465</v>
      </c>
      <c r="C3155" s="105"/>
      <c r="D3155" s="132"/>
      <c r="E3155" s="76"/>
      <c r="F3155" s="84"/>
      <c r="G3155" s="81"/>
    </row>
    <row r="3156" spans="1:7" s="55" customFormat="1" ht="31.9" hidden="1" customHeight="1" outlineLevel="2" x14ac:dyDescent="0.25">
      <c r="A3156" s="143" t="s">
        <v>2883</v>
      </c>
      <c r="B3156" s="99" t="s">
        <v>1466</v>
      </c>
      <c r="C3156" s="105"/>
      <c r="D3156" s="132"/>
      <c r="E3156" s="76"/>
      <c r="F3156" s="77"/>
      <c r="G3156" s="78"/>
    </row>
    <row r="3157" spans="1:7" s="55" customFormat="1" ht="31.9" hidden="1" customHeight="1" outlineLevel="2" x14ac:dyDescent="0.25">
      <c r="A3157" s="143" t="s">
        <v>2884</v>
      </c>
      <c r="B3157" s="99" t="s">
        <v>1886</v>
      </c>
      <c r="C3157" s="105"/>
      <c r="D3157" s="132"/>
      <c r="E3157" s="76"/>
      <c r="F3157" s="77"/>
      <c r="G3157" s="78"/>
    </row>
    <row r="3158" spans="1:7" s="55" customFormat="1" ht="31.9" hidden="1" customHeight="1" outlineLevel="1" x14ac:dyDescent="0.25">
      <c r="A3158" s="143" t="s">
        <v>2885</v>
      </c>
      <c r="B3158" s="99" t="s">
        <v>328</v>
      </c>
      <c r="C3158" s="105"/>
      <c r="D3158" s="132"/>
      <c r="E3158" s="82"/>
      <c r="F3158" s="104"/>
      <c r="G3158" s="83"/>
    </row>
    <row r="3159" spans="1:7" s="55" customFormat="1" ht="31.9" hidden="1" customHeight="1" outlineLevel="1" x14ac:dyDescent="0.25">
      <c r="A3159" s="143" t="s">
        <v>2886</v>
      </c>
      <c r="B3159" s="99" t="s">
        <v>1464</v>
      </c>
      <c r="C3159" s="105"/>
      <c r="D3159" s="132"/>
      <c r="E3159" s="82"/>
      <c r="F3159" s="110"/>
      <c r="G3159" s="109"/>
    </row>
    <row r="3160" spans="1:7" s="55" customFormat="1" ht="31.9" hidden="1" customHeight="1" outlineLevel="1" x14ac:dyDescent="0.25">
      <c r="A3160" s="143" t="s">
        <v>2887</v>
      </c>
      <c r="B3160" s="99" t="s">
        <v>1465</v>
      </c>
      <c r="C3160" s="105"/>
      <c r="D3160" s="132"/>
      <c r="E3160" s="82"/>
      <c r="F3160" s="110"/>
      <c r="G3160" s="109"/>
    </row>
    <row r="3161" spans="1:7" s="55" customFormat="1" ht="31.9" hidden="1" customHeight="1" outlineLevel="2" x14ac:dyDescent="0.25">
      <c r="A3161" s="143" t="s">
        <v>2888</v>
      </c>
      <c r="B3161" s="99" t="s">
        <v>1466</v>
      </c>
      <c r="C3161" s="105"/>
      <c r="D3161" s="132"/>
      <c r="E3161" s="82"/>
      <c r="F3161" s="104"/>
      <c r="G3161" s="83"/>
    </row>
    <row r="3162" spans="1:7" s="55" customFormat="1" ht="31.9" hidden="1" customHeight="1" outlineLevel="2" x14ac:dyDescent="0.25">
      <c r="A3162" s="143" t="s">
        <v>2889</v>
      </c>
      <c r="B3162" s="99" t="s">
        <v>1886</v>
      </c>
      <c r="C3162" s="105"/>
      <c r="D3162" s="132"/>
      <c r="E3162" s="82"/>
      <c r="F3162" s="104"/>
      <c r="G3162" s="83"/>
    </row>
    <row r="3163" spans="1:7" s="55" customFormat="1" ht="31.9" hidden="1" customHeight="1" outlineLevel="1" x14ac:dyDescent="0.25">
      <c r="A3163" s="143" t="s">
        <v>2890</v>
      </c>
      <c r="B3163" s="99" t="s">
        <v>1888</v>
      </c>
      <c r="C3163" s="73"/>
      <c r="D3163" s="73"/>
      <c r="E3163" s="76"/>
      <c r="F3163" s="77"/>
      <c r="G3163" s="78"/>
    </row>
    <row r="3164" spans="1:7" s="55" customFormat="1" ht="31.9" hidden="1" customHeight="1" outlineLevel="2" x14ac:dyDescent="0.25">
      <c r="A3164" s="143" t="s">
        <v>2891</v>
      </c>
      <c r="B3164" s="99" t="s">
        <v>1464</v>
      </c>
      <c r="C3164" s="73"/>
      <c r="D3164" s="73"/>
      <c r="E3164" s="76"/>
      <c r="F3164" s="77"/>
      <c r="G3164" s="78"/>
    </row>
    <row r="3165" spans="1:7" s="55" customFormat="1" ht="31.9" hidden="1" customHeight="1" outlineLevel="1" x14ac:dyDescent="0.25">
      <c r="A3165" s="143" t="s">
        <v>2892</v>
      </c>
      <c r="B3165" s="99" t="s">
        <v>1465</v>
      </c>
      <c r="C3165" s="73"/>
      <c r="D3165" s="73"/>
      <c r="E3165" s="76"/>
      <c r="F3165" s="84"/>
      <c r="G3165" s="81"/>
    </row>
    <row r="3166" spans="1:7" s="55" customFormat="1" ht="31.9" hidden="1" customHeight="1" outlineLevel="2" x14ac:dyDescent="0.25">
      <c r="A3166" s="143" t="s">
        <v>2893</v>
      </c>
      <c r="B3166" s="99" t="s">
        <v>1466</v>
      </c>
      <c r="C3166" s="73"/>
      <c r="D3166" s="73"/>
      <c r="E3166" s="76"/>
      <c r="F3166" s="77"/>
      <c r="G3166" s="78"/>
    </row>
    <row r="3167" spans="1:7" s="55" customFormat="1" ht="31.9" hidden="1" customHeight="1" outlineLevel="2" x14ac:dyDescent="0.25">
      <c r="A3167" s="143" t="s">
        <v>2894</v>
      </c>
      <c r="B3167" s="99" t="s">
        <v>1886</v>
      </c>
      <c r="C3167" s="73"/>
      <c r="D3167" s="73"/>
      <c r="E3167" s="76"/>
      <c r="F3167" s="77"/>
      <c r="G3167" s="78"/>
    </row>
    <row r="3168" spans="1:7" s="55" customFormat="1" ht="31.9" hidden="1" customHeight="1" outlineLevel="2" x14ac:dyDescent="0.25">
      <c r="A3168" s="143" t="s">
        <v>2895</v>
      </c>
      <c r="B3168" s="99" t="s">
        <v>1889</v>
      </c>
      <c r="C3168" s="73"/>
      <c r="D3168" s="73"/>
      <c r="E3168" s="76"/>
      <c r="F3168" s="77"/>
      <c r="G3168" s="78"/>
    </row>
    <row r="3169" spans="1:7" s="55" customFormat="1" ht="31.9" hidden="1" customHeight="1" outlineLevel="2" x14ac:dyDescent="0.25">
      <c r="A3169" s="143" t="s">
        <v>2896</v>
      </c>
      <c r="B3169" s="99" t="s">
        <v>1464</v>
      </c>
      <c r="C3169" s="73"/>
      <c r="D3169" s="73"/>
      <c r="E3169" s="76"/>
      <c r="F3169" s="77"/>
      <c r="G3169" s="78"/>
    </row>
    <row r="3170" spans="1:7" s="55" customFormat="1" ht="31.9" hidden="1" customHeight="1" outlineLevel="2" x14ac:dyDescent="0.25">
      <c r="A3170" s="143" t="s">
        <v>2897</v>
      </c>
      <c r="B3170" s="133" t="s">
        <v>1465</v>
      </c>
      <c r="C3170" s="73"/>
      <c r="D3170" s="73"/>
      <c r="E3170" s="76"/>
      <c r="F3170" s="77"/>
      <c r="G3170" s="78"/>
    </row>
    <row r="3171" spans="1:7" s="55" customFormat="1" ht="31.9" hidden="1" customHeight="1" outlineLevel="2" x14ac:dyDescent="0.25">
      <c r="A3171" s="143" t="s">
        <v>2898</v>
      </c>
      <c r="B3171" s="99" t="s">
        <v>1466</v>
      </c>
      <c r="C3171" s="73"/>
      <c r="D3171" s="73"/>
      <c r="E3171" s="76"/>
      <c r="F3171" s="77"/>
      <c r="G3171" s="78"/>
    </row>
    <row r="3172" spans="1:7" s="55" customFormat="1" ht="31.9" hidden="1" customHeight="1" outlineLevel="2" x14ac:dyDescent="0.25">
      <c r="A3172" s="143" t="s">
        <v>2899</v>
      </c>
      <c r="B3172" s="99" t="s">
        <v>1886</v>
      </c>
      <c r="C3172" s="73"/>
      <c r="D3172" s="73"/>
      <c r="E3172" s="76"/>
      <c r="F3172" s="77"/>
      <c r="G3172" s="78"/>
    </row>
    <row r="3173" spans="1:7" s="55" customFormat="1" ht="31.9" hidden="1" customHeight="1" outlineLevel="2" x14ac:dyDescent="0.25">
      <c r="A3173" s="143" t="s">
        <v>2900</v>
      </c>
      <c r="B3173" s="99" t="s">
        <v>1467</v>
      </c>
      <c r="C3173" s="73"/>
      <c r="D3173" s="73"/>
      <c r="E3173" s="76"/>
      <c r="F3173" s="77"/>
      <c r="G3173" s="78"/>
    </row>
    <row r="3174" spans="1:7" s="55" customFormat="1" ht="31.9" hidden="1" customHeight="1" outlineLevel="2" x14ac:dyDescent="0.25">
      <c r="A3174" s="143" t="s">
        <v>2901</v>
      </c>
      <c r="B3174" s="99" t="s">
        <v>1464</v>
      </c>
      <c r="C3174" s="73"/>
      <c r="D3174" s="73"/>
      <c r="E3174" s="76"/>
      <c r="F3174" s="77"/>
      <c r="G3174" s="78"/>
    </row>
    <row r="3175" spans="1:7" s="55" customFormat="1" ht="31.9" hidden="1" customHeight="1" outlineLevel="2" x14ac:dyDescent="0.25">
      <c r="A3175" s="143" t="s">
        <v>2902</v>
      </c>
      <c r="B3175" s="99" t="s">
        <v>1465</v>
      </c>
      <c r="C3175" s="73"/>
      <c r="D3175" s="73"/>
      <c r="E3175" s="76"/>
      <c r="F3175" s="77"/>
      <c r="G3175" s="78"/>
    </row>
    <row r="3176" spans="1:7" s="55" customFormat="1" ht="31.9" hidden="1" customHeight="1" outlineLevel="2" x14ac:dyDescent="0.25">
      <c r="A3176" s="143" t="s">
        <v>2903</v>
      </c>
      <c r="B3176" s="99" t="s">
        <v>1466</v>
      </c>
      <c r="C3176" s="73"/>
      <c r="D3176" s="73"/>
      <c r="E3176" s="76"/>
      <c r="F3176" s="77"/>
      <c r="G3176" s="78"/>
    </row>
    <row r="3177" spans="1:7" s="55" customFormat="1" ht="31.9" hidden="1" customHeight="1" outlineLevel="2" x14ac:dyDescent="0.25">
      <c r="A3177" s="143" t="s">
        <v>2904</v>
      </c>
      <c r="B3177" s="99" t="s">
        <v>1886</v>
      </c>
      <c r="C3177" s="73"/>
      <c r="D3177" s="73"/>
      <c r="E3177" s="76"/>
      <c r="F3177" s="77"/>
      <c r="G3177" s="78"/>
    </row>
    <row r="3178" spans="1:7" s="55" customFormat="1" ht="31.9" hidden="1" customHeight="1" outlineLevel="2" x14ac:dyDescent="0.25">
      <c r="A3178" s="143" t="s">
        <v>2905</v>
      </c>
      <c r="B3178" s="99" t="s">
        <v>1468</v>
      </c>
      <c r="C3178" s="73"/>
      <c r="D3178" s="73"/>
      <c r="E3178" s="76"/>
      <c r="F3178" s="77"/>
      <c r="G3178" s="78"/>
    </row>
    <row r="3179" spans="1:7" s="55" customFormat="1" ht="31.9" hidden="1" customHeight="1" outlineLevel="2" x14ac:dyDescent="0.25">
      <c r="A3179" s="143" t="s">
        <v>2906</v>
      </c>
      <c r="B3179" s="99" t="s">
        <v>1464</v>
      </c>
      <c r="C3179" s="73"/>
      <c r="D3179" s="73"/>
      <c r="E3179" s="76"/>
      <c r="F3179" s="77"/>
      <c r="G3179" s="78"/>
    </row>
    <row r="3180" spans="1:7" s="55" customFormat="1" ht="31.9" hidden="1" customHeight="1" outlineLevel="2" x14ac:dyDescent="0.25">
      <c r="A3180" s="143" t="s">
        <v>2907</v>
      </c>
      <c r="B3180" s="99" t="s">
        <v>1465</v>
      </c>
      <c r="C3180" s="73"/>
      <c r="D3180" s="73"/>
      <c r="E3180" s="76"/>
      <c r="F3180" s="77"/>
      <c r="G3180" s="78"/>
    </row>
    <row r="3181" spans="1:7" s="55" customFormat="1" ht="31.9" hidden="1" customHeight="1" outlineLevel="2" x14ac:dyDescent="0.25">
      <c r="A3181" s="143" t="s">
        <v>2908</v>
      </c>
      <c r="B3181" s="99" t="s">
        <v>1466</v>
      </c>
      <c r="C3181" s="73"/>
      <c r="D3181" s="73"/>
      <c r="E3181" s="76"/>
      <c r="F3181" s="77"/>
      <c r="G3181" s="78"/>
    </row>
    <row r="3182" spans="1:7" s="55" customFormat="1" ht="31.9" hidden="1" customHeight="1" outlineLevel="2" x14ac:dyDescent="0.25">
      <c r="A3182" s="143" t="s">
        <v>2909</v>
      </c>
      <c r="B3182" s="99" t="s">
        <v>1886</v>
      </c>
      <c r="C3182" s="73"/>
      <c r="D3182" s="73"/>
      <c r="E3182" s="76"/>
      <c r="F3182" s="77"/>
      <c r="G3182" s="78"/>
    </row>
    <row r="3183" spans="1:7" s="55" customFormat="1" ht="31.9" hidden="1" customHeight="1" outlineLevel="2" x14ac:dyDescent="0.25">
      <c r="A3183" s="143" t="s">
        <v>2910</v>
      </c>
      <c r="B3183" s="99" t="s">
        <v>1469</v>
      </c>
      <c r="C3183" s="73"/>
      <c r="D3183" s="73"/>
      <c r="E3183" s="76"/>
      <c r="F3183" s="77"/>
      <c r="G3183" s="78"/>
    </row>
    <row r="3184" spans="1:7" s="55" customFormat="1" ht="31.9" hidden="1" customHeight="1" outlineLevel="2" x14ac:dyDescent="0.25">
      <c r="A3184" s="143" t="s">
        <v>2911</v>
      </c>
      <c r="B3184" s="99" t="s">
        <v>1464</v>
      </c>
      <c r="C3184" s="73"/>
      <c r="D3184" s="73"/>
      <c r="E3184" s="76"/>
      <c r="F3184" s="77"/>
      <c r="G3184" s="78"/>
    </row>
    <row r="3185" spans="1:7" s="55" customFormat="1" ht="31.9" hidden="1" customHeight="1" outlineLevel="2" x14ac:dyDescent="0.25">
      <c r="A3185" s="143" t="s">
        <v>2912</v>
      </c>
      <c r="B3185" s="99" t="s">
        <v>1465</v>
      </c>
      <c r="C3185" s="73"/>
      <c r="D3185" s="73"/>
      <c r="E3185" s="76"/>
      <c r="F3185" s="77"/>
      <c r="G3185" s="78"/>
    </row>
    <row r="3186" spans="1:7" s="55" customFormat="1" ht="31.9" hidden="1" customHeight="1" outlineLevel="2" x14ac:dyDescent="0.25">
      <c r="A3186" s="143" t="s">
        <v>2913</v>
      </c>
      <c r="B3186" s="99" t="s">
        <v>1466</v>
      </c>
      <c r="C3186" s="73"/>
      <c r="D3186" s="73"/>
      <c r="E3186" s="76"/>
      <c r="F3186" s="77"/>
      <c r="G3186" s="78"/>
    </row>
    <row r="3187" spans="1:7" s="55" customFormat="1" ht="31.9" hidden="1" customHeight="1" outlineLevel="2" x14ac:dyDescent="0.25">
      <c r="A3187" s="143" t="s">
        <v>2914</v>
      </c>
      <c r="B3187" s="99" t="s">
        <v>1886</v>
      </c>
      <c r="C3187" s="73"/>
      <c r="D3187" s="73"/>
      <c r="E3187" s="76"/>
      <c r="F3187" s="77"/>
      <c r="G3187" s="78"/>
    </row>
    <row r="3188" spans="1:7" s="55" customFormat="1" ht="31.9" hidden="1" customHeight="1" outlineLevel="2" x14ac:dyDescent="0.25">
      <c r="A3188" s="143" t="s">
        <v>2915</v>
      </c>
      <c r="B3188" s="99" t="s">
        <v>1470</v>
      </c>
      <c r="C3188" s="73"/>
      <c r="D3188" s="73"/>
      <c r="E3188" s="76"/>
      <c r="F3188" s="77"/>
      <c r="G3188" s="78"/>
    </row>
    <row r="3189" spans="1:7" s="55" customFormat="1" ht="31.9" hidden="1" customHeight="1" outlineLevel="2" x14ac:dyDescent="0.25">
      <c r="A3189" s="143" t="s">
        <v>2916</v>
      </c>
      <c r="B3189" s="99" t="s">
        <v>1464</v>
      </c>
      <c r="C3189" s="73"/>
      <c r="D3189" s="73"/>
      <c r="E3189" s="76"/>
      <c r="F3189" s="77"/>
      <c r="G3189" s="78"/>
    </row>
    <row r="3190" spans="1:7" s="55" customFormat="1" ht="31.9" hidden="1" customHeight="1" outlineLevel="2" x14ac:dyDescent="0.25">
      <c r="A3190" s="143" t="s">
        <v>2917</v>
      </c>
      <c r="B3190" s="99" t="s">
        <v>1465</v>
      </c>
      <c r="C3190" s="73"/>
      <c r="D3190" s="73"/>
      <c r="E3190" s="76"/>
      <c r="F3190" s="77"/>
      <c r="G3190" s="78"/>
    </row>
    <row r="3191" spans="1:7" s="55" customFormat="1" ht="31.9" hidden="1" customHeight="1" outlineLevel="2" x14ac:dyDescent="0.25">
      <c r="A3191" s="143" t="s">
        <v>2918</v>
      </c>
      <c r="B3191" s="99" t="s">
        <v>1466</v>
      </c>
      <c r="C3191" s="73"/>
      <c r="D3191" s="73"/>
      <c r="E3191" s="76"/>
      <c r="F3191" s="77"/>
      <c r="G3191" s="78"/>
    </row>
    <row r="3192" spans="1:7" s="55" customFormat="1" ht="31.9" hidden="1" customHeight="1" outlineLevel="2" x14ac:dyDescent="0.25">
      <c r="A3192" s="143" t="s">
        <v>2919</v>
      </c>
      <c r="B3192" s="99" t="s">
        <v>1886</v>
      </c>
      <c r="C3192" s="73"/>
      <c r="D3192" s="73"/>
      <c r="E3192" s="76"/>
      <c r="F3192" s="77"/>
      <c r="G3192" s="78"/>
    </row>
    <row r="3193" spans="1:7" s="55" customFormat="1" ht="31.9" hidden="1" customHeight="1" outlineLevel="2" x14ac:dyDescent="0.25">
      <c r="A3193" s="143" t="s">
        <v>2920</v>
      </c>
      <c r="B3193" s="99" t="s">
        <v>1471</v>
      </c>
      <c r="C3193" s="73"/>
      <c r="D3193" s="73"/>
      <c r="E3193" s="76"/>
      <c r="F3193" s="77"/>
      <c r="G3193" s="78"/>
    </row>
    <row r="3194" spans="1:7" s="55" customFormat="1" ht="31.9" hidden="1" customHeight="1" outlineLevel="2" x14ac:dyDescent="0.25">
      <c r="A3194" s="143" t="s">
        <v>2921</v>
      </c>
      <c r="B3194" s="99" t="s">
        <v>1464</v>
      </c>
      <c r="C3194" s="73"/>
      <c r="D3194" s="73"/>
      <c r="E3194" s="76"/>
      <c r="F3194" s="77"/>
      <c r="G3194" s="78"/>
    </row>
    <row r="3195" spans="1:7" s="55" customFormat="1" ht="31.9" hidden="1" customHeight="1" outlineLevel="2" x14ac:dyDescent="0.25">
      <c r="A3195" s="143" t="s">
        <v>2922</v>
      </c>
      <c r="B3195" s="99" t="s">
        <v>1465</v>
      </c>
      <c r="C3195" s="73"/>
      <c r="D3195" s="73"/>
      <c r="E3195" s="76"/>
      <c r="F3195" s="77"/>
      <c r="G3195" s="78"/>
    </row>
    <row r="3196" spans="1:7" s="55" customFormat="1" ht="31.9" hidden="1" customHeight="1" outlineLevel="2" x14ac:dyDescent="0.25">
      <c r="A3196" s="143" t="s">
        <v>2923</v>
      </c>
      <c r="B3196" s="99" t="s">
        <v>1466</v>
      </c>
      <c r="C3196" s="73"/>
      <c r="D3196" s="73"/>
      <c r="E3196" s="76"/>
      <c r="F3196" s="77"/>
      <c r="G3196" s="78"/>
    </row>
    <row r="3197" spans="1:7" s="55" customFormat="1" ht="31.9" hidden="1" customHeight="1" outlineLevel="2" x14ac:dyDescent="0.25">
      <c r="A3197" s="143" t="s">
        <v>2924</v>
      </c>
      <c r="B3197" s="99" t="s">
        <v>1886</v>
      </c>
      <c r="C3197" s="73"/>
      <c r="D3197" s="73"/>
      <c r="E3197" s="76"/>
      <c r="F3197" s="77"/>
      <c r="G3197" s="78"/>
    </row>
    <row r="3198" spans="1:7" s="55" customFormat="1" ht="31.9" hidden="1" customHeight="1" outlineLevel="2" x14ac:dyDescent="0.25">
      <c r="A3198" s="143" t="s">
        <v>2925</v>
      </c>
      <c r="B3198" s="99" t="s">
        <v>1472</v>
      </c>
      <c r="C3198" s="73"/>
      <c r="D3198" s="73"/>
      <c r="E3198" s="76"/>
      <c r="F3198" s="77"/>
      <c r="G3198" s="78"/>
    </row>
    <row r="3199" spans="1:7" s="55" customFormat="1" ht="31.9" hidden="1" customHeight="1" outlineLevel="2" x14ac:dyDescent="0.25">
      <c r="A3199" s="143" t="s">
        <v>2926</v>
      </c>
      <c r="B3199" s="99" t="s">
        <v>1464</v>
      </c>
      <c r="C3199" s="73"/>
      <c r="D3199" s="73"/>
      <c r="E3199" s="76"/>
      <c r="F3199" s="77"/>
      <c r="G3199" s="78"/>
    </row>
    <row r="3200" spans="1:7" s="55" customFormat="1" ht="31.9" hidden="1" customHeight="1" outlineLevel="2" x14ac:dyDescent="0.25">
      <c r="A3200" s="143" t="s">
        <v>2927</v>
      </c>
      <c r="B3200" s="99" t="s">
        <v>1465</v>
      </c>
      <c r="C3200" s="73"/>
      <c r="D3200" s="73"/>
      <c r="E3200" s="76"/>
      <c r="F3200" s="77"/>
      <c r="G3200" s="78"/>
    </row>
    <row r="3201" spans="1:7" s="55" customFormat="1" ht="31.9" hidden="1" customHeight="1" outlineLevel="2" x14ac:dyDescent="0.25">
      <c r="A3201" s="143" t="s">
        <v>2928</v>
      </c>
      <c r="B3201" s="99" t="s">
        <v>1466</v>
      </c>
      <c r="C3201" s="73"/>
      <c r="D3201" s="73"/>
      <c r="E3201" s="76"/>
      <c r="F3201" s="77"/>
      <c r="G3201" s="78"/>
    </row>
    <row r="3202" spans="1:7" s="55" customFormat="1" ht="31.9" hidden="1" customHeight="1" outlineLevel="2" x14ac:dyDescent="0.25">
      <c r="A3202" s="143" t="s">
        <v>2929</v>
      </c>
      <c r="B3202" s="99" t="s">
        <v>1886</v>
      </c>
      <c r="C3202" s="73"/>
      <c r="D3202" s="73"/>
      <c r="E3202" s="76"/>
      <c r="F3202" s="77"/>
      <c r="G3202" s="78"/>
    </row>
    <row r="3203" spans="1:7" s="55" customFormat="1" ht="31.9" hidden="1" customHeight="1" outlineLevel="2" x14ac:dyDescent="0.25">
      <c r="A3203" s="143" t="s">
        <v>2930</v>
      </c>
      <c r="B3203" s="99" t="s">
        <v>1473</v>
      </c>
      <c r="C3203" s="73"/>
      <c r="D3203" s="73"/>
      <c r="E3203" s="76"/>
      <c r="F3203" s="77"/>
      <c r="G3203" s="78"/>
    </row>
    <row r="3204" spans="1:7" s="55" customFormat="1" ht="31.9" hidden="1" customHeight="1" outlineLevel="2" x14ac:dyDescent="0.25">
      <c r="A3204" s="143" t="s">
        <v>2931</v>
      </c>
      <c r="B3204" s="99" t="s">
        <v>1464</v>
      </c>
      <c r="C3204" s="73"/>
      <c r="D3204" s="73"/>
      <c r="E3204" s="76"/>
      <c r="F3204" s="77"/>
      <c r="G3204" s="78"/>
    </row>
    <row r="3205" spans="1:7" s="55" customFormat="1" ht="31.9" hidden="1" customHeight="1" outlineLevel="2" x14ac:dyDescent="0.25">
      <c r="A3205" s="143" t="s">
        <v>2932</v>
      </c>
      <c r="B3205" s="99" t="s">
        <v>1465</v>
      </c>
      <c r="C3205" s="73"/>
      <c r="D3205" s="73"/>
      <c r="E3205" s="76"/>
      <c r="F3205" s="77"/>
      <c r="G3205" s="78"/>
    </row>
    <row r="3206" spans="1:7" s="55" customFormat="1" ht="31.9" hidden="1" customHeight="1" outlineLevel="2" x14ac:dyDescent="0.25">
      <c r="A3206" s="143" t="s">
        <v>2933</v>
      </c>
      <c r="B3206" s="99" t="s">
        <v>1466</v>
      </c>
      <c r="C3206" s="73"/>
      <c r="D3206" s="73"/>
      <c r="E3206" s="76"/>
      <c r="F3206" s="77"/>
      <c r="G3206" s="78"/>
    </row>
    <row r="3207" spans="1:7" s="55" customFormat="1" ht="31.9" hidden="1" customHeight="1" outlineLevel="2" x14ac:dyDescent="0.25">
      <c r="A3207" s="143" t="s">
        <v>2934</v>
      </c>
      <c r="B3207" s="99" t="s">
        <v>1886</v>
      </c>
      <c r="C3207" s="73"/>
      <c r="D3207" s="73"/>
      <c r="E3207" s="76"/>
      <c r="F3207" s="77"/>
      <c r="G3207" s="78"/>
    </row>
    <row r="3208" spans="1:7" s="55" customFormat="1" ht="31.9" hidden="1" customHeight="1" outlineLevel="1" x14ac:dyDescent="0.25">
      <c r="A3208" s="143" t="s">
        <v>2935</v>
      </c>
      <c r="B3208" s="61" t="s">
        <v>320</v>
      </c>
      <c r="C3208" s="62"/>
      <c r="D3208" s="62"/>
      <c r="E3208" s="65"/>
      <c r="F3208" s="65"/>
      <c r="G3208" s="66"/>
    </row>
    <row r="3209" spans="1:7" s="55" customFormat="1" ht="31.9" hidden="1" customHeight="1" outlineLevel="2" x14ac:dyDescent="0.25">
      <c r="A3209" s="143" t="s">
        <v>1480</v>
      </c>
      <c r="B3209" s="99" t="s">
        <v>314</v>
      </c>
      <c r="C3209" s="73"/>
      <c r="D3209" s="73"/>
      <c r="E3209" s="76"/>
      <c r="F3209" s="77"/>
      <c r="G3209" s="78"/>
    </row>
    <row r="3210" spans="1:7" s="55" customFormat="1" ht="31.9" hidden="1" customHeight="1" outlineLevel="2" x14ac:dyDescent="0.25">
      <c r="A3210" s="143" t="s">
        <v>1917</v>
      </c>
      <c r="B3210" s="99" t="s">
        <v>1464</v>
      </c>
      <c r="C3210" s="73"/>
      <c r="D3210" s="73"/>
      <c r="E3210" s="76"/>
      <c r="F3210" s="77"/>
      <c r="G3210" s="78"/>
    </row>
    <row r="3211" spans="1:7" s="55" customFormat="1" ht="31.9" hidden="1" customHeight="1" outlineLevel="2" x14ac:dyDescent="0.25">
      <c r="A3211" s="143" t="s">
        <v>1918</v>
      </c>
      <c r="B3211" s="99" t="s">
        <v>1465</v>
      </c>
      <c r="C3211" s="73"/>
      <c r="D3211" s="73"/>
      <c r="E3211" s="76"/>
      <c r="F3211" s="77"/>
      <c r="G3211" s="78"/>
    </row>
    <row r="3212" spans="1:7" s="55" customFormat="1" ht="31.9" hidden="1" customHeight="1" outlineLevel="2" x14ac:dyDescent="0.25">
      <c r="A3212" s="143" t="s">
        <v>1919</v>
      </c>
      <c r="B3212" s="99" t="s">
        <v>1466</v>
      </c>
      <c r="C3212" s="73"/>
      <c r="D3212" s="73"/>
      <c r="E3212" s="76"/>
      <c r="F3212" s="77"/>
      <c r="G3212" s="78"/>
    </row>
    <row r="3213" spans="1:7" s="55" customFormat="1" ht="31.9" hidden="1" customHeight="1" outlineLevel="2" x14ac:dyDescent="0.25">
      <c r="A3213" s="143" t="s">
        <v>1920</v>
      </c>
      <c r="B3213" s="99" t="s">
        <v>1886</v>
      </c>
      <c r="C3213" s="73"/>
      <c r="D3213" s="73"/>
      <c r="E3213" s="76"/>
      <c r="F3213" s="77"/>
      <c r="G3213" s="78"/>
    </row>
    <row r="3214" spans="1:7" s="55" customFormat="1" ht="31.9" hidden="1" customHeight="1" outlineLevel="2" x14ac:dyDescent="0.25">
      <c r="A3214" s="143" t="s">
        <v>1481</v>
      </c>
      <c r="B3214" s="99" t="s">
        <v>317</v>
      </c>
      <c r="C3214" s="73"/>
      <c r="D3214" s="73"/>
      <c r="E3214" s="76"/>
      <c r="F3214" s="77"/>
      <c r="G3214" s="78"/>
    </row>
    <row r="3215" spans="1:7" s="55" customFormat="1" ht="31.9" hidden="1" customHeight="1" outlineLevel="2" x14ac:dyDescent="0.25">
      <c r="A3215" s="143" t="s">
        <v>1921</v>
      </c>
      <c r="B3215" s="99" t="s">
        <v>1464</v>
      </c>
      <c r="C3215" s="73"/>
      <c r="D3215" s="73"/>
      <c r="E3215" s="76"/>
      <c r="F3215" s="77"/>
      <c r="G3215" s="78"/>
    </row>
    <row r="3216" spans="1:7" s="55" customFormat="1" ht="31.9" hidden="1" customHeight="1" outlineLevel="2" x14ac:dyDescent="0.25">
      <c r="A3216" s="143" t="s">
        <v>1922</v>
      </c>
      <c r="B3216" s="99" t="s">
        <v>1465</v>
      </c>
      <c r="C3216" s="73"/>
      <c r="D3216" s="73"/>
      <c r="E3216" s="76"/>
      <c r="F3216" s="77"/>
      <c r="G3216" s="78"/>
    </row>
    <row r="3217" spans="1:7" s="55" customFormat="1" ht="31.9" hidden="1" customHeight="1" outlineLevel="2" x14ac:dyDescent="0.25">
      <c r="A3217" s="143" t="s">
        <v>1923</v>
      </c>
      <c r="B3217" s="99" t="s">
        <v>1466</v>
      </c>
      <c r="C3217" s="73"/>
      <c r="D3217" s="73"/>
      <c r="E3217" s="76"/>
      <c r="F3217" s="77"/>
      <c r="G3217" s="78"/>
    </row>
    <row r="3218" spans="1:7" s="55" customFormat="1" ht="31.9" hidden="1" customHeight="1" outlineLevel="2" x14ac:dyDescent="0.25">
      <c r="A3218" s="143" t="s">
        <v>1924</v>
      </c>
      <c r="B3218" s="99" t="s">
        <v>1886</v>
      </c>
      <c r="C3218" s="73"/>
      <c r="D3218" s="73"/>
      <c r="E3218" s="76"/>
      <c r="F3218" s="77"/>
      <c r="G3218" s="78"/>
    </row>
    <row r="3219" spans="1:7" s="55" customFormat="1" ht="31.9" hidden="1" customHeight="1" outlineLevel="1" x14ac:dyDescent="0.25">
      <c r="A3219" s="143" t="s">
        <v>2936</v>
      </c>
      <c r="B3219" s="99" t="s">
        <v>319</v>
      </c>
      <c r="C3219" s="73"/>
      <c r="D3219" s="73"/>
      <c r="E3219" s="76"/>
      <c r="F3219" s="77"/>
      <c r="G3219" s="78"/>
    </row>
    <row r="3220" spans="1:7" s="55" customFormat="1" ht="31.9" hidden="1" customHeight="1" outlineLevel="2" x14ac:dyDescent="0.25">
      <c r="A3220" s="143" t="s">
        <v>2937</v>
      </c>
      <c r="B3220" s="99" t="s">
        <v>1464</v>
      </c>
      <c r="C3220" s="73"/>
      <c r="D3220" s="73"/>
      <c r="E3220" s="76"/>
      <c r="F3220" s="77"/>
      <c r="G3220" s="78"/>
    </row>
    <row r="3221" spans="1:7" s="55" customFormat="1" ht="31.9" hidden="1" customHeight="1" outlineLevel="1" x14ac:dyDescent="0.25">
      <c r="A3221" s="143" t="s">
        <v>2938</v>
      </c>
      <c r="B3221" s="133" t="s">
        <v>1465</v>
      </c>
      <c r="C3221" s="73"/>
      <c r="D3221" s="73"/>
      <c r="E3221" s="76"/>
      <c r="F3221" s="84"/>
      <c r="G3221" s="81"/>
    </row>
    <row r="3222" spans="1:7" s="55" customFormat="1" ht="31.9" hidden="1" customHeight="1" outlineLevel="2" x14ac:dyDescent="0.25">
      <c r="A3222" s="143" t="s">
        <v>2939</v>
      </c>
      <c r="B3222" s="99" t="s">
        <v>1466</v>
      </c>
      <c r="C3222" s="73"/>
      <c r="D3222" s="73"/>
      <c r="E3222" s="76"/>
      <c r="F3222" s="77"/>
      <c r="G3222" s="78"/>
    </row>
    <row r="3223" spans="1:7" s="55" customFormat="1" ht="31.9" hidden="1" customHeight="1" outlineLevel="2" x14ac:dyDescent="0.25">
      <c r="A3223" s="143" t="s">
        <v>2940</v>
      </c>
      <c r="B3223" s="99" t="s">
        <v>1886</v>
      </c>
      <c r="C3223" s="73"/>
      <c r="D3223" s="73"/>
      <c r="E3223" s="76"/>
      <c r="F3223" s="77"/>
      <c r="G3223" s="78"/>
    </row>
    <row r="3224" spans="1:7" s="55" customFormat="1" ht="31.9" hidden="1" customHeight="1" outlineLevel="1" x14ac:dyDescent="0.25">
      <c r="A3224" s="143" t="s">
        <v>2941</v>
      </c>
      <c r="B3224" s="99" t="s">
        <v>328</v>
      </c>
      <c r="C3224" s="73"/>
      <c r="D3224" s="73"/>
      <c r="E3224" s="76"/>
      <c r="F3224" s="77"/>
      <c r="G3224" s="78"/>
    </row>
    <row r="3225" spans="1:7" s="55" customFormat="1" ht="31.9" hidden="1" customHeight="1" outlineLevel="2" x14ac:dyDescent="0.25">
      <c r="A3225" s="143" t="s">
        <v>2942</v>
      </c>
      <c r="B3225" s="99" t="s">
        <v>1464</v>
      </c>
      <c r="C3225" s="73"/>
      <c r="D3225" s="73"/>
      <c r="E3225" s="76"/>
      <c r="F3225" s="77"/>
      <c r="G3225" s="78"/>
    </row>
    <row r="3226" spans="1:7" s="55" customFormat="1" ht="31.9" hidden="1" customHeight="1" outlineLevel="1" x14ac:dyDescent="0.25">
      <c r="A3226" s="143" t="s">
        <v>2943</v>
      </c>
      <c r="B3226" s="133" t="s">
        <v>1465</v>
      </c>
      <c r="C3226" s="73"/>
      <c r="D3226" s="73"/>
      <c r="E3226" s="76"/>
      <c r="F3226" s="84"/>
      <c r="G3226" s="81"/>
    </row>
    <row r="3227" spans="1:7" s="55" customFormat="1" ht="31.9" hidden="1" customHeight="1" outlineLevel="1" x14ac:dyDescent="0.25">
      <c r="A3227" s="143" t="s">
        <v>2944</v>
      </c>
      <c r="B3227" s="99" t="s">
        <v>1466</v>
      </c>
      <c r="C3227" s="73"/>
      <c r="D3227" s="73"/>
      <c r="E3227" s="76"/>
      <c r="F3227" s="77"/>
      <c r="G3227" s="78"/>
    </row>
    <row r="3228" spans="1:7" s="55" customFormat="1" ht="31.9" hidden="1" customHeight="1" outlineLevel="1" x14ac:dyDescent="0.25">
      <c r="A3228" s="143" t="s">
        <v>2945</v>
      </c>
      <c r="B3228" s="99" t="s">
        <v>1886</v>
      </c>
      <c r="C3228" s="73"/>
      <c r="D3228" s="73"/>
      <c r="E3228" s="76"/>
      <c r="F3228" s="77"/>
      <c r="G3228" s="78"/>
    </row>
    <row r="3229" spans="1:7" s="55" customFormat="1" ht="31.9" hidden="1" customHeight="1" outlineLevel="1" x14ac:dyDescent="0.25">
      <c r="A3229" s="143" t="s">
        <v>2946</v>
      </c>
      <c r="B3229" s="99" t="s">
        <v>1888</v>
      </c>
      <c r="C3229" s="73"/>
      <c r="D3229" s="73"/>
      <c r="E3229" s="76"/>
      <c r="F3229" s="77"/>
      <c r="G3229" s="78"/>
    </row>
    <row r="3230" spans="1:7" s="55" customFormat="1" ht="31.9" hidden="1" customHeight="1" outlineLevel="1" x14ac:dyDescent="0.25">
      <c r="A3230" s="143" t="s">
        <v>2947</v>
      </c>
      <c r="B3230" s="99" t="s">
        <v>1464</v>
      </c>
      <c r="C3230" s="73"/>
      <c r="D3230" s="73"/>
      <c r="E3230" s="76"/>
      <c r="F3230" s="77"/>
      <c r="G3230" s="78"/>
    </row>
    <row r="3231" spans="1:7" s="55" customFormat="1" ht="31.9" hidden="1" customHeight="1" outlineLevel="1" x14ac:dyDescent="0.25">
      <c r="A3231" s="143" t="s">
        <v>2948</v>
      </c>
      <c r="B3231" s="99" t="s">
        <v>1465</v>
      </c>
      <c r="C3231" s="73"/>
      <c r="D3231" s="73"/>
      <c r="E3231" s="76"/>
      <c r="F3231" s="77"/>
      <c r="G3231" s="78"/>
    </row>
    <row r="3232" spans="1:7" s="55" customFormat="1" ht="31.9" hidden="1" customHeight="1" outlineLevel="1" x14ac:dyDescent="0.25">
      <c r="A3232" s="143" t="s">
        <v>2949</v>
      </c>
      <c r="B3232" s="99" t="s">
        <v>1466</v>
      </c>
      <c r="C3232" s="73"/>
      <c r="D3232" s="73"/>
      <c r="E3232" s="76"/>
      <c r="F3232" s="77"/>
      <c r="G3232" s="78"/>
    </row>
    <row r="3233" spans="1:7" s="55" customFormat="1" ht="31.9" hidden="1" customHeight="1" outlineLevel="1" x14ac:dyDescent="0.25">
      <c r="A3233" s="143" t="s">
        <v>2950</v>
      </c>
      <c r="B3233" s="99" t="s">
        <v>1886</v>
      </c>
      <c r="C3233" s="73"/>
      <c r="D3233" s="73"/>
      <c r="E3233" s="76"/>
      <c r="F3233" s="77"/>
      <c r="G3233" s="78"/>
    </row>
    <row r="3234" spans="1:7" s="55" customFormat="1" ht="31.9" hidden="1" customHeight="1" outlineLevel="1" x14ac:dyDescent="0.25">
      <c r="A3234" s="143" t="s">
        <v>2951</v>
      </c>
      <c r="B3234" s="99" t="s">
        <v>1889</v>
      </c>
      <c r="C3234" s="73"/>
      <c r="D3234" s="73"/>
      <c r="E3234" s="76"/>
      <c r="F3234" s="77"/>
      <c r="G3234" s="78"/>
    </row>
    <row r="3235" spans="1:7" s="55" customFormat="1" ht="31.9" hidden="1" customHeight="1" outlineLevel="1" x14ac:dyDescent="0.25">
      <c r="A3235" s="143" t="s">
        <v>2952</v>
      </c>
      <c r="B3235" s="99" t="s">
        <v>1464</v>
      </c>
      <c r="C3235" s="73"/>
      <c r="D3235" s="73"/>
      <c r="E3235" s="76"/>
      <c r="F3235" s="77"/>
      <c r="G3235" s="78"/>
    </row>
    <row r="3236" spans="1:7" s="55" customFormat="1" ht="31.9" hidden="1" customHeight="1" outlineLevel="1" x14ac:dyDescent="0.25">
      <c r="A3236" s="143" t="s">
        <v>2953</v>
      </c>
      <c r="B3236" s="99" t="s">
        <v>1465</v>
      </c>
      <c r="C3236" s="73"/>
      <c r="D3236" s="73"/>
      <c r="E3236" s="76"/>
      <c r="F3236" s="77"/>
      <c r="G3236" s="78"/>
    </row>
    <row r="3237" spans="1:7" s="55" customFormat="1" ht="31.9" hidden="1" customHeight="1" outlineLevel="1" x14ac:dyDescent="0.25">
      <c r="A3237" s="143" t="s">
        <v>2954</v>
      </c>
      <c r="B3237" s="99" t="s">
        <v>1466</v>
      </c>
      <c r="C3237" s="73"/>
      <c r="D3237" s="73"/>
      <c r="E3237" s="76"/>
      <c r="F3237" s="77"/>
      <c r="G3237" s="78"/>
    </row>
    <row r="3238" spans="1:7" s="55" customFormat="1" ht="31.9" hidden="1" customHeight="1" outlineLevel="1" x14ac:dyDescent="0.25">
      <c r="A3238" s="143" t="s">
        <v>2955</v>
      </c>
      <c r="B3238" s="99" t="s">
        <v>1886</v>
      </c>
      <c r="C3238" s="73"/>
      <c r="D3238" s="73"/>
      <c r="E3238" s="76"/>
      <c r="F3238" s="77"/>
      <c r="G3238" s="78"/>
    </row>
    <row r="3239" spans="1:7" s="55" customFormat="1" ht="31.9" hidden="1" customHeight="1" outlineLevel="1" x14ac:dyDescent="0.25">
      <c r="A3239" s="143" t="s">
        <v>2956</v>
      </c>
      <c r="B3239" s="99" t="s">
        <v>1467</v>
      </c>
      <c r="C3239" s="73"/>
      <c r="D3239" s="73"/>
      <c r="E3239" s="76"/>
      <c r="F3239" s="77"/>
      <c r="G3239" s="78"/>
    </row>
    <row r="3240" spans="1:7" s="55" customFormat="1" ht="31.9" hidden="1" customHeight="1" outlineLevel="1" x14ac:dyDescent="0.25">
      <c r="A3240" s="143" t="s">
        <v>2957</v>
      </c>
      <c r="B3240" s="99" t="s">
        <v>1464</v>
      </c>
      <c r="C3240" s="73"/>
      <c r="D3240" s="73"/>
      <c r="E3240" s="76"/>
      <c r="F3240" s="77"/>
      <c r="G3240" s="78"/>
    </row>
    <row r="3241" spans="1:7" s="55" customFormat="1" ht="31.9" hidden="1" customHeight="1" outlineLevel="1" x14ac:dyDescent="0.25">
      <c r="A3241" s="143" t="s">
        <v>2958</v>
      </c>
      <c r="B3241" s="99" t="s">
        <v>1465</v>
      </c>
      <c r="C3241" s="73"/>
      <c r="D3241" s="73"/>
      <c r="E3241" s="76"/>
      <c r="F3241" s="77"/>
      <c r="G3241" s="78"/>
    </row>
    <row r="3242" spans="1:7" s="55" customFormat="1" ht="31.9" hidden="1" customHeight="1" outlineLevel="1" x14ac:dyDescent="0.25">
      <c r="A3242" s="143" t="s">
        <v>2959</v>
      </c>
      <c r="B3242" s="99" t="s">
        <v>1466</v>
      </c>
      <c r="C3242" s="73"/>
      <c r="D3242" s="73"/>
      <c r="E3242" s="76"/>
      <c r="F3242" s="77"/>
      <c r="G3242" s="78"/>
    </row>
    <row r="3243" spans="1:7" s="55" customFormat="1" ht="31.9" hidden="1" customHeight="1" outlineLevel="1" x14ac:dyDescent="0.25">
      <c r="A3243" s="143" t="s">
        <v>2960</v>
      </c>
      <c r="B3243" s="99" t="s">
        <v>1886</v>
      </c>
      <c r="C3243" s="73"/>
      <c r="D3243" s="73"/>
      <c r="E3243" s="76"/>
      <c r="F3243" s="77"/>
      <c r="G3243" s="78"/>
    </row>
    <row r="3244" spans="1:7" s="55" customFormat="1" ht="31.9" hidden="1" customHeight="1" outlineLevel="1" x14ac:dyDescent="0.25">
      <c r="A3244" s="143" t="s">
        <v>2961</v>
      </c>
      <c r="B3244" s="99" t="s">
        <v>1468</v>
      </c>
      <c r="C3244" s="73"/>
      <c r="D3244" s="73"/>
      <c r="E3244" s="76"/>
      <c r="F3244" s="77"/>
      <c r="G3244" s="78"/>
    </row>
    <row r="3245" spans="1:7" s="55" customFormat="1" ht="31.9" hidden="1" customHeight="1" outlineLevel="1" x14ac:dyDescent="0.25">
      <c r="A3245" s="143" t="s">
        <v>2962</v>
      </c>
      <c r="B3245" s="99" t="s">
        <v>1464</v>
      </c>
      <c r="C3245" s="73"/>
      <c r="D3245" s="73"/>
      <c r="E3245" s="76"/>
      <c r="F3245" s="77"/>
      <c r="G3245" s="78"/>
    </row>
    <row r="3246" spans="1:7" s="55" customFormat="1" ht="31.9" hidden="1" customHeight="1" outlineLevel="1" x14ac:dyDescent="0.25">
      <c r="A3246" s="143" t="s">
        <v>2963</v>
      </c>
      <c r="B3246" s="99" t="s">
        <v>1465</v>
      </c>
      <c r="C3246" s="73"/>
      <c r="D3246" s="73"/>
      <c r="E3246" s="76"/>
      <c r="F3246" s="77"/>
      <c r="G3246" s="78"/>
    </row>
    <row r="3247" spans="1:7" s="55" customFormat="1" ht="31.9" hidden="1" customHeight="1" outlineLevel="1" x14ac:dyDescent="0.25">
      <c r="A3247" s="143" t="s">
        <v>2964</v>
      </c>
      <c r="B3247" s="99" t="s">
        <v>1466</v>
      </c>
      <c r="C3247" s="73"/>
      <c r="D3247" s="73"/>
      <c r="E3247" s="76"/>
      <c r="F3247" s="77"/>
      <c r="G3247" s="78"/>
    </row>
    <row r="3248" spans="1:7" s="55" customFormat="1" ht="31.9" hidden="1" customHeight="1" outlineLevel="1" x14ac:dyDescent="0.25">
      <c r="A3248" s="143" t="s">
        <v>2965</v>
      </c>
      <c r="B3248" s="99" t="s">
        <v>1886</v>
      </c>
      <c r="C3248" s="73"/>
      <c r="D3248" s="73"/>
      <c r="E3248" s="76"/>
      <c r="F3248" s="77"/>
      <c r="G3248" s="78"/>
    </row>
    <row r="3249" spans="1:7" s="55" customFormat="1" ht="31.9" hidden="1" customHeight="1" outlineLevel="1" x14ac:dyDescent="0.25">
      <c r="A3249" s="143" t="s">
        <v>2966</v>
      </c>
      <c r="B3249" s="99" t="s">
        <v>1469</v>
      </c>
      <c r="C3249" s="73"/>
      <c r="D3249" s="73"/>
      <c r="E3249" s="76"/>
      <c r="F3249" s="77"/>
      <c r="G3249" s="78"/>
    </row>
    <row r="3250" spans="1:7" s="55" customFormat="1" ht="31.9" hidden="1" customHeight="1" outlineLevel="1" x14ac:dyDescent="0.25">
      <c r="A3250" s="143" t="s">
        <v>2967</v>
      </c>
      <c r="B3250" s="99" t="s">
        <v>1464</v>
      </c>
      <c r="C3250" s="73"/>
      <c r="D3250" s="73"/>
      <c r="E3250" s="76"/>
      <c r="F3250" s="77"/>
      <c r="G3250" s="78"/>
    </row>
    <row r="3251" spans="1:7" s="55" customFormat="1" ht="31.9" hidden="1" customHeight="1" outlineLevel="1" x14ac:dyDescent="0.25">
      <c r="A3251" s="143" t="s">
        <v>2968</v>
      </c>
      <c r="B3251" s="99" t="s">
        <v>1465</v>
      </c>
      <c r="C3251" s="73"/>
      <c r="D3251" s="73"/>
      <c r="E3251" s="76"/>
      <c r="F3251" s="77"/>
      <c r="G3251" s="78"/>
    </row>
    <row r="3252" spans="1:7" s="55" customFormat="1" ht="31.9" hidden="1" customHeight="1" outlineLevel="1" x14ac:dyDescent="0.25">
      <c r="A3252" s="143" t="s">
        <v>2969</v>
      </c>
      <c r="B3252" s="99" t="s">
        <v>1466</v>
      </c>
      <c r="C3252" s="73"/>
      <c r="D3252" s="73"/>
      <c r="E3252" s="76"/>
      <c r="F3252" s="77"/>
      <c r="G3252" s="78"/>
    </row>
    <row r="3253" spans="1:7" s="55" customFormat="1" ht="31.9" hidden="1" customHeight="1" outlineLevel="1" x14ac:dyDescent="0.25">
      <c r="A3253" s="143" t="s">
        <v>2970</v>
      </c>
      <c r="B3253" s="99" t="s">
        <v>1886</v>
      </c>
      <c r="C3253" s="73"/>
      <c r="D3253" s="73"/>
      <c r="E3253" s="76"/>
      <c r="F3253" s="77"/>
      <c r="G3253" s="78"/>
    </row>
    <row r="3254" spans="1:7" s="55" customFormat="1" ht="31.9" hidden="1" customHeight="1" outlineLevel="1" x14ac:dyDescent="0.25">
      <c r="A3254" s="143" t="s">
        <v>2971</v>
      </c>
      <c r="B3254" s="99" t="s">
        <v>1470</v>
      </c>
      <c r="C3254" s="73"/>
      <c r="D3254" s="73"/>
      <c r="E3254" s="76"/>
      <c r="F3254" s="77"/>
      <c r="G3254" s="78"/>
    </row>
    <row r="3255" spans="1:7" s="55" customFormat="1" ht="31.9" hidden="1" customHeight="1" outlineLevel="1" x14ac:dyDescent="0.25">
      <c r="A3255" s="143" t="s">
        <v>2972</v>
      </c>
      <c r="B3255" s="99" t="s">
        <v>1464</v>
      </c>
      <c r="C3255" s="73"/>
      <c r="D3255" s="73"/>
      <c r="E3255" s="76"/>
      <c r="F3255" s="77"/>
      <c r="G3255" s="78"/>
    </row>
    <row r="3256" spans="1:7" s="55" customFormat="1" ht="31.9" hidden="1" customHeight="1" outlineLevel="1" x14ac:dyDescent="0.25">
      <c r="A3256" s="143" t="s">
        <v>2973</v>
      </c>
      <c r="B3256" s="99" t="s">
        <v>1465</v>
      </c>
      <c r="C3256" s="73"/>
      <c r="D3256" s="73"/>
      <c r="E3256" s="76"/>
      <c r="F3256" s="77"/>
      <c r="G3256" s="78"/>
    </row>
    <row r="3257" spans="1:7" s="55" customFormat="1" ht="31.9" hidden="1" customHeight="1" outlineLevel="1" x14ac:dyDescent="0.25">
      <c r="A3257" s="143" t="s">
        <v>2974</v>
      </c>
      <c r="B3257" s="99" t="s">
        <v>1466</v>
      </c>
      <c r="C3257" s="73"/>
      <c r="D3257" s="73"/>
      <c r="E3257" s="76"/>
      <c r="F3257" s="77"/>
      <c r="G3257" s="78"/>
    </row>
    <row r="3258" spans="1:7" s="55" customFormat="1" ht="31.9" hidden="1" customHeight="1" outlineLevel="1" x14ac:dyDescent="0.25">
      <c r="A3258" s="143" t="s">
        <v>2975</v>
      </c>
      <c r="B3258" s="99" t="s">
        <v>1886</v>
      </c>
      <c r="C3258" s="73"/>
      <c r="D3258" s="73"/>
      <c r="E3258" s="76"/>
      <c r="F3258" s="77"/>
      <c r="G3258" s="78"/>
    </row>
    <row r="3259" spans="1:7" s="55" customFormat="1" ht="31.9" hidden="1" customHeight="1" outlineLevel="1" x14ac:dyDescent="0.25">
      <c r="A3259" s="143" t="s">
        <v>2976</v>
      </c>
      <c r="B3259" s="99" t="s">
        <v>1471</v>
      </c>
      <c r="C3259" s="73"/>
      <c r="D3259" s="73"/>
      <c r="E3259" s="76"/>
      <c r="F3259" s="77"/>
      <c r="G3259" s="78"/>
    </row>
    <row r="3260" spans="1:7" s="55" customFormat="1" ht="31.9" hidden="1" customHeight="1" outlineLevel="1" x14ac:dyDescent="0.25">
      <c r="A3260" s="143" t="s">
        <v>2977</v>
      </c>
      <c r="B3260" s="99" t="s">
        <v>1464</v>
      </c>
      <c r="C3260" s="73"/>
      <c r="D3260" s="73"/>
      <c r="E3260" s="76"/>
      <c r="F3260" s="77"/>
      <c r="G3260" s="78"/>
    </row>
    <row r="3261" spans="1:7" s="55" customFormat="1" ht="31.9" hidden="1" customHeight="1" outlineLevel="1" x14ac:dyDescent="0.25">
      <c r="A3261" s="143" t="s">
        <v>2978</v>
      </c>
      <c r="B3261" s="99" t="s">
        <v>1465</v>
      </c>
      <c r="C3261" s="73"/>
      <c r="D3261" s="73"/>
      <c r="E3261" s="76"/>
      <c r="F3261" s="77"/>
      <c r="G3261" s="78"/>
    </row>
    <row r="3262" spans="1:7" s="55" customFormat="1" ht="31.9" hidden="1" customHeight="1" outlineLevel="1" x14ac:dyDescent="0.25">
      <c r="A3262" s="143" t="s">
        <v>2979</v>
      </c>
      <c r="B3262" s="99" t="s">
        <v>1466</v>
      </c>
      <c r="C3262" s="73"/>
      <c r="D3262" s="73"/>
      <c r="E3262" s="76"/>
      <c r="F3262" s="77"/>
      <c r="G3262" s="78"/>
    </row>
    <row r="3263" spans="1:7" s="55" customFormat="1" ht="31.9" hidden="1" customHeight="1" outlineLevel="1" x14ac:dyDescent="0.25">
      <c r="A3263" s="143" t="s">
        <v>2980</v>
      </c>
      <c r="B3263" s="99" t="s">
        <v>1886</v>
      </c>
      <c r="C3263" s="73"/>
      <c r="D3263" s="73"/>
      <c r="E3263" s="76"/>
      <c r="F3263" s="77"/>
      <c r="G3263" s="78"/>
    </row>
    <row r="3264" spans="1:7" s="55" customFormat="1" ht="31.9" hidden="1" customHeight="1" outlineLevel="1" x14ac:dyDescent="0.25">
      <c r="A3264" s="143" t="s">
        <v>2981</v>
      </c>
      <c r="B3264" s="99" t="s">
        <v>1472</v>
      </c>
      <c r="C3264" s="73"/>
      <c r="D3264" s="73"/>
      <c r="E3264" s="76"/>
      <c r="F3264" s="77"/>
      <c r="G3264" s="78"/>
    </row>
    <row r="3265" spans="1:7" s="55" customFormat="1" ht="31.9" hidden="1" customHeight="1" outlineLevel="1" x14ac:dyDescent="0.25">
      <c r="A3265" s="143" t="s">
        <v>2982</v>
      </c>
      <c r="B3265" s="99" t="s">
        <v>1464</v>
      </c>
      <c r="C3265" s="73"/>
      <c r="D3265" s="73"/>
      <c r="E3265" s="76"/>
      <c r="F3265" s="77"/>
      <c r="G3265" s="78"/>
    </row>
    <row r="3266" spans="1:7" s="55" customFormat="1" ht="31.9" hidden="1" customHeight="1" outlineLevel="1" x14ac:dyDescent="0.25">
      <c r="A3266" s="143" t="s">
        <v>2983</v>
      </c>
      <c r="B3266" s="99" t="s">
        <v>1465</v>
      </c>
      <c r="C3266" s="73"/>
      <c r="D3266" s="73"/>
      <c r="E3266" s="76"/>
      <c r="F3266" s="77"/>
      <c r="G3266" s="78"/>
    </row>
    <row r="3267" spans="1:7" s="55" customFormat="1" ht="31.9" hidden="1" customHeight="1" outlineLevel="1" x14ac:dyDescent="0.25">
      <c r="A3267" s="143" t="s">
        <v>2984</v>
      </c>
      <c r="B3267" s="99" t="s">
        <v>1466</v>
      </c>
      <c r="C3267" s="73"/>
      <c r="D3267" s="73"/>
      <c r="E3267" s="76"/>
      <c r="F3267" s="77"/>
      <c r="G3267" s="78"/>
    </row>
    <row r="3268" spans="1:7" s="55" customFormat="1" ht="31.9" hidden="1" customHeight="1" outlineLevel="1" x14ac:dyDescent="0.25">
      <c r="A3268" s="143" t="s">
        <v>2985</v>
      </c>
      <c r="B3268" s="99" t="s">
        <v>1886</v>
      </c>
      <c r="C3268" s="73"/>
      <c r="D3268" s="73"/>
      <c r="E3268" s="76"/>
      <c r="F3268" s="77"/>
      <c r="G3268" s="78"/>
    </row>
    <row r="3269" spans="1:7" s="55" customFormat="1" ht="31.9" hidden="1" customHeight="1" outlineLevel="1" x14ac:dyDescent="0.25">
      <c r="A3269" s="143" t="s">
        <v>2986</v>
      </c>
      <c r="B3269" s="99" t="s">
        <v>1473</v>
      </c>
      <c r="C3269" s="73"/>
      <c r="D3269" s="73"/>
      <c r="E3269" s="76"/>
      <c r="F3269" s="77"/>
      <c r="G3269" s="78"/>
    </row>
    <row r="3270" spans="1:7" s="55" customFormat="1" ht="31.9" hidden="1" customHeight="1" outlineLevel="1" x14ac:dyDescent="0.25">
      <c r="A3270" s="143" t="s">
        <v>2987</v>
      </c>
      <c r="B3270" s="99" t="s">
        <v>1464</v>
      </c>
      <c r="C3270" s="73"/>
      <c r="D3270" s="73"/>
      <c r="E3270" s="76"/>
      <c r="F3270" s="77"/>
      <c r="G3270" s="78"/>
    </row>
    <row r="3271" spans="1:7" s="55" customFormat="1" ht="31.9" hidden="1" customHeight="1" outlineLevel="1" x14ac:dyDescent="0.25">
      <c r="A3271" s="143" t="s">
        <v>2988</v>
      </c>
      <c r="B3271" s="99" t="s">
        <v>1465</v>
      </c>
      <c r="C3271" s="73"/>
      <c r="D3271" s="73"/>
      <c r="E3271" s="76"/>
      <c r="F3271" s="77"/>
      <c r="G3271" s="78"/>
    </row>
    <row r="3272" spans="1:7" s="55" customFormat="1" ht="31.9" hidden="1" customHeight="1" outlineLevel="1" x14ac:dyDescent="0.25">
      <c r="A3272" s="143" t="s">
        <v>2989</v>
      </c>
      <c r="B3272" s="99" t="s">
        <v>1466</v>
      </c>
      <c r="C3272" s="73"/>
      <c r="D3272" s="73"/>
      <c r="E3272" s="76"/>
      <c r="F3272" s="77"/>
      <c r="G3272" s="78"/>
    </row>
    <row r="3273" spans="1:7" s="55" customFormat="1" ht="31.9" hidden="1" customHeight="1" outlineLevel="1" x14ac:dyDescent="0.25">
      <c r="A3273" s="143" t="s">
        <v>2990</v>
      </c>
      <c r="B3273" s="99" t="s">
        <v>1886</v>
      </c>
      <c r="C3273" s="73"/>
      <c r="D3273" s="73"/>
      <c r="E3273" s="76"/>
      <c r="F3273" s="77"/>
      <c r="G3273" s="78"/>
    </row>
    <row r="3274" spans="1:7" s="55" customFormat="1" ht="19.149999999999999" customHeight="1" collapsed="1" x14ac:dyDescent="0.25">
      <c r="A3274" s="143"/>
      <c r="B3274" s="134" t="s">
        <v>315</v>
      </c>
      <c r="C3274" s="73"/>
      <c r="D3274" s="73"/>
      <c r="E3274" s="76"/>
      <c r="F3274" s="77"/>
      <c r="G3274" s="78"/>
    </row>
    <row r="3275" spans="1:7" s="55" customFormat="1" ht="19.149999999999999" customHeight="1" x14ac:dyDescent="0.25">
      <c r="A3275" s="143" t="s">
        <v>2879</v>
      </c>
      <c r="B3275" s="61" t="s">
        <v>313</v>
      </c>
      <c r="C3275" s="61"/>
      <c r="D3275" s="61"/>
      <c r="E3275" s="61"/>
      <c r="F3275" s="61"/>
      <c r="G3275" s="135"/>
    </row>
    <row r="3276" spans="1:7" s="55" customFormat="1" ht="19.149999999999999" customHeight="1" x14ac:dyDescent="0.25">
      <c r="A3276" s="143" t="s">
        <v>321</v>
      </c>
      <c r="B3276" s="107" t="s">
        <v>314</v>
      </c>
      <c r="C3276" s="73"/>
      <c r="D3276" s="73"/>
      <c r="E3276" s="76"/>
      <c r="F3276" s="77"/>
      <c r="G3276" s="78"/>
    </row>
    <row r="3277" spans="1:7" s="55" customFormat="1" ht="19.149999999999999" customHeight="1" x14ac:dyDescent="0.3">
      <c r="A3277" s="143" t="s">
        <v>1906</v>
      </c>
      <c r="B3277" s="124" t="s">
        <v>1464</v>
      </c>
      <c r="C3277" s="90"/>
      <c r="D3277" s="90"/>
      <c r="E3277" s="253">
        <f>SUM(E3278:E3312)</f>
        <v>35</v>
      </c>
      <c r="F3277" s="254">
        <f t="shared" ref="F3277:G3277" si="33">SUM(F3278:F3312)</f>
        <v>877.10000000000014</v>
      </c>
      <c r="G3277" s="255">
        <f t="shared" si="33"/>
        <v>13015.889329999998</v>
      </c>
    </row>
    <row r="3278" spans="1:7" s="55" customFormat="1" ht="69" x14ac:dyDescent="0.25">
      <c r="A3278" s="143" t="s">
        <v>1906</v>
      </c>
      <c r="B3278" s="149" t="s">
        <v>1546</v>
      </c>
      <c r="C3278" s="90">
        <v>2020</v>
      </c>
      <c r="D3278" s="90" t="s">
        <v>315</v>
      </c>
      <c r="E3278" s="269">
        <v>1</v>
      </c>
      <c r="F3278" s="93">
        <v>23.25</v>
      </c>
      <c r="G3278" s="94">
        <v>273.42752000000002</v>
      </c>
    </row>
    <row r="3279" spans="1:7" s="55" customFormat="1" ht="69" x14ac:dyDescent="0.25">
      <c r="A3279" s="143" t="s">
        <v>1906</v>
      </c>
      <c r="B3279" s="149" t="s">
        <v>1517</v>
      </c>
      <c r="C3279" s="90">
        <v>2020</v>
      </c>
      <c r="D3279" s="90" t="s">
        <v>315</v>
      </c>
      <c r="E3279" s="269">
        <v>1</v>
      </c>
      <c r="F3279" s="93">
        <v>23.25</v>
      </c>
      <c r="G3279" s="94">
        <v>263.15321999999998</v>
      </c>
    </row>
    <row r="3280" spans="1:7" s="55" customFormat="1" ht="86.25" x14ac:dyDescent="0.25">
      <c r="A3280" s="143" t="s">
        <v>1906</v>
      </c>
      <c r="B3280" s="149" t="s">
        <v>1867</v>
      </c>
      <c r="C3280" s="90">
        <v>2020</v>
      </c>
      <c r="D3280" s="90" t="s">
        <v>315</v>
      </c>
      <c r="E3280" s="269">
        <v>1</v>
      </c>
      <c r="F3280" s="93">
        <v>23.25</v>
      </c>
      <c r="G3280" s="94">
        <v>264.97906999999998</v>
      </c>
    </row>
    <row r="3281" spans="1:7" s="55" customFormat="1" ht="72" customHeight="1" x14ac:dyDescent="0.25">
      <c r="A3281" s="143" t="s">
        <v>1906</v>
      </c>
      <c r="B3281" s="149" t="s">
        <v>1557</v>
      </c>
      <c r="C3281" s="90">
        <v>2020</v>
      </c>
      <c r="D3281" s="90" t="s">
        <v>315</v>
      </c>
      <c r="E3281" s="269">
        <v>1</v>
      </c>
      <c r="F3281" s="93">
        <v>23.3</v>
      </c>
      <c r="G3281" s="94">
        <v>418.38857999999999</v>
      </c>
    </row>
    <row r="3282" spans="1:7" s="55" customFormat="1" ht="103.5" x14ac:dyDescent="0.25">
      <c r="A3282" s="143" t="s">
        <v>1906</v>
      </c>
      <c r="B3282" s="149" t="s">
        <v>1558</v>
      </c>
      <c r="C3282" s="90">
        <v>2020</v>
      </c>
      <c r="D3282" s="90" t="s">
        <v>315</v>
      </c>
      <c r="E3282" s="269">
        <v>1</v>
      </c>
      <c r="F3282" s="93">
        <v>23.3</v>
      </c>
      <c r="G3282" s="94">
        <v>408.44344999999998</v>
      </c>
    </row>
    <row r="3283" spans="1:7" s="55" customFormat="1" ht="86.25" x14ac:dyDescent="0.25">
      <c r="A3283" s="143" t="s">
        <v>1906</v>
      </c>
      <c r="B3283" s="149" t="s">
        <v>1830</v>
      </c>
      <c r="C3283" s="90">
        <v>2020</v>
      </c>
      <c r="D3283" s="90" t="s">
        <v>315</v>
      </c>
      <c r="E3283" s="269">
        <v>1</v>
      </c>
      <c r="F3283" s="93">
        <v>23.25</v>
      </c>
      <c r="G3283" s="94">
        <v>145.38362000000001</v>
      </c>
    </row>
    <row r="3284" spans="1:7" s="55" customFormat="1" ht="72" customHeight="1" x14ac:dyDescent="0.25">
      <c r="A3284" s="143" t="s">
        <v>1906</v>
      </c>
      <c r="B3284" s="149" t="s">
        <v>1876</v>
      </c>
      <c r="C3284" s="90">
        <v>2020</v>
      </c>
      <c r="D3284" s="90" t="s">
        <v>315</v>
      </c>
      <c r="E3284" s="269">
        <v>1</v>
      </c>
      <c r="F3284" s="93">
        <v>23.3</v>
      </c>
      <c r="G3284" s="94">
        <v>574.13674000000003</v>
      </c>
    </row>
    <row r="3285" spans="1:7" s="55" customFormat="1" ht="103.5" x14ac:dyDescent="0.25">
      <c r="A3285" s="143" t="s">
        <v>1906</v>
      </c>
      <c r="B3285" s="149" t="s">
        <v>1890</v>
      </c>
      <c r="C3285" s="90">
        <v>2020</v>
      </c>
      <c r="D3285" s="90" t="s">
        <v>315</v>
      </c>
      <c r="E3285" s="269">
        <v>1</v>
      </c>
      <c r="F3285" s="93">
        <v>23.3</v>
      </c>
      <c r="G3285" s="94">
        <v>567.90867000000003</v>
      </c>
    </row>
    <row r="3286" spans="1:7" s="55" customFormat="1" ht="69" x14ac:dyDescent="0.25">
      <c r="A3286" s="143" t="s">
        <v>1906</v>
      </c>
      <c r="B3286" s="149" t="s">
        <v>1575</v>
      </c>
      <c r="C3286" s="90">
        <v>2020</v>
      </c>
      <c r="D3286" s="90" t="s">
        <v>315</v>
      </c>
      <c r="E3286" s="269">
        <v>1</v>
      </c>
      <c r="F3286" s="93">
        <v>23.3</v>
      </c>
      <c r="G3286" s="94">
        <v>203.64188999999999</v>
      </c>
    </row>
    <row r="3287" spans="1:7" s="55" customFormat="1" ht="69" x14ac:dyDescent="0.25">
      <c r="A3287" s="143" t="s">
        <v>1906</v>
      </c>
      <c r="B3287" s="149" t="s">
        <v>1571</v>
      </c>
      <c r="C3287" s="90">
        <v>2020</v>
      </c>
      <c r="D3287" s="90" t="s">
        <v>315</v>
      </c>
      <c r="E3287" s="269">
        <v>1</v>
      </c>
      <c r="F3287" s="93">
        <v>23.3</v>
      </c>
      <c r="G3287" s="94">
        <v>434.86203</v>
      </c>
    </row>
    <row r="3288" spans="1:7" s="55" customFormat="1" ht="69" x14ac:dyDescent="0.25">
      <c r="A3288" s="143" t="s">
        <v>1906</v>
      </c>
      <c r="B3288" s="149" t="s">
        <v>1542</v>
      </c>
      <c r="C3288" s="90">
        <v>2020</v>
      </c>
      <c r="D3288" s="90" t="s">
        <v>315</v>
      </c>
      <c r="E3288" s="269">
        <v>1</v>
      </c>
      <c r="F3288" s="93">
        <v>23.25</v>
      </c>
      <c r="G3288" s="94">
        <v>300.49518999999998</v>
      </c>
    </row>
    <row r="3289" spans="1:7" s="55" customFormat="1" ht="69" x14ac:dyDescent="0.25">
      <c r="A3289" s="143" t="s">
        <v>1906</v>
      </c>
      <c r="B3289" s="149" t="s">
        <v>1573</v>
      </c>
      <c r="C3289" s="90">
        <v>2020</v>
      </c>
      <c r="D3289" s="90" t="s">
        <v>315</v>
      </c>
      <c r="E3289" s="269">
        <v>1</v>
      </c>
      <c r="F3289" s="93">
        <v>23.25</v>
      </c>
      <c r="G3289" s="94">
        <v>531.48699999999997</v>
      </c>
    </row>
    <row r="3290" spans="1:7" s="55" customFormat="1" ht="86.25" x14ac:dyDescent="0.25">
      <c r="A3290" s="143" t="s">
        <v>1906</v>
      </c>
      <c r="B3290" s="149" t="s">
        <v>1891</v>
      </c>
      <c r="C3290" s="90">
        <v>2020</v>
      </c>
      <c r="D3290" s="90" t="s">
        <v>315</v>
      </c>
      <c r="E3290" s="269">
        <v>1</v>
      </c>
      <c r="F3290" s="93">
        <v>23.25</v>
      </c>
      <c r="G3290" s="94">
        <v>270.00252999999998</v>
      </c>
    </row>
    <row r="3291" spans="1:7" s="55" customFormat="1" ht="86.25" x14ac:dyDescent="0.25">
      <c r="A3291" s="143" t="s">
        <v>1906</v>
      </c>
      <c r="B3291" s="149" t="s">
        <v>1882</v>
      </c>
      <c r="C3291" s="90">
        <v>2020</v>
      </c>
      <c r="D3291" s="90" t="s">
        <v>315</v>
      </c>
      <c r="E3291" s="269">
        <v>1</v>
      </c>
      <c r="F3291" s="93">
        <v>23.25</v>
      </c>
      <c r="G3291" s="94">
        <v>273.23576000000003</v>
      </c>
    </row>
    <row r="3292" spans="1:7" s="55" customFormat="1" ht="86.25" x14ac:dyDescent="0.25">
      <c r="A3292" s="143" t="s">
        <v>1906</v>
      </c>
      <c r="B3292" s="149" t="s">
        <v>1576</v>
      </c>
      <c r="C3292" s="90">
        <v>2020</v>
      </c>
      <c r="D3292" s="90" t="s">
        <v>315</v>
      </c>
      <c r="E3292" s="269">
        <v>1</v>
      </c>
      <c r="F3292" s="93">
        <v>23.25</v>
      </c>
      <c r="G3292" s="94">
        <v>325.43957</v>
      </c>
    </row>
    <row r="3293" spans="1:7" s="55" customFormat="1" ht="86.25" x14ac:dyDescent="0.25">
      <c r="A3293" s="143" t="s">
        <v>1906</v>
      </c>
      <c r="B3293" s="149" t="s">
        <v>1701</v>
      </c>
      <c r="C3293" s="90">
        <v>2021</v>
      </c>
      <c r="D3293" s="90" t="s">
        <v>315</v>
      </c>
      <c r="E3293" s="269">
        <v>1</v>
      </c>
      <c r="F3293" s="93">
        <v>23.5</v>
      </c>
      <c r="G3293" s="94">
        <v>272.39553999999998</v>
      </c>
    </row>
    <row r="3294" spans="1:7" s="55" customFormat="1" ht="46.15" customHeight="1" x14ac:dyDescent="0.25">
      <c r="A3294" s="143" t="s">
        <v>1906</v>
      </c>
      <c r="B3294" s="149" t="s">
        <v>1703</v>
      </c>
      <c r="C3294" s="90">
        <v>2021</v>
      </c>
      <c r="D3294" s="90" t="s">
        <v>315</v>
      </c>
      <c r="E3294" s="269">
        <v>1</v>
      </c>
      <c r="F3294" s="93">
        <v>23.25</v>
      </c>
      <c r="G3294" s="94">
        <v>319.37439999999998</v>
      </c>
    </row>
    <row r="3295" spans="1:7" s="55" customFormat="1" ht="34.5" x14ac:dyDescent="0.25">
      <c r="A3295" s="143" t="s">
        <v>1906</v>
      </c>
      <c r="B3295" s="149" t="s">
        <v>1707</v>
      </c>
      <c r="C3295" s="90">
        <v>2021</v>
      </c>
      <c r="D3295" s="90" t="s">
        <v>315</v>
      </c>
      <c r="E3295" s="269">
        <v>1</v>
      </c>
      <c r="F3295" s="93">
        <v>23.25</v>
      </c>
      <c r="G3295" s="94">
        <v>485.25486999999998</v>
      </c>
    </row>
    <row r="3296" spans="1:7" s="55" customFormat="1" ht="51.75" x14ac:dyDescent="0.25">
      <c r="A3296" s="143" t="s">
        <v>1906</v>
      </c>
      <c r="B3296" s="149" t="s">
        <v>1716</v>
      </c>
      <c r="C3296" s="90">
        <v>2021</v>
      </c>
      <c r="D3296" s="90" t="s">
        <v>318</v>
      </c>
      <c r="E3296" s="269">
        <v>1</v>
      </c>
      <c r="F3296" s="93">
        <v>23.25</v>
      </c>
      <c r="G3296" s="94">
        <v>213.26104000000001</v>
      </c>
    </row>
    <row r="3297" spans="1:7" s="55" customFormat="1" ht="51.75" x14ac:dyDescent="0.25">
      <c r="A3297" s="143" t="s">
        <v>1906</v>
      </c>
      <c r="B3297" s="149" t="s">
        <v>1717</v>
      </c>
      <c r="C3297" s="90">
        <v>2021</v>
      </c>
      <c r="D3297" s="90" t="s">
        <v>315</v>
      </c>
      <c r="E3297" s="269">
        <v>1</v>
      </c>
      <c r="F3297" s="93">
        <v>23.3</v>
      </c>
      <c r="G3297" s="94">
        <v>213.12959000000001</v>
      </c>
    </row>
    <row r="3298" spans="1:7" s="55" customFormat="1" ht="86.25" x14ac:dyDescent="0.25">
      <c r="A3298" s="143" t="s">
        <v>1906</v>
      </c>
      <c r="B3298" s="149" t="s">
        <v>1720</v>
      </c>
      <c r="C3298" s="90">
        <v>2021</v>
      </c>
      <c r="D3298" s="90" t="s">
        <v>315</v>
      </c>
      <c r="E3298" s="269">
        <v>1</v>
      </c>
      <c r="F3298" s="93">
        <v>94</v>
      </c>
      <c r="G3298" s="94">
        <v>748.55483000000004</v>
      </c>
    </row>
    <row r="3299" spans="1:7" s="55" customFormat="1" ht="86.25" x14ac:dyDescent="0.25">
      <c r="A3299" s="143" t="s">
        <v>1906</v>
      </c>
      <c r="B3299" s="149" t="s">
        <v>1885</v>
      </c>
      <c r="C3299" s="90">
        <v>2021</v>
      </c>
      <c r="D3299" s="90" t="s">
        <v>315</v>
      </c>
      <c r="E3299" s="269">
        <v>1</v>
      </c>
      <c r="F3299" s="93">
        <v>23.5</v>
      </c>
      <c r="G3299" s="94">
        <v>288.91449</v>
      </c>
    </row>
    <row r="3300" spans="1:7" s="55" customFormat="1" ht="86.25" x14ac:dyDescent="0.25">
      <c r="A3300" s="143" t="s">
        <v>1906</v>
      </c>
      <c r="B3300" s="149" t="s">
        <v>1731</v>
      </c>
      <c r="C3300" s="90">
        <v>2021</v>
      </c>
      <c r="D3300" s="90" t="s">
        <v>315</v>
      </c>
      <c r="E3300" s="269">
        <v>1</v>
      </c>
      <c r="F3300" s="93">
        <v>15</v>
      </c>
      <c r="G3300" s="94">
        <v>200.01024000000001</v>
      </c>
    </row>
    <row r="3301" spans="1:7" s="55" customFormat="1" ht="77.45" customHeight="1" x14ac:dyDescent="0.25">
      <c r="A3301" s="143" t="s">
        <v>1906</v>
      </c>
      <c r="B3301" s="149" t="s">
        <v>1757</v>
      </c>
      <c r="C3301" s="90">
        <v>2021</v>
      </c>
      <c r="D3301" s="90" t="s">
        <v>315</v>
      </c>
      <c r="E3301" s="269">
        <v>1</v>
      </c>
      <c r="F3301" s="93">
        <v>23.25</v>
      </c>
      <c r="G3301" s="94">
        <v>266.81849</v>
      </c>
    </row>
    <row r="3302" spans="1:7" s="55" customFormat="1" ht="69" x14ac:dyDescent="0.25">
      <c r="A3302" s="143" t="s">
        <v>1906</v>
      </c>
      <c r="B3302" s="149" t="s">
        <v>1760</v>
      </c>
      <c r="C3302" s="90">
        <v>2021</v>
      </c>
      <c r="D3302" s="90" t="s">
        <v>315</v>
      </c>
      <c r="E3302" s="269">
        <v>1</v>
      </c>
      <c r="F3302" s="93">
        <v>23.25</v>
      </c>
      <c r="G3302" s="94">
        <v>209.32326</v>
      </c>
    </row>
    <row r="3303" spans="1:7" s="55" customFormat="1" ht="108.6" customHeight="1" x14ac:dyDescent="0.25">
      <c r="A3303" s="143" t="s">
        <v>1906</v>
      </c>
      <c r="B3303" s="149" t="s">
        <v>1892</v>
      </c>
      <c r="C3303" s="90">
        <v>2021</v>
      </c>
      <c r="D3303" s="90" t="s">
        <v>315</v>
      </c>
      <c r="E3303" s="269">
        <v>1</v>
      </c>
      <c r="F3303" s="93">
        <v>23.25</v>
      </c>
      <c r="G3303" s="94">
        <v>622.31425999999999</v>
      </c>
    </row>
    <row r="3304" spans="1:7" s="55" customFormat="1" ht="34.5" x14ac:dyDescent="0.25">
      <c r="A3304" s="143" t="s">
        <v>1906</v>
      </c>
      <c r="B3304" s="149" t="s">
        <v>1846</v>
      </c>
      <c r="C3304" s="90">
        <v>2021</v>
      </c>
      <c r="D3304" s="90" t="s">
        <v>315</v>
      </c>
      <c r="E3304" s="269">
        <v>1</v>
      </c>
      <c r="F3304" s="93">
        <v>23.25</v>
      </c>
      <c r="G3304" s="94">
        <v>216.71831</v>
      </c>
    </row>
    <row r="3305" spans="1:7" s="55" customFormat="1" ht="76.150000000000006" customHeight="1" x14ac:dyDescent="0.25">
      <c r="A3305" s="143" t="s">
        <v>1906</v>
      </c>
      <c r="B3305" s="149" t="s">
        <v>1792</v>
      </c>
      <c r="C3305" s="90">
        <v>2021</v>
      </c>
      <c r="D3305" s="90" t="s">
        <v>315</v>
      </c>
      <c r="E3305" s="269">
        <v>1</v>
      </c>
      <c r="F3305" s="93">
        <v>23.25</v>
      </c>
      <c r="G3305" s="94">
        <v>385.94384000000002</v>
      </c>
    </row>
    <row r="3306" spans="1:7" s="55" customFormat="1" ht="86.25" x14ac:dyDescent="0.25">
      <c r="A3306" s="143" t="s">
        <v>1906</v>
      </c>
      <c r="B3306" s="149" t="s">
        <v>2359</v>
      </c>
      <c r="C3306" s="271">
        <v>2022</v>
      </c>
      <c r="D3306" s="40" t="s">
        <v>315</v>
      </c>
      <c r="E3306" s="269">
        <v>1</v>
      </c>
      <c r="F3306" s="93">
        <v>23.25</v>
      </c>
      <c r="G3306" s="293">
        <v>574.28817000000004</v>
      </c>
    </row>
    <row r="3307" spans="1:7" s="55" customFormat="1" ht="51.75" x14ac:dyDescent="0.25">
      <c r="A3307" s="143" t="s">
        <v>1906</v>
      </c>
      <c r="B3307" s="149" t="s">
        <v>2370</v>
      </c>
      <c r="C3307" s="90">
        <v>2022</v>
      </c>
      <c r="D3307" s="40" t="s">
        <v>315</v>
      </c>
      <c r="E3307" s="95">
        <v>1</v>
      </c>
      <c r="F3307" s="93">
        <v>23.25</v>
      </c>
      <c r="G3307" s="96">
        <v>235.18054000000001</v>
      </c>
    </row>
    <row r="3308" spans="1:7" s="55" customFormat="1" ht="51.75" x14ac:dyDescent="0.25">
      <c r="A3308" s="143" t="s">
        <v>1906</v>
      </c>
      <c r="B3308" s="149" t="s">
        <v>2448</v>
      </c>
      <c r="C3308" s="40">
        <v>2022</v>
      </c>
      <c r="D3308" s="40" t="s">
        <v>315</v>
      </c>
      <c r="E3308" s="42">
        <v>1</v>
      </c>
      <c r="F3308" s="43">
        <v>23.25</v>
      </c>
      <c r="G3308" s="113">
        <v>579.97011999999995</v>
      </c>
    </row>
    <row r="3309" spans="1:7" s="55" customFormat="1" ht="86.25" x14ac:dyDescent="0.25">
      <c r="A3309" s="143" t="s">
        <v>1906</v>
      </c>
      <c r="B3309" s="149" t="s">
        <v>2495</v>
      </c>
      <c r="C3309" s="90">
        <v>2022</v>
      </c>
      <c r="D3309" s="90" t="s">
        <v>315</v>
      </c>
      <c r="E3309" s="92">
        <v>1</v>
      </c>
      <c r="F3309" s="93">
        <f>25*0.93</f>
        <v>23.25</v>
      </c>
      <c r="G3309" s="94">
        <v>311.83940000000001</v>
      </c>
    </row>
    <row r="3310" spans="1:7" s="103" customFormat="1" ht="103.5" x14ac:dyDescent="0.25">
      <c r="A3310" s="143" t="s">
        <v>1906</v>
      </c>
      <c r="B3310" s="149" t="s">
        <v>2522</v>
      </c>
      <c r="C3310" s="271">
        <v>2022</v>
      </c>
      <c r="D3310" s="270" t="s">
        <v>315</v>
      </c>
      <c r="E3310" s="272">
        <v>1</v>
      </c>
      <c r="F3310" s="93">
        <f t="shared" ref="F3310:F3312" si="34">25*0.93</f>
        <v>23.25</v>
      </c>
      <c r="G3310" s="273">
        <f>605.52151+32.22439</f>
        <v>637.74590000000001</v>
      </c>
    </row>
    <row r="3311" spans="1:7" s="103" customFormat="1" ht="86.25" collapsed="1" x14ac:dyDescent="0.25">
      <c r="A3311" s="143" t="s">
        <v>1906</v>
      </c>
      <c r="B3311" s="149" t="s">
        <v>2531</v>
      </c>
      <c r="C3311" s="271">
        <v>2022</v>
      </c>
      <c r="D3311" s="270" t="s">
        <v>315</v>
      </c>
      <c r="E3311" s="272">
        <v>1</v>
      </c>
      <c r="F3311" s="93">
        <f t="shared" si="34"/>
        <v>23.25</v>
      </c>
      <c r="G3311" s="273">
        <v>372.02620000000002</v>
      </c>
    </row>
    <row r="3312" spans="1:7" s="103" customFormat="1" ht="103.5" x14ac:dyDescent="0.25">
      <c r="A3312" s="143" t="s">
        <v>1906</v>
      </c>
      <c r="B3312" s="149" t="s">
        <v>2509</v>
      </c>
      <c r="C3312" s="271">
        <v>2022</v>
      </c>
      <c r="D3312" s="270" t="s">
        <v>315</v>
      </c>
      <c r="E3312" s="272">
        <v>1</v>
      </c>
      <c r="F3312" s="93">
        <f t="shared" si="34"/>
        <v>23.25</v>
      </c>
      <c r="G3312" s="273">
        <f>579.498+28.343</f>
        <v>607.84100000000001</v>
      </c>
    </row>
    <row r="3313" spans="1:7" s="55" customFormat="1" ht="31.9" hidden="1" customHeight="1" outlineLevel="1" x14ac:dyDescent="0.25">
      <c r="A3313" s="143" t="s">
        <v>1909</v>
      </c>
      <c r="B3313" s="99" t="s">
        <v>1465</v>
      </c>
      <c r="C3313" s="90"/>
      <c r="D3313" s="90"/>
      <c r="E3313" s="92"/>
      <c r="F3313" s="93"/>
      <c r="G3313" s="94"/>
    </row>
    <row r="3314" spans="1:7" s="55" customFormat="1" ht="31.9" hidden="1" customHeight="1" outlineLevel="1" x14ac:dyDescent="0.25">
      <c r="A3314" s="143" t="s">
        <v>1910</v>
      </c>
      <c r="B3314" s="99" t="s">
        <v>1466</v>
      </c>
      <c r="C3314" s="90"/>
      <c r="D3314" s="90"/>
      <c r="E3314" s="92"/>
      <c r="F3314" s="93"/>
      <c r="G3314" s="94"/>
    </row>
    <row r="3315" spans="1:7" s="55" customFormat="1" ht="31.9" hidden="1" customHeight="1" outlineLevel="1" x14ac:dyDescent="0.25">
      <c r="A3315" s="143" t="s">
        <v>1911</v>
      </c>
      <c r="B3315" s="99" t="s">
        <v>1886</v>
      </c>
      <c r="C3315" s="90"/>
      <c r="D3315" s="90"/>
      <c r="E3315" s="92"/>
      <c r="F3315" s="93"/>
      <c r="G3315" s="94"/>
    </row>
    <row r="3316" spans="1:7" s="55" customFormat="1" ht="19.149999999999999" customHeight="1" collapsed="1" x14ac:dyDescent="0.25">
      <c r="A3316" s="143" t="s">
        <v>322</v>
      </c>
      <c r="B3316" s="107" t="s">
        <v>317</v>
      </c>
      <c r="C3316" s="90"/>
      <c r="D3316" s="90"/>
      <c r="E3316" s="92"/>
      <c r="F3316" s="93"/>
      <c r="G3316" s="94"/>
    </row>
    <row r="3317" spans="1:7" s="55" customFormat="1" ht="19.149999999999999" customHeight="1" x14ac:dyDescent="0.3">
      <c r="A3317" s="143" t="s">
        <v>1912</v>
      </c>
      <c r="B3317" s="124" t="s">
        <v>1464</v>
      </c>
      <c r="C3317" s="90"/>
      <c r="D3317" s="90"/>
      <c r="E3317" s="253">
        <f>SUM(E3318:E3364)</f>
        <v>45.000000000000007</v>
      </c>
      <c r="F3317" s="254">
        <f t="shared" ref="F3317:G3317" si="35">SUM(F3318:F3364)</f>
        <v>2991.5</v>
      </c>
      <c r="G3317" s="255">
        <f t="shared" si="35"/>
        <v>16712.376540000005</v>
      </c>
    </row>
    <row r="3318" spans="1:7" s="55" customFormat="1" ht="69" x14ac:dyDescent="0.25">
      <c r="A3318" s="143" t="s">
        <v>1912</v>
      </c>
      <c r="B3318" s="149" t="s">
        <v>1553</v>
      </c>
      <c r="C3318" s="90">
        <v>2020</v>
      </c>
      <c r="D3318" s="90" t="s">
        <v>315</v>
      </c>
      <c r="E3318" s="272">
        <v>1</v>
      </c>
      <c r="F3318" s="93">
        <v>37.200000000000003</v>
      </c>
      <c r="G3318" s="94">
        <v>279.48309</v>
      </c>
    </row>
    <row r="3319" spans="1:7" s="55" customFormat="1" ht="69" x14ac:dyDescent="0.25">
      <c r="A3319" s="143" t="s">
        <v>1912</v>
      </c>
      <c r="B3319" s="149" t="s">
        <v>1577</v>
      </c>
      <c r="C3319" s="90">
        <v>2020</v>
      </c>
      <c r="D3319" s="90" t="s">
        <v>315</v>
      </c>
      <c r="E3319" s="272">
        <v>1</v>
      </c>
      <c r="F3319" s="93">
        <v>93</v>
      </c>
      <c r="G3319" s="94">
        <v>333.65481</v>
      </c>
    </row>
    <row r="3320" spans="1:7" s="55" customFormat="1" ht="86.25" x14ac:dyDescent="0.25">
      <c r="A3320" s="143" t="s">
        <v>1912</v>
      </c>
      <c r="B3320" s="149" t="s">
        <v>1549</v>
      </c>
      <c r="C3320" s="90">
        <v>2020</v>
      </c>
      <c r="D3320" s="90" t="s">
        <v>315</v>
      </c>
      <c r="E3320" s="272">
        <v>1</v>
      </c>
      <c r="F3320" s="93">
        <v>58.59</v>
      </c>
      <c r="G3320" s="94">
        <v>326.01679000000001</v>
      </c>
    </row>
    <row r="3321" spans="1:7" s="55" customFormat="1" ht="69" x14ac:dyDescent="0.25">
      <c r="A3321" s="143" t="s">
        <v>1912</v>
      </c>
      <c r="B3321" s="149" t="s">
        <v>1555</v>
      </c>
      <c r="C3321" s="90">
        <v>2020</v>
      </c>
      <c r="D3321" s="90" t="s">
        <v>315</v>
      </c>
      <c r="E3321" s="272">
        <v>1</v>
      </c>
      <c r="F3321" s="93">
        <v>93</v>
      </c>
      <c r="G3321" s="94">
        <v>407.32328999999999</v>
      </c>
    </row>
    <row r="3322" spans="1:7" s="55" customFormat="1" ht="86.25" x14ac:dyDescent="0.25">
      <c r="A3322" s="143" t="s">
        <v>1912</v>
      </c>
      <c r="B3322" s="149" t="s">
        <v>1531</v>
      </c>
      <c r="C3322" s="90">
        <v>2020</v>
      </c>
      <c r="D3322" s="90" t="s">
        <v>315</v>
      </c>
      <c r="E3322" s="272">
        <v>1</v>
      </c>
      <c r="F3322" s="93">
        <v>37.200000000000003</v>
      </c>
      <c r="G3322" s="94">
        <v>155.09666000000001</v>
      </c>
    </row>
    <row r="3323" spans="1:7" s="55" customFormat="1" ht="120.75" x14ac:dyDescent="0.25">
      <c r="A3323" s="143" t="s">
        <v>1912</v>
      </c>
      <c r="B3323" s="149" t="s">
        <v>3142</v>
      </c>
      <c r="C3323" s="90">
        <v>2020</v>
      </c>
      <c r="D3323" s="90" t="s">
        <v>315</v>
      </c>
      <c r="E3323" s="272">
        <v>1</v>
      </c>
      <c r="F3323" s="93">
        <v>58.59</v>
      </c>
      <c r="G3323" s="94">
        <v>294.39902000000001</v>
      </c>
    </row>
    <row r="3324" spans="1:7" s="55" customFormat="1" ht="103.5" x14ac:dyDescent="0.25">
      <c r="A3324" s="143" t="s">
        <v>1912</v>
      </c>
      <c r="B3324" s="149" t="s">
        <v>1536</v>
      </c>
      <c r="C3324" s="90">
        <v>2020</v>
      </c>
      <c r="D3324" s="90" t="s">
        <v>315</v>
      </c>
      <c r="E3324" s="272">
        <v>1</v>
      </c>
      <c r="F3324" s="93">
        <v>58.59</v>
      </c>
      <c r="G3324" s="94">
        <v>683.18571999999995</v>
      </c>
    </row>
    <row r="3325" spans="1:7" s="55" customFormat="1" ht="69" x14ac:dyDescent="0.25">
      <c r="A3325" s="143" t="s">
        <v>1912</v>
      </c>
      <c r="B3325" s="149" t="s">
        <v>1563</v>
      </c>
      <c r="C3325" s="90">
        <v>2020</v>
      </c>
      <c r="D3325" s="90" t="s">
        <v>315</v>
      </c>
      <c r="E3325" s="272">
        <v>1</v>
      </c>
      <c r="F3325" s="93">
        <v>58.59</v>
      </c>
      <c r="G3325" s="94">
        <v>328.07067999999998</v>
      </c>
    </row>
    <row r="3326" spans="1:7" s="55" customFormat="1" ht="86.25" x14ac:dyDescent="0.25">
      <c r="A3326" s="143" t="s">
        <v>1912</v>
      </c>
      <c r="B3326" s="149" t="s">
        <v>1570</v>
      </c>
      <c r="C3326" s="90">
        <v>2020</v>
      </c>
      <c r="D3326" s="90" t="s">
        <v>315</v>
      </c>
      <c r="E3326" s="272">
        <v>1</v>
      </c>
      <c r="F3326" s="93">
        <v>93</v>
      </c>
      <c r="G3326" s="94">
        <v>723.40431999999998</v>
      </c>
    </row>
    <row r="3327" spans="1:7" s="55" customFormat="1" ht="86.25" x14ac:dyDescent="0.25">
      <c r="A3327" s="143" t="s">
        <v>1912</v>
      </c>
      <c r="B3327" s="149" t="s">
        <v>1893</v>
      </c>
      <c r="C3327" s="90">
        <v>2020</v>
      </c>
      <c r="D3327" s="90" t="s">
        <v>315</v>
      </c>
      <c r="E3327" s="272">
        <v>1</v>
      </c>
      <c r="F3327" s="93">
        <v>93</v>
      </c>
      <c r="G3327" s="94">
        <v>134.04759999999999</v>
      </c>
    </row>
    <row r="3328" spans="1:7" s="55" customFormat="1" ht="69" x14ac:dyDescent="0.25">
      <c r="A3328" s="143" t="s">
        <v>1912</v>
      </c>
      <c r="B3328" s="149" t="s">
        <v>1578</v>
      </c>
      <c r="C3328" s="90">
        <v>2020</v>
      </c>
      <c r="D3328" s="90" t="s">
        <v>315</v>
      </c>
      <c r="E3328" s="272">
        <v>1</v>
      </c>
      <c r="F3328" s="93">
        <v>93</v>
      </c>
      <c r="G3328" s="94">
        <v>409.67648000000003</v>
      </c>
    </row>
    <row r="3329" spans="1:7" s="55" customFormat="1" ht="34.5" x14ac:dyDescent="0.25">
      <c r="A3329" s="143" t="s">
        <v>1912</v>
      </c>
      <c r="B3329" s="149" t="s">
        <v>1894</v>
      </c>
      <c r="C3329" s="90">
        <v>2021</v>
      </c>
      <c r="D3329" s="90" t="s">
        <v>315</v>
      </c>
      <c r="E3329" s="272">
        <v>1</v>
      </c>
      <c r="F3329" s="93">
        <v>93</v>
      </c>
      <c r="G3329" s="94">
        <v>415.37455999999997</v>
      </c>
    </row>
    <row r="3330" spans="1:7" s="55" customFormat="1" ht="34.5" x14ac:dyDescent="0.25">
      <c r="A3330" s="143" t="s">
        <v>1912</v>
      </c>
      <c r="B3330" s="149" t="s">
        <v>1702</v>
      </c>
      <c r="C3330" s="90">
        <v>2021</v>
      </c>
      <c r="D3330" s="90" t="s">
        <v>315</v>
      </c>
      <c r="E3330" s="272">
        <v>1</v>
      </c>
      <c r="F3330" s="93">
        <v>58.6</v>
      </c>
      <c r="G3330" s="94">
        <v>406.40267</v>
      </c>
    </row>
    <row r="3331" spans="1:7" s="55" customFormat="1" ht="51.75" x14ac:dyDescent="0.25">
      <c r="A3331" s="143" t="s">
        <v>1912</v>
      </c>
      <c r="B3331" s="149" t="s">
        <v>1845</v>
      </c>
      <c r="C3331" s="90">
        <v>2021</v>
      </c>
      <c r="D3331" s="90" t="s">
        <v>315</v>
      </c>
      <c r="E3331" s="272">
        <v>1</v>
      </c>
      <c r="F3331" s="93">
        <v>58.59</v>
      </c>
      <c r="G3331" s="94">
        <v>410.71199999999999</v>
      </c>
    </row>
    <row r="3332" spans="1:7" s="55" customFormat="1" ht="41.45" customHeight="1" x14ac:dyDescent="0.25">
      <c r="A3332" s="143" t="s">
        <v>1912</v>
      </c>
      <c r="B3332" s="149" t="s">
        <v>1708</v>
      </c>
      <c r="C3332" s="90">
        <v>2021</v>
      </c>
      <c r="D3332" s="90" t="s">
        <v>315</v>
      </c>
      <c r="E3332" s="272">
        <v>1</v>
      </c>
      <c r="F3332" s="93">
        <v>37.200000000000003</v>
      </c>
      <c r="G3332" s="94">
        <v>336.69213000000002</v>
      </c>
    </row>
    <row r="3333" spans="1:7" s="55" customFormat="1" ht="34.5" x14ac:dyDescent="0.25">
      <c r="A3333" s="143" t="s">
        <v>1912</v>
      </c>
      <c r="B3333" s="149" t="s">
        <v>1714</v>
      </c>
      <c r="C3333" s="90">
        <v>2021</v>
      </c>
      <c r="D3333" s="90" t="s">
        <v>315</v>
      </c>
      <c r="E3333" s="272">
        <v>1</v>
      </c>
      <c r="F3333" s="93">
        <v>70</v>
      </c>
      <c r="G3333" s="94">
        <v>426.44409999999999</v>
      </c>
    </row>
    <row r="3334" spans="1:7" s="55" customFormat="1" ht="34.5" x14ac:dyDescent="0.25">
      <c r="A3334" s="143" t="s">
        <v>1912</v>
      </c>
      <c r="B3334" s="149" t="s">
        <v>1732</v>
      </c>
      <c r="C3334" s="90">
        <v>2021</v>
      </c>
      <c r="D3334" s="90" t="s">
        <v>315</v>
      </c>
      <c r="E3334" s="272">
        <v>1</v>
      </c>
      <c r="F3334" s="93">
        <v>95</v>
      </c>
      <c r="G3334" s="94">
        <v>365.47719999999998</v>
      </c>
    </row>
    <row r="3335" spans="1:7" s="55" customFormat="1" ht="69" x14ac:dyDescent="0.25">
      <c r="A3335" s="143" t="s">
        <v>1912</v>
      </c>
      <c r="B3335" s="149" t="s">
        <v>1753</v>
      </c>
      <c r="C3335" s="90">
        <v>2021</v>
      </c>
      <c r="D3335" s="90" t="s">
        <v>315</v>
      </c>
      <c r="E3335" s="272">
        <v>1</v>
      </c>
      <c r="F3335" s="93">
        <v>37.200000000000003</v>
      </c>
      <c r="G3335" s="94">
        <v>333.00923999999998</v>
      </c>
    </row>
    <row r="3336" spans="1:7" s="55" customFormat="1" ht="58.15" customHeight="1" x14ac:dyDescent="0.25">
      <c r="A3336" s="143" t="s">
        <v>1912</v>
      </c>
      <c r="B3336" s="149" t="s">
        <v>1761</v>
      </c>
      <c r="C3336" s="90">
        <v>2021</v>
      </c>
      <c r="D3336" s="90" t="s">
        <v>315</v>
      </c>
      <c r="E3336" s="272">
        <v>1</v>
      </c>
      <c r="F3336" s="93">
        <v>37.200000000000003</v>
      </c>
      <c r="G3336" s="94">
        <v>407.49509</v>
      </c>
    </row>
    <row r="3337" spans="1:7" s="55" customFormat="1" ht="51.75" x14ac:dyDescent="0.25">
      <c r="A3337" s="143" t="s">
        <v>1912</v>
      </c>
      <c r="B3337" s="149" t="s">
        <v>1773</v>
      </c>
      <c r="C3337" s="90">
        <v>2021</v>
      </c>
      <c r="D3337" s="90" t="s">
        <v>315</v>
      </c>
      <c r="E3337" s="272">
        <v>1</v>
      </c>
      <c r="F3337" s="93">
        <v>59.22</v>
      </c>
      <c r="G3337" s="94">
        <v>294.15134999999998</v>
      </c>
    </row>
    <row r="3338" spans="1:7" s="55" customFormat="1" ht="86.25" x14ac:dyDescent="0.25">
      <c r="A3338" s="143" t="s">
        <v>1912</v>
      </c>
      <c r="B3338" s="149" t="s">
        <v>1808</v>
      </c>
      <c r="C3338" s="90">
        <v>2021</v>
      </c>
      <c r="D3338" s="90" t="s">
        <v>315</v>
      </c>
      <c r="E3338" s="272">
        <v>1</v>
      </c>
      <c r="F3338" s="93">
        <v>37.200000000000003</v>
      </c>
      <c r="G3338" s="94">
        <v>288.76396</v>
      </c>
    </row>
    <row r="3339" spans="1:7" s="55" customFormat="1" ht="86.25" x14ac:dyDescent="0.25">
      <c r="A3339" s="143" t="s">
        <v>1912</v>
      </c>
      <c r="B3339" s="149" t="s">
        <v>1865</v>
      </c>
      <c r="C3339" s="90">
        <v>2021</v>
      </c>
      <c r="D3339" s="90" t="s">
        <v>315</v>
      </c>
      <c r="E3339" s="272">
        <v>1</v>
      </c>
      <c r="F3339" s="93">
        <v>30</v>
      </c>
      <c r="G3339" s="94">
        <v>292.60735</v>
      </c>
    </row>
    <row r="3340" spans="1:7" s="55" customFormat="1" ht="74.45" customHeight="1" x14ac:dyDescent="0.25">
      <c r="A3340" s="143" t="s">
        <v>1912</v>
      </c>
      <c r="B3340" s="149" t="s">
        <v>1733</v>
      </c>
      <c r="C3340" s="90">
        <v>2021</v>
      </c>
      <c r="D3340" s="90" t="s">
        <v>315</v>
      </c>
      <c r="E3340" s="92">
        <v>1</v>
      </c>
      <c r="F3340" s="93">
        <v>60</v>
      </c>
      <c r="G3340" s="94">
        <v>786.01062999999999</v>
      </c>
    </row>
    <row r="3341" spans="1:7" s="55" customFormat="1" ht="69" x14ac:dyDescent="0.25">
      <c r="A3341" s="143" t="s">
        <v>1912</v>
      </c>
      <c r="B3341" s="149" t="s">
        <v>2605</v>
      </c>
      <c r="C3341" s="90">
        <v>2022</v>
      </c>
      <c r="D3341" s="91" t="s">
        <v>315</v>
      </c>
      <c r="E3341" s="95">
        <v>1</v>
      </c>
      <c r="F3341" s="93">
        <v>37.200000000000003</v>
      </c>
      <c r="G3341" s="96">
        <v>255.56244000000001</v>
      </c>
    </row>
    <row r="3342" spans="1:7" s="55" customFormat="1" ht="69" x14ac:dyDescent="0.25">
      <c r="A3342" s="143" t="s">
        <v>1912</v>
      </c>
      <c r="B3342" s="149" t="s">
        <v>2872</v>
      </c>
      <c r="C3342" s="90">
        <v>2022</v>
      </c>
      <c r="D3342" s="91" t="s">
        <v>315</v>
      </c>
      <c r="E3342" s="95">
        <v>1</v>
      </c>
      <c r="F3342" s="93">
        <v>58.59</v>
      </c>
      <c r="G3342" s="96">
        <v>288.02139</v>
      </c>
    </row>
    <row r="3343" spans="1:7" s="55" customFormat="1" ht="69" x14ac:dyDescent="0.25">
      <c r="A3343" s="143" t="s">
        <v>1912</v>
      </c>
      <c r="B3343" s="149" t="s">
        <v>2368</v>
      </c>
      <c r="C3343" s="90">
        <v>2022</v>
      </c>
      <c r="D3343" s="91" t="s">
        <v>315</v>
      </c>
      <c r="E3343" s="95">
        <v>1</v>
      </c>
      <c r="F3343" s="93">
        <v>37.200000000000003</v>
      </c>
      <c r="G3343" s="96">
        <v>556.36688000000004</v>
      </c>
    </row>
    <row r="3344" spans="1:7" s="55" customFormat="1" ht="86.25" x14ac:dyDescent="0.25">
      <c r="A3344" s="143" t="s">
        <v>1912</v>
      </c>
      <c r="B3344" s="149" t="s">
        <v>2410</v>
      </c>
      <c r="C3344" s="90">
        <v>2022</v>
      </c>
      <c r="D3344" s="91" t="s">
        <v>315</v>
      </c>
      <c r="E3344" s="92">
        <v>1</v>
      </c>
      <c r="F3344" s="93">
        <v>93</v>
      </c>
      <c r="G3344" s="94">
        <v>344.13771000000003</v>
      </c>
    </row>
    <row r="3345" spans="1:7" s="55" customFormat="1" ht="75.599999999999994" customHeight="1" x14ac:dyDescent="0.25">
      <c r="A3345" s="143" t="s">
        <v>1912</v>
      </c>
      <c r="B3345" s="149" t="s">
        <v>2412</v>
      </c>
      <c r="C3345" s="90">
        <v>2022</v>
      </c>
      <c r="D3345" s="91" t="s">
        <v>315</v>
      </c>
      <c r="E3345" s="92">
        <v>1</v>
      </c>
      <c r="F3345" s="93">
        <v>93</v>
      </c>
      <c r="G3345" s="94">
        <v>446.08465000000001</v>
      </c>
    </row>
    <row r="3346" spans="1:7" s="55" customFormat="1" ht="69" x14ac:dyDescent="0.25">
      <c r="A3346" s="143" t="s">
        <v>1912</v>
      </c>
      <c r="B3346" s="149" t="s">
        <v>2413</v>
      </c>
      <c r="C3346" s="90">
        <v>2022</v>
      </c>
      <c r="D3346" s="91" t="s">
        <v>315</v>
      </c>
      <c r="E3346" s="92">
        <v>1</v>
      </c>
      <c r="F3346" s="93">
        <v>37.200000000000003</v>
      </c>
      <c r="G3346" s="94">
        <v>283.26276999999999</v>
      </c>
    </row>
    <row r="3347" spans="1:7" s="55" customFormat="1" ht="69" x14ac:dyDescent="0.25">
      <c r="A3347" s="143" t="s">
        <v>1912</v>
      </c>
      <c r="B3347" s="149" t="s">
        <v>2574</v>
      </c>
      <c r="C3347" s="90">
        <v>2022</v>
      </c>
      <c r="D3347" s="91" t="s">
        <v>315</v>
      </c>
      <c r="E3347" s="92">
        <v>1</v>
      </c>
      <c r="F3347" s="93">
        <v>58.59</v>
      </c>
      <c r="G3347" s="94">
        <v>308.22843</v>
      </c>
    </row>
    <row r="3348" spans="1:7" s="55" customFormat="1" ht="69" x14ac:dyDescent="0.25">
      <c r="A3348" s="143" t="s">
        <v>1912</v>
      </c>
      <c r="B3348" s="149" t="s">
        <v>2391</v>
      </c>
      <c r="C3348" s="40">
        <v>2022</v>
      </c>
      <c r="D3348" s="40" t="s">
        <v>315</v>
      </c>
      <c r="E3348" s="112">
        <v>1</v>
      </c>
      <c r="F3348" s="93">
        <v>58.59</v>
      </c>
      <c r="G3348" s="113">
        <v>309.76794999999998</v>
      </c>
    </row>
    <row r="3349" spans="1:7" s="55" customFormat="1" ht="58.15" customHeight="1" x14ac:dyDescent="0.25">
      <c r="A3349" s="143" t="s">
        <v>1912</v>
      </c>
      <c r="B3349" s="149" t="s">
        <v>2392</v>
      </c>
      <c r="C3349" s="40">
        <v>2022</v>
      </c>
      <c r="D3349" s="40" t="s">
        <v>315</v>
      </c>
      <c r="E3349" s="112">
        <v>1</v>
      </c>
      <c r="F3349" s="93">
        <v>58.59</v>
      </c>
      <c r="G3349" s="113">
        <v>303.31029999999998</v>
      </c>
    </row>
    <row r="3350" spans="1:7" s="55" customFormat="1" ht="86.25" x14ac:dyDescent="0.25">
      <c r="A3350" s="143" t="s">
        <v>1912</v>
      </c>
      <c r="B3350" s="149" t="s">
        <v>2875</v>
      </c>
      <c r="C3350" s="90">
        <v>2022</v>
      </c>
      <c r="D3350" s="91" t="s">
        <v>315</v>
      </c>
      <c r="E3350" s="92">
        <v>1</v>
      </c>
      <c r="F3350" s="93">
        <v>93</v>
      </c>
      <c r="G3350" s="94">
        <v>444.33042</v>
      </c>
    </row>
    <row r="3351" spans="1:7" s="55" customFormat="1" ht="69" x14ac:dyDescent="0.25">
      <c r="A3351" s="143" t="s">
        <v>1912</v>
      </c>
      <c r="B3351" s="149" t="s">
        <v>2417</v>
      </c>
      <c r="C3351" s="271">
        <v>2022</v>
      </c>
      <c r="D3351" s="271" t="s">
        <v>315</v>
      </c>
      <c r="E3351" s="272">
        <v>1</v>
      </c>
      <c r="F3351" s="267">
        <v>93</v>
      </c>
      <c r="G3351" s="273">
        <v>410.21722999999997</v>
      </c>
    </row>
    <row r="3352" spans="1:7" s="55" customFormat="1" ht="78.599999999999994" customHeight="1" x14ac:dyDescent="0.25">
      <c r="A3352" s="143" t="s">
        <v>1912</v>
      </c>
      <c r="B3352" s="149" t="s">
        <v>2449</v>
      </c>
      <c r="C3352" s="271">
        <v>2022</v>
      </c>
      <c r="D3352" s="271" t="s">
        <v>315</v>
      </c>
      <c r="E3352" s="272">
        <v>1</v>
      </c>
      <c r="F3352" s="267">
        <v>58.59</v>
      </c>
      <c r="G3352" s="292">
        <v>393.63247000000001</v>
      </c>
    </row>
    <row r="3353" spans="1:7" s="55" customFormat="1" ht="69" x14ac:dyDescent="0.25">
      <c r="A3353" s="143" t="s">
        <v>1912</v>
      </c>
      <c r="B3353" s="149" t="s">
        <v>2991</v>
      </c>
      <c r="C3353" s="90">
        <v>2022</v>
      </c>
      <c r="D3353" s="91" t="s">
        <v>315</v>
      </c>
      <c r="E3353" s="176">
        <v>1</v>
      </c>
      <c r="F3353" s="93">
        <v>37.200000000000003</v>
      </c>
      <c r="G3353" s="94">
        <v>271.75490000000002</v>
      </c>
    </row>
    <row r="3354" spans="1:7" s="55" customFormat="1" ht="69" x14ac:dyDescent="0.25">
      <c r="A3354" s="143" t="s">
        <v>1912</v>
      </c>
      <c r="B3354" s="149" t="s">
        <v>2455</v>
      </c>
      <c r="C3354" s="90">
        <v>2022</v>
      </c>
      <c r="D3354" s="91" t="s">
        <v>315</v>
      </c>
      <c r="E3354" s="92">
        <v>1</v>
      </c>
      <c r="F3354" s="267">
        <v>58.59</v>
      </c>
      <c r="G3354" s="294">
        <v>192.33386999999999</v>
      </c>
    </row>
    <row r="3355" spans="1:7" s="55" customFormat="1" ht="69" x14ac:dyDescent="0.25">
      <c r="A3355" s="143" t="s">
        <v>1912</v>
      </c>
      <c r="B3355" s="149" t="s">
        <v>2462</v>
      </c>
      <c r="C3355" s="90">
        <v>2022</v>
      </c>
      <c r="D3355" s="91" t="s">
        <v>315</v>
      </c>
      <c r="E3355" s="92">
        <v>1</v>
      </c>
      <c r="F3355" s="267">
        <v>58.59</v>
      </c>
      <c r="G3355" s="268">
        <v>150.98374000000001</v>
      </c>
    </row>
    <row r="3356" spans="1:7" s="55" customFormat="1" ht="86.25" x14ac:dyDescent="0.25">
      <c r="A3356" s="143" t="s">
        <v>1912</v>
      </c>
      <c r="B3356" s="149" t="s">
        <v>2579</v>
      </c>
      <c r="C3356" s="90">
        <v>2022</v>
      </c>
      <c r="D3356" s="91" t="s">
        <v>315</v>
      </c>
      <c r="E3356" s="92">
        <v>1</v>
      </c>
      <c r="F3356" s="93">
        <v>37.200000000000003</v>
      </c>
      <c r="G3356" s="268">
        <v>453.82177999999999</v>
      </c>
    </row>
    <row r="3357" spans="1:7" s="55" customFormat="1" ht="86.25" x14ac:dyDescent="0.25">
      <c r="A3357" s="143" t="s">
        <v>1912</v>
      </c>
      <c r="B3357" s="149" t="s">
        <v>2487</v>
      </c>
      <c r="C3357" s="90">
        <v>2022</v>
      </c>
      <c r="D3357" s="91" t="s">
        <v>315</v>
      </c>
      <c r="E3357" s="92">
        <v>1</v>
      </c>
      <c r="F3357" s="93">
        <f>40*0.93</f>
        <v>37.200000000000003</v>
      </c>
      <c r="G3357" s="94">
        <v>570.48959000000002</v>
      </c>
    </row>
    <row r="3358" spans="1:7" s="55" customFormat="1" ht="57.6" customHeight="1" x14ac:dyDescent="0.25">
      <c r="A3358" s="143" t="s">
        <v>1912</v>
      </c>
      <c r="B3358" s="149" t="s">
        <v>2507</v>
      </c>
      <c r="C3358" s="90">
        <v>2022</v>
      </c>
      <c r="D3358" s="91" t="s">
        <v>315</v>
      </c>
      <c r="E3358" s="101">
        <f>1/3</f>
        <v>0.33333333333333331</v>
      </c>
      <c r="F3358" s="267">
        <f>100*0.93</f>
        <v>93</v>
      </c>
      <c r="G3358" s="101">
        <f>411.22168/3</f>
        <v>137.07389333333333</v>
      </c>
    </row>
    <row r="3359" spans="1:7" s="55" customFormat="1" ht="57.6" customHeight="1" x14ac:dyDescent="0.25">
      <c r="A3359" s="143" t="s">
        <v>1912</v>
      </c>
      <c r="B3359" s="149" t="s">
        <v>2507</v>
      </c>
      <c r="C3359" s="90">
        <v>2022</v>
      </c>
      <c r="D3359" s="91" t="s">
        <v>315</v>
      </c>
      <c r="E3359" s="101">
        <f t="shared" ref="E3359:E3360" si="36">1/3</f>
        <v>0.33333333333333331</v>
      </c>
      <c r="F3359" s="267">
        <f>100*0.93</f>
        <v>93</v>
      </c>
      <c r="G3359" s="101">
        <f t="shared" ref="G3359:G3360" si="37">411.22168/3</f>
        <v>137.07389333333333</v>
      </c>
    </row>
    <row r="3360" spans="1:7" s="55" customFormat="1" ht="57.6" customHeight="1" x14ac:dyDescent="0.25">
      <c r="A3360" s="143" t="s">
        <v>1912</v>
      </c>
      <c r="B3360" s="149" t="s">
        <v>2507</v>
      </c>
      <c r="C3360" s="90">
        <v>2022</v>
      </c>
      <c r="D3360" s="91" t="s">
        <v>315</v>
      </c>
      <c r="E3360" s="101">
        <f t="shared" si="36"/>
        <v>0.33333333333333331</v>
      </c>
      <c r="F3360" s="267">
        <f>100*0.93</f>
        <v>93</v>
      </c>
      <c r="G3360" s="101">
        <f t="shared" si="37"/>
        <v>137.07389333333333</v>
      </c>
    </row>
    <row r="3361" spans="1:7" s="103" customFormat="1" ht="73.900000000000006" customHeight="1" collapsed="1" x14ac:dyDescent="0.25">
      <c r="A3361" s="143" t="s">
        <v>1912</v>
      </c>
      <c r="B3361" s="149" t="s">
        <v>2533</v>
      </c>
      <c r="C3361" s="90">
        <v>2022</v>
      </c>
      <c r="D3361" s="91" t="s">
        <v>315</v>
      </c>
      <c r="E3361" s="272">
        <v>1</v>
      </c>
      <c r="F3361" s="267">
        <f>40*0.93</f>
        <v>37.200000000000003</v>
      </c>
      <c r="G3361" s="273">
        <v>321.08524999999997</v>
      </c>
    </row>
    <row r="3362" spans="1:7" s="103" customFormat="1" ht="86.25" collapsed="1" x14ac:dyDescent="0.25">
      <c r="A3362" s="143" t="s">
        <v>1912</v>
      </c>
      <c r="B3362" s="149" t="s">
        <v>2532</v>
      </c>
      <c r="C3362" s="271">
        <v>2022</v>
      </c>
      <c r="D3362" s="270" t="s">
        <v>315</v>
      </c>
      <c r="E3362" s="272">
        <v>1</v>
      </c>
      <c r="F3362" s="267">
        <f>100*0.93</f>
        <v>93</v>
      </c>
      <c r="G3362" s="273">
        <v>413.90424000000002</v>
      </c>
    </row>
    <row r="3363" spans="1:7" s="55" customFormat="1" ht="86.25" x14ac:dyDescent="0.25">
      <c r="A3363" s="143" t="s">
        <v>1912</v>
      </c>
      <c r="B3363" s="149" t="s">
        <v>2558</v>
      </c>
      <c r="C3363" s="271">
        <v>2022</v>
      </c>
      <c r="D3363" s="270" t="s">
        <v>315</v>
      </c>
      <c r="E3363" s="272">
        <v>1</v>
      </c>
      <c r="F3363" s="267">
        <f>100*0.93</f>
        <v>93</v>
      </c>
      <c r="G3363" s="273">
        <v>411.60073999999997</v>
      </c>
    </row>
    <row r="3364" spans="1:7" s="55" customFormat="1" ht="86.25" x14ac:dyDescent="0.25">
      <c r="A3364" s="143" t="s">
        <v>1912</v>
      </c>
      <c r="B3364" s="149" t="s">
        <v>2562</v>
      </c>
      <c r="C3364" s="271">
        <v>2022</v>
      </c>
      <c r="D3364" s="270" t="s">
        <v>315</v>
      </c>
      <c r="E3364" s="92">
        <v>1</v>
      </c>
      <c r="F3364" s="93">
        <v>37</v>
      </c>
      <c r="G3364" s="94">
        <v>334.75936999999999</v>
      </c>
    </row>
    <row r="3365" spans="1:7" s="55" customFormat="1" ht="19.149999999999999" customHeight="1" outlineLevel="1" x14ac:dyDescent="0.3">
      <c r="A3365" s="143" t="s">
        <v>1913</v>
      </c>
      <c r="B3365" s="124" t="s">
        <v>1465</v>
      </c>
      <c r="C3365" s="90"/>
      <c r="D3365" s="90"/>
      <c r="E3365" s="253">
        <f>SUM(E3366:E3367)</f>
        <v>2</v>
      </c>
      <c r="F3365" s="254">
        <f t="shared" ref="F3365:G3365" si="38">SUM(F3366:F3367)</f>
        <v>151.59</v>
      </c>
      <c r="G3365" s="255">
        <f t="shared" si="38"/>
        <v>687.87529999999992</v>
      </c>
    </row>
    <row r="3366" spans="1:7" s="55" customFormat="1" ht="69" outlineLevel="1" x14ac:dyDescent="0.25">
      <c r="A3366" s="143" t="s">
        <v>1913</v>
      </c>
      <c r="B3366" s="149" t="s">
        <v>1833</v>
      </c>
      <c r="C3366" s="90">
        <v>2020</v>
      </c>
      <c r="D3366" s="90" t="s">
        <v>315</v>
      </c>
      <c r="E3366" s="92">
        <v>1</v>
      </c>
      <c r="F3366" s="93">
        <v>93</v>
      </c>
      <c r="G3366" s="94">
        <v>376.05475999999999</v>
      </c>
    </row>
    <row r="3367" spans="1:7" s="55" customFormat="1" ht="34.5" outlineLevel="1" x14ac:dyDescent="0.25">
      <c r="A3367" s="143" t="s">
        <v>1913</v>
      </c>
      <c r="B3367" s="149" t="s">
        <v>1525</v>
      </c>
      <c r="C3367" s="90">
        <v>2020</v>
      </c>
      <c r="D3367" s="90" t="s">
        <v>315</v>
      </c>
      <c r="E3367" s="92">
        <v>1</v>
      </c>
      <c r="F3367" s="93">
        <v>58.59</v>
      </c>
      <c r="G3367" s="94">
        <v>311.82053999999999</v>
      </c>
    </row>
    <row r="3368" spans="1:7" s="55" customFormat="1" ht="31.9" hidden="1" customHeight="1" outlineLevel="1" x14ac:dyDescent="0.25">
      <c r="A3368" s="143" t="s">
        <v>1914</v>
      </c>
      <c r="B3368" s="99" t="s">
        <v>1466</v>
      </c>
      <c r="C3368" s="90"/>
      <c r="D3368" s="90"/>
      <c r="E3368" s="92"/>
      <c r="F3368" s="93"/>
      <c r="G3368" s="94"/>
    </row>
    <row r="3369" spans="1:7" s="55" customFormat="1" ht="19.149999999999999" customHeight="1" outlineLevel="1" x14ac:dyDescent="0.3">
      <c r="A3369" s="143" t="s">
        <v>1915</v>
      </c>
      <c r="B3369" s="124" t="s">
        <v>1886</v>
      </c>
      <c r="C3369" s="90"/>
      <c r="D3369" s="90"/>
      <c r="E3369" s="253">
        <f>SUM(E3370)</f>
        <v>2</v>
      </c>
      <c r="F3369" s="254">
        <f>SUM(F3370)</f>
        <v>93</v>
      </c>
      <c r="G3369" s="255">
        <f>SUM(G3370)</f>
        <v>2370.2511100000002</v>
      </c>
    </row>
    <row r="3370" spans="1:7" s="55" customFormat="1" ht="51.75" outlineLevel="1" x14ac:dyDescent="0.25">
      <c r="A3370" s="143" t="s">
        <v>1915</v>
      </c>
      <c r="B3370" s="149" t="s">
        <v>2565</v>
      </c>
      <c r="C3370" s="271">
        <v>2022</v>
      </c>
      <c r="D3370" s="270" t="s">
        <v>315</v>
      </c>
      <c r="E3370" s="92">
        <v>2</v>
      </c>
      <c r="F3370" s="267">
        <f>100*0.93</f>
        <v>93</v>
      </c>
      <c r="G3370" s="94">
        <v>2370.2511100000002</v>
      </c>
    </row>
    <row r="3371" spans="1:7" s="55" customFormat="1" ht="19.149999999999999" customHeight="1" x14ac:dyDescent="0.25">
      <c r="A3371" s="143" t="s">
        <v>2880</v>
      </c>
      <c r="B3371" s="107" t="s">
        <v>319</v>
      </c>
      <c r="C3371" s="90"/>
      <c r="D3371" s="90"/>
      <c r="E3371" s="92"/>
      <c r="F3371" s="93"/>
      <c r="G3371" s="94"/>
    </row>
    <row r="3372" spans="1:7" s="55" customFormat="1" ht="18.600000000000001" customHeight="1" outlineLevel="1" x14ac:dyDescent="0.3">
      <c r="A3372" s="143" t="s">
        <v>2881</v>
      </c>
      <c r="B3372" s="124" t="s">
        <v>1464</v>
      </c>
      <c r="C3372" s="90"/>
      <c r="D3372" s="90"/>
      <c r="E3372" s="253">
        <f>SUM(E3373:E3409)</f>
        <v>37</v>
      </c>
      <c r="F3372" s="254">
        <f>SUM(F3373:F3409)</f>
        <v>6176.8000000000029</v>
      </c>
      <c r="G3372" s="255">
        <f>SUM(G3373:G3409)</f>
        <v>22429.681</v>
      </c>
    </row>
    <row r="3373" spans="1:7" s="55" customFormat="1" ht="103.5" outlineLevel="1" x14ac:dyDescent="0.25">
      <c r="A3373" s="143" t="s">
        <v>2881</v>
      </c>
      <c r="B3373" s="149" t="s">
        <v>1548</v>
      </c>
      <c r="C3373" s="90">
        <v>2020</v>
      </c>
      <c r="D3373" s="90" t="s">
        <v>315</v>
      </c>
      <c r="E3373" s="92">
        <v>1</v>
      </c>
      <c r="F3373" s="93">
        <v>148.80000000000001</v>
      </c>
      <c r="G3373" s="94">
        <v>358.10268000000002</v>
      </c>
    </row>
    <row r="3374" spans="1:7" s="55" customFormat="1" ht="69" outlineLevel="1" x14ac:dyDescent="0.25">
      <c r="A3374" s="143" t="s">
        <v>2881</v>
      </c>
      <c r="B3374" s="149" t="s">
        <v>1516</v>
      </c>
      <c r="C3374" s="90">
        <v>2020</v>
      </c>
      <c r="D3374" s="90" t="s">
        <v>315</v>
      </c>
      <c r="E3374" s="92">
        <v>1</v>
      </c>
      <c r="F3374" s="93">
        <v>148.80000000000001</v>
      </c>
      <c r="G3374" s="94">
        <v>500.88792999999998</v>
      </c>
    </row>
    <row r="3375" spans="1:7" s="55" customFormat="1" ht="34.5" outlineLevel="1" x14ac:dyDescent="0.25">
      <c r="A3375" s="143" t="s">
        <v>2881</v>
      </c>
      <c r="B3375" s="149" t="s">
        <v>1579</v>
      </c>
      <c r="C3375" s="90">
        <v>2020</v>
      </c>
      <c r="D3375" s="90" t="s">
        <v>315</v>
      </c>
      <c r="E3375" s="92">
        <v>1</v>
      </c>
      <c r="F3375" s="93">
        <v>232.5</v>
      </c>
      <c r="G3375" s="94">
        <v>330.38121000000001</v>
      </c>
    </row>
    <row r="3376" spans="1:7" s="55" customFormat="1" ht="86.25" outlineLevel="1" x14ac:dyDescent="0.25">
      <c r="A3376" s="143" t="s">
        <v>2881</v>
      </c>
      <c r="B3376" s="149" t="s">
        <v>1895</v>
      </c>
      <c r="C3376" s="90">
        <v>2020</v>
      </c>
      <c r="D3376" s="90" t="s">
        <v>315</v>
      </c>
      <c r="E3376" s="92">
        <v>1</v>
      </c>
      <c r="F3376" s="93">
        <v>148.80000000000001</v>
      </c>
      <c r="G3376" s="94">
        <v>408.16996999999998</v>
      </c>
    </row>
    <row r="3377" spans="1:7" s="55" customFormat="1" ht="103.5" outlineLevel="1" x14ac:dyDescent="0.25">
      <c r="A3377" s="143" t="s">
        <v>2881</v>
      </c>
      <c r="B3377" s="149" t="s">
        <v>1896</v>
      </c>
      <c r="C3377" s="90">
        <v>2020</v>
      </c>
      <c r="D3377" s="90" t="s">
        <v>315</v>
      </c>
      <c r="E3377" s="92">
        <v>1</v>
      </c>
      <c r="F3377" s="93">
        <v>148.80000000000001</v>
      </c>
      <c r="G3377" s="94">
        <v>285.97512</v>
      </c>
    </row>
    <row r="3378" spans="1:7" s="55" customFormat="1" ht="86.25" outlineLevel="1" x14ac:dyDescent="0.25">
      <c r="A3378" s="143" t="s">
        <v>2881</v>
      </c>
      <c r="B3378" s="149" t="s">
        <v>1897</v>
      </c>
      <c r="C3378" s="90">
        <v>2020</v>
      </c>
      <c r="D3378" s="90" t="s">
        <v>315</v>
      </c>
      <c r="E3378" s="92">
        <v>1</v>
      </c>
      <c r="F3378" s="93">
        <v>232.5</v>
      </c>
      <c r="G3378" s="94">
        <v>585.69740000000002</v>
      </c>
    </row>
    <row r="3379" spans="1:7" s="55" customFormat="1" ht="94.15" customHeight="1" outlineLevel="1" x14ac:dyDescent="0.25">
      <c r="A3379" s="143" t="s">
        <v>2881</v>
      </c>
      <c r="B3379" s="149" t="s">
        <v>3143</v>
      </c>
      <c r="C3379" s="90">
        <v>2020</v>
      </c>
      <c r="D3379" s="90" t="s">
        <v>315</v>
      </c>
      <c r="E3379" s="92">
        <v>1</v>
      </c>
      <c r="F3379" s="93">
        <v>148.80000000000001</v>
      </c>
      <c r="G3379" s="94">
        <v>795.06095000000005</v>
      </c>
    </row>
    <row r="3380" spans="1:7" s="55" customFormat="1" ht="86.25" outlineLevel="1" x14ac:dyDescent="0.25">
      <c r="A3380" s="143" t="s">
        <v>2881</v>
      </c>
      <c r="B3380" s="149" t="s">
        <v>1494</v>
      </c>
      <c r="C3380" s="90">
        <v>2020</v>
      </c>
      <c r="D3380" s="90" t="s">
        <v>315</v>
      </c>
      <c r="E3380" s="92">
        <v>1</v>
      </c>
      <c r="F3380" s="93">
        <v>232.5</v>
      </c>
      <c r="G3380" s="94">
        <v>482.83452</v>
      </c>
    </row>
    <row r="3381" spans="1:7" s="55" customFormat="1" ht="73.900000000000006" customHeight="1" outlineLevel="1" x14ac:dyDescent="0.25">
      <c r="A3381" s="143" t="s">
        <v>2881</v>
      </c>
      <c r="B3381" s="149" t="s">
        <v>1898</v>
      </c>
      <c r="C3381" s="90">
        <v>2020</v>
      </c>
      <c r="D3381" s="90" t="s">
        <v>315</v>
      </c>
      <c r="E3381" s="92">
        <v>1</v>
      </c>
      <c r="F3381" s="93">
        <v>148.80000000000001</v>
      </c>
      <c r="G3381" s="94">
        <v>501.38130000000001</v>
      </c>
    </row>
    <row r="3382" spans="1:7" s="55" customFormat="1" ht="86.25" outlineLevel="1" x14ac:dyDescent="0.25">
      <c r="A3382" s="143" t="s">
        <v>2881</v>
      </c>
      <c r="B3382" s="149" t="s">
        <v>1528</v>
      </c>
      <c r="C3382" s="90">
        <v>2020</v>
      </c>
      <c r="D3382" s="90" t="s">
        <v>315</v>
      </c>
      <c r="E3382" s="92">
        <v>1</v>
      </c>
      <c r="F3382" s="93">
        <v>148.80000000000001</v>
      </c>
      <c r="G3382" s="94">
        <v>554.95162000000005</v>
      </c>
    </row>
    <row r="3383" spans="1:7" s="55" customFormat="1" ht="77.45" customHeight="1" outlineLevel="1" x14ac:dyDescent="0.25">
      <c r="A3383" s="143" t="s">
        <v>2881</v>
      </c>
      <c r="B3383" s="149" t="s">
        <v>1562</v>
      </c>
      <c r="C3383" s="90">
        <v>2020</v>
      </c>
      <c r="D3383" s="90" t="s">
        <v>315</v>
      </c>
      <c r="E3383" s="92">
        <v>1</v>
      </c>
      <c r="F3383" s="93">
        <v>232.5</v>
      </c>
      <c r="G3383" s="94">
        <v>701.78188</v>
      </c>
    </row>
    <row r="3384" spans="1:7" s="55" customFormat="1" ht="72.599999999999994" customHeight="1" outlineLevel="1" x14ac:dyDescent="0.25">
      <c r="A3384" s="143" t="s">
        <v>2881</v>
      </c>
      <c r="B3384" s="149" t="s">
        <v>1875</v>
      </c>
      <c r="C3384" s="90">
        <v>2020</v>
      </c>
      <c r="D3384" s="90" t="s">
        <v>315</v>
      </c>
      <c r="E3384" s="92">
        <v>1</v>
      </c>
      <c r="F3384" s="93">
        <v>148.80000000000001</v>
      </c>
      <c r="G3384" s="94">
        <v>390.34464000000003</v>
      </c>
    </row>
    <row r="3385" spans="1:7" s="55" customFormat="1" ht="103.5" outlineLevel="1" x14ac:dyDescent="0.25">
      <c r="A3385" s="143" t="s">
        <v>2881</v>
      </c>
      <c r="B3385" s="149" t="s">
        <v>1564</v>
      </c>
      <c r="C3385" s="90">
        <v>2020</v>
      </c>
      <c r="D3385" s="90" t="s">
        <v>315</v>
      </c>
      <c r="E3385" s="92">
        <v>1</v>
      </c>
      <c r="F3385" s="93">
        <v>148.80000000000001</v>
      </c>
      <c r="G3385" s="94">
        <v>651.86473999999998</v>
      </c>
    </row>
    <row r="3386" spans="1:7" s="55" customFormat="1" ht="86.25" outlineLevel="1" x14ac:dyDescent="0.25">
      <c r="A3386" s="143" t="s">
        <v>2881</v>
      </c>
      <c r="B3386" s="149" t="s">
        <v>1565</v>
      </c>
      <c r="C3386" s="90">
        <v>2020</v>
      </c>
      <c r="D3386" s="90" t="s">
        <v>315</v>
      </c>
      <c r="E3386" s="92">
        <v>1</v>
      </c>
      <c r="F3386" s="93">
        <v>232.5</v>
      </c>
      <c r="G3386" s="94">
        <v>846.82401000000004</v>
      </c>
    </row>
    <row r="3387" spans="1:7" s="55" customFormat="1" ht="86.25" outlineLevel="1" x14ac:dyDescent="0.25">
      <c r="A3387" s="143" t="s">
        <v>2881</v>
      </c>
      <c r="B3387" s="149" t="s">
        <v>1567</v>
      </c>
      <c r="C3387" s="90">
        <v>2020</v>
      </c>
      <c r="D3387" s="90" t="s">
        <v>315</v>
      </c>
      <c r="E3387" s="92">
        <v>1</v>
      </c>
      <c r="F3387" s="93">
        <v>148.80000000000001</v>
      </c>
      <c r="G3387" s="94">
        <v>798.29156</v>
      </c>
    </row>
    <row r="3388" spans="1:7" s="55" customFormat="1" ht="73.900000000000006" customHeight="1" outlineLevel="1" x14ac:dyDescent="0.25">
      <c r="A3388" s="143" t="s">
        <v>2881</v>
      </c>
      <c r="B3388" s="149" t="s">
        <v>1580</v>
      </c>
      <c r="C3388" s="90">
        <v>2020</v>
      </c>
      <c r="D3388" s="90" t="s">
        <v>315</v>
      </c>
      <c r="E3388" s="92">
        <v>1</v>
      </c>
      <c r="F3388" s="93">
        <v>232.5</v>
      </c>
      <c r="G3388" s="94">
        <v>224.60369</v>
      </c>
    </row>
    <row r="3389" spans="1:7" s="55" customFormat="1" ht="51.75" outlineLevel="1" x14ac:dyDescent="0.25">
      <c r="A3389" s="143" t="s">
        <v>2881</v>
      </c>
      <c r="B3389" s="149" t="s">
        <v>1581</v>
      </c>
      <c r="C3389" s="90">
        <v>2020</v>
      </c>
      <c r="D3389" s="90" t="s">
        <v>315</v>
      </c>
      <c r="E3389" s="92">
        <v>1</v>
      </c>
      <c r="F3389" s="93">
        <v>148.80000000000001</v>
      </c>
      <c r="G3389" s="94">
        <v>164.17828</v>
      </c>
    </row>
    <row r="3390" spans="1:7" s="55" customFormat="1" ht="34.5" outlineLevel="1" x14ac:dyDescent="0.25">
      <c r="A3390" s="143" t="s">
        <v>2881</v>
      </c>
      <c r="B3390" s="149" t="s">
        <v>1497</v>
      </c>
      <c r="C3390" s="90">
        <v>2020</v>
      </c>
      <c r="D3390" s="90" t="s">
        <v>315</v>
      </c>
      <c r="E3390" s="92">
        <v>1</v>
      </c>
      <c r="F3390" s="93">
        <v>148.80000000000001</v>
      </c>
      <c r="G3390" s="94">
        <v>501.17169999999999</v>
      </c>
    </row>
    <row r="3391" spans="1:7" s="55" customFormat="1" ht="51.75" outlineLevel="1" x14ac:dyDescent="0.25">
      <c r="A3391" s="143" t="s">
        <v>2881</v>
      </c>
      <c r="B3391" s="149" t="s">
        <v>1582</v>
      </c>
      <c r="C3391" s="90">
        <v>2020</v>
      </c>
      <c r="D3391" s="90" t="s">
        <v>315</v>
      </c>
      <c r="E3391" s="92">
        <v>1</v>
      </c>
      <c r="F3391" s="93">
        <v>148.80000000000001</v>
      </c>
      <c r="G3391" s="94">
        <v>349.04239000000001</v>
      </c>
    </row>
    <row r="3392" spans="1:7" s="55" customFormat="1" ht="86.25" outlineLevel="1" x14ac:dyDescent="0.25">
      <c r="A3392" s="143" t="s">
        <v>2881</v>
      </c>
      <c r="B3392" s="149" t="s">
        <v>1583</v>
      </c>
      <c r="C3392" s="90">
        <v>2020</v>
      </c>
      <c r="D3392" s="90" t="s">
        <v>315</v>
      </c>
      <c r="E3392" s="92">
        <v>1</v>
      </c>
      <c r="F3392" s="93">
        <v>148.80000000000001</v>
      </c>
      <c r="G3392" s="94">
        <v>838.60586000000001</v>
      </c>
    </row>
    <row r="3393" spans="1:7" s="55" customFormat="1" ht="69" outlineLevel="1" x14ac:dyDescent="0.25">
      <c r="A3393" s="143" t="s">
        <v>2881</v>
      </c>
      <c r="B3393" s="149" t="s">
        <v>1498</v>
      </c>
      <c r="C3393" s="90">
        <v>2020</v>
      </c>
      <c r="D3393" s="90" t="s">
        <v>315</v>
      </c>
      <c r="E3393" s="92">
        <v>1</v>
      </c>
      <c r="F3393" s="93">
        <v>148.80000000000001</v>
      </c>
      <c r="G3393" s="94">
        <v>366.42899</v>
      </c>
    </row>
    <row r="3394" spans="1:7" s="55" customFormat="1" ht="69" outlineLevel="1" x14ac:dyDescent="0.25">
      <c r="A3394" s="143" t="s">
        <v>2881</v>
      </c>
      <c r="B3394" s="149" t="s">
        <v>1899</v>
      </c>
      <c r="C3394" s="90">
        <v>2020</v>
      </c>
      <c r="D3394" s="90" t="s">
        <v>315</v>
      </c>
      <c r="E3394" s="92">
        <v>1</v>
      </c>
      <c r="F3394" s="93">
        <v>232.5</v>
      </c>
      <c r="G3394" s="94">
        <v>475.77989000000002</v>
      </c>
    </row>
    <row r="3395" spans="1:7" s="55" customFormat="1" ht="93.6" customHeight="1" outlineLevel="1" x14ac:dyDescent="0.25">
      <c r="A3395" s="143" t="s">
        <v>2881</v>
      </c>
      <c r="B3395" s="149" t="s">
        <v>1584</v>
      </c>
      <c r="C3395" s="90">
        <v>2020</v>
      </c>
      <c r="D3395" s="90" t="s">
        <v>315</v>
      </c>
      <c r="E3395" s="92">
        <v>1</v>
      </c>
      <c r="F3395" s="93">
        <v>148.80000000000001</v>
      </c>
      <c r="G3395" s="94">
        <v>833.41309999999999</v>
      </c>
    </row>
    <row r="3396" spans="1:7" s="55" customFormat="1" ht="86.25" outlineLevel="1" x14ac:dyDescent="0.25">
      <c r="A3396" s="143" t="s">
        <v>2881</v>
      </c>
      <c r="B3396" s="149" t="s">
        <v>1560</v>
      </c>
      <c r="C3396" s="90">
        <v>2020</v>
      </c>
      <c r="D3396" s="90" t="s">
        <v>315</v>
      </c>
      <c r="E3396" s="92">
        <v>1</v>
      </c>
      <c r="F3396" s="93">
        <v>148.80000000000001</v>
      </c>
      <c r="G3396" s="94">
        <v>828.34046000000001</v>
      </c>
    </row>
    <row r="3397" spans="1:7" s="55" customFormat="1" ht="69" outlineLevel="1" x14ac:dyDescent="0.25">
      <c r="A3397" s="143" t="s">
        <v>2881</v>
      </c>
      <c r="B3397" s="149" t="s">
        <v>1754</v>
      </c>
      <c r="C3397" s="90">
        <v>2021</v>
      </c>
      <c r="D3397" s="90" t="s">
        <v>315</v>
      </c>
      <c r="E3397" s="92">
        <v>1</v>
      </c>
      <c r="F3397" s="93">
        <v>148.80000000000001</v>
      </c>
      <c r="G3397" s="94">
        <v>378.27764000000002</v>
      </c>
    </row>
    <row r="3398" spans="1:7" s="55" customFormat="1" ht="120.75" outlineLevel="1" x14ac:dyDescent="0.25">
      <c r="A3398" s="143" t="s">
        <v>2881</v>
      </c>
      <c r="B3398" s="149" t="s">
        <v>1840</v>
      </c>
      <c r="C3398" s="90">
        <v>2021</v>
      </c>
      <c r="D3398" s="90" t="s">
        <v>315</v>
      </c>
      <c r="E3398" s="92">
        <v>1</v>
      </c>
      <c r="F3398" s="93">
        <v>148.80000000000001</v>
      </c>
      <c r="G3398" s="94">
        <v>836.11869999999999</v>
      </c>
    </row>
    <row r="3399" spans="1:7" s="55" customFormat="1" ht="108" customHeight="1" outlineLevel="1" x14ac:dyDescent="0.25">
      <c r="A3399" s="143" t="s">
        <v>2881</v>
      </c>
      <c r="B3399" s="149" t="s">
        <v>1764</v>
      </c>
      <c r="C3399" s="90">
        <v>2021</v>
      </c>
      <c r="D3399" s="90" t="s">
        <v>315</v>
      </c>
      <c r="E3399" s="92">
        <v>1</v>
      </c>
      <c r="F3399" s="93">
        <v>148.80000000000001</v>
      </c>
      <c r="G3399" s="94">
        <v>850.08997999999997</v>
      </c>
    </row>
    <row r="3400" spans="1:7" s="55" customFormat="1" ht="55.9" customHeight="1" outlineLevel="1" x14ac:dyDescent="0.25">
      <c r="A3400" s="143" t="s">
        <v>2881</v>
      </c>
      <c r="B3400" s="149" t="s">
        <v>3144</v>
      </c>
      <c r="C3400" s="90">
        <v>2021</v>
      </c>
      <c r="D3400" s="90" t="s">
        <v>315</v>
      </c>
      <c r="E3400" s="92">
        <v>1</v>
      </c>
      <c r="F3400" s="93">
        <v>150.39999999999998</v>
      </c>
      <c r="G3400" s="94">
        <v>906.60923000000003</v>
      </c>
    </row>
    <row r="3401" spans="1:7" s="55" customFormat="1" ht="51.75" outlineLevel="1" x14ac:dyDescent="0.25">
      <c r="A3401" s="143" t="s">
        <v>2881</v>
      </c>
      <c r="B3401" s="149" t="s">
        <v>1825</v>
      </c>
      <c r="C3401" s="90">
        <v>2021</v>
      </c>
      <c r="D3401" s="90" t="s">
        <v>315</v>
      </c>
      <c r="E3401" s="92">
        <v>1</v>
      </c>
      <c r="F3401" s="93">
        <v>148.80000000000001</v>
      </c>
      <c r="G3401" s="94">
        <v>347.0521</v>
      </c>
    </row>
    <row r="3402" spans="1:7" s="55" customFormat="1" ht="58.15" customHeight="1" outlineLevel="1" x14ac:dyDescent="0.25">
      <c r="A3402" s="143" t="s">
        <v>2881</v>
      </c>
      <c r="B3402" s="149" t="s">
        <v>2415</v>
      </c>
      <c r="C3402" s="90">
        <v>2022</v>
      </c>
      <c r="D3402" s="91" t="s">
        <v>315</v>
      </c>
      <c r="E3402" s="92">
        <v>1</v>
      </c>
      <c r="F3402" s="93">
        <v>148.80000000000001</v>
      </c>
      <c r="G3402" s="94">
        <v>677.4991</v>
      </c>
    </row>
    <row r="3403" spans="1:7" s="136" customFormat="1" ht="120.75" outlineLevel="1" x14ac:dyDescent="0.25">
      <c r="A3403" s="143" t="s">
        <v>2881</v>
      </c>
      <c r="B3403" s="149" t="s">
        <v>2573</v>
      </c>
      <c r="C3403" s="40">
        <v>2022</v>
      </c>
      <c r="D3403" s="41" t="s">
        <v>315</v>
      </c>
      <c r="E3403" s="112">
        <v>1</v>
      </c>
      <c r="F3403" s="93">
        <v>148.80000000000001</v>
      </c>
      <c r="G3403" s="113">
        <v>723.44794999999999</v>
      </c>
    </row>
    <row r="3404" spans="1:7" s="55" customFormat="1" ht="59.45" customHeight="1" outlineLevel="1" x14ac:dyDescent="0.25">
      <c r="A3404" s="143" t="s">
        <v>2881</v>
      </c>
      <c r="B3404" s="149" t="s">
        <v>2541</v>
      </c>
      <c r="C3404" s="271">
        <v>2022</v>
      </c>
      <c r="D3404" s="270" t="s">
        <v>315</v>
      </c>
      <c r="E3404" s="92">
        <v>1</v>
      </c>
      <c r="F3404" s="93">
        <f>160*0.93</f>
        <v>148.80000000000001</v>
      </c>
      <c r="G3404" s="94">
        <v>846.48199999999997</v>
      </c>
    </row>
    <row r="3405" spans="1:7" s="55" customFormat="1" ht="86.25" outlineLevel="1" x14ac:dyDescent="0.25">
      <c r="A3405" s="143" t="s">
        <v>2881</v>
      </c>
      <c r="B3405" s="149" t="s">
        <v>2549</v>
      </c>
      <c r="C3405" s="271">
        <v>2022</v>
      </c>
      <c r="D3405" s="270" t="s">
        <v>315</v>
      </c>
      <c r="E3405" s="92">
        <v>1</v>
      </c>
      <c r="F3405" s="93">
        <f t="shared" ref="F3405:F3408" si="39">160*0.93</f>
        <v>148.80000000000001</v>
      </c>
      <c r="G3405" s="94">
        <v>543.37031000000002</v>
      </c>
    </row>
    <row r="3406" spans="1:7" s="55" customFormat="1" ht="86.25" outlineLevel="1" x14ac:dyDescent="0.25">
      <c r="A3406" s="143" t="s">
        <v>2881</v>
      </c>
      <c r="B3406" s="149" t="s">
        <v>2550</v>
      </c>
      <c r="C3406" s="271">
        <v>2022</v>
      </c>
      <c r="D3406" s="270" t="s">
        <v>315</v>
      </c>
      <c r="E3406" s="92">
        <v>1</v>
      </c>
      <c r="F3406" s="93">
        <f t="shared" si="39"/>
        <v>148.80000000000001</v>
      </c>
      <c r="G3406" s="94">
        <v>553.65387999999996</v>
      </c>
    </row>
    <row r="3407" spans="1:7" s="55" customFormat="1" ht="69" outlineLevel="1" x14ac:dyDescent="0.25">
      <c r="A3407" s="143" t="s">
        <v>2881</v>
      </c>
      <c r="B3407" s="149" t="s">
        <v>2564</v>
      </c>
      <c r="C3407" s="40">
        <v>2022</v>
      </c>
      <c r="D3407" s="41" t="s">
        <v>315</v>
      </c>
      <c r="E3407" s="112">
        <v>1</v>
      </c>
      <c r="F3407" s="93">
        <f t="shared" si="39"/>
        <v>148.80000000000001</v>
      </c>
      <c r="G3407" s="113">
        <v>1043.6179999999999</v>
      </c>
    </row>
    <row r="3408" spans="1:7" s="55" customFormat="1" ht="69" outlineLevel="1" x14ac:dyDescent="0.25">
      <c r="A3408" s="143" t="s">
        <v>2881</v>
      </c>
      <c r="B3408" s="149" t="s">
        <v>2566</v>
      </c>
      <c r="C3408" s="271">
        <v>2022</v>
      </c>
      <c r="D3408" s="270" t="s">
        <v>315</v>
      </c>
      <c r="E3408" s="112">
        <v>1</v>
      </c>
      <c r="F3408" s="93">
        <f t="shared" si="39"/>
        <v>148.80000000000001</v>
      </c>
      <c r="G3408" s="113">
        <v>902.49261999999999</v>
      </c>
    </row>
    <row r="3409" spans="1:7" s="55" customFormat="1" ht="86.25" outlineLevel="1" x14ac:dyDescent="0.25">
      <c r="A3409" s="143" t="s">
        <v>2881</v>
      </c>
      <c r="B3409" s="149" t="s">
        <v>2567</v>
      </c>
      <c r="C3409" s="271">
        <v>2022</v>
      </c>
      <c r="D3409" s="270" t="s">
        <v>315</v>
      </c>
      <c r="E3409" s="112">
        <v>1</v>
      </c>
      <c r="F3409" s="267">
        <f>250*0.93</f>
        <v>232.5</v>
      </c>
      <c r="G3409" s="113">
        <v>1046.8556000000001</v>
      </c>
    </row>
    <row r="3410" spans="1:7" s="55" customFormat="1" ht="19.149999999999999" customHeight="1" x14ac:dyDescent="0.3">
      <c r="A3410" s="143" t="s">
        <v>2882</v>
      </c>
      <c r="B3410" s="124" t="s">
        <v>1465</v>
      </c>
      <c r="C3410" s="90"/>
      <c r="D3410" s="90"/>
      <c r="E3410" s="295">
        <f>SUM(E3411:E3416)</f>
        <v>6</v>
      </c>
      <c r="F3410" s="296">
        <f t="shared" ref="F3410:G3410" si="40">SUM(F3411:F3416)</f>
        <v>1302</v>
      </c>
      <c r="G3410" s="297">
        <f t="shared" si="40"/>
        <v>4688.5889900000002</v>
      </c>
    </row>
    <row r="3411" spans="1:7" s="55" customFormat="1" ht="103.5" x14ac:dyDescent="0.25">
      <c r="A3411" s="143" t="s">
        <v>2882</v>
      </c>
      <c r="B3411" s="149" t="s">
        <v>1586</v>
      </c>
      <c r="C3411" s="90">
        <v>2020</v>
      </c>
      <c r="D3411" s="90" t="s">
        <v>315</v>
      </c>
      <c r="E3411" s="92">
        <v>1</v>
      </c>
      <c r="F3411" s="93">
        <v>232.5</v>
      </c>
      <c r="G3411" s="94">
        <v>621.24482</v>
      </c>
    </row>
    <row r="3412" spans="1:7" s="55" customFormat="1" ht="69" x14ac:dyDescent="0.25">
      <c r="A3412" s="143" t="s">
        <v>2882</v>
      </c>
      <c r="B3412" s="149" t="s">
        <v>1900</v>
      </c>
      <c r="C3412" s="90">
        <v>2020</v>
      </c>
      <c r="D3412" s="90" t="s">
        <v>315</v>
      </c>
      <c r="E3412" s="92">
        <v>1</v>
      </c>
      <c r="F3412" s="93">
        <v>232.5</v>
      </c>
      <c r="G3412" s="94">
        <v>540.42578000000003</v>
      </c>
    </row>
    <row r="3413" spans="1:7" s="55" customFormat="1" ht="69" x14ac:dyDescent="0.25">
      <c r="A3413" s="143" t="s">
        <v>2882</v>
      </c>
      <c r="B3413" s="149" t="s">
        <v>1834</v>
      </c>
      <c r="C3413" s="90">
        <v>2020</v>
      </c>
      <c r="D3413" s="90" t="s">
        <v>315</v>
      </c>
      <c r="E3413" s="92">
        <v>1</v>
      </c>
      <c r="F3413" s="93">
        <v>232.5</v>
      </c>
      <c r="G3413" s="94">
        <v>951.25901999999996</v>
      </c>
    </row>
    <row r="3414" spans="1:7" s="55" customFormat="1" ht="42" customHeight="1" x14ac:dyDescent="0.25">
      <c r="A3414" s="143" t="s">
        <v>2882</v>
      </c>
      <c r="B3414" s="149" t="s">
        <v>1827</v>
      </c>
      <c r="C3414" s="90">
        <v>2021</v>
      </c>
      <c r="D3414" s="90" t="s">
        <v>315</v>
      </c>
      <c r="E3414" s="92">
        <v>1</v>
      </c>
      <c r="F3414" s="93">
        <v>232.5</v>
      </c>
      <c r="G3414" s="94">
        <v>550.56924000000004</v>
      </c>
    </row>
    <row r="3415" spans="1:7" s="55" customFormat="1" ht="86.25" x14ac:dyDescent="0.25">
      <c r="A3415" s="143" t="s">
        <v>2882</v>
      </c>
      <c r="B3415" s="149" t="s">
        <v>2873</v>
      </c>
      <c r="C3415" s="90">
        <v>2022</v>
      </c>
      <c r="D3415" s="91" t="s">
        <v>315</v>
      </c>
      <c r="E3415" s="95">
        <v>1</v>
      </c>
      <c r="F3415" s="137">
        <f>150*0.93</f>
        <v>139.5</v>
      </c>
      <c r="G3415" s="96">
        <v>758.01413000000002</v>
      </c>
    </row>
    <row r="3416" spans="1:7" s="103" customFormat="1" ht="138" x14ac:dyDescent="0.25">
      <c r="A3416" s="143" t="s">
        <v>2882</v>
      </c>
      <c r="B3416" s="149" t="s">
        <v>2510</v>
      </c>
      <c r="C3416" s="271">
        <v>2022</v>
      </c>
      <c r="D3416" s="270" t="s">
        <v>315</v>
      </c>
      <c r="E3416" s="272">
        <v>1</v>
      </c>
      <c r="F3416" s="267">
        <f>250*0.93</f>
        <v>232.5</v>
      </c>
      <c r="G3416" s="273">
        <v>1267.076</v>
      </c>
    </row>
    <row r="3417" spans="1:7" s="55" customFormat="1" ht="31.9" hidden="1" customHeight="1" outlineLevel="1" x14ac:dyDescent="0.25">
      <c r="A3417" s="143" t="s">
        <v>2883</v>
      </c>
      <c r="B3417" s="99" t="s">
        <v>1466</v>
      </c>
      <c r="C3417" s="90"/>
      <c r="D3417" s="90"/>
      <c r="E3417" s="92"/>
      <c r="F3417" s="93"/>
      <c r="G3417" s="94"/>
    </row>
    <row r="3418" spans="1:7" s="55" customFormat="1" ht="31.9" hidden="1" customHeight="1" outlineLevel="1" x14ac:dyDescent="0.25">
      <c r="A3418" s="143" t="s">
        <v>2884</v>
      </c>
      <c r="B3418" s="99" t="s">
        <v>1886</v>
      </c>
      <c r="C3418" s="90"/>
      <c r="D3418" s="90"/>
      <c r="E3418" s="92"/>
      <c r="F3418" s="93"/>
      <c r="G3418" s="94"/>
    </row>
    <row r="3419" spans="1:7" s="55" customFormat="1" ht="19.149999999999999" customHeight="1" outlineLevel="1" x14ac:dyDescent="0.25">
      <c r="A3419" s="143" t="s">
        <v>2885</v>
      </c>
      <c r="B3419" s="107" t="s">
        <v>328</v>
      </c>
      <c r="C3419" s="90"/>
      <c r="D3419" s="90"/>
      <c r="E3419" s="92"/>
      <c r="F3419" s="93"/>
      <c r="G3419" s="94"/>
    </row>
    <row r="3420" spans="1:7" s="55" customFormat="1" ht="19.149999999999999" customHeight="1" outlineLevel="1" x14ac:dyDescent="0.3">
      <c r="A3420" s="143" t="s">
        <v>2886</v>
      </c>
      <c r="B3420" s="124" t="s">
        <v>1464</v>
      </c>
      <c r="C3420" s="90"/>
      <c r="D3420" s="90"/>
      <c r="E3420" s="253">
        <f>SUM(E3421:E3422)</f>
        <v>2</v>
      </c>
      <c r="F3420" s="254">
        <f t="shared" ref="F3420:G3420" si="41">SUM(F3421:F3422)</f>
        <v>381.3</v>
      </c>
      <c r="G3420" s="255">
        <f t="shared" si="41"/>
        <v>1296.2027700000001</v>
      </c>
    </row>
    <row r="3421" spans="1:7" s="55" customFormat="1" ht="34.5" outlineLevel="1" x14ac:dyDescent="0.25">
      <c r="A3421" s="143" t="s">
        <v>2886</v>
      </c>
      <c r="B3421" s="149" t="s">
        <v>1713</v>
      </c>
      <c r="C3421" s="90">
        <v>2021</v>
      </c>
      <c r="D3421" s="90" t="s">
        <v>315</v>
      </c>
      <c r="E3421" s="92">
        <v>1</v>
      </c>
      <c r="F3421" s="93">
        <v>148.80000000000001</v>
      </c>
      <c r="G3421" s="94">
        <v>407.19711000000001</v>
      </c>
    </row>
    <row r="3422" spans="1:7" s="55" customFormat="1" ht="86.25" outlineLevel="1" x14ac:dyDescent="0.25">
      <c r="A3422" s="143" t="s">
        <v>2886</v>
      </c>
      <c r="B3422" s="149" t="s">
        <v>1750</v>
      </c>
      <c r="C3422" s="90">
        <v>2021</v>
      </c>
      <c r="D3422" s="90" t="s">
        <v>315</v>
      </c>
      <c r="E3422" s="92">
        <v>1</v>
      </c>
      <c r="F3422" s="93">
        <v>232.5</v>
      </c>
      <c r="G3422" s="94">
        <v>889.00566000000003</v>
      </c>
    </row>
    <row r="3423" spans="1:7" s="55" customFormat="1" ht="19.149999999999999" customHeight="1" outlineLevel="1" x14ac:dyDescent="0.3">
      <c r="A3423" s="143" t="s">
        <v>2887</v>
      </c>
      <c r="B3423" s="124" t="s">
        <v>1465</v>
      </c>
      <c r="C3423" s="90"/>
      <c r="D3423" s="90"/>
      <c r="E3423" s="253">
        <f>SUM(E3424:E3427)</f>
        <v>4</v>
      </c>
      <c r="F3423" s="254">
        <f t="shared" ref="F3423:G3423" si="42">SUM(F3424:F3427)</f>
        <v>1488</v>
      </c>
      <c r="G3423" s="255">
        <f t="shared" si="42"/>
        <v>3717.45604</v>
      </c>
    </row>
    <row r="3424" spans="1:7" s="55" customFormat="1" ht="73.900000000000006" customHeight="1" outlineLevel="1" x14ac:dyDescent="0.25">
      <c r="A3424" s="143" t="s">
        <v>2887</v>
      </c>
      <c r="B3424" s="149" t="s">
        <v>1496</v>
      </c>
      <c r="C3424" s="90">
        <v>2020</v>
      </c>
      <c r="D3424" s="90" t="s">
        <v>315</v>
      </c>
      <c r="E3424" s="92">
        <v>1</v>
      </c>
      <c r="F3424" s="93">
        <v>372</v>
      </c>
      <c r="G3424" s="94">
        <v>644.15207999999996</v>
      </c>
    </row>
    <row r="3425" spans="1:7" s="55" customFormat="1" ht="76.150000000000006" customHeight="1" outlineLevel="1" x14ac:dyDescent="0.25">
      <c r="A3425" s="143" t="s">
        <v>2887</v>
      </c>
      <c r="B3425" s="149" t="s">
        <v>1543</v>
      </c>
      <c r="C3425" s="90">
        <v>2020</v>
      </c>
      <c r="D3425" s="90" t="s">
        <v>315</v>
      </c>
      <c r="E3425" s="92">
        <v>1</v>
      </c>
      <c r="F3425" s="93">
        <v>372</v>
      </c>
      <c r="G3425" s="94">
        <v>1003.07983</v>
      </c>
    </row>
    <row r="3426" spans="1:7" s="55" customFormat="1" ht="60.6" customHeight="1" outlineLevel="1" x14ac:dyDescent="0.25">
      <c r="A3426" s="143" t="s">
        <v>2887</v>
      </c>
      <c r="B3426" s="149" t="s">
        <v>2386</v>
      </c>
      <c r="C3426" s="90">
        <v>2022</v>
      </c>
      <c r="D3426" s="90" t="s">
        <v>315</v>
      </c>
      <c r="E3426" s="95">
        <v>1</v>
      </c>
      <c r="F3426" s="93">
        <v>372</v>
      </c>
      <c r="G3426" s="96">
        <v>1194.86663</v>
      </c>
    </row>
    <row r="3427" spans="1:7" s="55" customFormat="1" ht="86.25" outlineLevel="1" x14ac:dyDescent="0.25">
      <c r="A3427" s="143" t="s">
        <v>2887</v>
      </c>
      <c r="B3427" s="149" t="s">
        <v>2387</v>
      </c>
      <c r="C3427" s="40">
        <v>2022</v>
      </c>
      <c r="D3427" s="90" t="s">
        <v>315</v>
      </c>
      <c r="E3427" s="40">
        <v>1</v>
      </c>
      <c r="F3427" s="93">
        <v>372</v>
      </c>
      <c r="G3427" s="44">
        <v>875.35749999999996</v>
      </c>
    </row>
    <row r="3428" spans="1:7" s="55" customFormat="1" ht="31.9" hidden="1" customHeight="1" outlineLevel="1" x14ac:dyDescent="0.25">
      <c r="A3428" s="143" t="s">
        <v>2888</v>
      </c>
      <c r="B3428" s="99" t="s">
        <v>1466</v>
      </c>
      <c r="C3428" s="90"/>
      <c r="D3428" s="90"/>
      <c r="E3428" s="92"/>
      <c r="F3428" s="93"/>
      <c r="G3428" s="94"/>
    </row>
    <row r="3429" spans="1:7" s="55" customFormat="1" ht="31.9" hidden="1" customHeight="1" outlineLevel="1" x14ac:dyDescent="0.25">
      <c r="A3429" s="143" t="s">
        <v>2889</v>
      </c>
      <c r="B3429" s="99" t="s">
        <v>1886</v>
      </c>
      <c r="C3429" s="90"/>
      <c r="D3429" s="90"/>
      <c r="E3429" s="92"/>
      <c r="F3429" s="93"/>
      <c r="G3429" s="94"/>
    </row>
    <row r="3430" spans="1:7" s="55" customFormat="1" ht="19.149999999999999" customHeight="1" outlineLevel="1" x14ac:dyDescent="0.25">
      <c r="A3430" s="143" t="s">
        <v>2890</v>
      </c>
      <c r="B3430" s="107" t="s">
        <v>1888</v>
      </c>
      <c r="C3430" s="90"/>
      <c r="D3430" s="90"/>
      <c r="E3430" s="92"/>
      <c r="F3430" s="93"/>
      <c r="G3430" s="94"/>
    </row>
    <row r="3431" spans="1:7" s="55" customFormat="1" ht="31.9" hidden="1" customHeight="1" outlineLevel="1" x14ac:dyDescent="0.25">
      <c r="A3431" s="143" t="s">
        <v>2891</v>
      </c>
      <c r="B3431" s="99" t="s">
        <v>1464</v>
      </c>
      <c r="C3431" s="90"/>
      <c r="D3431" s="90"/>
      <c r="E3431" s="92"/>
      <c r="F3431" s="93"/>
      <c r="G3431" s="94"/>
    </row>
    <row r="3432" spans="1:7" s="55" customFormat="1" ht="19.149999999999999" customHeight="1" outlineLevel="1" x14ac:dyDescent="0.3">
      <c r="A3432" s="143" t="s">
        <v>2892</v>
      </c>
      <c r="B3432" s="124" t="s">
        <v>1465</v>
      </c>
      <c r="C3432" s="90"/>
      <c r="D3432" s="90"/>
      <c r="E3432" s="253">
        <f>SUM(E3433:E3436)</f>
        <v>4</v>
      </c>
      <c r="F3432" s="254">
        <f>SUM(F3433:F3436)</f>
        <v>2349.9</v>
      </c>
      <c r="G3432" s="255">
        <f>SUM(G3433:G3436)</f>
        <v>6203.6363300000003</v>
      </c>
    </row>
    <row r="3433" spans="1:7" s="55" customFormat="1" ht="75.599999999999994" customHeight="1" outlineLevel="1" x14ac:dyDescent="0.25">
      <c r="A3433" s="143" t="s">
        <v>2892</v>
      </c>
      <c r="B3433" s="149" t="s">
        <v>1723</v>
      </c>
      <c r="C3433" s="90">
        <v>2021</v>
      </c>
      <c r="D3433" s="90" t="s">
        <v>315</v>
      </c>
      <c r="E3433" s="92">
        <v>1</v>
      </c>
      <c r="F3433" s="93">
        <v>592.19999999999993</v>
      </c>
      <c r="G3433" s="94">
        <v>1103.0167300000001</v>
      </c>
    </row>
    <row r="3434" spans="1:7" s="55" customFormat="1" ht="69" outlineLevel="1" x14ac:dyDescent="0.25">
      <c r="A3434" s="143" t="s">
        <v>2892</v>
      </c>
      <c r="B3434" s="149" t="s">
        <v>2992</v>
      </c>
      <c r="C3434" s="40">
        <v>2022</v>
      </c>
      <c r="D3434" s="40" t="s">
        <v>315</v>
      </c>
      <c r="E3434" s="112">
        <v>1</v>
      </c>
      <c r="F3434" s="43">
        <f>630*0.93</f>
        <v>585.9</v>
      </c>
      <c r="G3434" s="113">
        <v>1024.4891</v>
      </c>
    </row>
    <row r="3435" spans="1:7" s="138" customFormat="1" ht="69" outlineLevel="1" x14ac:dyDescent="0.25">
      <c r="A3435" s="143" t="s">
        <v>2892</v>
      </c>
      <c r="B3435" s="149" t="s">
        <v>2563</v>
      </c>
      <c r="C3435" s="271">
        <v>2022</v>
      </c>
      <c r="D3435" s="270" t="s">
        <v>315</v>
      </c>
      <c r="E3435" s="272">
        <v>1</v>
      </c>
      <c r="F3435" s="43">
        <f>630*0.93</f>
        <v>585.9</v>
      </c>
      <c r="G3435" s="273">
        <v>1138.76152</v>
      </c>
    </row>
    <row r="3436" spans="1:7" s="55" customFormat="1" ht="69" outlineLevel="1" x14ac:dyDescent="0.25">
      <c r="A3436" s="143" t="s">
        <v>2892</v>
      </c>
      <c r="B3436" s="149" t="s">
        <v>2568</v>
      </c>
      <c r="C3436" s="271">
        <v>2022</v>
      </c>
      <c r="D3436" s="270" t="s">
        <v>315</v>
      </c>
      <c r="E3436" s="112">
        <v>1</v>
      </c>
      <c r="F3436" s="43">
        <f>630*0.93</f>
        <v>585.9</v>
      </c>
      <c r="G3436" s="113">
        <v>2937.3689800000002</v>
      </c>
    </row>
    <row r="3437" spans="1:7" s="55" customFormat="1" ht="31.9" hidden="1" customHeight="1" outlineLevel="1" x14ac:dyDescent="0.25">
      <c r="A3437" s="143" t="s">
        <v>2893</v>
      </c>
      <c r="B3437" s="99" t="s">
        <v>1466</v>
      </c>
      <c r="C3437" s="90"/>
      <c r="D3437" s="90"/>
      <c r="E3437" s="92"/>
      <c r="F3437" s="93"/>
      <c r="G3437" s="94"/>
    </row>
    <row r="3438" spans="1:7" s="55" customFormat="1" ht="31.9" hidden="1" customHeight="1" outlineLevel="1" x14ac:dyDescent="0.25">
      <c r="A3438" s="143" t="s">
        <v>2894</v>
      </c>
      <c r="B3438" s="99" t="s">
        <v>1886</v>
      </c>
      <c r="C3438" s="90"/>
      <c r="D3438" s="90"/>
      <c r="E3438" s="92"/>
      <c r="F3438" s="93"/>
      <c r="G3438" s="94"/>
    </row>
    <row r="3439" spans="1:7" s="55" customFormat="1" ht="19.149999999999999" customHeight="1" outlineLevel="1" x14ac:dyDescent="0.25">
      <c r="A3439" s="143" t="s">
        <v>2895</v>
      </c>
      <c r="B3439" s="107" t="s">
        <v>1889</v>
      </c>
      <c r="C3439" s="90"/>
      <c r="D3439" s="90"/>
      <c r="E3439" s="92"/>
      <c r="F3439" s="93"/>
      <c r="G3439" s="94"/>
    </row>
    <row r="3440" spans="1:7" s="55" customFormat="1" ht="31.9" hidden="1" customHeight="1" outlineLevel="1" x14ac:dyDescent="0.25">
      <c r="A3440" s="143" t="s">
        <v>2896</v>
      </c>
      <c r="B3440" s="99" t="s">
        <v>1464</v>
      </c>
      <c r="C3440" s="90"/>
      <c r="D3440" s="90"/>
      <c r="E3440" s="92"/>
      <c r="F3440" s="93"/>
      <c r="G3440" s="94"/>
    </row>
    <row r="3441" spans="1:7" s="55" customFormat="1" ht="19.149999999999999" customHeight="1" outlineLevel="1" x14ac:dyDescent="0.3">
      <c r="A3441" s="143" t="s">
        <v>2897</v>
      </c>
      <c r="B3441" s="124" t="s">
        <v>1465</v>
      </c>
      <c r="C3441" s="90"/>
      <c r="D3441" s="90"/>
      <c r="E3441" s="253">
        <f>SUM(E3442)</f>
        <v>1</v>
      </c>
      <c r="F3441" s="254">
        <f t="shared" ref="F3441:G3441" si="43">SUM(F3442)</f>
        <v>930</v>
      </c>
      <c r="G3441" s="255">
        <f t="shared" si="43"/>
        <v>1728.1155900000001</v>
      </c>
    </row>
    <row r="3442" spans="1:7" s="55" customFormat="1" ht="103.5" outlineLevel="1" x14ac:dyDescent="0.25">
      <c r="A3442" s="143" t="s">
        <v>2897</v>
      </c>
      <c r="B3442" s="149" t="s">
        <v>1880</v>
      </c>
      <c r="C3442" s="90">
        <v>2020</v>
      </c>
      <c r="D3442" s="90" t="s">
        <v>315</v>
      </c>
      <c r="E3442" s="92">
        <v>1</v>
      </c>
      <c r="F3442" s="93">
        <v>930</v>
      </c>
      <c r="G3442" s="94">
        <v>1728.1155900000001</v>
      </c>
    </row>
    <row r="3443" spans="1:7" s="55" customFormat="1" ht="31.9" hidden="1" customHeight="1" outlineLevel="1" x14ac:dyDescent="0.25">
      <c r="A3443" s="143" t="s">
        <v>2898</v>
      </c>
      <c r="B3443" s="99" t="s">
        <v>1466</v>
      </c>
      <c r="C3443" s="90"/>
      <c r="D3443" s="90"/>
      <c r="E3443" s="92"/>
      <c r="F3443" s="93"/>
      <c r="G3443" s="94"/>
    </row>
    <row r="3444" spans="1:7" s="55" customFormat="1" ht="31.9" hidden="1" customHeight="1" outlineLevel="1" x14ac:dyDescent="0.25">
      <c r="A3444" s="143" t="s">
        <v>2899</v>
      </c>
      <c r="B3444" s="99" t="s">
        <v>1886</v>
      </c>
      <c r="C3444" s="90"/>
      <c r="D3444" s="90"/>
      <c r="E3444" s="92"/>
      <c r="F3444" s="93"/>
      <c r="G3444" s="94"/>
    </row>
    <row r="3445" spans="1:7" s="55" customFormat="1" ht="31.9" hidden="1" customHeight="1" outlineLevel="1" x14ac:dyDescent="0.25">
      <c r="A3445" s="143" t="s">
        <v>2900</v>
      </c>
      <c r="B3445" s="99" t="s">
        <v>1467</v>
      </c>
      <c r="C3445" s="90"/>
      <c r="D3445" s="90"/>
      <c r="E3445" s="92"/>
      <c r="F3445" s="93"/>
      <c r="G3445" s="94"/>
    </row>
    <row r="3446" spans="1:7" s="55" customFormat="1" ht="31.9" hidden="1" customHeight="1" outlineLevel="1" x14ac:dyDescent="0.25">
      <c r="A3446" s="143" t="s">
        <v>2901</v>
      </c>
      <c r="B3446" s="99" t="s">
        <v>1464</v>
      </c>
      <c r="C3446" s="90"/>
      <c r="D3446" s="90"/>
      <c r="E3446" s="92"/>
      <c r="F3446" s="93"/>
      <c r="G3446" s="94"/>
    </row>
    <row r="3447" spans="1:7" s="55" customFormat="1" ht="31.9" hidden="1" customHeight="1" outlineLevel="1" x14ac:dyDescent="0.25">
      <c r="A3447" s="143" t="s">
        <v>2902</v>
      </c>
      <c r="B3447" s="99" t="s">
        <v>1465</v>
      </c>
      <c r="C3447" s="90"/>
      <c r="D3447" s="90"/>
      <c r="E3447" s="92"/>
      <c r="F3447" s="93"/>
      <c r="G3447" s="94"/>
    </row>
    <row r="3448" spans="1:7" s="55" customFormat="1" ht="31.9" hidden="1" customHeight="1" outlineLevel="1" x14ac:dyDescent="0.25">
      <c r="A3448" s="143" t="s">
        <v>2903</v>
      </c>
      <c r="B3448" s="99" t="s">
        <v>1466</v>
      </c>
      <c r="C3448" s="90"/>
      <c r="D3448" s="90"/>
      <c r="E3448" s="92"/>
      <c r="F3448" s="93"/>
      <c r="G3448" s="94"/>
    </row>
    <row r="3449" spans="1:7" s="55" customFormat="1" ht="31.9" hidden="1" customHeight="1" outlineLevel="1" x14ac:dyDescent="0.25">
      <c r="A3449" s="143" t="s">
        <v>2904</v>
      </c>
      <c r="B3449" s="99" t="s">
        <v>1886</v>
      </c>
      <c r="C3449" s="90"/>
      <c r="D3449" s="90"/>
      <c r="E3449" s="92"/>
      <c r="F3449" s="93"/>
      <c r="G3449" s="94"/>
    </row>
    <row r="3450" spans="1:7" s="55" customFormat="1" ht="31.9" hidden="1" customHeight="1" outlineLevel="1" x14ac:dyDescent="0.25">
      <c r="A3450" s="143" t="s">
        <v>2905</v>
      </c>
      <c r="B3450" s="99" t="s">
        <v>1468</v>
      </c>
      <c r="C3450" s="90"/>
      <c r="D3450" s="90"/>
      <c r="E3450" s="92"/>
      <c r="F3450" s="93"/>
      <c r="G3450" s="94"/>
    </row>
    <row r="3451" spans="1:7" s="55" customFormat="1" ht="31.9" hidden="1" customHeight="1" outlineLevel="1" x14ac:dyDescent="0.25">
      <c r="A3451" s="143" t="s">
        <v>2906</v>
      </c>
      <c r="B3451" s="99" t="s">
        <v>1464</v>
      </c>
      <c r="C3451" s="90"/>
      <c r="D3451" s="90"/>
      <c r="E3451" s="92"/>
      <c r="F3451" s="93"/>
      <c r="G3451" s="94"/>
    </row>
    <row r="3452" spans="1:7" s="55" customFormat="1" ht="31.9" hidden="1" customHeight="1" outlineLevel="1" x14ac:dyDescent="0.25">
      <c r="A3452" s="143" t="s">
        <v>2907</v>
      </c>
      <c r="B3452" s="99" t="s">
        <v>1465</v>
      </c>
      <c r="C3452" s="90"/>
      <c r="D3452" s="90"/>
      <c r="E3452" s="92"/>
      <c r="F3452" s="93"/>
      <c r="G3452" s="94"/>
    </row>
    <row r="3453" spans="1:7" s="55" customFormat="1" ht="31.9" hidden="1" customHeight="1" outlineLevel="1" x14ac:dyDescent="0.25">
      <c r="A3453" s="143" t="s">
        <v>2908</v>
      </c>
      <c r="B3453" s="99" t="s">
        <v>1466</v>
      </c>
      <c r="C3453" s="90"/>
      <c r="D3453" s="90"/>
      <c r="E3453" s="92"/>
      <c r="F3453" s="93"/>
      <c r="G3453" s="94"/>
    </row>
    <row r="3454" spans="1:7" s="55" customFormat="1" ht="31.9" hidden="1" customHeight="1" outlineLevel="1" x14ac:dyDescent="0.25">
      <c r="A3454" s="143" t="s">
        <v>2909</v>
      </c>
      <c r="B3454" s="99" t="s">
        <v>1886</v>
      </c>
      <c r="C3454" s="90"/>
      <c r="D3454" s="90"/>
      <c r="E3454" s="92"/>
      <c r="F3454" s="93"/>
      <c r="G3454" s="94"/>
    </row>
    <row r="3455" spans="1:7" s="55" customFormat="1" ht="31.9" hidden="1" customHeight="1" outlineLevel="1" x14ac:dyDescent="0.25">
      <c r="A3455" s="143" t="s">
        <v>2910</v>
      </c>
      <c r="B3455" s="99" t="s">
        <v>1469</v>
      </c>
      <c r="C3455" s="90"/>
      <c r="D3455" s="90"/>
      <c r="E3455" s="92"/>
      <c r="F3455" s="93"/>
      <c r="G3455" s="94"/>
    </row>
    <row r="3456" spans="1:7" s="55" customFormat="1" ht="31.9" hidden="1" customHeight="1" outlineLevel="1" x14ac:dyDescent="0.25">
      <c r="A3456" s="143" t="s">
        <v>2911</v>
      </c>
      <c r="B3456" s="99" t="s">
        <v>1464</v>
      </c>
      <c r="C3456" s="90"/>
      <c r="D3456" s="90"/>
      <c r="E3456" s="92"/>
      <c r="F3456" s="93"/>
      <c r="G3456" s="94"/>
    </row>
    <row r="3457" spans="1:7" s="55" customFormat="1" ht="31.9" hidden="1" customHeight="1" outlineLevel="1" x14ac:dyDescent="0.25">
      <c r="A3457" s="143" t="s">
        <v>2912</v>
      </c>
      <c r="B3457" s="99" t="s">
        <v>1465</v>
      </c>
      <c r="C3457" s="90"/>
      <c r="D3457" s="90"/>
      <c r="E3457" s="92"/>
      <c r="F3457" s="93"/>
      <c r="G3457" s="94"/>
    </row>
    <row r="3458" spans="1:7" s="55" customFormat="1" ht="31.9" hidden="1" customHeight="1" outlineLevel="1" x14ac:dyDescent="0.25">
      <c r="A3458" s="143" t="s">
        <v>2913</v>
      </c>
      <c r="B3458" s="99" t="s">
        <v>1466</v>
      </c>
      <c r="C3458" s="90"/>
      <c r="D3458" s="90"/>
      <c r="E3458" s="92"/>
      <c r="F3458" s="93"/>
      <c r="G3458" s="94"/>
    </row>
    <row r="3459" spans="1:7" s="55" customFormat="1" ht="31.9" hidden="1" customHeight="1" outlineLevel="1" x14ac:dyDescent="0.25">
      <c r="A3459" s="143" t="s">
        <v>2914</v>
      </c>
      <c r="B3459" s="99" t="s">
        <v>1886</v>
      </c>
      <c r="C3459" s="90"/>
      <c r="D3459" s="90"/>
      <c r="E3459" s="92"/>
      <c r="F3459" s="93"/>
      <c r="G3459" s="94"/>
    </row>
    <row r="3460" spans="1:7" s="55" customFormat="1" ht="31.9" hidden="1" customHeight="1" outlineLevel="1" x14ac:dyDescent="0.25">
      <c r="A3460" s="143" t="s">
        <v>2915</v>
      </c>
      <c r="B3460" s="99" t="s">
        <v>1470</v>
      </c>
      <c r="C3460" s="90"/>
      <c r="D3460" s="90"/>
      <c r="E3460" s="92"/>
      <c r="F3460" s="93"/>
      <c r="G3460" s="94"/>
    </row>
    <row r="3461" spans="1:7" s="55" customFormat="1" ht="31.9" hidden="1" customHeight="1" outlineLevel="1" x14ac:dyDescent="0.25">
      <c r="A3461" s="143" t="s">
        <v>2916</v>
      </c>
      <c r="B3461" s="99" t="s">
        <v>1464</v>
      </c>
      <c r="C3461" s="90"/>
      <c r="D3461" s="90"/>
      <c r="E3461" s="92"/>
      <c r="F3461" s="93"/>
      <c r="G3461" s="94"/>
    </row>
    <row r="3462" spans="1:7" s="55" customFormat="1" ht="31.9" hidden="1" customHeight="1" outlineLevel="1" x14ac:dyDescent="0.25">
      <c r="A3462" s="143" t="s">
        <v>2917</v>
      </c>
      <c r="B3462" s="99" t="s">
        <v>1465</v>
      </c>
      <c r="C3462" s="90"/>
      <c r="D3462" s="90"/>
      <c r="E3462" s="92"/>
      <c r="F3462" s="93"/>
      <c r="G3462" s="94"/>
    </row>
    <row r="3463" spans="1:7" s="55" customFormat="1" ht="31.9" hidden="1" customHeight="1" outlineLevel="1" x14ac:dyDescent="0.25">
      <c r="A3463" s="143" t="s">
        <v>2918</v>
      </c>
      <c r="B3463" s="99" t="s">
        <v>1466</v>
      </c>
      <c r="C3463" s="90"/>
      <c r="D3463" s="90"/>
      <c r="E3463" s="92"/>
      <c r="F3463" s="93"/>
      <c r="G3463" s="94"/>
    </row>
    <row r="3464" spans="1:7" s="55" customFormat="1" ht="31.9" hidden="1" customHeight="1" outlineLevel="1" x14ac:dyDescent="0.25">
      <c r="A3464" s="143" t="s">
        <v>2919</v>
      </c>
      <c r="B3464" s="99" t="s">
        <v>1886</v>
      </c>
      <c r="C3464" s="90"/>
      <c r="D3464" s="90"/>
      <c r="E3464" s="92"/>
      <c r="F3464" s="93"/>
      <c r="G3464" s="94"/>
    </row>
    <row r="3465" spans="1:7" s="55" customFormat="1" ht="31.9" hidden="1" customHeight="1" outlineLevel="1" x14ac:dyDescent="0.25">
      <c r="A3465" s="143" t="s">
        <v>2920</v>
      </c>
      <c r="B3465" s="99" t="s">
        <v>1471</v>
      </c>
      <c r="C3465" s="90"/>
      <c r="D3465" s="90"/>
      <c r="E3465" s="92"/>
      <c r="F3465" s="93"/>
      <c r="G3465" s="94"/>
    </row>
    <row r="3466" spans="1:7" s="55" customFormat="1" ht="31.9" hidden="1" customHeight="1" outlineLevel="1" x14ac:dyDescent="0.25">
      <c r="A3466" s="143" t="s">
        <v>2921</v>
      </c>
      <c r="B3466" s="99" t="s">
        <v>1464</v>
      </c>
      <c r="C3466" s="90"/>
      <c r="D3466" s="90"/>
      <c r="E3466" s="92"/>
      <c r="F3466" s="93"/>
      <c r="G3466" s="94"/>
    </row>
    <row r="3467" spans="1:7" s="55" customFormat="1" ht="31.9" hidden="1" customHeight="1" outlineLevel="1" x14ac:dyDescent="0.25">
      <c r="A3467" s="143" t="s">
        <v>2922</v>
      </c>
      <c r="B3467" s="99" t="s">
        <v>1465</v>
      </c>
      <c r="C3467" s="90"/>
      <c r="D3467" s="90"/>
      <c r="E3467" s="92"/>
      <c r="F3467" s="93"/>
      <c r="G3467" s="94"/>
    </row>
    <row r="3468" spans="1:7" s="55" customFormat="1" ht="31.9" hidden="1" customHeight="1" outlineLevel="1" x14ac:dyDescent="0.25">
      <c r="A3468" s="143" t="s">
        <v>2923</v>
      </c>
      <c r="B3468" s="99" t="s">
        <v>1466</v>
      </c>
      <c r="C3468" s="90"/>
      <c r="D3468" s="90"/>
      <c r="E3468" s="92"/>
      <c r="F3468" s="93"/>
      <c r="G3468" s="94"/>
    </row>
    <row r="3469" spans="1:7" s="55" customFormat="1" ht="31.9" hidden="1" customHeight="1" outlineLevel="1" x14ac:dyDescent="0.25">
      <c r="A3469" s="143" t="s">
        <v>2924</v>
      </c>
      <c r="B3469" s="99" t="s">
        <v>1886</v>
      </c>
      <c r="C3469" s="90"/>
      <c r="D3469" s="90"/>
      <c r="E3469" s="92"/>
      <c r="F3469" s="93"/>
      <c r="G3469" s="94"/>
    </row>
    <row r="3470" spans="1:7" s="55" customFormat="1" ht="31.9" hidden="1" customHeight="1" outlineLevel="1" x14ac:dyDescent="0.25">
      <c r="A3470" s="143" t="s">
        <v>2925</v>
      </c>
      <c r="B3470" s="99" t="s">
        <v>1472</v>
      </c>
      <c r="C3470" s="90"/>
      <c r="D3470" s="90"/>
      <c r="E3470" s="92"/>
      <c r="F3470" s="93"/>
      <c r="G3470" s="94"/>
    </row>
    <row r="3471" spans="1:7" s="55" customFormat="1" ht="31.9" hidden="1" customHeight="1" outlineLevel="1" x14ac:dyDescent="0.25">
      <c r="A3471" s="143" t="s">
        <v>2926</v>
      </c>
      <c r="B3471" s="99" t="s">
        <v>1464</v>
      </c>
      <c r="C3471" s="90"/>
      <c r="D3471" s="90"/>
      <c r="E3471" s="92"/>
      <c r="F3471" s="93"/>
      <c r="G3471" s="94"/>
    </row>
    <row r="3472" spans="1:7" s="55" customFormat="1" ht="31.9" hidden="1" customHeight="1" outlineLevel="1" x14ac:dyDescent="0.25">
      <c r="A3472" s="143" t="s">
        <v>2927</v>
      </c>
      <c r="B3472" s="99" t="s">
        <v>1465</v>
      </c>
      <c r="C3472" s="90"/>
      <c r="D3472" s="90"/>
      <c r="E3472" s="92"/>
      <c r="F3472" s="93"/>
      <c r="G3472" s="94"/>
    </row>
    <row r="3473" spans="1:7" s="55" customFormat="1" ht="31.9" hidden="1" customHeight="1" outlineLevel="1" x14ac:dyDescent="0.25">
      <c r="A3473" s="143" t="s">
        <v>2928</v>
      </c>
      <c r="B3473" s="99" t="s">
        <v>1466</v>
      </c>
      <c r="C3473" s="90"/>
      <c r="D3473" s="90"/>
      <c r="E3473" s="92"/>
      <c r="F3473" s="93"/>
      <c r="G3473" s="94"/>
    </row>
    <row r="3474" spans="1:7" s="55" customFormat="1" ht="31.9" hidden="1" customHeight="1" outlineLevel="1" x14ac:dyDescent="0.25">
      <c r="A3474" s="143" t="s">
        <v>2929</v>
      </c>
      <c r="B3474" s="99" t="s">
        <v>1886</v>
      </c>
      <c r="C3474" s="90"/>
      <c r="D3474" s="90"/>
      <c r="E3474" s="92"/>
      <c r="F3474" s="93"/>
      <c r="G3474" s="94"/>
    </row>
    <row r="3475" spans="1:7" s="55" customFormat="1" ht="31.9" hidden="1" customHeight="1" outlineLevel="1" x14ac:dyDescent="0.25">
      <c r="A3475" s="143" t="s">
        <v>2930</v>
      </c>
      <c r="B3475" s="99" t="s">
        <v>1473</v>
      </c>
      <c r="C3475" s="90"/>
      <c r="D3475" s="90"/>
      <c r="E3475" s="92"/>
      <c r="F3475" s="93"/>
      <c r="G3475" s="94"/>
    </row>
    <row r="3476" spans="1:7" s="55" customFormat="1" ht="31.9" hidden="1" customHeight="1" outlineLevel="1" x14ac:dyDescent="0.25">
      <c r="A3476" s="143" t="s">
        <v>2931</v>
      </c>
      <c r="B3476" s="99" t="s">
        <v>1464</v>
      </c>
      <c r="C3476" s="90"/>
      <c r="D3476" s="90"/>
      <c r="E3476" s="92"/>
      <c r="F3476" s="93"/>
      <c r="G3476" s="94"/>
    </row>
    <row r="3477" spans="1:7" s="55" customFormat="1" ht="31.9" hidden="1" customHeight="1" outlineLevel="1" x14ac:dyDescent="0.25">
      <c r="A3477" s="143" t="s">
        <v>2932</v>
      </c>
      <c r="B3477" s="99" t="s">
        <v>1465</v>
      </c>
      <c r="C3477" s="90"/>
      <c r="D3477" s="90"/>
      <c r="E3477" s="92"/>
      <c r="F3477" s="93"/>
      <c r="G3477" s="94"/>
    </row>
    <row r="3478" spans="1:7" s="55" customFormat="1" ht="31.9" hidden="1" customHeight="1" outlineLevel="1" x14ac:dyDescent="0.25">
      <c r="A3478" s="143" t="s">
        <v>2933</v>
      </c>
      <c r="B3478" s="99" t="s">
        <v>1466</v>
      </c>
      <c r="C3478" s="90"/>
      <c r="D3478" s="90"/>
      <c r="E3478" s="92"/>
      <c r="F3478" s="93"/>
      <c r="G3478" s="94"/>
    </row>
    <row r="3479" spans="1:7" s="55" customFormat="1" ht="31.9" hidden="1" customHeight="1" outlineLevel="1" x14ac:dyDescent="0.25">
      <c r="A3479" s="143" t="s">
        <v>2934</v>
      </c>
      <c r="B3479" s="99" t="s">
        <v>1886</v>
      </c>
      <c r="C3479" s="90"/>
      <c r="D3479" s="90"/>
      <c r="E3479" s="92"/>
      <c r="F3479" s="93"/>
      <c r="G3479" s="94"/>
    </row>
    <row r="3480" spans="1:7" s="55" customFormat="1" ht="19.149999999999999" customHeight="1" outlineLevel="1" x14ac:dyDescent="0.25">
      <c r="A3480" s="143" t="s">
        <v>1479</v>
      </c>
      <c r="B3480" s="61" t="s">
        <v>320</v>
      </c>
      <c r="C3480" s="145"/>
      <c r="D3480" s="145"/>
      <c r="E3480" s="145"/>
      <c r="F3480" s="145"/>
      <c r="G3480" s="139"/>
    </row>
    <row r="3481" spans="1:7" s="55" customFormat="1" ht="31.9" hidden="1" customHeight="1" outlineLevel="1" x14ac:dyDescent="0.25">
      <c r="A3481" s="143" t="s">
        <v>1480</v>
      </c>
      <c r="B3481" s="99" t="s">
        <v>314</v>
      </c>
      <c r="C3481" s="90"/>
      <c r="D3481" s="90"/>
      <c r="E3481" s="92"/>
      <c r="F3481" s="93"/>
      <c r="G3481" s="94"/>
    </row>
    <row r="3482" spans="1:7" s="55" customFormat="1" ht="31.9" hidden="1" customHeight="1" outlineLevel="1" x14ac:dyDescent="0.25">
      <c r="A3482" s="143" t="s">
        <v>1917</v>
      </c>
      <c r="B3482" s="99" t="s">
        <v>1464</v>
      </c>
      <c r="C3482" s="90"/>
      <c r="D3482" s="90"/>
      <c r="E3482" s="92"/>
      <c r="F3482" s="93"/>
      <c r="G3482" s="94"/>
    </row>
    <row r="3483" spans="1:7" s="55" customFormat="1" ht="31.9" hidden="1" customHeight="1" outlineLevel="1" x14ac:dyDescent="0.25">
      <c r="A3483" s="143" t="s">
        <v>1918</v>
      </c>
      <c r="B3483" s="99" t="s">
        <v>1465</v>
      </c>
      <c r="C3483" s="90"/>
      <c r="D3483" s="90"/>
      <c r="E3483" s="92"/>
      <c r="F3483" s="93"/>
      <c r="G3483" s="94"/>
    </row>
    <row r="3484" spans="1:7" s="55" customFormat="1" ht="31.9" hidden="1" customHeight="1" outlineLevel="1" x14ac:dyDescent="0.25">
      <c r="A3484" s="143" t="s">
        <v>1919</v>
      </c>
      <c r="B3484" s="99" t="s">
        <v>1466</v>
      </c>
      <c r="C3484" s="90"/>
      <c r="D3484" s="90"/>
      <c r="E3484" s="92"/>
      <c r="F3484" s="93"/>
      <c r="G3484" s="94"/>
    </row>
    <row r="3485" spans="1:7" s="55" customFormat="1" ht="31.9" hidden="1" customHeight="1" outlineLevel="1" x14ac:dyDescent="0.25">
      <c r="A3485" s="143" t="s">
        <v>1920</v>
      </c>
      <c r="B3485" s="99" t="s">
        <v>1886</v>
      </c>
      <c r="C3485" s="90"/>
      <c r="D3485" s="90"/>
      <c r="E3485" s="92"/>
      <c r="F3485" s="93"/>
      <c r="G3485" s="94"/>
    </row>
    <row r="3486" spans="1:7" s="55" customFormat="1" ht="31.9" hidden="1" customHeight="1" outlineLevel="1" x14ac:dyDescent="0.25">
      <c r="A3486" s="143" t="s">
        <v>1481</v>
      </c>
      <c r="B3486" s="99" t="s">
        <v>317</v>
      </c>
      <c r="C3486" s="90"/>
      <c r="D3486" s="90"/>
      <c r="E3486" s="92"/>
      <c r="F3486" s="93"/>
      <c r="G3486" s="94"/>
    </row>
    <row r="3487" spans="1:7" s="55" customFormat="1" ht="31.9" hidden="1" customHeight="1" outlineLevel="1" x14ac:dyDescent="0.25">
      <c r="A3487" s="143" t="s">
        <v>1921</v>
      </c>
      <c r="B3487" s="99" t="s">
        <v>1464</v>
      </c>
      <c r="C3487" s="90"/>
      <c r="D3487" s="90"/>
      <c r="E3487" s="92"/>
      <c r="F3487" s="93"/>
      <c r="G3487" s="94"/>
    </row>
    <row r="3488" spans="1:7" s="55" customFormat="1" ht="31.9" hidden="1" customHeight="1" outlineLevel="1" x14ac:dyDescent="0.25">
      <c r="A3488" s="143" t="s">
        <v>1922</v>
      </c>
      <c r="B3488" s="99" t="s">
        <v>1465</v>
      </c>
      <c r="C3488" s="90"/>
      <c r="D3488" s="90"/>
      <c r="E3488" s="92"/>
      <c r="F3488" s="93"/>
      <c r="G3488" s="94"/>
    </row>
    <row r="3489" spans="1:7" s="55" customFormat="1" ht="31.9" hidden="1" customHeight="1" outlineLevel="1" x14ac:dyDescent="0.25">
      <c r="A3489" s="143" t="s">
        <v>1923</v>
      </c>
      <c r="B3489" s="99" t="s">
        <v>1466</v>
      </c>
      <c r="C3489" s="90"/>
      <c r="D3489" s="90"/>
      <c r="E3489" s="92"/>
      <c r="F3489" s="93"/>
      <c r="G3489" s="94"/>
    </row>
    <row r="3490" spans="1:7" s="55" customFormat="1" ht="31.9" hidden="1" customHeight="1" outlineLevel="1" x14ac:dyDescent="0.25">
      <c r="A3490" s="143" t="s">
        <v>1924</v>
      </c>
      <c r="B3490" s="99" t="s">
        <v>1886</v>
      </c>
      <c r="C3490" s="90"/>
      <c r="D3490" s="90"/>
      <c r="E3490" s="92"/>
      <c r="F3490" s="93"/>
      <c r="G3490" s="94"/>
    </row>
    <row r="3491" spans="1:7" s="55" customFormat="1" ht="19.149999999999999" customHeight="1" outlineLevel="1" x14ac:dyDescent="0.25">
      <c r="A3491" s="143" t="s">
        <v>2936</v>
      </c>
      <c r="B3491" s="107" t="s">
        <v>319</v>
      </c>
      <c r="C3491" s="90"/>
      <c r="D3491" s="90"/>
      <c r="E3491" s="92"/>
      <c r="F3491" s="93"/>
      <c r="G3491" s="94"/>
    </row>
    <row r="3492" spans="1:7" s="55" customFormat="1" ht="31.9" hidden="1" customHeight="1" outlineLevel="1" x14ac:dyDescent="0.25">
      <c r="A3492" s="143" t="s">
        <v>2937</v>
      </c>
      <c r="B3492" s="99" t="s">
        <v>1464</v>
      </c>
      <c r="C3492" s="90"/>
      <c r="D3492" s="90"/>
      <c r="E3492" s="92"/>
      <c r="F3492" s="93"/>
      <c r="G3492" s="94"/>
    </row>
    <row r="3493" spans="1:7" s="55" customFormat="1" ht="19.149999999999999" customHeight="1" outlineLevel="1" x14ac:dyDescent="0.3">
      <c r="A3493" s="143" t="s">
        <v>2938</v>
      </c>
      <c r="B3493" s="124" t="s">
        <v>1465</v>
      </c>
      <c r="C3493" s="90"/>
      <c r="D3493" s="90"/>
      <c r="E3493" s="253">
        <f>SUM(E3494)</f>
        <v>1</v>
      </c>
      <c r="F3493" s="254">
        <f t="shared" ref="F3493:G3493" si="44">SUM(F3494)</f>
        <v>297.60000000000002</v>
      </c>
      <c r="G3493" s="255">
        <f t="shared" si="44"/>
        <v>1306.8617899999999</v>
      </c>
    </row>
    <row r="3494" spans="1:7" s="55" customFormat="1" ht="120.75" outlineLevel="1" x14ac:dyDescent="0.25">
      <c r="A3494" s="143" t="s">
        <v>2938</v>
      </c>
      <c r="B3494" s="149" t="s">
        <v>1648</v>
      </c>
      <c r="C3494" s="90">
        <v>2020</v>
      </c>
      <c r="D3494" s="90" t="s">
        <v>315</v>
      </c>
      <c r="E3494" s="92">
        <v>1</v>
      </c>
      <c r="F3494" s="93">
        <v>297.60000000000002</v>
      </c>
      <c r="G3494" s="94">
        <v>1306.8617899999999</v>
      </c>
    </row>
    <row r="3495" spans="1:7" s="55" customFormat="1" ht="31.9" hidden="1" customHeight="1" outlineLevel="1" x14ac:dyDescent="0.25">
      <c r="A3495" s="143" t="s">
        <v>2939</v>
      </c>
      <c r="B3495" s="149" t="s">
        <v>1466</v>
      </c>
      <c r="C3495" s="90"/>
      <c r="D3495" s="90"/>
      <c r="E3495" s="92"/>
      <c r="F3495" s="93"/>
      <c r="G3495" s="94"/>
    </row>
    <row r="3496" spans="1:7" s="55" customFormat="1" ht="31.9" hidden="1" customHeight="1" outlineLevel="1" x14ac:dyDescent="0.25">
      <c r="A3496" s="143" t="s">
        <v>2940</v>
      </c>
      <c r="B3496" s="149" t="s">
        <v>1886</v>
      </c>
      <c r="C3496" s="90"/>
      <c r="D3496" s="90"/>
      <c r="E3496" s="92"/>
      <c r="F3496" s="93"/>
      <c r="G3496" s="94"/>
    </row>
    <row r="3497" spans="1:7" s="55" customFormat="1" ht="19.149999999999999" customHeight="1" outlineLevel="1" x14ac:dyDescent="0.25">
      <c r="A3497" s="143" t="s">
        <v>2941</v>
      </c>
      <c r="B3497" s="149" t="s">
        <v>328</v>
      </c>
      <c r="C3497" s="90"/>
      <c r="D3497" s="90"/>
      <c r="E3497" s="92"/>
      <c r="F3497" s="93"/>
      <c r="G3497" s="94"/>
    </row>
    <row r="3498" spans="1:7" s="55" customFormat="1" ht="31.9" hidden="1" customHeight="1" outlineLevel="1" x14ac:dyDescent="0.25">
      <c r="A3498" s="143" t="s">
        <v>2942</v>
      </c>
      <c r="B3498" s="99" t="s">
        <v>1464</v>
      </c>
      <c r="C3498" s="90"/>
      <c r="D3498" s="90"/>
      <c r="E3498" s="92"/>
      <c r="F3498" s="93"/>
      <c r="G3498" s="94"/>
    </row>
    <row r="3499" spans="1:7" s="55" customFormat="1" ht="19.149999999999999" customHeight="1" outlineLevel="1" x14ac:dyDescent="0.3">
      <c r="A3499" s="143" t="s">
        <v>2943</v>
      </c>
      <c r="B3499" s="124" t="s">
        <v>1465</v>
      </c>
      <c r="C3499" s="90"/>
      <c r="D3499" s="90"/>
      <c r="E3499" s="253">
        <f>SUM(E3500:E3502)</f>
        <v>4</v>
      </c>
      <c r="F3499" s="254">
        <f t="shared" ref="F3499:G3499" si="45">SUM(F3500:F3502)</f>
        <v>1860</v>
      </c>
      <c r="G3499" s="255">
        <f t="shared" si="45"/>
        <v>4719.8987699999998</v>
      </c>
    </row>
    <row r="3500" spans="1:7" s="55" customFormat="1" ht="86.25" outlineLevel="1" x14ac:dyDescent="0.25">
      <c r="A3500" s="143" t="s">
        <v>2943</v>
      </c>
      <c r="B3500" s="149" t="s">
        <v>1535</v>
      </c>
      <c r="C3500" s="90">
        <v>2020</v>
      </c>
      <c r="D3500" s="90" t="s">
        <v>315</v>
      </c>
      <c r="E3500" s="92">
        <v>1</v>
      </c>
      <c r="F3500" s="93">
        <v>744</v>
      </c>
      <c r="G3500" s="94">
        <v>1341.7708700000001</v>
      </c>
    </row>
    <row r="3501" spans="1:7" s="55" customFormat="1" ht="69" outlineLevel="1" x14ac:dyDescent="0.25">
      <c r="A3501" s="143" t="s">
        <v>2943</v>
      </c>
      <c r="B3501" s="149" t="s">
        <v>1587</v>
      </c>
      <c r="C3501" s="90">
        <v>2020</v>
      </c>
      <c r="D3501" s="90" t="s">
        <v>315</v>
      </c>
      <c r="E3501" s="92">
        <v>1</v>
      </c>
      <c r="F3501" s="93">
        <v>372</v>
      </c>
      <c r="G3501" s="94">
        <v>991.20640000000003</v>
      </c>
    </row>
    <row r="3502" spans="1:7" s="55" customFormat="1" ht="86.25" outlineLevel="1" x14ac:dyDescent="0.25">
      <c r="A3502" s="143" t="s">
        <v>2943</v>
      </c>
      <c r="B3502" s="149" t="s">
        <v>3145</v>
      </c>
      <c r="C3502" s="271">
        <v>2022</v>
      </c>
      <c r="D3502" s="270" t="s">
        <v>315</v>
      </c>
      <c r="E3502" s="272">
        <v>2</v>
      </c>
      <c r="F3502" s="43">
        <f>(400*2)*0.93</f>
        <v>744</v>
      </c>
      <c r="G3502" s="273">
        <v>2386.9214999999999</v>
      </c>
    </row>
    <row r="3503" spans="1:7" s="55" customFormat="1" ht="31.9" hidden="1" customHeight="1" outlineLevel="1" x14ac:dyDescent="0.25">
      <c r="A3503" s="143" t="s">
        <v>2944</v>
      </c>
      <c r="B3503" s="99" t="s">
        <v>1466</v>
      </c>
      <c r="C3503" s="90"/>
      <c r="D3503" s="90"/>
      <c r="E3503" s="92"/>
      <c r="F3503" s="93"/>
      <c r="G3503" s="94"/>
    </row>
    <row r="3504" spans="1:7" s="55" customFormat="1" ht="31.9" hidden="1" customHeight="1" outlineLevel="1" x14ac:dyDescent="0.25">
      <c r="A3504" s="143" t="s">
        <v>2945</v>
      </c>
      <c r="B3504" s="99" t="s">
        <v>1886</v>
      </c>
      <c r="C3504" s="90"/>
      <c r="D3504" s="90"/>
      <c r="E3504" s="92"/>
      <c r="F3504" s="93"/>
      <c r="G3504" s="94"/>
    </row>
    <row r="3505" spans="1:7" s="55" customFormat="1" ht="31.9" hidden="1" customHeight="1" outlineLevel="1" x14ac:dyDescent="0.25">
      <c r="A3505" s="143" t="s">
        <v>2946</v>
      </c>
      <c r="B3505" s="99" t="s">
        <v>1888</v>
      </c>
      <c r="C3505" s="90"/>
      <c r="D3505" s="90"/>
      <c r="E3505" s="92"/>
      <c r="F3505" s="93"/>
      <c r="G3505" s="94"/>
    </row>
    <row r="3506" spans="1:7" s="55" customFormat="1" ht="31.9" hidden="1" customHeight="1" outlineLevel="1" x14ac:dyDescent="0.25">
      <c r="A3506" s="143" t="s">
        <v>2947</v>
      </c>
      <c r="B3506" s="99" t="s">
        <v>1464</v>
      </c>
      <c r="C3506" s="90"/>
      <c r="D3506" s="90"/>
      <c r="E3506" s="92"/>
      <c r="F3506" s="93"/>
      <c r="G3506" s="94"/>
    </row>
    <row r="3507" spans="1:7" s="55" customFormat="1" ht="31.9" hidden="1" customHeight="1" outlineLevel="1" x14ac:dyDescent="0.25">
      <c r="A3507" s="143" t="s">
        <v>2948</v>
      </c>
      <c r="B3507" s="99" t="s">
        <v>1465</v>
      </c>
      <c r="C3507" s="90"/>
      <c r="D3507" s="90"/>
      <c r="E3507" s="92"/>
      <c r="F3507" s="93"/>
      <c r="G3507" s="94"/>
    </row>
    <row r="3508" spans="1:7" s="55" customFormat="1" ht="31.9" hidden="1" customHeight="1" outlineLevel="1" x14ac:dyDescent="0.25">
      <c r="A3508" s="143" t="s">
        <v>2949</v>
      </c>
      <c r="B3508" s="99" t="s">
        <v>1466</v>
      </c>
      <c r="C3508" s="90"/>
      <c r="D3508" s="90"/>
      <c r="E3508" s="92"/>
      <c r="F3508" s="93"/>
      <c r="G3508" s="94"/>
    </row>
    <row r="3509" spans="1:7" s="55" customFormat="1" ht="31.9" hidden="1" customHeight="1" outlineLevel="1" x14ac:dyDescent="0.25">
      <c r="A3509" s="143" t="s">
        <v>2950</v>
      </c>
      <c r="B3509" s="99" t="s">
        <v>1886</v>
      </c>
      <c r="C3509" s="90"/>
      <c r="D3509" s="90"/>
      <c r="E3509" s="92"/>
      <c r="F3509" s="93"/>
      <c r="G3509" s="94"/>
    </row>
    <row r="3510" spans="1:7" s="55" customFormat="1" ht="31.9" hidden="1" customHeight="1" outlineLevel="1" x14ac:dyDescent="0.25">
      <c r="A3510" s="143" t="s">
        <v>2951</v>
      </c>
      <c r="B3510" s="99" t="s">
        <v>1889</v>
      </c>
      <c r="C3510" s="90"/>
      <c r="D3510" s="90"/>
      <c r="E3510" s="92"/>
      <c r="F3510" s="93"/>
      <c r="G3510" s="94"/>
    </row>
    <row r="3511" spans="1:7" s="55" customFormat="1" ht="31.9" hidden="1" customHeight="1" outlineLevel="1" x14ac:dyDescent="0.25">
      <c r="A3511" s="143" t="s">
        <v>2952</v>
      </c>
      <c r="B3511" s="99" t="s">
        <v>1464</v>
      </c>
      <c r="C3511" s="90"/>
      <c r="D3511" s="90"/>
      <c r="E3511" s="92"/>
      <c r="F3511" s="93"/>
      <c r="G3511" s="94"/>
    </row>
    <row r="3512" spans="1:7" s="55" customFormat="1" ht="31.9" hidden="1" customHeight="1" outlineLevel="1" x14ac:dyDescent="0.25">
      <c r="A3512" s="143" t="s">
        <v>2953</v>
      </c>
      <c r="B3512" s="99" t="s">
        <v>1465</v>
      </c>
      <c r="C3512" s="90"/>
      <c r="D3512" s="90"/>
      <c r="E3512" s="92"/>
      <c r="F3512" s="93"/>
      <c r="G3512" s="94"/>
    </row>
    <row r="3513" spans="1:7" s="55" customFormat="1" ht="31.9" hidden="1" customHeight="1" outlineLevel="1" x14ac:dyDescent="0.25">
      <c r="A3513" s="143" t="s">
        <v>2954</v>
      </c>
      <c r="B3513" s="99" t="s">
        <v>1466</v>
      </c>
      <c r="C3513" s="90"/>
      <c r="D3513" s="90"/>
      <c r="E3513" s="92"/>
      <c r="F3513" s="93"/>
      <c r="G3513" s="94"/>
    </row>
    <row r="3514" spans="1:7" s="55" customFormat="1" ht="31.9" hidden="1" customHeight="1" outlineLevel="1" x14ac:dyDescent="0.25">
      <c r="A3514" s="143" t="s">
        <v>2955</v>
      </c>
      <c r="B3514" s="99" t="s">
        <v>1886</v>
      </c>
      <c r="C3514" s="90"/>
      <c r="D3514" s="90"/>
      <c r="E3514" s="92"/>
      <c r="F3514" s="93"/>
      <c r="G3514" s="94"/>
    </row>
    <row r="3515" spans="1:7" s="55" customFormat="1" ht="31.9" hidden="1" customHeight="1" outlineLevel="1" x14ac:dyDescent="0.25">
      <c r="A3515" s="143" t="s">
        <v>2956</v>
      </c>
      <c r="B3515" s="99" t="s">
        <v>1467</v>
      </c>
      <c r="C3515" s="90"/>
      <c r="D3515" s="90"/>
      <c r="E3515" s="92"/>
      <c r="F3515" s="93"/>
      <c r="G3515" s="94"/>
    </row>
    <row r="3516" spans="1:7" s="55" customFormat="1" ht="31.9" hidden="1" customHeight="1" outlineLevel="1" x14ac:dyDescent="0.25">
      <c r="A3516" s="143" t="s">
        <v>2957</v>
      </c>
      <c r="B3516" s="99" t="s">
        <v>1464</v>
      </c>
      <c r="C3516" s="90"/>
      <c r="D3516" s="90"/>
      <c r="E3516" s="92"/>
      <c r="F3516" s="93"/>
      <c r="G3516" s="94"/>
    </row>
    <row r="3517" spans="1:7" s="55" customFormat="1" ht="31.9" hidden="1" customHeight="1" outlineLevel="1" x14ac:dyDescent="0.25">
      <c r="A3517" s="143" t="s">
        <v>2958</v>
      </c>
      <c r="B3517" s="99" t="s">
        <v>1465</v>
      </c>
      <c r="C3517" s="90"/>
      <c r="D3517" s="90"/>
      <c r="E3517" s="92"/>
      <c r="F3517" s="93"/>
      <c r="G3517" s="94"/>
    </row>
    <row r="3518" spans="1:7" s="55" customFormat="1" ht="31.9" hidden="1" customHeight="1" outlineLevel="1" x14ac:dyDescent="0.25">
      <c r="A3518" s="143" t="s">
        <v>2959</v>
      </c>
      <c r="B3518" s="99" t="s">
        <v>1466</v>
      </c>
      <c r="C3518" s="90"/>
      <c r="D3518" s="90"/>
      <c r="E3518" s="92"/>
      <c r="F3518" s="93"/>
      <c r="G3518" s="94"/>
    </row>
    <row r="3519" spans="1:7" s="55" customFormat="1" ht="31.9" hidden="1" customHeight="1" outlineLevel="1" x14ac:dyDescent="0.25">
      <c r="A3519" s="143" t="s">
        <v>2960</v>
      </c>
      <c r="B3519" s="99" t="s">
        <v>1886</v>
      </c>
      <c r="C3519" s="90"/>
      <c r="D3519" s="90"/>
      <c r="E3519" s="92"/>
      <c r="F3519" s="93"/>
      <c r="G3519" s="94"/>
    </row>
    <row r="3520" spans="1:7" s="55" customFormat="1" ht="31.9" hidden="1" customHeight="1" outlineLevel="1" x14ac:dyDescent="0.25">
      <c r="A3520" s="143" t="s">
        <v>2961</v>
      </c>
      <c r="B3520" s="99" t="s">
        <v>1468</v>
      </c>
      <c r="C3520" s="90"/>
      <c r="D3520" s="90"/>
      <c r="E3520" s="92"/>
      <c r="F3520" s="93"/>
      <c r="G3520" s="94"/>
    </row>
    <row r="3521" spans="1:7" s="55" customFormat="1" ht="31.9" hidden="1" customHeight="1" outlineLevel="1" x14ac:dyDescent="0.25">
      <c r="A3521" s="143" t="s">
        <v>2962</v>
      </c>
      <c r="B3521" s="99" t="s">
        <v>1464</v>
      </c>
      <c r="C3521" s="90"/>
      <c r="D3521" s="90"/>
      <c r="E3521" s="92"/>
      <c r="F3521" s="93"/>
      <c r="G3521" s="94"/>
    </row>
    <row r="3522" spans="1:7" s="55" customFormat="1" ht="31.9" hidden="1" customHeight="1" outlineLevel="1" x14ac:dyDescent="0.25">
      <c r="A3522" s="143" t="s">
        <v>2963</v>
      </c>
      <c r="B3522" s="99" t="s">
        <v>1465</v>
      </c>
      <c r="C3522" s="90"/>
      <c r="D3522" s="90"/>
      <c r="E3522" s="92"/>
      <c r="F3522" s="93"/>
      <c r="G3522" s="94"/>
    </row>
    <row r="3523" spans="1:7" s="55" customFormat="1" ht="31.9" hidden="1" customHeight="1" outlineLevel="1" x14ac:dyDescent="0.25">
      <c r="A3523" s="143" t="s">
        <v>2964</v>
      </c>
      <c r="B3523" s="99" t="s">
        <v>1466</v>
      </c>
      <c r="C3523" s="90"/>
      <c r="D3523" s="90"/>
      <c r="E3523" s="92"/>
      <c r="F3523" s="93"/>
      <c r="G3523" s="94"/>
    </row>
    <row r="3524" spans="1:7" s="55" customFormat="1" ht="31.9" hidden="1" customHeight="1" outlineLevel="1" x14ac:dyDescent="0.25">
      <c r="A3524" s="143" t="s">
        <v>2965</v>
      </c>
      <c r="B3524" s="99" t="s">
        <v>1886</v>
      </c>
      <c r="C3524" s="90"/>
      <c r="D3524" s="90"/>
      <c r="E3524" s="92"/>
      <c r="F3524" s="93"/>
      <c r="G3524" s="94"/>
    </row>
    <row r="3525" spans="1:7" s="55" customFormat="1" ht="31.9" hidden="1" customHeight="1" outlineLevel="1" x14ac:dyDescent="0.25">
      <c r="A3525" s="143" t="s">
        <v>2966</v>
      </c>
      <c r="B3525" s="99" t="s">
        <v>1469</v>
      </c>
      <c r="C3525" s="90"/>
      <c r="D3525" s="90"/>
      <c r="E3525" s="92"/>
      <c r="F3525" s="93"/>
      <c r="G3525" s="94"/>
    </row>
    <row r="3526" spans="1:7" s="55" customFormat="1" ht="31.9" hidden="1" customHeight="1" outlineLevel="1" x14ac:dyDescent="0.25">
      <c r="A3526" s="143" t="s">
        <v>2967</v>
      </c>
      <c r="B3526" s="99" t="s">
        <v>1464</v>
      </c>
      <c r="C3526" s="90"/>
      <c r="D3526" s="90"/>
      <c r="E3526" s="92"/>
      <c r="F3526" s="93"/>
      <c r="G3526" s="94"/>
    </row>
    <row r="3527" spans="1:7" s="55" customFormat="1" ht="31.9" hidden="1" customHeight="1" outlineLevel="1" x14ac:dyDescent="0.25">
      <c r="A3527" s="143" t="s">
        <v>2968</v>
      </c>
      <c r="B3527" s="99" t="s">
        <v>1465</v>
      </c>
      <c r="C3527" s="90"/>
      <c r="D3527" s="90"/>
      <c r="E3527" s="92"/>
      <c r="F3527" s="93"/>
      <c r="G3527" s="94"/>
    </row>
    <row r="3528" spans="1:7" s="55" customFormat="1" ht="31.9" hidden="1" customHeight="1" outlineLevel="1" x14ac:dyDescent="0.25">
      <c r="A3528" s="143" t="s">
        <v>2969</v>
      </c>
      <c r="B3528" s="99" t="s">
        <v>1466</v>
      </c>
      <c r="C3528" s="90"/>
      <c r="D3528" s="90"/>
      <c r="E3528" s="92"/>
      <c r="F3528" s="93"/>
      <c r="G3528" s="94"/>
    </row>
    <row r="3529" spans="1:7" s="55" customFormat="1" ht="31.9" hidden="1" customHeight="1" outlineLevel="1" x14ac:dyDescent="0.25">
      <c r="A3529" s="143" t="s">
        <v>2970</v>
      </c>
      <c r="B3529" s="99" t="s">
        <v>1886</v>
      </c>
      <c r="C3529" s="90"/>
      <c r="D3529" s="90"/>
      <c r="E3529" s="92"/>
      <c r="F3529" s="93"/>
      <c r="G3529" s="94"/>
    </row>
    <row r="3530" spans="1:7" s="55" customFormat="1" ht="31.9" hidden="1" customHeight="1" outlineLevel="1" x14ac:dyDescent="0.25">
      <c r="A3530" s="143" t="s">
        <v>2971</v>
      </c>
      <c r="B3530" s="99" t="s">
        <v>1470</v>
      </c>
      <c r="C3530" s="90"/>
      <c r="D3530" s="90"/>
      <c r="E3530" s="92"/>
      <c r="F3530" s="93"/>
      <c r="G3530" s="94"/>
    </row>
    <row r="3531" spans="1:7" s="55" customFormat="1" ht="31.9" hidden="1" customHeight="1" outlineLevel="1" x14ac:dyDescent="0.25">
      <c r="A3531" s="143" t="s">
        <v>2972</v>
      </c>
      <c r="B3531" s="99" t="s">
        <v>1464</v>
      </c>
      <c r="C3531" s="90"/>
      <c r="D3531" s="90"/>
      <c r="E3531" s="92"/>
      <c r="F3531" s="93"/>
      <c r="G3531" s="94"/>
    </row>
    <row r="3532" spans="1:7" s="55" customFormat="1" ht="31.9" hidden="1" customHeight="1" outlineLevel="1" x14ac:dyDescent="0.25">
      <c r="A3532" s="143" t="s">
        <v>2973</v>
      </c>
      <c r="B3532" s="99" t="s">
        <v>1465</v>
      </c>
      <c r="C3532" s="90"/>
      <c r="D3532" s="90"/>
      <c r="E3532" s="92"/>
      <c r="F3532" s="93"/>
      <c r="G3532" s="94"/>
    </row>
    <row r="3533" spans="1:7" s="55" customFormat="1" ht="31.9" hidden="1" customHeight="1" outlineLevel="1" x14ac:dyDescent="0.25">
      <c r="A3533" s="143" t="s">
        <v>2974</v>
      </c>
      <c r="B3533" s="99" t="s">
        <v>1466</v>
      </c>
      <c r="C3533" s="90"/>
      <c r="D3533" s="90"/>
      <c r="E3533" s="92"/>
      <c r="F3533" s="93"/>
      <c r="G3533" s="94"/>
    </row>
    <row r="3534" spans="1:7" s="55" customFormat="1" ht="31.9" hidden="1" customHeight="1" outlineLevel="1" x14ac:dyDescent="0.25">
      <c r="A3534" s="143" t="s">
        <v>2975</v>
      </c>
      <c r="B3534" s="99" t="s">
        <v>1886</v>
      </c>
      <c r="C3534" s="90"/>
      <c r="D3534" s="90"/>
      <c r="E3534" s="92"/>
      <c r="F3534" s="93"/>
      <c r="G3534" s="94"/>
    </row>
    <row r="3535" spans="1:7" s="55" customFormat="1" ht="31.9" hidden="1" customHeight="1" outlineLevel="1" x14ac:dyDescent="0.25">
      <c r="A3535" s="143" t="s">
        <v>2976</v>
      </c>
      <c r="B3535" s="99" t="s">
        <v>1471</v>
      </c>
      <c r="C3535" s="90"/>
      <c r="D3535" s="90"/>
      <c r="E3535" s="92"/>
      <c r="F3535" s="93"/>
      <c r="G3535" s="94"/>
    </row>
    <row r="3536" spans="1:7" s="55" customFormat="1" ht="31.9" hidden="1" customHeight="1" outlineLevel="1" x14ac:dyDescent="0.25">
      <c r="A3536" s="143" t="s">
        <v>2977</v>
      </c>
      <c r="B3536" s="99" t="s">
        <v>1464</v>
      </c>
      <c r="C3536" s="90"/>
      <c r="D3536" s="90"/>
      <c r="E3536" s="92"/>
      <c r="F3536" s="93"/>
      <c r="G3536" s="94"/>
    </row>
    <row r="3537" spans="1:7" s="55" customFormat="1" ht="31.9" hidden="1" customHeight="1" outlineLevel="1" x14ac:dyDescent="0.25">
      <c r="A3537" s="143" t="s">
        <v>2978</v>
      </c>
      <c r="B3537" s="99" t="s">
        <v>1465</v>
      </c>
      <c r="C3537" s="90"/>
      <c r="D3537" s="90"/>
      <c r="E3537" s="92"/>
      <c r="F3537" s="93"/>
      <c r="G3537" s="94"/>
    </row>
    <row r="3538" spans="1:7" s="55" customFormat="1" ht="31.9" hidden="1" customHeight="1" outlineLevel="1" x14ac:dyDescent="0.25">
      <c r="A3538" s="143" t="s">
        <v>2979</v>
      </c>
      <c r="B3538" s="99" t="s">
        <v>1466</v>
      </c>
      <c r="C3538" s="90"/>
      <c r="D3538" s="90"/>
      <c r="E3538" s="92"/>
      <c r="F3538" s="93"/>
      <c r="G3538" s="94"/>
    </row>
    <row r="3539" spans="1:7" s="55" customFormat="1" ht="31.9" hidden="1" customHeight="1" outlineLevel="1" x14ac:dyDescent="0.25">
      <c r="A3539" s="143" t="s">
        <v>2980</v>
      </c>
      <c r="B3539" s="99" t="s">
        <v>1886</v>
      </c>
      <c r="C3539" s="90"/>
      <c r="D3539" s="90"/>
      <c r="E3539" s="92"/>
      <c r="F3539" s="93"/>
      <c r="G3539" s="94"/>
    </row>
    <row r="3540" spans="1:7" s="55" customFormat="1" ht="31.9" hidden="1" customHeight="1" outlineLevel="1" x14ac:dyDescent="0.25">
      <c r="A3540" s="143" t="s">
        <v>2981</v>
      </c>
      <c r="B3540" s="99" t="s">
        <v>1472</v>
      </c>
      <c r="C3540" s="90"/>
      <c r="D3540" s="90"/>
      <c r="E3540" s="92"/>
      <c r="F3540" s="93"/>
      <c r="G3540" s="94"/>
    </row>
    <row r="3541" spans="1:7" s="55" customFormat="1" ht="31.9" hidden="1" customHeight="1" outlineLevel="1" x14ac:dyDescent="0.25">
      <c r="A3541" s="143" t="s">
        <v>2982</v>
      </c>
      <c r="B3541" s="99" t="s">
        <v>1464</v>
      </c>
      <c r="C3541" s="90"/>
      <c r="D3541" s="90"/>
      <c r="E3541" s="92"/>
      <c r="F3541" s="93"/>
      <c r="G3541" s="94"/>
    </row>
    <row r="3542" spans="1:7" s="55" customFormat="1" ht="31.9" hidden="1" customHeight="1" outlineLevel="1" x14ac:dyDescent="0.25">
      <c r="A3542" s="143" t="s">
        <v>2983</v>
      </c>
      <c r="B3542" s="99" t="s">
        <v>1465</v>
      </c>
      <c r="C3542" s="90"/>
      <c r="D3542" s="90"/>
      <c r="E3542" s="92"/>
      <c r="F3542" s="93"/>
      <c r="G3542" s="94"/>
    </row>
    <row r="3543" spans="1:7" s="55" customFormat="1" ht="31.9" hidden="1" customHeight="1" outlineLevel="1" x14ac:dyDescent="0.25">
      <c r="A3543" s="143" t="s">
        <v>2984</v>
      </c>
      <c r="B3543" s="99" t="s">
        <v>1466</v>
      </c>
      <c r="C3543" s="90"/>
      <c r="D3543" s="90"/>
      <c r="E3543" s="92"/>
      <c r="F3543" s="93"/>
      <c r="G3543" s="94"/>
    </row>
    <row r="3544" spans="1:7" s="55" customFormat="1" ht="31.9" hidden="1" customHeight="1" outlineLevel="1" x14ac:dyDescent="0.25">
      <c r="A3544" s="143" t="s">
        <v>2985</v>
      </c>
      <c r="B3544" s="99" t="s">
        <v>1886</v>
      </c>
      <c r="C3544" s="90"/>
      <c r="D3544" s="90"/>
      <c r="E3544" s="92"/>
      <c r="F3544" s="93"/>
      <c r="G3544" s="94"/>
    </row>
    <row r="3545" spans="1:7" s="55" customFormat="1" ht="31.9" hidden="1" customHeight="1" outlineLevel="1" x14ac:dyDescent="0.25">
      <c r="A3545" s="143" t="s">
        <v>2986</v>
      </c>
      <c r="B3545" s="99" t="s">
        <v>1473</v>
      </c>
      <c r="C3545" s="90"/>
      <c r="D3545" s="90"/>
      <c r="E3545" s="92"/>
      <c r="F3545" s="93"/>
      <c r="G3545" s="94"/>
    </row>
    <row r="3546" spans="1:7" s="55" customFormat="1" ht="31.9" hidden="1" customHeight="1" outlineLevel="1" x14ac:dyDescent="0.25">
      <c r="A3546" s="143" t="s">
        <v>2987</v>
      </c>
      <c r="B3546" s="99" t="s">
        <v>1464</v>
      </c>
      <c r="C3546" s="90"/>
      <c r="D3546" s="90"/>
      <c r="E3546" s="92"/>
      <c r="F3546" s="93"/>
      <c r="G3546" s="94"/>
    </row>
    <row r="3547" spans="1:7" s="55" customFormat="1" ht="31.9" hidden="1" customHeight="1" outlineLevel="1" x14ac:dyDescent="0.25">
      <c r="A3547" s="143" t="s">
        <v>2988</v>
      </c>
      <c r="B3547" s="99" t="s">
        <v>1465</v>
      </c>
      <c r="C3547" s="90"/>
      <c r="D3547" s="90"/>
      <c r="E3547" s="92"/>
      <c r="F3547" s="93"/>
      <c r="G3547" s="94"/>
    </row>
    <row r="3548" spans="1:7" s="55" customFormat="1" ht="31.9" hidden="1" customHeight="1" outlineLevel="1" x14ac:dyDescent="0.25">
      <c r="A3548" s="143" t="s">
        <v>2989</v>
      </c>
      <c r="B3548" s="99" t="s">
        <v>1466</v>
      </c>
      <c r="C3548" s="90"/>
      <c r="D3548" s="90"/>
      <c r="E3548" s="92"/>
      <c r="F3548" s="93"/>
      <c r="G3548" s="94"/>
    </row>
    <row r="3549" spans="1:7" s="55" customFormat="1" ht="31.9" hidden="1" customHeight="1" outlineLevel="1" x14ac:dyDescent="0.25">
      <c r="A3549" s="143" t="s">
        <v>2990</v>
      </c>
      <c r="B3549" s="99" t="s">
        <v>1886</v>
      </c>
      <c r="C3549" s="90"/>
      <c r="D3549" s="90"/>
      <c r="E3549" s="92"/>
      <c r="F3549" s="93"/>
      <c r="G3549" s="94"/>
    </row>
    <row r="3550" spans="1:7" s="55" customFormat="1" ht="31.9" hidden="1" customHeight="1" outlineLevel="4" x14ac:dyDescent="0.25">
      <c r="A3550" s="143"/>
      <c r="B3550" s="121" t="s">
        <v>1901</v>
      </c>
      <c r="C3550" s="90"/>
      <c r="D3550" s="90"/>
      <c r="E3550" s="92"/>
      <c r="F3550" s="93"/>
      <c r="G3550" s="94"/>
    </row>
    <row r="3551" spans="1:7" s="55" customFormat="1" ht="31.9" hidden="1" customHeight="1" outlineLevel="4" x14ac:dyDescent="0.25">
      <c r="A3551" s="143" t="s">
        <v>2879</v>
      </c>
      <c r="B3551" s="61" t="s">
        <v>313</v>
      </c>
      <c r="C3551" s="90"/>
      <c r="D3551" s="90"/>
      <c r="E3551" s="92"/>
      <c r="F3551" s="93"/>
      <c r="G3551" s="94"/>
    </row>
    <row r="3552" spans="1:7" s="55" customFormat="1" ht="31.9" hidden="1" customHeight="1" outlineLevel="4" x14ac:dyDescent="0.25">
      <c r="A3552" s="143" t="s">
        <v>321</v>
      </c>
      <c r="B3552" s="99" t="s">
        <v>314</v>
      </c>
      <c r="C3552" s="90"/>
      <c r="D3552" s="90"/>
      <c r="E3552" s="92"/>
      <c r="F3552" s="93"/>
      <c r="G3552" s="94"/>
    </row>
    <row r="3553" spans="1:7" s="55" customFormat="1" ht="31.9" hidden="1" customHeight="1" outlineLevel="4" x14ac:dyDescent="0.25">
      <c r="A3553" s="143" t="s">
        <v>1906</v>
      </c>
      <c r="B3553" s="99" t="s">
        <v>1464</v>
      </c>
      <c r="C3553" s="90"/>
      <c r="D3553" s="90"/>
      <c r="E3553" s="92"/>
      <c r="F3553" s="93"/>
      <c r="G3553" s="94"/>
    </row>
    <row r="3554" spans="1:7" s="55" customFormat="1" ht="31.9" hidden="1" customHeight="1" outlineLevel="4" x14ac:dyDescent="0.25">
      <c r="A3554" s="143" t="s">
        <v>1909</v>
      </c>
      <c r="B3554" s="99" t="s">
        <v>1465</v>
      </c>
      <c r="C3554" s="90"/>
      <c r="D3554" s="90"/>
      <c r="E3554" s="92"/>
      <c r="F3554" s="93"/>
      <c r="G3554" s="94"/>
    </row>
    <row r="3555" spans="1:7" s="55" customFormat="1" ht="31.9" hidden="1" customHeight="1" outlineLevel="4" x14ac:dyDescent="0.25">
      <c r="A3555" s="143" t="s">
        <v>1910</v>
      </c>
      <c r="B3555" s="99" t="s">
        <v>1466</v>
      </c>
      <c r="C3555" s="90"/>
      <c r="D3555" s="90"/>
      <c r="E3555" s="92"/>
      <c r="F3555" s="93"/>
      <c r="G3555" s="94"/>
    </row>
    <row r="3556" spans="1:7" s="55" customFormat="1" ht="31.9" hidden="1" customHeight="1" outlineLevel="4" x14ac:dyDescent="0.25">
      <c r="A3556" s="143" t="s">
        <v>1911</v>
      </c>
      <c r="B3556" s="99" t="s">
        <v>1886</v>
      </c>
      <c r="C3556" s="90"/>
      <c r="D3556" s="90"/>
      <c r="E3556" s="92"/>
      <c r="F3556" s="93"/>
      <c r="G3556" s="94"/>
    </row>
    <row r="3557" spans="1:7" s="55" customFormat="1" ht="31.9" hidden="1" customHeight="1" outlineLevel="4" x14ac:dyDescent="0.25">
      <c r="A3557" s="143" t="s">
        <v>322</v>
      </c>
      <c r="B3557" s="99" t="s">
        <v>317</v>
      </c>
      <c r="C3557" s="90"/>
      <c r="D3557" s="90"/>
      <c r="E3557" s="92"/>
      <c r="F3557" s="93"/>
      <c r="G3557" s="94"/>
    </row>
    <row r="3558" spans="1:7" s="55" customFormat="1" ht="31.9" hidden="1" customHeight="1" outlineLevel="4" x14ac:dyDescent="0.25">
      <c r="A3558" s="143" t="s">
        <v>1912</v>
      </c>
      <c r="B3558" s="99" t="s">
        <v>1464</v>
      </c>
      <c r="C3558" s="90"/>
      <c r="D3558" s="90"/>
      <c r="E3558" s="92"/>
      <c r="F3558" s="93"/>
      <c r="G3558" s="94"/>
    </row>
    <row r="3559" spans="1:7" s="55" customFormat="1" ht="31.9" hidden="1" customHeight="1" outlineLevel="4" x14ac:dyDescent="0.25">
      <c r="A3559" s="143" t="s">
        <v>1913</v>
      </c>
      <c r="B3559" s="99" t="s">
        <v>1465</v>
      </c>
      <c r="C3559" s="90"/>
      <c r="D3559" s="90"/>
      <c r="E3559" s="92"/>
      <c r="F3559" s="93"/>
      <c r="G3559" s="94"/>
    </row>
    <row r="3560" spans="1:7" s="55" customFormat="1" ht="31.9" hidden="1" customHeight="1" outlineLevel="4" x14ac:dyDescent="0.25">
      <c r="A3560" s="143" t="s">
        <v>1914</v>
      </c>
      <c r="B3560" s="99" t="s">
        <v>1466</v>
      </c>
      <c r="C3560" s="90"/>
      <c r="D3560" s="90"/>
      <c r="E3560" s="92"/>
      <c r="F3560" s="93"/>
      <c r="G3560" s="94"/>
    </row>
    <row r="3561" spans="1:7" s="55" customFormat="1" ht="31.9" hidden="1" customHeight="1" outlineLevel="4" x14ac:dyDescent="0.25">
      <c r="A3561" s="143" t="s">
        <v>1915</v>
      </c>
      <c r="B3561" s="99" t="s">
        <v>1886</v>
      </c>
      <c r="C3561" s="90"/>
      <c r="D3561" s="90"/>
      <c r="E3561" s="92"/>
      <c r="F3561" s="93"/>
      <c r="G3561" s="94"/>
    </row>
    <row r="3562" spans="1:7" s="55" customFormat="1" ht="31.9" hidden="1" customHeight="1" outlineLevel="4" x14ac:dyDescent="0.25">
      <c r="A3562" s="143" t="s">
        <v>2880</v>
      </c>
      <c r="B3562" s="99" t="s">
        <v>319</v>
      </c>
      <c r="C3562" s="90"/>
      <c r="D3562" s="90"/>
      <c r="E3562" s="92"/>
      <c r="F3562" s="93"/>
      <c r="G3562" s="94"/>
    </row>
    <row r="3563" spans="1:7" s="55" customFormat="1" ht="31.9" hidden="1" customHeight="1" outlineLevel="4" x14ac:dyDescent="0.25">
      <c r="A3563" s="143" t="s">
        <v>2881</v>
      </c>
      <c r="B3563" s="99" t="s">
        <v>1464</v>
      </c>
      <c r="C3563" s="90"/>
      <c r="D3563" s="90"/>
      <c r="E3563" s="92"/>
      <c r="F3563" s="93"/>
      <c r="G3563" s="94"/>
    </row>
    <row r="3564" spans="1:7" s="55" customFormat="1" ht="31.9" hidden="1" customHeight="1" outlineLevel="4" x14ac:dyDescent="0.25">
      <c r="A3564" s="143" t="s">
        <v>2882</v>
      </c>
      <c r="B3564" s="99" t="s">
        <v>1465</v>
      </c>
      <c r="C3564" s="90"/>
      <c r="D3564" s="90"/>
      <c r="E3564" s="92"/>
      <c r="F3564" s="93"/>
      <c r="G3564" s="94"/>
    </row>
    <row r="3565" spans="1:7" s="55" customFormat="1" ht="31.9" hidden="1" customHeight="1" outlineLevel="4" x14ac:dyDescent="0.25">
      <c r="A3565" s="143" t="s">
        <v>2883</v>
      </c>
      <c r="B3565" s="99" t="s">
        <v>1466</v>
      </c>
      <c r="C3565" s="90"/>
      <c r="D3565" s="90"/>
      <c r="E3565" s="92"/>
      <c r="F3565" s="93"/>
      <c r="G3565" s="94"/>
    </row>
    <row r="3566" spans="1:7" s="55" customFormat="1" ht="31.9" hidden="1" customHeight="1" outlineLevel="4" x14ac:dyDescent="0.25">
      <c r="A3566" s="143" t="s">
        <v>2884</v>
      </c>
      <c r="B3566" s="99" t="s">
        <v>1886</v>
      </c>
      <c r="C3566" s="90"/>
      <c r="D3566" s="90"/>
      <c r="E3566" s="92"/>
      <c r="F3566" s="93"/>
      <c r="G3566" s="94"/>
    </row>
    <row r="3567" spans="1:7" s="55" customFormat="1" ht="31.9" hidden="1" customHeight="1" outlineLevel="4" x14ac:dyDescent="0.25">
      <c r="A3567" s="143" t="s">
        <v>2885</v>
      </c>
      <c r="B3567" s="99" t="s">
        <v>328</v>
      </c>
      <c r="C3567" s="90"/>
      <c r="D3567" s="90"/>
      <c r="E3567" s="92"/>
      <c r="F3567" s="93"/>
      <c r="G3567" s="94"/>
    </row>
    <row r="3568" spans="1:7" s="55" customFormat="1" ht="31.9" hidden="1" customHeight="1" outlineLevel="4" x14ac:dyDescent="0.25">
      <c r="A3568" s="143" t="s">
        <v>2886</v>
      </c>
      <c r="B3568" s="99" t="s">
        <v>1464</v>
      </c>
      <c r="C3568" s="90"/>
      <c r="D3568" s="90"/>
      <c r="E3568" s="92"/>
      <c r="F3568" s="93"/>
      <c r="G3568" s="94"/>
    </row>
    <row r="3569" spans="1:7" s="55" customFormat="1" ht="31.9" hidden="1" customHeight="1" outlineLevel="4" x14ac:dyDescent="0.25">
      <c r="A3569" s="143" t="s">
        <v>2887</v>
      </c>
      <c r="B3569" s="99" t="s">
        <v>1465</v>
      </c>
      <c r="C3569" s="90"/>
      <c r="D3569" s="90"/>
      <c r="E3569" s="92"/>
      <c r="F3569" s="93"/>
      <c r="G3569" s="94"/>
    </row>
    <row r="3570" spans="1:7" s="55" customFormat="1" ht="31.9" hidden="1" customHeight="1" outlineLevel="4" x14ac:dyDescent="0.25">
      <c r="A3570" s="143" t="s">
        <v>2888</v>
      </c>
      <c r="B3570" s="99" t="s">
        <v>1466</v>
      </c>
      <c r="C3570" s="90"/>
      <c r="D3570" s="90"/>
      <c r="E3570" s="92"/>
      <c r="F3570" s="93"/>
      <c r="G3570" s="94"/>
    </row>
    <row r="3571" spans="1:7" s="55" customFormat="1" ht="31.9" hidden="1" customHeight="1" outlineLevel="4" x14ac:dyDescent="0.25">
      <c r="A3571" s="143" t="s">
        <v>2889</v>
      </c>
      <c r="B3571" s="99" t="s">
        <v>1886</v>
      </c>
      <c r="C3571" s="90"/>
      <c r="D3571" s="90"/>
      <c r="E3571" s="92"/>
      <c r="F3571" s="93"/>
      <c r="G3571" s="94"/>
    </row>
    <row r="3572" spans="1:7" s="55" customFormat="1" ht="31.9" hidden="1" customHeight="1" outlineLevel="4" x14ac:dyDescent="0.25">
      <c r="A3572" s="143" t="s">
        <v>2890</v>
      </c>
      <c r="B3572" s="107" t="s">
        <v>1888</v>
      </c>
      <c r="C3572" s="90"/>
      <c r="D3572" s="90"/>
      <c r="E3572" s="92"/>
      <c r="F3572" s="93"/>
      <c r="G3572" s="94"/>
    </row>
    <row r="3573" spans="1:7" s="55" customFormat="1" ht="31.9" hidden="1" customHeight="1" outlineLevel="4" x14ac:dyDescent="0.25">
      <c r="A3573" s="143" t="s">
        <v>2891</v>
      </c>
      <c r="B3573" s="99" t="s">
        <v>1464</v>
      </c>
      <c r="C3573" s="90"/>
      <c r="D3573" s="90"/>
      <c r="E3573" s="92"/>
      <c r="F3573" s="93"/>
      <c r="G3573" s="94"/>
    </row>
    <row r="3574" spans="1:7" s="55" customFormat="1" ht="31.9" hidden="1" customHeight="1" outlineLevel="4" x14ac:dyDescent="0.25">
      <c r="A3574" s="143" t="s">
        <v>2892</v>
      </c>
      <c r="B3574" s="99" t="s">
        <v>1465</v>
      </c>
      <c r="C3574" s="90"/>
      <c r="D3574" s="90"/>
      <c r="E3574" s="92"/>
      <c r="F3574" s="93"/>
      <c r="G3574" s="94"/>
    </row>
    <row r="3575" spans="1:7" s="55" customFormat="1" ht="31.9" hidden="1" customHeight="1" outlineLevel="4" x14ac:dyDescent="0.25">
      <c r="A3575" s="143" t="s">
        <v>2893</v>
      </c>
      <c r="B3575" s="99" t="s">
        <v>1466</v>
      </c>
      <c r="C3575" s="90"/>
      <c r="D3575" s="90"/>
      <c r="E3575" s="92"/>
      <c r="F3575" s="93"/>
      <c r="G3575" s="94"/>
    </row>
    <row r="3576" spans="1:7" s="55" customFormat="1" ht="31.9" hidden="1" customHeight="1" outlineLevel="4" x14ac:dyDescent="0.25">
      <c r="A3576" s="143" t="s">
        <v>2894</v>
      </c>
      <c r="B3576" s="99" t="s">
        <v>1886</v>
      </c>
      <c r="C3576" s="90"/>
      <c r="D3576" s="90"/>
      <c r="E3576" s="92"/>
      <c r="F3576" s="93"/>
      <c r="G3576" s="94"/>
    </row>
    <row r="3577" spans="1:7" s="55" customFormat="1" ht="31.9" hidden="1" customHeight="1" outlineLevel="4" x14ac:dyDescent="0.25">
      <c r="A3577" s="143" t="s">
        <v>2895</v>
      </c>
      <c r="B3577" s="107" t="s">
        <v>1889</v>
      </c>
      <c r="C3577" s="90"/>
      <c r="D3577" s="90"/>
      <c r="E3577" s="92"/>
      <c r="F3577" s="93"/>
      <c r="G3577" s="94"/>
    </row>
    <row r="3578" spans="1:7" s="55" customFormat="1" ht="31.9" hidden="1" customHeight="1" outlineLevel="4" x14ac:dyDescent="0.25">
      <c r="A3578" s="143" t="s">
        <v>2896</v>
      </c>
      <c r="B3578" s="99" t="s">
        <v>1464</v>
      </c>
      <c r="C3578" s="90"/>
      <c r="D3578" s="90"/>
      <c r="E3578" s="92"/>
      <c r="F3578" s="93"/>
      <c r="G3578" s="94"/>
    </row>
    <row r="3579" spans="1:7" s="55" customFormat="1" ht="31.9" hidden="1" customHeight="1" outlineLevel="4" x14ac:dyDescent="0.25">
      <c r="A3579" s="143" t="s">
        <v>2897</v>
      </c>
      <c r="B3579" s="99" t="s">
        <v>1465</v>
      </c>
      <c r="C3579" s="90"/>
      <c r="D3579" s="90"/>
      <c r="E3579" s="92"/>
      <c r="F3579" s="93"/>
      <c r="G3579" s="94"/>
    </row>
    <row r="3580" spans="1:7" s="55" customFormat="1" ht="31.9" hidden="1" customHeight="1" outlineLevel="4" x14ac:dyDescent="0.25">
      <c r="A3580" s="143" t="s">
        <v>2898</v>
      </c>
      <c r="B3580" s="99" t="s">
        <v>1466</v>
      </c>
      <c r="C3580" s="90"/>
      <c r="D3580" s="90"/>
      <c r="E3580" s="92"/>
      <c r="F3580" s="93"/>
      <c r="G3580" s="94"/>
    </row>
    <row r="3581" spans="1:7" s="55" customFormat="1" ht="31.9" hidden="1" customHeight="1" outlineLevel="4" x14ac:dyDescent="0.25">
      <c r="A3581" s="143" t="s">
        <v>2899</v>
      </c>
      <c r="B3581" s="99" t="s">
        <v>1886</v>
      </c>
      <c r="C3581" s="90"/>
      <c r="D3581" s="90"/>
      <c r="E3581" s="92"/>
      <c r="F3581" s="93"/>
      <c r="G3581" s="94"/>
    </row>
    <row r="3582" spans="1:7" s="55" customFormat="1" ht="31.9" hidden="1" customHeight="1" outlineLevel="4" x14ac:dyDescent="0.25">
      <c r="A3582" s="143" t="s">
        <v>2900</v>
      </c>
      <c r="B3582" s="107" t="s">
        <v>1467</v>
      </c>
      <c r="C3582" s="90"/>
      <c r="D3582" s="90"/>
      <c r="E3582" s="92"/>
      <c r="F3582" s="93"/>
      <c r="G3582" s="94"/>
    </row>
    <row r="3583" spans="1:7" s="55" customFormat="1" ht="31.9" hidden="1" customHeight="1" outlineLevel="4" x14ac:dyDescent="0.25">
      <c r="A3583" s="143" t="s">
        <v>2901</v>
      </c>
      <c r="B3583" s="99" t="s">
        <v>1464</v>
      </c>
      <c r="C3583" s="90"/>
      <c r="D3583" s="90"/>
      <c r="E3583" s="92"/>
      <c r="F3583" s="93"/>
      <c r="G3583" s="94"/>
    </row>
    <row r="3584" spans="1:7" s="55" customFormat="1" ht="31.9" hidden="1" customHeight="1" outlineLevel="4" x14ac:dyDescent="0.25">
      <c r="A3584" s="143" t="s">
        <v>2902</v>
      </c>
      <c r="B3584" s="99" t="s">
        <v>1465</v>
      </c>
      <c r="C3584" s="90"/>
      <c r="D3584" s="90"/>
      <c r="E3584" s="92"/>
      <c r="F3584" s="93"/>
      <c r="G3584" s="94"/>
    </row>
    <row r="3585" spans="1:7" s="55" customFormat="1" ht="31.9" hidden="1" customHeight="1" outlineLevel="4" x14ac:dyDescent="0.25">
      <c r="A3585" s="143" t="s">
        <v>2903</v>
      </c>
      <c r="B3585" s="99" t="s">
        <v>1466</v>
      </c>
      <c r="C3585" s="90"/>
      <c r="D3585" s="90"/>
      <c r="E3585" s="92"/>
      <c r="F3585" s="93"/>
      <c r="G3585" s="94"/>
    </row>
    <row r="3586" spans="1:7" s="55" customFormat="1" ht="31.9" hidden="1" customHeight="1" outlineLevel="4" x14ac:dyDescent="0.25">
      <c r="A3586" s="143" t="s">
        <v>2904</v>
      </c>
      <c r="B3586" s="99" t="s">
        <v>1886</v>
      </c>
      <c r="C3586" s="90"/>
      <c r="D3586" s="90"/>
      <c r="E3586" s="92"/>
      <c r="F3586" s="93"/>
      <c r="G3586" s="94"/>
    </row>
    <row r="3587" spans="1:7" s="55" customFormat="1" ht="31.9" hidden="1" customHeight="1" outlineLevel="4" x14ac:dyDescent="0.25">
      <c r="A3587" s="143" t="s">
        <v>2905</v>
      </c>
      <c r="B3587" s="107" t="s">
        <v>1468</v>
      </c>
      <c r="C3587" s="90"/>
      <c r="D3587" s="90"/>
      <c r="E3587" s="92"/>
      <c r="F3587" s="93"/>
      <c r="G3587" s="94"/>
    </row>
    <row r="3588" spans="1:7" s="55" customFormat="1" ht="31.9" hidden="1" customHeight="1" outlineLevel="4" x14ac:dyDescent="0.25">
      <c r="A3588" s="143" t="s">
        <v>2906</v>
      </c>
      <c r="B3588" s="99" t="s">
        <v>1464</v>
      </c>
      <c r="C3588" s="90"/>
      <c r="D3588" s="90"/>
      <c r="E3588" s="92"/>
      <c r="F3588" s="93"/>
      <c r="G3588" s="94"/>
    </row>
    <row r="3589" spans="1:7" s="55" customFormat="1" ht="31.9" hidden="1" customHeight="1" outlineLevel="4" x14ac:dyDescent="0.25">
      <c r="A3589" s="143" t="s">
        <v>2907</v>
      </c>
      <c r="B3589" s="99" t="s">
        <v>1465</v>
      </c>
      <c r="C3589" s="90"/>
      <c r="D3589" s="90"/>
      <c r="E3589" s="92"/>
      <c r="F3589" s="93"/>
      <c r="G3589" s="94"/>
    </row>
    <row r="3590" spans="1:7" s="55" customFormat="1" ht="31.9" hidden="1" customHeight="1" outlineLevel="4" x14ac:dyDescent="0.25">
      <c r="A3590" s="143" t="s">
        <v>2908</v>
      </c>
      <c r="B3590" s="99" t="s">
        <v>1466</v>
      </c>
      <c r="C3590" s="90"/>
      <c r="D3590" s="90"/>
      <c r="E3590" s="92"/>
      <c r="F3590" s="93"/>
      <c r="G3590" s="94"/>
    </row>
    <row r="3591" spans="1:7" s="55" customFormat="1" ht="31.9" hidden="1" customHeight="1" outlineLevel="4" x14ac:dyDescent="0.25">
      <c r="A3591" s="143" t="s">
        <v>2909</v>
      </c>
      <c r="B3591" s="99" t="s">
        <v>1886</v>
      </c>
      <c r="C3591" s="90"/>
      <c r="D3591" s="90"/>
      <c r="E3591" s="92"/>
      <c r="F3591" s="93"/>
      <c r="G3591" s="94"/>
    </row>
    <row r="3592" spans="1:7" s="55" customFormat="1" ht="31.9" hidden="1" customHeight="1" outlineLevel="4" x14ac:dyDescent="0.25">
      <c r="A3592" s="143" t="s">
        <v>2910</v>
      </c>
      <c r="B3592" s="107" t="s">
        <v>1469</v>
      </c>
      <c r="C3592" s="90"/>
      <c r="D3592" s="90"/>
      <c r="E3592" s="92"/>
      <c r="F3592" s="93"/>
      <c r="G3592" s="94"/>
    </row>
    <row r="3593" spans="1:7" s="55" customFormat="1" ht="31.9" hidden="1" customHeight="1" outlineLevel="4" x14ac:dyDescent="0.25">
      <c r="A3593" s="143" t="s">
        <v>2911</v>
      </c>
      <c r="B3593" s="99" t="s">
        <v>1464</v>
      </c>
      <c r="C3593" s="90"/>
      <c r="D3593" s="90"/>
      <c r="E3593" s="92"/>
      <c r="F3593" s="93"/>
      <c r="G3593" s="94"/>
    </row>
    <row r="3594" spans="1:7" s="55" customFormat="1" ht="31.9" hidden="1" customHeight="1" outlineLevel="4" x14ac:dyDescent="0.25">
      <c r="A3594" s="143" t="s">
        <v>2912</v>
      </c>
      <c r="B3594" s="99" t="s">
        <v>1465</v>
      </c>
      <c r="C3594" s="90"/>
      <c r="D3594" s="90"/>
      <c r="E3594" s="92"/>
      <c r="F3594" s="93"/>
      <c r="G3594" s="94"/>
    </row>
    <row r="3595" spans="1:7" s="55" customFormat="1" ht="31.9" hidden="1" customHeight="1" outlineLevel="4" x14ac:dyDescent="0.25">
      <c r="A3595" s="143" t="s">
        <v>2913</v>
      </c>
      <c r="B3595" s="99" t="s">
        <v>1466</v>
      </c>
      <c r="C3595" s="90"/>
      <c r="D3595" s="90"/>
      <c r="E3595" s="92"/>
      <c r="F3595" s="93"/>
      <c r="G3595" s="94"/>
    </row>
    <row r="3596" spans="1:7" s="55" customFormat="1" ht="31.9" hidden="1" customHeight="1" outlineLevel="4" x14ac:dyDescent="0.25">
      <c r="A3596" s="143" t="s">
        <v>2914</v>
      </c>
      <c r="B3596" s="99" t="s">
        <v>1886</v>
      </c>
      <c r="C3596" s="90"/>
      <c r="D3596" s="90"/>
      <c r="E3596" s="92"/>
      <c r="F3596" s="93"/>
      <c r="G3596" s="94"/>
    </row>
    <row r="3597" spans="1:7" s="55" customFormat="1" ht="31.9" hidden="1" customHeight="1" outlineLevel="4" x14ac:dyDescent="0.25">
      <c r="A3597" s="143" t="s">
        <v>2915</v>
      </c>
      <c r="B3597" s="107" t="s">
        <v>1470</v>
      </c>
      <c r="C3597" s="90"/>
      <c r="D3597" s="90"/>
      <c r="E3597" s="92"/>
      <c r="F3597" s="93"/>
      <c r="G3597" s="94"/>
    </row>
    <row r="3598" spans="1:7" s="55" customFormat="1" ht="31.9" hidden="1" customHeight="1" outlineLevel="4" x14ac:dyDescent="0.25">
      <c r="A3598" s="143" t="s">
        <v>2916</v>
      </c>
      <c r="B3598" s="99" t="s">
        <v>1464</v>
      </c>
      <c r="C3598" s="90"/>
      <c r="D3598" s="90"/>
      <c r="E3598" s="92"/>
      <c r="F3598" s="93"/>
      <c r="G3598" s="94"/>
    </row>
    <row r="3599" spans="1:7" s="55" customFormat="1" ht="31.9" hidden="1" customHeight="1" outlineLevel="4" x14ac:dyDescent="0.25">
      <c r="A3599" s="143" t="s">
        <v>2917</v>
      </c>
      <c r="B3599" s="99" t="s">
        <v>1465</v>
      </c>
      <c r="C3599" s="90"/>
      <c r="D3599" s="90"/>
      <c r="E3599" s="92"/>
      <c r="F3599" s="93"/>
      <c r="G3599" s="94"/>
    </row>
    <row r="3600" spans="1:7" s="55" customFormat="1" ht="31.9" hidden="1" customHeight="1" outlineLevel="4" x14ac:dyDescent="0.25">
      <c r="A3600" s="143" t="s">
        <v>2918</v>
      </c>
      <c r="B3600" s="99" t="s">
        <v>1466</v>
      </c>
      <c r="C3600" s="90"/>
      <c r="D3600" s="90"/>
      <c r="E3600" s="92"/>
      <c r="F3600" s="93"/>
      <c r="G3600" s="94"/>
    </row>
    <row r="3601" spans="1:7" s="55" customFormat="1" ht="31.9" hidden="1" customHeight="1" outlineLevel="4" x14ac:dyDescent="0.25">
      <c r="A3601" s="143" t="s">
        <v>2919</v>
      </c>
      <c r="B3601" s="99" t="s">
        <v>1886</v>
      </c>
      <c r="C3601" s="90"/>
      <c r="D3601" s="90"/>
      <c r="E3601" s="92"/>
      <c r="F3601" s="93"/>
      <c r="G3601" s="94"/>
    </row>
    <row r="3602" spans="1:7" s="55" customFormat="1" ht="31.9" hidden="1" customHeight="1" outlineLevel="4" x14ac:dyDescent="0.25">
      <c r="A3602" s="143" t="s">
        <v>2920</v>
      </c>
      <c r="B3602" s="107" t="s">
        <v>1471</v>
      </c>
      <c r="C3602" s="90"/>
      <c r="D3602" s="90"/>
      <c r="E3602" s="92"/>
      <c r="F3602" s="93"/>
      <c r="G3602" s="94"/>
    </row>
    <row r="3603" spans="1:7" s="55" customFormat="1" ht="31.9" hidden="1" customHeight="1" outlineLevel="4" x14ac:dyDescent="0.25">
      <c r="A3603" s="143" t="s">
        <v>2921</v>
      </c>
      <c r="B3603" s="99" t="s">
        <v>1464</v>
      </c>
      <c r="C3603" s="90"/>
      <c r="D3603" s="90"/>
      <c r="E3603" s="92"/>
      <c r="F3603" s="93"/>
      <c r="G3603" s="94"/>
    </row>
    <row r="3604" spans="1:7" s="55" customFormat="1" ht="31.9" hidden="1" customHeight="1" outlineLevel="4" x14ac:dyDescent="0.25">
      <c r="A3604" s="143" t="s">
        <v>2922</v>
      </c>
      <c r="B3604" s="99" t="s">
        <v>1465</v>
      </c>
      <c r="C3604" s="90"/>
      <c r="D3604" s="90"/>
      <c r="E3604" s="92"/>
      <c r="F3604" s="93"/>
      <c r="G3604" s="94"/>
    </row>
    <row r="3605" spans="1:7" s="55" customFormat="1" ht="31.9" hidden="1" customHeight="1" outlineLevel="4" x14ac:dyDescent="0.25">
      <c r="A3605" s="143" t="s">
        <v>2923</v>
      </c>
      <c r="B3605" s="99" t="s">
        <v>1466</v>
      </c>
      <c r="C3605" s="90"/>
      <c r="D3605" s="90"/>
      <c r="E3605" s="92"/>
      <c r="F3605" s="93"/>
      <c r="G3605" s="94"/>
    </row>
    <row r="3606" spans="1:7" s="55" customFormat="1" ht="31.9" hidden="1" customHeight="1" outlineLevel="4" x14ac:dyDescent="0.25">
      <c r="A3606" s="143" t="s">
        <v>2924</v>
      </c>
      <c r="B3606" s="99" t="s">
        <v>1886</v>
      </c>
      <c r="C3606" s="90"/>
      <c r="D3606" s="90"/>
      <c r="E3606" s="92"/>
      <c r="F3606" s="93"/>
      <c r="G3606" s="94"/>
    </row>
    <row r="3607" spans="1:7" s="55" customFormat="1" ht="31.9" hidden="1" customHeight="1" outlineLevel="4" x14ac:dyDescent="0.25">
      <c r="A3607" s="143" t="s">
        <v>2925</v>
      </c>
      <c r="B3607" s="107" t="s">
        <v>1472</v>
      </c>
      <c r="C3607" s="90"/>
      <c r="D3607" s="90"/>
      <c r="E3607" s="92"/>
      <c r="F3607" s="93"/>
      <c r="G3607" s="94"/>
    </row>
    <row r="3608" spans="1:7" s="55" customFormat="1" ht="31.9" hidden="1" customHeight="1" outlineLevel="4" x14ac:dyDescent="0.25">
      <c r="A3608" s="143" t="s">
        <v>2926</v>
      </c>
      <c r="B3608" s="99" t="s">
        <v>1464</v>
      </c>
      <c r="C3608" s="90"/>
      <c r="D3608" s="90"/>
      <c r="E3608" s="92"/>
      <c r="F3608" s="93"/>
      <c r="G3608" s="94"/>
    </row>
    <row r="3609" spans="1:7" s="55" customFormat="1" ht="31.9" hidden="1" customHeight="1" outlineLevel="4" x14ac:dyDescent="0.25">
      <c r="A3609" s="143" t="s">
        <v>2927</v>
      </c>
      <c r="B3609" s="99" t="s">
        <v>1465</v>
      </c>
      <c r="C3609" s="90"/>
      <c r="D3609" s="90"/>
      <c r="E3609" s="92"/>
      <c r="F3609" s="93"/>
      <c r="G3609" s="94"/>
    </row>
    <row r="3610" spans="1:7" s="55" customFormat="1" ht="31.9" hidden="1" customHeight="1" outlineLevel="4" x14ac:dyDescent="0.25">
      <c r="A3610" s="143" t="s">
        <v>2928</v>
      </c>
      <c r="B3610" s="99" t="s">
        <v>1466</v>
      </c>
      <c r="C3610" s="90"/>
      <c r="D3610" s="90"/>
      <c r="E3610" s="92"/>
      <c r="F3610" s="93"/>
      <c r="G3610" s="94"/>
    </row>
    <row r="3611" spans="1:7" s="55" customFormat="1" ht="31.9" hidden="1" customHeight="1" outlineLevel="4" x14ac:dyDescent="0.25">
      <c r="A3611" s="143" t="s">
        <v>2929</v>
      </c>
      <c r="B3611" s="99" t="s">
        <v>1886</v>
      </c>
      <c r="C3611" s="90"/>
      <c r="D3611" s="90"/>
      <c r="E3611" s="92"/>
      <c r="F3611" s="93"/>
      <c r="G3611" s="94"/>
    </row>
    <row r="3612" spans="1:7" s="55" customFormat="1" ht="31.9" hidden="1" customHeight="1" outlineLevel="4" x14ac:dyDescent="0.25">
      <c r="A3612" s="143" t="s">
        <v>2930</v>
      </c>
      <c r="B3612" s="107" t="s">
        <v>1473</v>
      </c>
      <c r="C3612" s="90"/>
      <c r="D3612" s="90"/>
      <c r="E3612" s="92"/>
      <c r="F3612" s="93"/>
      <c r="G3612" s="94"/>
    </row>
    <row r="3613" spans="1:7" s="55" customFormat="1" ht="31.9" hidden="1" customHeight="1" outlineLevel="4" x14ac:dyDescent="0.25">
      <c r="A3613" s="143" t="s">
        <v>2931</v>
      </c>
      <c r="B3613" s="99" t="s">
        <v>1464</v>
      </c>
      <c r="C3613" s="90"/>
      <c r="D3613" s="90"/>
      <c r="E3613" s="92"/>
      <c r="F3613" s="93"/>
      <c r="G3613" s="94"/>
    </row>
    <row r="3614" spans="1:7" s="55" customFormat="1" ht="31.9" hidden="1" customHeight="1" outlineLevel="4" x14ac:dyDescent="0.25">
      <c r="A3614" s="143" t="s">
        <v>2932</v>
      </c>
      <c r="B3614" s="99" t="s">
        <v>1465</v>
      </c>
      <c r="C3614" s="90"/>
      <c r="D3614" s="90"/>
      <c r="E3614" s="92"/>
      <c r="F3614" s="93"/>
      <c r="G3614" s="94"/>
    </row>
    <row r="3615" spans="1:7" s="55" customFormat="1" ht="31.9" hidden="1" customHeight="1" outlineLevel="4" x14ac:dyDescent="0.25">
      <c r="A3615" s="143" t="s">
        <v>2933</v>
      </c>
      <c r="B3615" s="99" t="s">
        <v>1466</v>
      </c>
      <c r="C3615" s="90"/>
      <c r="D3615" s="90"/>
      <c r="E3615" s="92"/>
      <c r="F3615" s="93"/>
      <c r="G3615" s="94"/>
    </row>
    <row r="3616" spans="1:7" s="55" customFormat="1" ht="31.9" hidden="1" customHeight="1" outlineLevel="4" x14ac:dyDescent="0.25">
      <c r="A3616" s="143" t="s">
        <v>2934</v>
      </c>
      <c r="B3616" s="99" t="s">
        <v>1886</v>
      </c>
      <c r="C3616" s="90"/>
      <c r="D3616" s="90"/>
      <c r="E3616" s="92"/>
      <c r="F3616" s="93"/>
      <c r="G3616" s="94"/>
    </row>
    <row r="3617" spans="1:7" s="55" customFormat="1" ht="31.9" hidden="1" customHeight="1" outlineLevel="4" x14ac:dyDescent="0.25">
      <c r="A3617" s="143" t="s">
        <v>1479</v>
      </c>
      <c r="B3617" s="61" t="s">
        <v>320</v>
      </c>
      <c r="C3617" s="90"/>
      <c r="D3617" s="90"/>
      <c r="E3617" s="92"/>
      <c r="F3617" s="93"/>
      <c r="G3617" s="94"/>
    </row>
    <row r="3618" spans="1:7" s="55" customFormat="1" ht="31.9" hidden="1" customHeight="1" outlineLevel="4" x14ac:dyDescent="0.25">
      <c r="A3618" s="143" t="s">
        <v>1480</v>
      </c>
      <c r="B3618" s="107" t="s">
        <v>314</v>
      </c>
      <c r="C3618" s="90"/>
      <c r="D3618" s="90"/>
      <c r="E3618" s="92"/>
      <c r="F3618" s="93"/>
      <c r="G3618" s="94"/>
    </row>
    <row r="3619" spans="1:7" s="55" customFormat="1" ht="31.9" hidden="1" customHeight="1" outlineLevel="4" x14ac:dyDescent="0.25">
      <c r="A3619" s="143" t="s">
        <v>1917</v>
      </c>
      <c r="B3619" s="99" t="s">
        <v>1464</v>
      </c>
      <c r="C3619" s="90"/>
      <c r="D3619" s="90"/>
      <c r="E3619" s="92"/>
      <c r="F3619" s="93"/>
      <c r="G3619" s="94"/>
    </row>
    <row r="3620" spans="1:7" s="55" customFormat="1" ht="31.9" hidden="1" customHeight="1" outlineLevel="4" x14ac:dyDescent="0.25">
      <c r="A3620" s="143" t="s">
        <v>1918</v>
      </c>
      <c r="B3620" s="99" t="s">
        <v>1465</v>
      </c>
      <c r="C3620" s="90"/>
      <c r="D3620" s="90"/>
      <c r="E3620" s="92"/>
      <c r="F3620" s="93"/>
      <c r="G3620" s="94"/>
    </row>
    <row r="3621" spans="1:7" s="55" customFormat="1" ht="31.9" hidden="1" customHeight="1" outlineLevel="4" x14ac:dyDescent="0.25">
      <c r="A3621" s="143" t="s">
        <v>1919</v>
      </c>
      <c r="B3621" s="99" t="s">
        <v>1466</v>
      </c>
      <c r="C3621" s="90"/>
      <c r="D3621" s="90"/>
      <c r="E3621" s="92"/>
      <c r="F3621" s="93"/>
      <c r="G3621" s="94"/>
    </row>
    <row r="3622" spans="1:7" s="55" customFormat="1" ht="31.9" hidden="1" customHeight="1" outlineLevel="4" x14ac:dyDescent="0.25">
      <c r="A3622" s="143" t="s">
        <v>1920</v>
      </c>
      <c r="B3622" s="99" t="s">
        <v>1886</v>
      </c>
      <c r="C3622" s="90"/>
      <c r="D3622" s="90"/>
      <c r="E3622" s="92"/>
      <c r="F3622" s="93"/>
      <c r="G3622" s="94"/>
    </row>
    <row r="3623" spans="1:7" s="55" customFormat="1" ht="31.9" hidden="1" customHeight="1" outlineLevel="4" x14ac:dyDescent="0.25">
      <c r="A3623" s="143" t="s">
        <v>1481</v>
      </c>
      <c r="B3623" s="107" t="s">
        <v>317</v>
      </c>
      <c r="C3623" s="90"/>
      <c r="D3623" s="90"/>
      <c r="E3623" s="92"/>
      <c r="F3623" s="93"/>
      <c r="G3623" s="94"/>
    </row>
    <row r="3624" spans="1:7" s="55" customFormat="1" ht="31.9" hidden="1" customHeight="1" outlineLevel="4" x14ac:dyDescent="0.25">
      <c r="A3624" s="143" t="s">
        <v>1921</v>
      </c>
      <c r="B3624" s="99" t="s">
        <v>1464</v>
      </c>
      <c r="C3624" s="90"/>
      <c r="D3624" s="90"/>
      <c r="E3624" s="92"/>
      <c r="F3624" s="93"/>
      <c r="G3624" s="94"/>
    </row>
    <row r="3625" spans="1:7" s="55" customFormat="1" ht="31.9" hidden="1" customHeight="1" outlineLevel="4" x14ac:dyDescent="0.25">
      <c r="A3625" s="143" t="s">
        <v>1922</v>
      </c>
      <c r="B3625" s="99" t="s">
        <v>1465</v>
      </c>
      <c r="C3625" s="90"/>
      <c r="D3625" s="90"/>
      <c r="E3625" s="92"/>
      <c r="F3625" s="93"/>
      <c r="G3625" s="94"/>
    </row>
    <row r="3626" spans="1:7" s="55" customFormat="1" ht="31.9" hidden="1" customHeight="1" outlineLevel="4" x14ac:dyDescent="0.25">
      <c r="A3626" s="143" t="s">
        <v>1923</v>
      </c>
      <c r="B3626" s="99" t="s">
        <v>1466</v>
      </c>
      <c r="C3626" s="90"/>
      <c r="D3626" s="90"/>
      <c r="E3626" s="92"/>
      <c r="F3626" s="93"/>
      <c r="G3626" s="94"/>
    </row>
    <row r="3627" spans="1:7" s="55" customFormat="1" ht="31.9" hidden="1" customHeight="1" outlineLevel="4" x14ac:dyDescent="0.25">
      <c r="A3627" s="143" t="s">
        <v>1924</v>
      </c>
      <c r="B3627" s="99" t="s">
        <v>1886</v>
      </c>
      <c r="C3627" s="90"/>
      <c r="D3627" s="90"/>
      <c r="E3627" s="92"/>
      <c r="F3627" s="93"/>
      <c r="G3627" s="94"/>
    </row>
    <row r="3628" spans="1:7" s="55" customFormat="1" ht="31.9" hidden="1" customHeight="1" outlineLevel="4" x14ac:dyDescent="0.25">
      <c r="A3628" s="143" t="s">
        <v>2936</v>
      </c>
      <c r="B3628" s="107" t="s">
        <v>319</v>
      </c>
      <c r="C3628" s="90"/>
      <c r="D3628" s="90"/>
      <c r="E3628" s="92"/>
      <c r="F3628" s="93"/>
      <c r="G3628" s="94"/>
    </row>
    <row r="3629" spans="1:7" s="55" customFormat="1" ht="31.9" hidden="1" customHeight="1" outlineLevel="4" x14ac:dyDescent="0.25">
      <c r="A3629" s="143" t="s">
        <v>2937</v>
      </c>
      <c r="B3629" s="99" t="s">
        <v>1464</v>
      </c>
      <c r="C3629" s="90"/>
      <c r="D3629" s="90"/>
      <c r="E3629" s="92"/>
      <c r="F3629" s="93"/>
      <c r="G3629" s="94"/>
    </row>
    <row r="3630" spans="1:7" s="55" customFormat="1" ht="31.9" hidden="1" customHeight="1" outlineLevel="4" x14ac:dyDescent="0.25">
      <c r="A3630" s="143" t="s">
        <v>2938</v>
      </c>
      <c r="B3630" s="99" t="s">
        <v>1465</v>
      </c>
      <c r="C3630" s="90"/>
      <c r="D3630" s="90"/>
      <c r="E3630" s="92"/>
      <c r="F3630" s="93"/>
      <c r="G3630" s="94"/>
    </row>
    <row r="3631" spans="1:7" s="55" customFormat="1" ht="31.9" hidden="1" customHeight="1" outlineLevel="4" x14ac:dyDescent="0.25">
      <c r="A3631" s="143" t="s">
        <v>2939</v>
      </c>
      <c r="B3631" s="99" t="s">
        <v>1466</v>
      </c>
      <c r="C3631" s="90"/>
      <c r="D3631" s="90"/>
      <c r="E3631" s="92"/>
      <c r="F3631" s="93"/>
      <c r="G3631" s="94"/>
    </row>
    <row r="3632" spans="1:7" s="55" customFormat="1" ht="31.9" hidden="1" customHeight="1" outlineLevel="4" x14ac:dyDescent="0.25">
      <c r="A3632" s="143" t="s">
        <v>2940</v>
      </c>
      <c r="B3632" s="99" t="s">
        <v>1886</v>
      </c>
      <c r="C3632" s="90"/>
      <c r="D3632" s="90"/>
      <c r="E3632" s="92"/>
      <c r="F3632" s="93"/>
      <c r="G3632" s="94"/>
    </row>
    <row r="3633" spans="1:7" s="55" customFormat="1" ht="31.9" hidden="1" customHeight="1" outlineLevel="4" x14ac:dyDescent="0.25">
      <c r="A3633" s="143" t="s">
        <v>2941</v>
      </c>
      <c r="B3633" s="107" t="s">
        <v>328</v>
      </c>
      <c r="C3633" s="90"/>
      <c r="D3633" s="90"/>
      <c r="E3633" s="92"/>
      <c r="F3633" s="93"/>
      <c r="G3633" s="94"/>
    </row>
    <row r="3634" spans="1:7" s="55" customFormat="1" ht="31.9" hidden="1" customHeight="1" outlineLevel="4" x14ac:dyDescent="0.25">
      <c r="A3634" s="143" t="s">
        <v>2942</v>
      </c>
      <c r="B3634" s="99" t="s">
        <v>1464</v>
      </c>
      <c r="C3634" s="90"/>
      <c r="D3634" s="90"/>
      <c r="E3634" s="92"/>
      <c r="F3634" s="93"/>
      <c r="G3634" s="94"/>
    </row>
    <row r="3635" spans="1:7" s="55" customFormat="1" ht="31.9" hidden="1" customHeight="1" outlineLevel="4" x14ac:dyDescent="0.25">
      <c r="A3635" s="143" t="s">
        <v>2943</v>
      </c>
      <c r="B3635" s="99" t="s">
        <v>1465</v>
      </c>
      <c r="C3635" s="90"/>
      <c r="D3635" s="90"/>
      <c r="E3635" s="92"/>
      <c r="F3635" s="93"/>
      <c r="G3635" s="94"/>
    </row>
    <row r="3636" spans="1:7" s="55" customFormat="1" ht="31.9" hidden="1" customHeight="1" outlineLevel="4" x14ac:dyDescent="0.25">
      <c r="A3636" s="143" t="s">
        <v>2944</v>
      </c>
      <c r="B3636" s="99" t="s">
        <v>1466</v>
      </c>
      <c r="C3636" s="90"/>
      <c r="D3636" s="90"/>
      <c r="E3636" s="92"/>
      <c r="F3636" s="93"/>
      <c r="G3636" s="94"/>
    </row>
    <row r="3637" spans="1:7" s="55" customFormat="1" ht="31.9" hidden="1" customHeight="1" outlineLevel="4" x14ac:dyDescent="0.25">
      <c r="A3637" s="143" t="s">
        <v>2945</v>
      </c>
      <c r="B3637" s="99" t="s">
        <v>1886</v>
      </c>
      <c r="C3637" s="90"/>
      <c r="D3637" s="90"/>
      <c r="E3637" s="92"/>
      <c r="F3637" s="93"/>
      <c r="G3637" s="94"/>
    </row>
    <row r="3638" spans="1:7" s="55" customFormat="1" ht="31.9" hidden="1" customHeight="1" outlineLevel="4" x14ac:dyDescent="0.25">
      <c r="A3638" s="143" t="s">
        <v>2946</v>
      </c>
      <c r="B3638" s="107" t="s">
        <v>1888</v>
      </c>
      <c r="C3638" s="90"/>
      <c r="D3638" s="90"/>
      <c r="E3638" s="92"/>
      <c r="F3638" s="93"/>
      <c r="G3638" s="94"/>
    </row>
    <row r="3639" spans="1:7" s="55" customFormat="1" ht="31.9" hidden="1" customHeight="1" outlineLevel="4" x14ac:dyDescent="0.25">
      <c r="A3639" s="143" t="s">
        <v>2947</v>
      </c>
      <c r="B3639" s="99" t="s">
        <v>1464</v>
      </c>
      <c r="C3639" s="90"/>
      <c r="D3639" s="90"/>
      <c r="E3639" s="92"/>
      <c r="F3639" s="93"/>
      <c r="G3639" s="94"/>
    </row>
    <row r="3640" spans="1:7" s="55" customFormat="1" ht="31.9" hidden="1" customHeight="1" outlineLevel="4" x14ac:dyDescent="0.25">
      <c r="A3640" s="143" t="s">
        <v>2948</v>
      </c>
      <c r="B3640" s="99" t="s">
        <v>1465</v>
      </c>
      <c r="C3640" s="90"/>
      <c r="D3640" s="90"/>
      <c r="E3640" s="92"/>
      <c r="F3640" s="93"/>
      <c r="G3640" s="94"/>
    </row>
    <row r="3641" spans="1:7" s="55" customFormat="1" ht="31.9" hidden="1" customHeight="1" outlineLevel="4" x14ac:dyDescent="0.25">
      <c r="A3641" s="143" t="s">
        <v>2949</v>
      </c>
      <c r="B3641" s="99" t="s">
        <v>1466</v>
      </c>
      <c r="C3641" s="90"/>
      <c r="D3641" s="90"/>
      <c r="E3641" s="92"/>
      <c r="F3641" s="93"/>
      <c r="G3641" s="94"/>
    </row>
    <row r="3642" spans="1:7" s="55" customFormat="1" ht="31.9" hidden="1" customHeight="1" outlineLevel="4" x14ac:dyDescent="0.25">
      <c r="A3642" s="143" t="s">
        <v>2950</v>
      </c>
      <c r="B3642" s="99" t="s">
        <v>1886</v>
      </c>
      <c r="C3642" s="90"/>
      <c r="D3642" s="90"/>
      <c r="E3642" s="92"/>
      <c r="F3642" s="93"/>
      <c r="G3642" s="94"/>
    </row>
    <row r="3643" spans="1:7" s="55" customFormat="1" ht="31.9" hidden="1" customHeight="1" outlineLevel="4" x14ac:dyDescent="0.25">
      <c r="A3643" s="143" t="s">
        <v>2951</v>
      </c>
      <c r="B3643" s="107" t="s">
        <v>1889</v>
      </c>
      <c r="C3643" s="90"/>
      <c r="D3643" s="90"/>
      <c r="E3643" s="92"/>
      <c r="F3643" s="93"/>
      <c r="G3643" s="94"/>
    </row>
    <row r="3644" spans="1:7" s="55" customFormat="1" ht="31.9" hidden="1" customHeight="1" outlineLevel="4" x14ac:dyDescent="0.25">
      <c r="A3644" s="143" t="s">
        <v>2952</v>
      </c>
      <c r="B3644" s="99" t="s">
        <v>1464</v>
      </c>
      <c r="C3644" s="90"/>
      <c r="D3644" s="90"/>
      <c r="E3644" s="92"/>
      <c r="F3644" s="93"/>
      <c r="G3644" s="94"/>
    </row>
    <row r="3645" spans="1:7" s="55" customFormat="1" ht="31.9" hidden="1" customHeight="1" outlineLevel="4" x14ac:dyDescent="0.25">
      <c r="A3645" s="143" t="s">
        <v>2953</v>
      </c>
      <c r="B3645" s="99" t="s">
        <v>1465</v>
      </c>
      <c r="C3645" s="90"/>
      <c r="D3645" s="90"/>
      <c r="E3645" s="92"/>
      <c r="F3645" s="93"/>
      <c r="G3645" s="94"/>
    </row>
    <row r="3646" spans="1:7" s="55" customFormat="1" ht="31.9" hidden="1" customHeight="1" outlineLevel="4" x14ac:dyDescent="0.25">
      <c r="A3646" s="143" t="s">
        <v>2954</v>
      </c>
      <c r="B3646" s="99" t="s">
        <v>1466</v>
      </c>
      <c r="C3646" s="90"/>
      <c r="D3646" s="90"/>
      <c r="E3646" s="92"/>
      <c r="F3646" s="93"/>
      <c r="G3646" s="94"/>
    </row>
    <row r="3647" spans="1:7" s="55" customFormat="1" ht="31.9" hidden="1" customHeight="1" outlineLevel="4" x14ac:dyDescent="0.25">
      <c r="A3647" s="143" t="s">
        <v>2955</v>
      </c>
      <c r="B3647" s="99" t="s">
        <v>1886</v>
      </c>
      <c r="C3647" s="90"/>
      <c r="D3647" s="90"/>
      <c r="E3647" s="92"/>
      <c r="F3647" s="93"/>
      <c r="G3647" s="94"/>
    </row>
    <row r="3648" spans="1:7" s="55" customFormat="1" ht="31.9" hidden="1" customHeight="1" outlineLevel="4" x14ac:dyDescent="0.25">
      <c r="A3648" s="143" t="s">
        <v>2956</v>
      </c>
      <c r="B3648" s="107" t="s">
        <v>1467</v>
      </c>
      <c r="C3648" s="90"/>
      <c r="D3648" s="90"/>
      <c r="E3648" s="92"/>
      <c r="F3648" s="93"/>
      <c r="G3648" s="94"/>
    </row>
    <row r="3649" spans="1:7" s="55" customFormat="1" ht="31.9" hidden="1" customHeight="1" outlineLevel="4" x14ac:dyDescent="0.25">
      <c r="A3649" s="143" t="s">
        <v>2957</v>
      </c>
      <c r="B3649" s="99" t="s">
        <v>1464</v>
      </c>
      <c r="C3649" s="90"/>
      <c r="D3649" s="90"/>
      <c r="E3649" s="92"/>
      <c r="F3649" s="93"/>
      <c r="G3649" s="94"/>
    </row>
    <row r="3650" spans="1:7" s="55" customFormat="1" ht="31.9" hidden="1" customHeight="1" outlineLevel="4" x14ac:dyDescent="0.25">
      <c r="A3650" s="143" t="s">
        <v>2958</v>
      </c>
      <c r="B3650" s="99" t="s">
        <v>1465</v>
      </c>
      <c r="C3650" s="90"/>
      <c r="D3650" s="90"/>
      <c r="E3650" s="92"/>
      <c r="F3650" s="93"/>
      <c r="G3650" s="94"/>
    </row>
    <row r="3651" spans="1:7" s="55" customFormat="1" ht="31.9" hidden="1" customHeight="1" outlineLevel="4" x14ac:dyDescent="0.25">
      <c r="A3651" s="143" t="s">
        <v>2959</v>
      </c>
      <c r="B3651" s="99" t="s">
        <v>1466</v>
      </c>
      <c r="C3651" s="90"/>
      <c r="D3651" s="90"/>
      <c r="E3651" s="92"/>
      <c r="F3651" s="93"/>
      <c r="G3651" s="94"/>
    </row>
    <row r="3652" spans="1:7" s="55" customFormat="1" ht="31.9" hidden="1" customHeight="1" outlineLevel="4" x14ac:dyDescent="0.25">
      <c r="A3652" s="143" t="s">
        <v>2960</v>
      </c>
      <c r="B3652" s="99" t="s">
        <v>1886</v>
      </c>
      <c r="C3652" s="90"/>
      <c r="D3652" s="90"/>
      <c r="E3652" s="92"/>
      <c r="F3652" s="93"/>
      <c r="G3652" s="94"/>
    </row>
    <row r="3653" spans="1:7" s="55" customFormat="1" ht="31.9" hidden="1" customHeight="1" outlineLevel="4" x14ac:dyDescent="0.25">
      <c r="A3653" s="143" t="s">
        <v>2961</v>
      </c>
      <c r="B3653" s="107" t="s">
        <v>1468</v>
      </c>
      <c r="C3653" s="90"/>
      <c r="D3653" s="90"/>
      <c r="E3653" s="92"/>
      <c r="F3653" s="93"/>
      <c r="G3653" s="94"/>
    </row>
    <row r="3654" spans="1:7" s="55" customFormat="1" ht="31.9" hidden="1" customHeight="1" outlineLevel="4" x14ac:dyDescent="0.25">
      <c r="A3654" s="143" t="s">
        <v>2962</v>
      </c>
      <c r="B3654" s="99" t="s">
        <v>1464</v>
      </c>
      <c r="C3654" s="90"/>
      <c r="D3654" s="90"/>
      <c r="E3654" s="92"/>
      <c r="F3654" s="93"/>
      <c r="G3654" s="94"/>
    </row>
    <row r="3655" spans="1:7" s="55" customFormat="1" ht="31.9" hidden="1" customHeight="1" outlineLevel="4" x14ac:dyDescent="0.25">
      <c r="A3655" s="143" t="s">
        <v>2963</v>
      </c>
      <c r="B3655" s="99" t="s">
        <v>1465</v>
      </c>
      <c r="C3655" s="90"/>
      <c r="D3655" s="90"/>
      <c r="E3655" s="92"/>
      <c r="F3655" s="93"/>
      <c r="G3655" s="94"/>
    </row>
    <row r="3656" spans="1:7" s="55" customFormat="1" ht="31.9" hidden="1" customHeight="1" outlineLevel="4" x14ac:dyDescent="0.25">
      <c r="A3656" s="143" t="s">
        <v>2964</v>
      </c>
      <c r="B3656" s="99" t="s">
        <v>1466</v>
      </c>
      <c r="C3656" s="90"/>
      <c r="D3656" s="90"/>
      <c r="E3656" s="92"/>
      <c r="F3656" s="93"/>
      <c r="G3656" s="94"/>
    </row>
    <row r="3657" spans="1:7" s="55" customFormat="1" ht="31.9" hidden="1" customHeight="1" outlineLevel="4" x14ac:dyDescent="0.25">
      <c r="A3657" s="143" t="s">
        <v>2965</v>
      </c>
      <c r="B3657" s="99" t="s">
        <v>1886</v>
      </c>
      <c r="C3657" s="90"/>
      <c r="D3657" s="90"/>
      <c r="E3657" s="92"/>
      <c r="F3657" s="93"/>
      <c r="G3657" s="94"/>
    </row>
    <row r="3658" spans="1:7" s="55" customFormat="1" ht="31.9" hidden="1" customHeight="1" outlineLevel="4" x14ac:dyDescent="0.25">
      <c r="A3658" s="143" t="s">
        <v>2966</v>
      </c>
      <c r="B3658" s="107" t="s">
        <v>1469</v>
      </c>
      <c r="C3658" s="90"/>
      <c r="D3658" s="90"/>
      <c r="E3658" s="92"/>
      <c r="F3658" s="93"/>
      <c r="G3658" s="94"/>
    </row>
    <row r="3659" spans="1:7" s="55" customFormat="1" ht="31.9" hidden="1" customHeight="1" outlineLevel="4" x14ac:dyDescent="0.25">
      <c r="A3659" s="143" t="s">
        <v>2967</v>
      </c>
      <c r="B3659" s="99" t="s">
        <v>1464</v>
      </c>
      <c r="C3659" s="90"/>
      <c r="D3659" s="90"/>
      <c r="E3659" s="92"/>
      <c r="F3659" s="93"/>
      <c r="G3659" s="94"/>
    </row>
    <row r="3660" spans="1:7" s="55" customFormat="1" ht="31.9" hidden="1" customHeight="1" outlineLevel="4" x14ac:dyDescent="0.25">
      <c r="A3660" s="143" t="s">
        <v>2968</v>
      </c>
      <c r="B3660" s="99" t="s">
        <v>1465</v>
      </c>
      <c r="C3660" s="90"/>
      <c r="D3660" s="90"/>
      <c r="E3660" s="92"/>
      <c r="F3660" s="93"/>
      <c r="G3660" s="94"/>
    </row>
    <row r="3661" spans="1:7" s="55" customFormat="1" ht="31.9" hidden="1" customHeight="1" outlineLevel="4" x14ac:dyDescent="0.25">
      <c r="A3661" s="143" t="s">
        <v>2969</v>
      </c>
      <c r="B3661" s="99" t="s">
        <v>1466</v>
      </c>
      <c r="C3661" s="90"/>
      <c r="D3661" s="90"/>
      <c r="E3661" s="92"/>
      <c r="F3661" s="93"/>
      <c r="G3661" s="94"/>
    </row>
    <row r="3662" spans="1:7" s="55" customFormat="1" ht="31.9" hidden="1" customHeight="1" outlineLevel="4" x14ac:dyDescent="0.25">
      <c r="A3662" s="143" t="s">
        <v>2970</v>
      </c>
      <c r="B3662" s="99" t="s">
        <v>1886</v>
      </c>
      <c r="C3662" s="90"/>
      <c r="D3662" s="90"/>
      <c r="E3662" s="92"/>
      <c r="F3662" s="93"/>
      <c r="G3662" s="94"/>
    </row>
    <row r="3663" spans="1:7" s="55" customFormat="1" ht="31.9" hidden="1" customHeight="1" outlineLevel="4" x14ac:dyDescent="0.25">
      <c r="A3663" s="143" t="s">
        <v>2971</v>
      </c>
      <c r="B3663" s="107" t="s">
        <v>1470</v>
      </c>
      <c r="C3663" s="90"/>
      <c r="D3663" s="90"/>
      <c r="E3663" s="92"/>
      <c r="F3663" s="93"/>
      <c r="G3663" s="94"/>
    </row>
    <row r="3664" spans="1:7" s="55" customFormat="1" ht="31.9" hidden="1" customHeight="1" outlineLevel="4" x14ac:dyDescent="0.25">
      <c r="A3664" s="143" t="s">
        <v>2972</v>
      </c>
      <c r="B3664" s="99" t="s">
        <v>1464</v>
      </c>
      <c r="C3664" s="90"/>
      <c r="D3664" s="90"/>
      <c r="E3664" s="92"/>
      <c r="F3664" s="93"/>
      <c r="G3664" s="94"/>
    </row>
    <row r="3665" spans="1:7" s="55" customFormat="1" ht="31.9" hidden="1" customHeight="1" outlineLevel="4" x14ac:dyDescent="0.25">
      <c r="A3665" s="143" t="s">
        <v>2973</v>
      </c>
      <c r="B3665" s="99" t="s">
        <v>1465</v>
      </c>
      <c r="C3665" s="90"/>
      <c r="D3665" s="90"/>
      <c r="E3665" s="92"/>
      <c r="F3665" s="93"/>
      <c r="G3665" s="94"/>
    </row>
    <row r="3666" spans="1:7" s="55" customFormat="1" ht="31.9" hidden="1" customHeight="1" outlineLevel="4" x14ac:dyDescent="0.25">
      <c r="A3666" s="143" t="s">
        <v>2974</v>
      </c>
      <c r="B3666" s="99" t="s">
        <v>1466</v>
      </c>
      <c r="C3666" s="90"/>
      <c r="D3666" s="90"/>
      <c r="E3666" s="92"/>
      <c r="F3666" s="93"/>
      <c r="G3666" s="94"/>
    </row>
    <row r="3667" spans="1:7" s="55" customFormat="1" ht="31.9" hidden="1" customHeight="1" outlineLevel="4" x14ac:dyDescent="0.25">
      <c r="A3667" s="143" t="s">
        <v>2975</v>
      </c>
      <c r="B3667" s="99" t="s">
        <v>1886</v>
      </c>
      <c r="C3667" s="90"/>
      <c r="D3667" s="90"/>
      <c r="E3667" s="92"/>
      <c r="F3667" s="93"/>
      <c r="G3667" s="94"/>
    </row>
    <row r="3668" spans="1:7" s="55" customFormat="1" ht="31.9" hidden="1" customHeight="1" outlineLevel="4" x14ac:dyDescent="0.25">
      <c r="A3668" s="143" t="s">
        <v>2976</v>
      </c>
      <c r="B3668" s="107" t="s">
        <v>1471</v>
      </c>
      <c r="C3668" s="90"/>
      <c r="D3668" s="90"/>
      <c r="E3668" s="92"/>
      <c r="F3668" s="93"/>
      <c r="G3668" s="94"/>
    </row>
    <row r="3669" spans="1:7" s="55" customFormat="1" ht="31.9" hidden="1" customHeight="1" outlineLevel="4" x14ac:dyDescent="0.25">
      <c r="A3669" s="143" t="s">
        <v>2977</v>
      </c>
      <c r="B3669" s="99" t="s">
        <v>1464</v>
      </c>
      <c r="C3669" s="90"/>
      <c r="D3669" s="90"/>
      <c r="E3669" s="92"/>
      <c r="F3669" s="93"/>
      <c r="G3669" s="94"/>
    </row>
    <row r="3670" spans="1:7" s="55" customFormat="1" ht="31.9" hidden="1" customHeight="1" outlineLevel="4" x14ac:dyDescent="0.25">
      <c r="A3670" s="143" t="s">
        <v>2978</v>
      </c>
      <c r="B3670" s="99" t="s">
        <v>1465</v>
      </c>
      <c r="C3670" s="90"/>
      <c r="D3670" s="90"/>
      <c r="E3670" s="92"/>
      <c r="F3670" s="93"/>
      <c r="G3670" s="94"/>
    </row>
    <row r="3671" spans="1:7" s="55" customFormat="1" ht="31.9" hidden="1" customHeight="1" outlineLevel="4" x14ac:dyDescent="0.25">
      <c r="A3671" s="143" t="s">
        <v>2979</v>
      </c>
      <c r="B3671" s="99" t="s">
        <v>1466</v>
      </c>
      <c r="C3671" s="90"/>
      <c r="D3671" s="90"/>
      <c r="E3671" s="92"/>
      <c r="F3671" s="93"/>
      <c r="G3671" s="94"/>
    </row>
    <row r="3672" spans="1:7" s="55" customFormat="1" ht="31.9" hidden="1" customHeight="1" outlineLevel="4" x14ac:dyDescent="0.25">
      <c r="A3672" s="143" t="s">
        <v>2980</v>
      </c>
      <c r="B3672" s="99" t="s">
        <v>1886</v>
      </c>
      <c r="C3672" s="90"/>
      <c r="D3672" s="90"/>
      <c r="E3672" s="92"/>
      <c r="F3672" s="93"/>
      <c r="G3672" s="94"/>
    </row>
    <row r="3673" spans="1:7" s="55" customFormat="1" ht="31.9" hidden="1" customHeight="1" outlineLevel="4" x14ac:dyDescent="0.25">
      <c r="A3673" s="143" t="s">
        <v>2981</v>
      </c>
      <c r="B3673" s="107" t="s">
        <v>1472</v>
      </c>
      <c r="C3673" s="90"/>
      <c r="D3673" s="90"/>
      <c r="E3673" s="92"/>
      <c r="F3673" s="93"/>
      <c r="G3673" s="94"/>
    </row>
    <row r="3674" spans="1:7" s="55" customFormat="1" ht="31.9" hidden="1" customHeight="1" outlineLevel="4" x14ac:dyDescent="0.25">
      <c r="A3674" s="143" t="s">
        <v>2982</v>
      </c>
      <c r="B3674" s="99" t="s">
        <v>1464</v>
      </c>
      <c r="C3674" s="90"/>
      <c r="D3674" s="90"/>
      <c r="E3674" s="92"/>
      <c r="F3674" s="93"/>
      <c r="G3674" s="94"/>
    </row>
    <row r="3675" spans="1:7" s="55" customFormat="1" ht="31.9" hidden="1" customHeight="1" outlineLevel="4" x14ac:dyDescent="0.25">
      <c r="A3675" s="143" t="s">
        <v>2983</v>
      </c>
      <c r="B3675" s="99" t="s">
        <v>1465</v>
      </c>
      <c r="C3675" s="90"/>
      <c r="D3675" s="90"/>
      <c r="E3675" s="92"/>
      <c r="F3675" s="93"/>
      <c r="G3675" s="94"/>
    </row>
    <row r="3676" spans="1:7" s="55" customFormat="1" ht="31.9" hidden="1" customHeight="1" outlineLevel="4" x14ac:dyDescent="0.25">
      <c r="A3676" s="143" t="s">
        <v>2984</v>
      </c>
      <c r="B3676" s="99" t="s">
        <v>1466</v>
      </c>
      <c r="C3676" s="90"/>
      <c r="D3676" s="90"/>
      <c r="E3676" s="92"/>
      <c r="F3676" s="93"/>
      <c r="G3676" s="94"/>
    </row>
    <row r="3677" spans="1:7" s="55" customFormat="1" ht="31.9" hidden="1" customHeight="1" outlineLevel="4" x14ac:dyDescent="0.25">
      <c r="A3677" s="143" t="s">
        <v>2985</v>
      </c>
      <c r="B3677" s="99" t="s">
        <v>1886</v>
      </c>
      <c r="C3677" s="90"/>
      <c r="D3677" s="90"/>
      <c r="E3677" s="92"/>
      <c r="F3677" s="93"/>
      <c r="G3677" s="94"/>
    </row>
    <row r="3678" spans="1:7" s="55" customFormat="1" ht="31.9" hidden="1" customHeight="1" outlineLevel="4" x14ac:dyDescent="0.25">
      <c r="A3678" s="143" t="s">
        <v>2986</v>
      </c>
      <c r="B3678" s="107" t="s">
        <v>1473</v>
      </c>
      <c r="C3678" s="90"/>
      <c r="D3678" s="90"/>
      <c r="E3678" s="92"/>
      <c r="F3678" s="93"/>
      <c r="G3678" s="94"/>
    </row>
    <row r="3679" spans="1:7" s="55" customFormat="1" ht="31.9" hidden="1" customHeight="1" outlineLevel="4" x14ac:dyDescent="0.25">
      <c r="A3679" s="143" t="s">
        <v>2987</v>
      </c>
      <c r="B3679" s="99" t="s">
        <v>1464</v>
      </c>
      <c r="C3679" s="90"/>
      <c r="D3679" s="90"/>
      <c r="E3679" s="92"/>
      <c r="F3679" s="93"/>
      <c r="G3679" s="94"/>
    </row>
    <row r="3680" spans="1:7" s="55" customFormat="1" ht="31.9" hidden="1" customHeight="1" outlineLevel="4" x14ac:dyDescent="0.25">
      <c r="A3680" s="143" t="s">
        <v>2988</v>
      </c>
      <c r="B3680" s="99" t="s">
        <v>1465</v>
      </c>
      <c r="C3680" s="90"/>
      <c r="D3680" s="90"/>
      <c r="E3680" s="92"/>
      <c r="F3680" s="93"/>
      <c r="G3680" s="94"/>
    </row>
    <row r="3681" spans="1:7" s="55" customFormat="1" ht="31.9" hidden="1" customHeight="1" outlineLevel="4" x14ac:dyDescent="0.25">
      <c r="A3681" s="143" t="s">
        <v>2989</v>
      </c>
      <c r="B3681" s="99" t="s">
        <v>1466</v>
      </c>
      <c r="C3681" s="90"/>
      <c r="D3681" s="90"/>
      <c r="E3681" s="92"/>
      <c r="F3681" s="93"/>
      <c r="G3681" s="94"/>
    </row>
    <row r="3682" spans="1:7" s="55" customFormat="1" ht="31.9" hidden="1" customHeight="1" outlineLevel="4" x14ac:dyDescent="0.25">
      <c r="A3682" s="143" t="s">
        <v>2990</v>
      </c>
      <c r="B3682" s="99" t="s">
        <v>1886</v>
      </c>
      <c r="C3682" s="90"/>
      <c r="D3682" s="90"/>
      <c r="E3682" s="92"/>
      <c r="F3682" s="93"/>
      <c r="G3682" s="94"/>
    </row>
    <row r="3683" spans="1:7" s="55" customFormat="1" ht="31.9" hidden="1" customHeight="1" outlineLevel="4" x14ac:dyDescent="0.25">
      <c r="A3683" s="143"/>
      <c r="B3683" s="130" t="s">
        <v>1902</v>
      </c>
      <c r="C3683" s="90"/>
      <c r="D3683" s="90"/>
      <c r="E3683" s="92"/>
      <c r="F3683" s="93"/>
      <c r="G3683" s="94"/>
    </row>
    <row r="3684" spans="1:7" s="55" customFormat="1" ht="31.9" hidden="1" customHeight="1" outlineLevel="4" x14ac:dyDescent="0.25">
      <c r="A3684" s="143" t="s">
        <v>2879</v>
      </c>
      <c r="B3684" s="61" t="s">
        <v>313</v>
      </c>
      <c r="C3684" s="90"/>
      <c r="D3684" s="90"/>
      <c r="E3684" s="92"/>
      <c r="F3684" s="93"/>
      <c r="G3684" s="94"/>
    </row>
    <row r="3685" spans="1:7" s="55" customFormat="1" ht="31.9" hidden="1" customHeight="1" outlineLevel="4" x14ac:dyDescent="0.25">
      <c r="A3685" s="143" t="s">
        <v>321</v>
      </c>
      <c r="B3685" s="107" t="s">
        <v>314</v>
      </c>
      <c r="C3685" s="90"/>
      <c r="D3685" s="90"/>
      <c r="E3685" s="92"/>
      <c r="F3685" s="93"/>
      <c r="G3685" s="94"/>
    </row>
    <row r="3686" spans="1:7" s="55" customFormat="1" ht="31.9" hidden="1" customHeight="1" outlineLevel="4" x14ac:dyDescent="0.25">
      <c r="A3686" s="143" t="s">
        <v>1906</v>
      </c>
      <c r="B3686" s="99" t="s">
        <v>1464</v>
      </c>
      <c r="C3686" s="90"/>
      <c r="D3686" s="90"/>
      <c r="E3686" s="92"/>
      <c r="F3686" s="93"/>
      <c r="G3686" s="94"/>
    </row>
    <row r="3687" spans="1:7" s="55" customFormat="1" ht="31.9" hidden="1" customHeight="1" outlineLevel="4" x14ac:dyDescent="0.25">
      <c r="A3687" s="143" t="s">
        <v>1909</v>
      </c>
      <c r="B3687" s="99" t="s">
        <v>1465</v>
      </c>
      <c r="C3687" s="90"/>
      <c r="D3687" s="90"/>
      <c r="E3687" s="92"/>
      <c r="F3687" s="93"/>
      <c r="G3687" s="94"/>
    </row>
    <row r="3688" spans="1:7" s="55" customFormat="1" ht="31.9" hidden="1" customHeight="1" outlineLevel="4" x14ac:dyDescent="0.25">
      <c r="A3688" s="143" t="s">
        <v>1910</v>
      </c>
      <c r="B3688" s="99" t="s">
        <v>1466</v>
      </c>
      <c r="C3688" s="90"/>
      <c r="D3688" s="90"/>
      <c r="E3688" s="92"/>
      <c r="F3688" s="93"/>
      <c r="G3688" s="94"/>
    </row>
    <row r="3689" spans="1:7" s="55" customFormat="1" ht="31.9" hidden="1" customHeight="1" outlineLevel="4" x14ac:dyDescent="0.25">
      <c r="A3689" s="143" t="s">
        <v>1911</v>
      </c>
      <c r="B3689" s="99" t="s">
        <v>1886</v>
      </c>
      <c r="C3689" s="90"/>
      <c r="D3689" s="90"/>
      <c r="E3689" s="92"/>
      <c r="F3689" s="93"/>
      <c r="G3689" s="94"/>
    </row>
    <row r="3690" spans="1:7" s="55" customFormat="1" ht="31.9" hidden="1" customHeight="1" outlineLevel="4" x14ac:dyDescent="0.25">
      <c r="A3690" s="143" t="s">
        <v>322</v>
      </c>
      <c r="B3690" s="107" t="s">
        <v>317</v>
      </c>
      <c r="C3690" s="90"/>
      <c r="D3690" s="90"/>
      <c r="E3690" s="92"/>
      <c r="F3690" s="93"/>
      <c r="G3690" s="94"/>
    </row>
    <row r="3691" spans="1:7" s="55" customFormat="1" ht="31.9" hidden="1" customHeight="1" outlineLevel="4" x14ac:dyDescent="0.25">
      <c r="A3691" s="143" t="s">
        <v>1912</v>
      </c>
      <c r="B3691" s="99" t="s">
        <v>1464</v>
      </c>
      <c r="C3691" s="90"/>
      <c r="D3691" s="90"/>
      <c r="E3691" s="92"/>
      <c r="F3691" s="93"/>
      <c r="G3691" s="94"/>
    </row>
    <row r="3692" spans="1:7" s="55" customFormat="1" ht="31.9" hidden="1" customHeight="1" outlineLevel="4" x14ac:dyDescent="0.25">
      <c r="A3692" s="143" t="s">
        <v>1913</v>
      </c>
      <c r="B3692" s="99" t="s">
        <v>1465</v>
      </c>
      <c r="C3692" s="90"/>
      <c r="D3692" s="90"/>
      <c r="E3692" s="92"/>
      <c r="F3692" s="93"/>
      <c r="G3692" s="94"/>
    </row>
    <row r="3693" spans="1:7" s="55" customFormat="1" ht="31.9" hidden="1" customHeight="1" outlineLevel="4" x14ac:dyDescent="0.25">
      <c r="A3693" s="143" t="s">
        <v>1914</v>
      </c>
      <c r="B3693" s="99" t="s">
        <v>1466</v>
      </c>
      <c r="C3693" s="90"/>
      <c r="D3693" s="90"/>
      <c r="E3693" s="92"/>
      <c r="F3693" s="93"/>
      <c r="G3693" s="94"/>
    </row>
    <row r="3694" spans="1:7" s="55" customFormat="1" ht="31.9" hidden="1" customHeight="1" outlineLevel="4" x14ac:dyDescent="0.25">
      <c r="A3694" s="143" t="s">
        <v>1915</v>
      </c>
      <c r="B3694" s="99" t="s">
        <v>1886</v>
      </c>
      <c r="C3694" s="90"/>
      <c r="D3694" s="90"/>
      <c r="E3694" s="92"/>
      <c r="F3694" s="93"/>
      <c r="G3694" s="94"/>
    </row>
    <row r="3695" spans="1:7" s="55" customFormat="1" ht="31.9" hidden="1" customHeight="1" outlineLevel="4" x14ac:dyDescent="0.25">
      <c r="A3695" s="143" t="s">
        <v>2880</v>
      </c>
      <c r="B3695" s="107" t="s">
        <v>319</v>
      </c>
      <c r="C3695" s="90"/>
      <c r="D3695" s="90"/>
      <c r="E3695" s="92"/>
      <c r="F3695" s="93"/>
      <c r="G3695" s="94"/>
    </row>
    <row r="3696" spans="1:7" s="55" customFormat="1" ht="31.9" hidden="1" customHeight="1" outlineLevel="4" x14ac:dyDescent="0.25">
      <c r="A3696" s="143" t="s">
        <v>2881</v>
      </c>
      <c r="B3696" s="99" t="s">
        <v>1464</v>
      </c>
      <c r="C3696" s="90"/>
      <c r="D3696" s="90"/>
      <c r="E3696" s="92"/>
      <c r="F3696" s="93"/>
      <c r="G3696" s="94"/>
    </row>
    <row r="3697" spans="1:7" s="55" customFormat="1" ht="31.9" hidden="1" customHeight="1" outlineLevel="4" x14ac:dyDescent="0.25">
      <c r="A3697" s="143" t="s">
        <v>2882</v>
      </c>
      <c r="B3697" s="99" t="s">
        <v>1465</v>
      </c>
      <c r="C3697" s="90"/>
      <c r="D3697" s="90"/>
      <c r="E3697" s="92"/>
      <c r="F3697" s="93"/>
      <c r="G3697" s="94"/>
    </row>
    <row r="3698" spans="1:7" s="55" customFormat="1" ht="31.9" hidden="1" customHeight="1" outlineLevel="4" x14ac:dyDescent="0.25">
      <c r="A3698" s="143" t="s">
        <v>2883</v>
      </c>
      <c r="B3698" s="99" t="s">
        <v>1466</v>
      </c>
      <c r="C3698" s="90"/>
      <c r="D3698" s="90"/>
      <c r="E3698" s="92"/>
      <c r="F3698" s="93"/>
      <c r="G3698" s="94"/>
    </row>
    <row r="3699" spans="1:7" s="55" customFormat="1" ht="31.9" hidden="1" customHeight="1" outlineLevel="4" x14ac:dyDescent="0.25">
      <c r="A3699" s="143" t="s">
        <v>2884</v>
      </c>
      <c r="B3699" s="99" t="s">
        <v>1886</v>
      </c>
      <c r="C3699" s="90"/>
      <c r="D3699" s="90"/>
      <c r="E3699" s="92"/>
      <c r="F3699" s="93"/>
      <c r="G3699" s="94"/>
    </row>
    <row r="3700" spans="1:7" s="55" customFormat="1" ht="31.9" hidden="1" customHeight="1" outlineLevel="4" x14ac:dyDescent="0.25">
      <c r="A3700" s="143" t="s">
        <v>2885</v>
      </c>
      <c r="B3700" s="107" t="s">
        <v>328</v>
      </c>
      <c r="C3700" s="90"/>
      <c r="D3700" s="90"/>
      <c r="E3700" s="92"/>
      <c r="F3700" s="93"/>
      <c r="G3700" s="94"/>
    </row>
    <row r="3701" spans="1:7" s="55" customFormat="1" ht="31.9" hidden="1" customHeight="1" outlineLevel="4" x14ac:dyDescent="0.25">
      <c r="A3701" s="143" t="s">
        <v>2886</v>
      </c>
      <c r="B3701" s="99" t="s">
        <v>1464</v>
      </c>
      <c r="C3701" s="90"/>
      <c r="D3701" s="90"/>
      <c r="E3701" s="92"/>
      <c r="F3701" s="93"/>
      <c r="G3701" s="94"/>
    </row>
    <row r="3702" spans="1:7" s="55" customFormat="1" ht="31.9" hidden="1" customHeight="1" outlineLevel="4" x14ac:dyDescent="0.25">
      <c r="A3702" s="143" t="s">
        <v>2887</v>
      </c>
      <c r="B3702" s="99" t="s">
        <v>1465</v>
      </c>
      <c r="C3702" s="90"/>
      <c r="D3702" s="90"/>
      <c r="E3702" s="92"/>
      <c r="F3702" s="93"/>
      <c r="G3702" s="94"/>
    </row>
    <row r="3703" spans="1:7" s="55" customFormat="1" ht="31.9" hidden="1" customHeight="1" outlineLevel="4" x14ac:dyDescent="0.25">
      <c r="A3703" s="143" t="s">
        <v>2888</v>
      </c>
      <c r="B3703" s="99" t="s">
        <v>1466</v>
      </c>
      <c r="C3703" s="90"/>
      <c r="D3703" s="90"/>
      <c r="E3703" s="92"/>
      <c r="F3703" s="93"/>
      <c r="G3703" s="94"/>
    </row>
    <row r="3704" spans="1:7" s="55" customFormat="1" ht="31.9" hidden="1" customHeight="1" outlineLevel="4" x14ac:dyDescent="0.25">
      <c r="A3704" s="143" t="s">
        <v>2889</v>
      </c>
      <c r="B3704" s="99" t="s">
        <v>1886</v>
      </c>
      <c r="C3704" s="90"/>
      <c r="D3704" s="90"/>
      <c r="E3704" s="92"/>
      <c r="F3704" s="93"/>
      <c r="G3704" s="94"/>
    </row>
    <row r="3705" spans="1:7" s="55" customFormat="1" ht="31.9" hidden="1" customHeight="1" outlineLevel="4" x14ac:dyDescent="0.25">
      <c r="A3705" s="143" t="s">
        <v>2890</v>
      </c>
      <c r="B3705" s="107" t="s">
        <v>1888</v>
      </c>
      <c r="C3705" s="90"/>
      <c r="D3705" s="90"/>
      <c r="E3705" s="92"/>
      <c r="F3705" s="93"/>
      <c r="G3705" s="94"/>
    </row>
    <row r="3706" spans="1:7" s="55" customFormat="1" ht="31.9" hidden="1" customHeight="1" outlineLevel="4" x14ac:dyDescent="0.25">
      <c r="A3706" s="143" t="s">
        <v>2891</v>
      </c>
      <c r="B3706" s="99" t="s">
        <v>1464</v>
      </c>
      <c r="C3706" s="90"/>
      <c r="D3706" s="90"/>
      <c r="E3706" s="92"/>
      <c r="F3706" s="93"/>
      <c r="G3706" s="94"/>
    </row>
    <row r="3707" spans="1:7" s="55" customFormat="1" ht="31.9" hidden="1" customHeight="1" outlineLevel="4" x14ac:dyDescent="0.25">
      <c r="A3707" s="143" t="s">
        <v>2892</v>
      </c>
      <c r="B3707" s="99" t="s">
        <v>1465</v>
      </c>
      <c r="C3707" s="90"/>
      <c r="D3707" s="90"/>
      <c r="E3707" s="92"/>
      <c r="F3707" s="93"/>
      <c r="G3707" s="94"/>
    </row>
    <row r="3708" spans="1:7" s="55" customFormat="1" ht="31.9" hidden="1" customHeight="1" outlineLevel="4" x14ac:dyDescent="0.25">
      <c r="A3708" s="143" t="s">
        <v>2893</v>
      </c>
      <c r="B3708" s="99" t="s">
        <v>1466</v>
      </c>
      <c r="C3708" s="90"/>
      <c r="D3708" s="90"/>
      <c r="E3708" s="92"/>
      <c r="F3708" s="93"/>
      <c r="G3708" s="94"/>
    </row>
    <row r="3709" spans="1:7" s="55" customFormat="1" ht="31.9" hidden="1" customHeight="1" outlineLevel="4" x14ac:dyDescent="0.25">
      <c r="A3709" s="143" t="s">
        <v>2894</v>
      </c>
      <c r="B3709" s="99" t="s">
        <v>1886</v>
      </c>
      <c r="C3709" s="90"/>
      <c r="D3709" s="90"/>
      <c r="E3709" s="92"/>
      <c r="F3709" s="93"/>
      <c r="G3709" s="94"/>
    </row>
    <row r="3710" spans="1:7" s="55" customFormat="1" ht="31.9" hidden="1" customHeight="1" outlineLevel="4" x14ac:dyDescent="0.25">
      <c r="A3710" s="143" t="s">
        <v>2895</v>
      </c>
      <c r="B3710" s="107" t="s">
        <v>1889</v>
      </c>
      <c r="C3710" s="90"/>
      <c r="D3710" s="90"/>
      <c r="E3710" s="92"/>
      <c r="F3710" s="93"/>
      <c r="G3710" s="94"/>
    </row>
    <row r="3711" spans="1:7" s="55" customFormat="1" ht="31.9" hidden="1" customHeight="1" outlineLevel="4" x14ac:dyDescent="0.25">
      <c r="A3711" s="143" t="s">
        <v>2896</v>
      </c>
      <c r="B3711" s="99" t="s">
        <v>1464</v>
      </c>
      <c r="C3711" s="90"/>
      <c r="D3711" s="90"/>
      <c r="E3711" s="92"/>
      <c r="F3711" s="93"/>
      <c r="G3711" s="94"/>
    </row>
    <row r="3712" spans="1:7" s="55" customFormat="1" ht="31.9" hidden="1" customHeight="1" outlineLevel="4" x14ac:dyDescent="0.25">
      <c r="A3712" s="143" t="s">
        <v>2897</v>
      </c>
      <c r="B3712" s="99" t="s">
        <v>1465</v>
      </c>
      <c r="C3712" s="90"/>
      <c r="D3712" s="90"/>
      <c r="E3712" s="92"/>
      <c r="F3712" s="93"/>
      <c r="G3712" s="94"/>
    </row>
    <row r="3713" spans="1:7" s="55" customFormat="1" ht="31.9" hidden="1" customHeight="1" outlineLevel="4" x14ac:dyDescent="0.25">
      <c r="A3713" s="143" t="s">
        <v>2898</v>
      </c>
      <c r="B3713" s="99" t="s">
        <v>1466</v>
      </c>
      <c r="C3713" s="90"/>
      <c r="D3713" s="90"/>
      <c r="E3713" s="92"/>
      <c r="F3713" s="93"/>
      <c r="G3713" s="94"/>
    </row>
    <row r="3714" spans="1:7" s="55" customFormat="1" ht="31.9" hidden="1" customHeight="1" outlineLevel="4" x14ac:dyDescent="0.25">
      <c r="A3714" s="143" t="s">
        <v>2899</v>
      </c>
      <c r="B3714" s="99" t="s">
        <v>1886</v>
      </c>
      <c r="C3714" s="90"/>
      <c r="D3714" s="90"/>
      <c r="E3714" s="92"/>
      <c r="F3714" s="93"/>
      <c r="G3714" s="94"/>
    </row>
    <row r="3715" spans="1:7" s="55" customFormat="1" ht="31.9" hidden="1" customHeight="1" outlineLevel="4" x14ac:dyDescent="0.25">
      <c r="A3715" s="143" t="s">
        <v>2900</v>
      </c>
      <c r="B3715" s="107" t="s">
        <v>1467</v>
      </c>
      <c r="C3715" s="90"/>
      <c r="D3715" s="90"/>
      <c r="E3715" s="92"/>
      <c r="F3715" s="93"/>
      <c r="G3715" s="94"/>
    </row>
    <row r="3716" spans="1:7" s="55" customFormat="1" ht="31.9" hidden="1" customHeight="1" outlineLevel="4" x14ac:dyDescent="0.25">
      <c r="A3716" s="143" t="s">
        <v>2901</v>
      </c>
      <c r="B3716" s="99" t="s">
        <v>1464</v>
      </c>
      <c r="C3716" s="90"/>
      <c r="D3716" s="90"/>
      <c r="E3716" s="92"/>
      <c r="F3716" s="93"/>
      <c r="G3716" s="94"/>
    </row>
    <row r="3717" spans="1:7" s="55" customFormat="1" ht="31.9" hidden="1" customHeight="1" outlineLevel="4" x14ac:dyDescent="0.25">
      <c r="A3717" s="143" t="s">
        <v>2902</v>
      </c>
      <c r="B3717" s="99" t="s">
        <v>1465</v>
      </c>
      <c r="C3717" s="90"/>
      <c r="D3717" s="90"/>
      <c r="E3717" s="92"/>
      <c r="F3717" s="93"/>
      <c r="G3717" s="94"/>
    </row>
    <row r="3718" spans="1:7" s="55" customFormat="1" ht="31.9" hidden="1" customHeight="1" outlineLevel="4" x14ac:dyDescent="0.25">
      <c r="A3718" s="143" t="s">
        <v>2903</v>
      </c>
      <c r="B3718" s="99" t="s">
        <v>1466</v>
      </c>
      <c r="C3718" s="90"/>
      <c r="D3718" s="90"/>
      <c r="E3718" s="92"/>
      <c r="F3718" s="93"/>
      <c r="G3718" s="94"/>
    </row>
    <row r="3719" spans="1:7" s="55" customFormat="1" ht="31.9" hidden="1" customHeight="1" outlineLevel="4" x14ac:dyDescent="0.25">
      <c r="A3719" s="143" t="s">
        <v>2904</v>
      </c>
      <c r="B3719" s="99" t="s">
        <v>1886</v>
      </c>
      <c r="C3719" s="90"/>
      <c r="D3719" s="90"/>
      <c r="E3719" s="92"/>
      <c r="F3719" s="93"/>
      <c r="G3719" s="94"/>
    </row>
    <row r="3720" spans="1:7" s="55" customFormat="1" ht="31.9" hidden="1" customHeight="1" outlineLevel="4" x14ac:dyDescent="0.25">
      <c r="A3720" s="143" t="s">
        <v>2905</v>
      </c>
      <c r="B3720" s="107" t="s">
        <v>1468</v>
      </c>
      <c r="C3720" s="90"/>
      <c r="D3720" s="90"/>
      <c r="E3720" s="92"/>
      <c r="F3720" s="93"/>
      <c r="G3720" s="94"/>
    </row>
    <row r="3721" spans="1:7" s="55" customFormat="1" ht="31.9" hidden="1" customHeight="1" outlineLevel="4" x14ac:dyDescent="0.25">
      <c r="A3721" s="143" t="s">
        <v>2906</v>
      </c>
      <c r="B3721" s="99" t="s">
        <v>1464</v>
      </c>
      <c r="C3721" s="90"/>
      <c r="D3721" s="90"/>
      <c r="E3721" s="92"/>
      <c r="F3721" s="93"/>
      <c r="G3721" s="94"/>
    </row>
    <row r="3722" spans="1:7" s="55" customFormat="1" ht="31.9" hidden="1" customHeight="1" outlineLevel="4" x14ac:dyDescent="0.25">
      <c r="A3722" s="143" t="s">
        <v>2907</v>
      </c>
      <c r="B3722" s="99" t="s">
        <v>1465</v>
      </c>
      <c r="C3722" s="90"/>
      <c r="D3722" s="90"/>
      <c r="E3722" s="92"/>
      <c r="F3722" s="93"/>
      <c r="G3722" s="94"/>
    </row>
    <row r="3723" spans="1:7" s="55" customFormat="1" ht="31.9" hidden="1" customHeight="1" outlineLevel="4" x14ac:dyDescent="0.25">
      <c r="A3723" s="143" t="s">
        <v>2908</v>
      </c>
      <c r="B3723" s="99" t="s">
        <v>1466</v>
      </c>
      <c r="C3723" s="90"/>
      <c r="D3723" s="90"/>
      <c r="E3723" s="92"/>
      <c r="F3723" s="93"/>
      <c r="G3723" s="94"/>
    </row>
    <row r="3724" spans="1:7" s="55" customFormat="1" ht="31.9" hidden="1" customHeight="1" outlineLevel="4" x14ac:dyDescent="0.25">
      <c r="A3724" s="143" t="s">
        <v>2909</v>
      </c>
      <c r="B3724" s="99" t="s">
        <v>1886</v>
      </c>
      <c r="C3724" s="90"/>
      <c r="D3724" s="90"/>
      <c r="E3724" s="92"/>
      <c r="F3724" s="93"/>
      <c r="G3724" s="94"/>
    </row>
    <row r="3725" spans="1:7" s="55" customFormat="1" ht="31.9" hidden="1" customHeight="1" outlineLevel="4" x14ac:dyDescent="0.25">
      <c r="A3725" s="143" t="s">
        <v>2910</v>
      </c>
      <c r="B3725" s="107" t="s">
        <v>1469</v>
      </c>
      <c r="C3725" s="90"/>
      <c r="D3725" s="90"/>
      <c r="E3725" s="92"/>
      <c r="F3725" s="93"/>
      <c r="G3725" s="94"/>
    </row>
    <row r="3726" spans="1:7" s="55" customFormat="1" ht="31.9" hidden="1" customHeight="1" outlineLevel="4" x14ac:dyDescent="0.25">
      <c r="A3726" s="143" t="s">
        <v>2911</v>
      </c>
      <c r="B3726" s="99" t="s">
        <v>1464</v>
      </c>
      <c r="C3726" s="90"/>
      <c r="D3726" s="90"/>
      <c r="E3726" s="92"/>
      <c r="F3726" s="93"/>
      <c r="G3726" s="94"/>
    </row>
    <row r="3727" spans="1:7" s="55" customFormat="1" ht="31.9" hidden="1" customHeight="1" outlineLevel="4" x14ac:dyDescent="0.25">
      <c r="A3727" s="143" t="s">
        <v>2912</v>
      </c>
      <c r="B3727" s="99" t="s">
        <v>1465</v>
      </c>
      <c r="C3727" s="90"/>
      <c r="D3727" s="90"/>
      <c r="E3727" s="92"/>
      <c r="F3727" s="93"/>
      <c r="G3727" s="94"/>
    </row>
    <row r="3728" spans="1:7" s="55" customFormat="1" ht="31.9" hidden="1" customHeight="1" outlineLevel="4" x14ac:dyDescent="0.25">
      <c r="A3728" s="143" t="s">
        <v>2913</v>
      </c>
      <c r="B3728" s="99" t="s">
        <v>1466</v>
      </c>
      <c r="C3728" s="90"/>
      <c r="D3728" s="90"/>
      <c r="E3728" s="92"/>
      <c r="F3728" s="93"/>
      <c r="G3728" s="94"/>
    </row>
    <row r="3729" spans="1:7" s="55" customFormat="1" ht="31.9" hidden="1" customHeight="1" outlineLevel="4" x14ac:dyDescent="0.25">
      <c r="A3729" s="143" t="s">
        <v>2914</v>
      </c>
      <c r="B3729" s="99" t="s">
        <v>1886</v>
      </c>
      <c r="C3729" s="90"/>
      <c r="D3729" s="90"/>
      <c r="E3729" s="92"/>
      <c r="F3729" s="93"/>
      <c r="G3729" s="94"/>
    </row>
    <row r="3730" spans="1:7" s="55" customFormat="1" ht="31.9" hidden="1" customHeight="1" outlineLevel="4" x14ac:dyDescent="0.25">
      <c r="A3730" s="143" t="s">
        <v>2915</v>
      </c>
      <c r="B3730" s="107" t="s">
        <v>1470</v>
      </c>
      <c r="C3730" s="90"/>
      <c r="D3730" s="90"/>
      <c r="E3730" s="92"/>
      <c r="F3730" s="93"/>
      <c r="G3730" s="94"/>
    </row>
    <row r="3731" spans="1:7" s="55" customFormat="1" ht="31.9" hidden="1" customHeight="1" outlineLevel="4" x14ac:dyDescent="0.25">
      <c r="A3731" s="143" t="s">
        <v>2916</v>
      </c>
      <c r="B3731" s="99" t="s">
        <v>1464</v>
      </c>
      <c r="C3731" s="90"/>
      <c r="D3731" s="90"/>
      <c r="E3731" s="92"/>
      <c r="F3731" s="93"/>
      <c r="G3731" s="94"/>
    </row>
    <row r="3732" spans="1:7" s="55" customFormat="1" ht="31.9" hidden="1" customHeight="1" outlineLevel="4" x14ac:dyDescent="0.25">
      <c r="A3732" s="143" t="s">
        <v>2917</v>
      </c>
      <c r="B3732" s="99" t="s">
        <v>1465</v>
      </c>
      <c r="C3732" s="90"/>
      <c r="D3732" s="90"/>
      <c r="E3732" s="92"/>
      <c r="F3732" s="93"/>
      <c r="G3732" s="94"/>
    </row>
    <row r="3733" spans="1:7" s="55" customFormat="1" ht="31.9" hidden="1" customHeight="1" outlineLevel="4" x14ac:dyDescent="0.25">
      <c r="A3733" s="143" t="s">
        <v>2918</v>
      </c>
      <c r="B3733" s="99" t="s">
        <v>1466</v>
      </c>
      <c r="C3733" s="90"/>
      <c r="D3733" s="90"/>
      <c r="E3733" s="92"/>
      <c r="F3733" s="93"/>
      <c r="G3733" s="94"/>
    </row>
    <row r="3734" spans="1:7" s="55" customFormat="1" ht="31.9" hidden="1" customHeight="1" outlineLevel="4" x14ac:dyDescent="0.25">
      <c r="A3734" s="143" t="s">
        <v>2919</v>
      </c>
      <c r="B3734" s="99" t="s">
        <v>1886</v>
      </c>
      <c r="C3734" s="90"/>
      <c r="D3734" s="90"/>
      <c r="E3734" s="92"/>
      <c r="F3734" s="93"/>
      <c r="G3734" s="94"/>
    </row>
    <row r="3735" spans="1:7" s="55" customFormat="1" ht="31.9" hidden="1" customHeight="1" outlineLevel="4" x14ac:dyDescent="0.25">
      <c r="A3735" s="143" t="s">
        <v>2920</v>
      </c>
      <c r="B3735" s="107" t="s">
        <v>1471</v>
      </c>
      <c r="C3735" s="90"/>
      <c r="D3735" s="90"/>
      <c r="E3735" s="92"/>
      <c r="F3735" s="93"/>
      <c r="G3735" s="94"/>
    </row>
    <row r="3736" spans="1:7" s="55" customFormat="1" ht="31.9" hidden="1" customHeight="1" outlineLevel="4" x14ac:dyDescent="0.25">
      <c r="A3736" s="143" t="s">
        <v>2921</v>
      </c>
      <c r="B3736" s="99" t="s">
        <v>1464</v>
      </c>
      <c r="C3736" s="90"/>
      <c r="D3736" s="90"/>
      <c r="E3736" s="92"/>
      <c r="F3736" s="93"/>
      <c r="G3736" s="94"/>
    </row>
    <row r="3737" spans="1:7" s="55" customFormat="1" ht="31.9" hidden="1" customHeight="1" outlineLevel="4" x14ac:dyDescent="0.25">
      <c r="A3737" s="143" t="s">
        <v>2922</v>
      </c>
      <c r="B3737" s="99" t="s">
        <v>1465</v>
      </c>
      <c r="C3737" s="90"/>
      <c r="D3737" s="90"/>
      <c r="E3737" s="92"/>
      <c r="F3737" s="93"/>
      <c r="G3737" s="94"/>
    </row>
    <row r="3738" spans="1:7" s="55" customFormat="1" ht="31.9" hidden="1" customHeight="1" outlineLevel="4" x14ac:dyDescent="0.25">
      <c r="A3738" s="143" t="s">
        <v>2923</v>
      </c>
      <c r="B3738" s="99" t="s">
        <v>1466</v>
      </c>
      <c r="C3738" s="90"/>
      <c r="D3738" s="90"/>
      <c r="E3738" s="92"/>
      <c r="F3738" s="93"/>
      <c r="G3738" s="94"/>
    </row>
    <row r="3739" spans="1:7" s="55" customFormat="1" ht="31.9" hidden="1" customHeight="1" outlineLevel="4" x14ac:dyDescent="0.25">
      <c r="A3739" s="143" t="s">
        <v>2924</v>
      </c>
      <c r="B3739" s="99" t="s">
        <v>1886</v>
      </c>
      <c r="C3739" s="90"/>
      <c r="D3739" s="90"/>
      <c r="E3739" s="92"/>
      <c r="F3739" s="93"/>
      <c r="G3739" s="94"/>
    </row>
    <row r="3740" spans="1:7" s="55" customFormat="1" ht="31.9" hidden="1" customHeight="1" outlineLevel="4" x14ac:dyDescent="0.25">
      <c r="A3740" s="143" t="s">
        <v>2925</v>
      </c>
      <c r="B3740" s="107" t="s">
        <v>1472</v>
      </c>
      <c r="C3740" s="90"/>
      <c r="D3740" s="90"/>
      <c r="E3740" s="92"/>
      <c r="F3740" s="93"/>
      <c r="G3740" s="94"/>
    </row>
    <row r="3741" spans="1:7" s="55" customFormat="1" ht="31.9" hidden="1" customHeight="1" outlineLevel="4" x14ac:dyDescent="0.25">
      <c r="A3741" s="143" t="s">
        <v>2926</v>
      </c>
      <c r="B3741" s="99" t="s">
        <v>1464</v>
      </c>
      <c r="C3741" s="90"/>
      <c r="D3741" s="90"/>
      <c r="E3741" s="92"/>
      <c r="F3741" s="93"/>
      <c r="G3741" s="94"/>
    </row>
    <row r="3742" spans="1:7" s="55" customFormat="1" ht="31.9" hidden="1" customHeight="1" outlineLevel="4" x14ac:dyDescent="0.25">
      <c r="A3742" s="143" t="s">
        <v>2927</v>
      </c>
      <c r="B3742" s="99" t="s">
        <v>1465</v>
      </c>
      <c r="C3742" s="90"/>
      <c r="D3742" s="90"/>
      <c r="E3742" s="92"/>
      <c r="F3742" s="93"/>
      <c r="G3742" s="94"/>
    </row>
    <row r="3743" spans="1:7" s="55" customFormat="1" ht="31.9" hidden="1" customHeight="1" outlineLevel="4" x14ac:dyDescent="0.25">
      <c r="A3743" s="143" t="s">
        <v>2928</v>
      </c>
      <c r="B3743" s="99" t="s">
        <v>1466</v>
      </c>
      <c r="C3743" s="90"/>
      <c r="D3743" s="90"/>
      <c r="E3743" s="92"/>
      <c r="F3743" s="93"/>
      <c r="G3743" s="94"/>
    </row>
    <row r="3744" spans="1:7" s="55" customFormat="1" ht="31.9" hidden="1" customHeight="1" outlineLevel="4" x14ac:dyDescent="0.25">
      <c r="A3744" s="143" t="s">
        <v>2929</v>
      </c>
      <c r="B3744" s="99" t="s">
        <v>1886</v>
      </c>
      <c r="C3744" s="90"/>
      <c r="D3744" s="90"/>
      <c r="E3744" s="92"/>
      <c r="F3744" s="93"/>
      <c r="G3744" s="94"/>
    </row>
    <row r="3745" spans="1:7" s="55" customFormat="1" ht="31.9" hidden="1" customHeight="1" outlineLevel="4" x14ac:dyDescent="0.25">
      <c r="A3745" s="143" t="s">
        <v>2930</v>
      </c>
      <c r="B3745" s="107" t="s">
        <v>1473</v>
      </c>
      <c r="C3745" s="90"/>
      <c r="D3745" s="90"/>
      <c r="E3745" s="92"/>
      <c r="F3745" s="93"/>
      <c r="G3745" s="94"/>
    </row>
    <row r="3746" spans="1:7" s="55" customFormat="1" ht="31.9" hidden="1" customHeight="1" outlineLevel="4" x14ac:dyDescent="0.25">
      <c r="A3746" s="143" t="s">
        <v>2931</v>
      </c>
      <c r="B3746" s="99" t="s">
        <v>1464</v>
      </c>
      <c r="C3746" s="90"/>
      <c r="D3746" s="90"/>
      <c r="E3746" s="92"/>
      <c r="F3746" s="93"/>
      <c r="G3746" s="94"/>
    </row>
    <row r="3747" spans="1:7" s="55" customFormat="1" ht="31.9" hidden="1" customHeight="1" outlineLevel="4" x14ac:dyDescent="0.25">
      <c r="A3747" s="143" t="s">
        <v>2932</v>
      </c>
      <c r="B3747" s="99" t="s">
        <v>1465</v>
      </c>
      <c r="C3747" s="90"/>
      <c r="D3747" s="90"/>
      <c r="E3747" s="92"/>
      <c r="F3747" s="93"/>
      <c r="G3747" s="94"/>
    </row>
    <row r="3748" spans="1:7" s="55" customFormat="1" ht="31.9" hidden="1" customHeight="1" outlineLevel="4" x14ac:dyDescent="0.25">
      <c r="A3748" s="143" t="s">
        <v>2933</v>
      </c>
      <c r="B3748" s="99" t="s">
        <v>1466</v>
      </c>
      <c r="C3748" s="90"/>
      <c r="D3748" s="90"/>
      <c r="E3748" s="92"/>
      <c r="F3748" s="93"/>
      <c r="G3748" s="94"/>
    </row>
    <row r="3749" spans="1:7" s="55" customFormat="1" ht="31.9" hidden="1" customHeight="1" outlineLevel="4" x14ac:dyDescent="0.25">
      <c r="A3749" s="143" t="s">
        <v>2934</v>
      </c>
      <c r="B3749" s="99" t="s">
        <v>1886</v>
      </c>
      <c r="C3749" s="90"/>
      <c r="D3749" s="90"/>
      <c r="E3749" s="92"/>
      <c r="F3749" s="93"/>
      <c r="G3749" s="94"/>
    </row>
    <row r="3750" spans="1:7" s="55" customFormat="1" ht="31.9" hidden="1" customHeight="1" outlineLevel="4" x14ac:dyDescent="0.25">
      <c r="A3750" s="143" t="s">
        <v>1479</v>
      </c>
      <c r="B3750" s="61" t="s">
        <v>320</v>
      </c>
      <c r="C3750" s="90"/>
      <c r="D3750" s="90"/>
      <c r="E3750" s="92"/>
      <c r="F3750" s="93"/>
      <c r="G3750" s="94"/>
    </row>
    <row r="3751" spans="1:7" s="55" customFormat="1" ht="31.9" hidden="1" customHeight="1" outlineLevel="4" x14ac:dyDescent="0.25">
      <c r="A3751" s="143" t="s">
        <v>1480</v>
      </c>
      <c r="B3751" s="107" t="s">
        <v>314</v>
      </c>
      <c r="C3751" s="90"/>
      <c r="D3751" s="90"/>
      <c r="E3751" s="92"/>
      <c r="F3751" s="93"/>
      <c r="G3751" s="94"/>
    </row>
    <row r="3752" spans="1:7" s="55" customFormat="1" ht="31.9" hidden="1" customHeight="1" outlineLevel="4" x14ac:dyDescent="0.25">
      <c r="A3752" s="143" t="s">
        <v>1917</v>
      </c>
      <c r="B3752" s="99" t="s">
        <v>1464</v>
      </c>
      <c r="C3752" s="90"/>
      <c r="D3752" s="90"/>
      <c r="E3752" s="92"/>
      <c r="F3752" s="93"/>
      <c r="G3752" s="94"/>
    </row>
    <row r="3753" spans="1:7" s="55" customFormat="1" ht="31.9" hidden="1" customHeight="1" outlineLevel="4" x14ac:dyDescent="0.25">
      <c r="A3753" s="143" t="s">
        <v>1918</v>
      </c>
      <c r="B3753" s="99" t="s">
        <v>1465</v>
      </c>
      <c r="C3753" s="90"/>
      <c r="D3753" s="90"/>
      <c r="E3753" s="92"/>
      <c r="F3753" s="93"/>
      <c r="G3753" s="94"/>
    </row>
    <row r="3754" spans="1:7" s="55" customFormat="1" ht="31.9" hidden="1" customHeight="1" outlineLevel="4" x14ac:dyDescent="0.25">
      <c r="A3754" s="143" t="s">
        <v>1919</v>
      </c>
      <c r="B3754" s="99" t="s">
        <v>1466</v>
      </c>
      <c r="C3754" s="90"/>
      <c r="D3754" s="90"/>
      <c r="E3754" s="92"/>
      <c r="F3754" s="93"/>
      <c r="G3754" s="94"/>
    </row>
    <row r="3755" spans="1:7" s="55" customFormat="1" ht="31.9" hidden="1" customHeight="1" outlineLevel="4" x14ac:dyDescent="0.25">
      <c r="A3755" s="143" t="s">
        <v>1920</v>
      </c>
      <c r="B3755" s="99" t="s">
        <v>1886</v>
      </c>
      <c r="C3755" s="90"/>
      <c r="D3755" s="90"/>
      <c r="E3755" s="92"/>
      <c r="F3755" s="93"/>
      <c r="G3755" s="94"/>
    </row>
    <row r="3756" spans="1:7" s="55" customFormat="1" ht="31.9" hidden="1" customHeight="1" outlineLevel="4" x14ac:dyDescent="0.25">
      <c r="A3756" s="143" t="s">
        <v>1481</v>
      </c>
      <c r="B3756" s="107" t="s">
        <v>317</v>
      </c>
      <c r="C3756" s="90"/>
      <c r="D3756" s="90"/>
      <c r="E3756" s="92"/>
      <c r="F3756" s="93"/>
      <c r="G3756" s="94"/>
    </row>
    <row r="3757" spans="1:7" s="55" customFormat="1" ht="31.9" hidden="1" customHeight="1" outlineLevel="4" x14ac:dyDescent="0.25">
      <c r="A3757" s="143" t="s">
        <v>1921</v>
      </c>
      <c r="B3757" s="99" t="s">
        <v>1464</v>
      </c>
      <c r="C3757" s="90"/>
      <c r="D3757" s="90"/>
      <c r="E3757" s="92"/>
      <c r="F3757" s="93"/>
      <c r="G3757" s="94"/>
    </row>
    <row r="3758" spans="1:7" s="55" customFormat="1" ht="31.9" hidden="1" customHeight="1" outlineLevel="4" x14ac:dyDescent="0.25">
      <c r="A3758" s="143" t="s">
        <v>1922</v>
      </c>
      <c r="B3758" s="99" t="s">
        <v>1465</v>
      </c>
      <c r="C3758" s="90"/>
      <c r="D3758" s="90"/>
      <c r="E3758" s="92"/>
      <c r="F3758" s="93"/>
      <c r="G3758" s="94"/>
    </row>
    <row r="3759" spans="1:7" s="55" customFormat="1" ht="31.9" hidden="1" customHeight="1" outlineLevel="4" x14ac:dyDescent="0.25">
      <c r="A3759" s="143" t="s">
        <v>1923</v>
      </c>
      <c r="B3759" s="99" t="s">
        <v>1466</v>
      </c>
      <c r="C3759" s="90"/>
      <c r="D3759" s="90"/>
      <c r="E3759" s="92"/>
      <c r="F3759" s="93"/>
      <c r="G3759" s="94"/>
    </row>
    <row r="3760" spans="1:7" s="55" customFormat="1" ht="31.9" hidden="1" customHeight="1" outlineLevel="4" x14ac:dyDescent="0.25">
      <c r="A3760" s="143" t="s">
        <v>1924</v>
      </c>
      <c r="B3760" s="99" t="s">
        <v>1886</v>
      </c>
      <c r="C3760" s="90"/>
      <c r="D3760" s="90"/>
      <c r="E3760" s="92"/>
      <c r="F3760" s="93"/>
      <c r="G3760" s="94"/>
    </row>
    <row r="3761" spans="1:7" s="55" customFormat="1" ht="31.9" hidden="1" customHeight="1" outlineLevel="4" x14ac:dyDescent="0.25">
      <c r="A3761" s="143" t="s">
        <v>2936</v>
      </c>
      <c r="B3761" s="107" t="s">
        <v>319</v>
      </c>
      <c r="C3761" s="90"/>
      <c r="D3761" s="90"/>
      <c r="E3761" s="92"/>
      <c r="F3761" s="93"/>
      <c r="G3761" s="94"/>
    </row>
    <row r="3762" spans="1:7" s="55" customFormat="1" ht="31.9" hidden="1" customHeight="1" outlineLevel="4" x14ac:dyDescent="0.25">
      <c r="A3762" s="143" t="s">
        <v>2937</v>
      </c>
      <c r="B3762" s="99" t="s">
        <v>1464</v>
      </c>
      <c r="C3762" s="90"/>
      <c r="D3762" s="90"/>
      <c r="E3762" s="92"/>
      <c r="F3762" s="93"/>
      <c r="G3762" s="94"/>
    </row>
    <row r="3763" spans="1:7" s="55" customFormat="1" ht="31.9" hidden="1" customHeight="1" outlineLevel="4" x14ac:dyDescent="0.25">
      <c r="A3763" s="143" t="s">
        <v>2938</v>
      </c>
      <c r="B3763" s="99" t="s">
        <v>1465</v>
      </c>
      <c r="C3763" s="90"/>
      <c r="D3763" s="90"/>
      <c r="E3763" s="92"/>
      <c r="F3763" s="93"/>
      <c r="G3763" s="94"/>
    </row>
    <row r="3764" spans="1:7" s="55" customFormat="1" ht="31.9" hidden="1" customHeight="1" outlineLevel="4" x14ac:dyDescent="0.25">
      <c r="A3764" s="143" t="s">
        <v>2939</v>
      </c>
      <c r="B3764" s="99" t="s">
        <v>1466</v>
      </c>
      <c r="C3764" s="90"/>
      <c r="D3764" s="90"/>
      <c r="E3764" s="92"/>
      <c r="F3764" s="93"/>
      <c r="G3764" s="94"/>
    </row>
    <row r="3765" spans="1:7" s="55" customFormat="1" ht="31.9" hidden="1" customHeight="1" outlineLevel="4" x14ac:dyDescent="0.25">
      <c r="A3765" s="143" t="s">
        <v>2940</v>
      </c>
      <c r="B3765" s="99" t="s">
        <v>1886</v>
      </c>
      <c r="C3765" s="90"/>
      <c r="D3765" s="90"/>
      <c r="E3765" s="92"/>
      <c r="F3765" s="93"/>
      <c r="G3765" s="94"/>
    </row>
    <row r="3766" spans="1:7" s="55" customFormat="1" ht="31.9" hidden="1" customHeight="1" outlineLevel="4" x14ac:dyDescent="0.25">
      <c r="A3766" s="143" t="s">
        <v>2941</v>
      </c>
      <c r="B3766" s="107" t="s">
        <v>328</v>
      </c>
      <c r="C3766" s="90"/>
      <c r="D3766" s="90"/>
      <c r="E3766" s="92"/>
      <c r="F3766" s="93"/>
      <c r="G3766" s="94"/>
    </row>
    <row r="3767" spans="1:7" s="55" customFormat="1" ht="31.9" hidden="1" customHeight="1" outlineLevel="4" x14ac:dyDescent="0.25">
      <c r="A3767" s="143" t="s">
        <v>2942</v>
      </c>
      <c r="B3767" s="99" t="s">
        <v>1464</v>
      </c>
      <c r="C3767" s="90"/>
      <c r="D3767" s="90"/>
      <c r="E3767" s="92"/>
      <c r="F3767" s="93"/>
      <c r="G3767" s="94"/>
    </row>
    <row r="3768" spans="1:7" s="55" customFormat="1" ht="31.9" hidden="1" customHeight="1" outlineLevel="4" x14ac:dyDescent="0.25">
      <c r="A3768" s="143" t="s">
        <v>2943</v>
      </c>
      <c r="B3768" s="99" t="s">
        <v>1465</v>
      </c>
      <c r="C3768" s="90"/>
      <c r="D3768" s="90"/>
      <c r="E3768" s="92"/>
      <c r="F3768" s="93"/>
      <c r="G3768" s="94"/>
    </row>
    <row r="3769" spans="1:7" s="55" customFormat="1" ht="31.9" hidden="1" customHeight="1" outlineLevel="4" x14ac:dyDescent="0.25">
      <c r="A3769" s="143" t="s">
        <v>2944</v>
      </c>
      <c r="B3769" s="99" t="s">
        <v>1466</v>
      </c>
      <c r="C3769" s="90"/>
      <c r="D3769" s="90"/>
      <c r="E3769" s="92"/>
      <c r="F3769" s="93"/>
      <c r="G3769" s="94"/>
    </row>
    <row r="3770" spans="1:7" s="55" customFormat="1" ht="31.9" hidden="1" customHeight="1" outlineLevel="4" x14ac:dyDescent="0.25">
      <c r="A3770" s="143" t="s">
        <v>2945</v>
      </c>
      <c r="B3770" s="99" t="s">
        <v>1886</v>
      </c>
      <c r="C3770" s="90"/>
      <c r="D3770" s="90"/>
      <c r="E3770" s="92"/>
      <c r="F3770" s="93"/>
      <c r="G3770" s="94"/>
    </row>
    <row r="3771" spans="1:7" s="55" customFormat="1" ht="31.9" hidden="1" customHeight="1" outlineLevel="4" x14ac:dyDescent="0.25">
      <c r="A3771" s="143" t="s">
        <v>2946</v>
      </c>
      <c r="B3771" s="107" t="s">
        <v>1888</v>
      </c>
      <c r="C3771" s="90"/>
      <c r="D3771" s="90"/>
      <c r="E3771" s="92"/>
      <c r="F3771" s="93"/>
      <c r="G3771" s="94"/>
    </row>
    <row r="3772" spans="1:7" s="55" customFormat="1" ht="31.9" hidden="1" customHeight="1" outlineLevel="4" x14ac:dyDescent="0.25">
      <c r="A3772" s="143" t="s">
        <v>2947</v>
      </c>
      <c r="B3772" s="99" t="s">
        <v>1464</v>
      </c>
      <c r="C3772" s="90"/>
      <c r="D3772" s="90"/>
      <c r="E3772" s="92"/>
      <c r="F3772" s="93"/>
      <c r="G3772" s="94"/>
    </row>
    <row r="3773" spans="1:7" s="55" customFormat="1" ht="31.9" hidden="1" customHeight="1" outlineLevel="4" x14ac:dyDescent="0.25">
      <c r="A3773" s="143" t="s">
        <v>2948</v>
      </c>
      <c r="B3773" s="99" t="s">
        <v>1465</v>
      </c>
      <c r="C3773" s="90"/>
      <c r="D3773" s="90"/>
      <c r="E3773" s="92"/>
      <c r="F3773" s="93"/>
      <c r="G3773" s="94"/>
    </row>
    <row r="3774" spans="1:7" s="55" customFormat="1" ht="31.9" hidden="1" customHeight="1" outlineLevel="4" x14ac:dyDescent="0.25">
      <c r="A3774" s="143" t="s">
        <v>2949</v>
      </c>
      <c r="B3774" s="99" t="s">
        <v>1466</v>
      </c>
      <c r="C3774" s="90"/>
      <c r="D3774" s="90"/>
      <c r="E3774" s="92"/>
      <c r="F3774" s="93"/>
      <c r="G3774" s="94"/>
    </row>
    <row r="3775" spans="1:7" s="55" customFormat="1" ht="31.9" hidden="1" customHeight="1" outlineLevel="4" x14ac:dyDescent="0.25">
      <c r="A3775" s="143" t="s">
        <v>2950</v>
      </c>
      <c r="B3775" s="99" t="s">
        <v>1886</v>
      </c>
      <c r="C3775" s="90"/>
      <c r="D3775" s="90"/>
      <c r="E3775" s="92"/>
      <c r="F3775" s="93"/>
      <c r="G3775" s="94"/>
    </row>
    <row r="3776" spans="1:7" s="55" customFormat="1" ht="31.9" hidden="1" customHeight="1" outlineLevel="4" x14ac:dyDescent="0.25">
      <c r="A3776" s="143" t="s">
        <v>2951</v>
      </c>
      <c r="B3776" s="107" t="s">
        <v>1889</v>
      </c>
      <c r="C3776" s="90"/>
      <c r="D3776" s="90"/>
      <c r="E3776" s="92"/>
      <c r="F3776" s="93"/>
      <c r="G3776" s="94"/>
    </row>
    <row r="3777" spans="1:7" s="55" customFormat="1" ht="31.9" hidden="1" customHeight="1" outlineLevel="4" x14ac:dyDescent="0.25">
      <c r="A3777" s="143" t="s">
        <v>2952</v>
      </c>
      <c r="B3777" s="99" t="s">
        <v>1464</v>
      </c>
      <c r="C3777" s="90"/>
      <c r="D3777" s="90"/>
      <c r="E3777" s="92"/>
      <c r="F3777" s="93"/>
      <c r="G3777" s="94"/>
    </row>
    <row r="3778" spans="1:7" s="55" customFormat="1" ht="31.9" hidden="1" customHeight="1" outlineLevel="4" x14ac:dyDescent="0.25">
      <c r="A3778" s="143" t="s">
        <v>2953</v>
      </c>
      <c r="B3778" s="99" t="s">
        <v>1465</v>
      </c>
      <c r="C3778" s="90"/>
      <c r="D3778" s="90"/>
      <c r="E3778" s="92"/>
      <c r="F3778" s="93"/>
      <c r="G3778" s="94"/>
    </row>
    <row r="3779" spans="1:7" s="55" customFormat="1" ht="31.9" hidden="1" customHeight="1" outlineLevel="4" x14ac:dyDescent="0.25">
      <c r="A3779" s="143" t="s">
        <v>2954</v>
      </c>
      <c r="B3779" s="99" t="s">
        <v>1466</v>
      </c>
      <c r="C3779" s="90"/>
      <c r="D3779" s="90"/>
      <c r="E3779" s="92"/>
      <c r="F3779" s="93"/>
      <c r="G3779" s="94"/>
    </row>
    <row r="3780" spans="1:7" s="55" customFormat="1" ht="31.9" hidden="1" customHeight="1" outlineLevel="4" x14ac:dyDescent="0.25">
      <c r="A3780" s="143" t="s">
        <v>2955</v>
      </c>
      <c r="B3780" s="99" t="s">
        <v>1886</v>
      </c>
      <c r="C3780" s="90"/>
      <c r="D3780" s="90"/>
      <c r="E3780" s="92"/>
      <c r="F3780" s="93"/>
      <c r="G3780" s="94"/>
    </row>
    <row r="3781" spans="1:7" s="55" customFormat="1" ht="31.9" hidden="1" customHeight="1" outlineLevel="4" x14ac:dyDescent="0.25">
      <c r="A3781" s="143" t="s">
        <v>2956</v>
      </c>
      <c r="B3781" s="107" t="s">
        <v>1467</v>
      </c>
      <c r="C3781" s="90"/>
      <c r="D3781" s="90"/>
      <c r="E3781" s="92"/>
      <c r="F3781" s="93"/>
      <c r="G3781" s="94"/>
    </row>
    <row r="3782" spans="1:7" s="55" customFormat="1" ht="31.9" hidden="1" customHeight="1" outlineLevel="4" x14ac:dyDescent="0.25">
      <c r="A3782" s="143" t="s">
        <v>2957</v>
      </c>
      <c r="B3782" s="99" t="s">
        <v>1464</v>
      </c>
      <c r="C3782" s="90"/>
      <c r="D3782" s="90"/>
      <c r="E3782" s="92"/>
      <c r="F3782" s="93"/>
      <c r="G3782" s="94"/>
    </row>
    <row r="3783" spans="1:7" s="55" customFormat="1" ht="31.9" hidden="1" customHeight="1" outlineLevel="4" x14ac:dyDescent="0.25">
      <c r="A3783" s="143" t="s">
        <v>2958</v>
      </c>
      <c r="B3783" s="99" t="s">
        <v>1465</v>
      </c>
      <c r="C3783" s="90"/>
      <c r="D3783" s="90"/>
      <c r="E3783" s="92"/>
      <c r="F3783" s="93"/>
      <c r="G3783" s="94"/>
    </row>
    <row r="3784" spans="1:7" s="55" customFormat="1" ht="31.9" hidden="1" customHeight="1" outlineLevel="4" x14ac:dyDescent="0.25">
      <c r="A3784" s="143" t="s">
        <v>2959</v>
      </c>
      <c r="B3784" s="99" t="s">
        <v>1466</v>
      </c>
      <c r="C3784" s="90"/>
      <c r="D3784" s="90"/>
      <c r="E3784" s="92"/>
      <c r="F3784" s="93"/>
      <c r="G3784" s="94"/>
    </row>
    <row r="3785" spans="1:7" s="55" customFormat="1" ht="31.9" hidden="1" customHeight="1" outlineLevel="4" x14ac:dyDescent="0.25">
      <c r="A3785" s="143" t="s">
        <v>2960</v>
      </c>
      <c r="B3785" s="99" t="s">
        <v>1886</v>
      </c>
      <c r="C3785" s="90"/>
      <c r="D3785" s="90"/>
      <c r="E3785" s="92"/>
      <c r="F3785" s="93"/>
      <c r="G3785" s="94"/>
    </row>
    <row r="3786" spans="1:7" s="55" customFormat="1" ht="31.9" hidden="1" customHeight="1" outlineLevel="4" x14ac:dyDescent="0.25">
      <c r="A3786" s="143" t="s">
        <v>2961</v>
      </c>
      <c r="B3786" s="107" t="s">
        <v>1468</v>
      </c>
      <c r="C3786" s="90"/>
      <c r="D3786" s="90"/>
      <c r="E3786" s="92"/>
      <c r="F3786" s="93"/>
      <c r="G3786" s="94"/>
    </row>
    <row r="3787" spans="1:7" s="55" customFormat="1" ht="31.9" hidden="1" customHeight="1" outlineLevel="4" x14ac:dyDescent="0.25">
      <c r="A3787" s="143" t="s">
        <v>2962</v>
      </c>
      <c r="B3787" s="99" t="s">
        <v>1464</v>
      </c>
      <c r="C3787" s="90"/>
      <c r="D3787" s="90"/>
      <c r="E3787" s="92"/>
      <c r="F3787" s="93"/>
      <c r="G3787" s="94"/>
    </row>
    <row r="3788" spans="1:7" s="55" customFormat="1" ht="31.9" hidden="1" customHeight="1" outlineLevel="4" x14ac:dyDescent="0.25">
      <c r="A3788" s="143" t="s">
        <v>2963</v>
      </c>
      <c r="B3788" s="99" t="s">
        <v>1465</v>
      </c>
      <c r="C3788" s="90"/>
      <c r="D3788" s="90"/>
      <c r="E3788" s="92"/>
      <c r="F3788" s="93"/>
      <c r="G3788" s="94"/>
    </row>
    <row r="3789" spans="1:7" s="55" customFormat="1" ht="31.9" hidden="1" customHeight="1" outlineLevel="4" x14ac:dyDescent="0.25">
      <c r="A3789" s="143" t="s">
        <v>2964</v>
      </c>
      <c r="B3789" s="99" t="s">
        <v>1466</v>
      </c>
      <c r="C3789" s="90"/>
      <c r="D3789" s="90"/>
      <c r="E3789" s="92"/>
      <c r="F3789" s="93"/>
      <c r="G3789" s="94"/>
    </row>
    <row r="3790" spans="1:7" s="55" customFormat="1" ht="31.9" hidden="1" customHeight="1" outlineLevel="4" x14ac:dyDescent="0.25">
      <c r="A3790" s="143" t="s">
        <v>2965</v>
      </c>
      <c r="B3790" s="99" t="s">
        <v>1886</v>
      </c>
      <c r="C3790" s="90"/>
      <c r="D3790" s="90"/>
      <c r="E3790" s="92"/>
      <c r="F3790" s="93"/>
      <c r="G3790" s="94"/>
    </row>
    <row r="3791" spans="1:7" s="55" customFormat="1" ht="31.9" hidden="1" customHeight="1" outlineLevel="4" x14ac:dyDescent="0.25">
      <c r="A3791" s="143" t="s">
        <v>2966</v>
      </c>
      <c r="B3791" s="107" t="s">
        <v>1469</v>
      </c>
      <c r="C3791" s="90"/>
      <c r="D3791" s="90"/>
      <c r="E3791" s="92"/>
      <c r="F3791" s="93"/>
      <c r="G3791" s="94"/>
    </row>
    <row r="3792" spans="1:7" s="55" customFormat="1" ht="31.9" hidden="1" customHeight="1" outlineLevel="4" x14ac:dyDescent="0.25">
      <c r="A3792" s="143" t="s">
        <v>2967</v>
      </c>
      <c r="B3792" s="99" t="s">
        <v>1464</v>
      </c>
      <c r="C3792" s="90"/>
      <c r="D3792" s="90"/>
      <c r="E3792" s="92"/>
      <c r="F3792" s="93"/>
      <c r="G3792" s="94"/>
    </row>
    <row r="3793" spans="1:7" s="55" customFormat="1" ht="31.9" hidden="1" customHeight="1" outlineLevel="4" x14ac:dyDescent="0.25">
      <c r="A3793" s="143" t="s">
        <v>2968</v>
      </c>
      <c r="B3793" s="99" t="s">
        <v>1465</v>
      </c>
      <c r="C3793" s="90"/>
      <c r="D3793" s="90"/>
      <c r="E3793" s="92"/>
      <c r="F3793" s="93"/>
      <c r="G3793" s="94"/>
    </row>
    <row r="3794" spans="1:7" s="55" customFormat="1" ht="31.9" hidden="1" customHeight="1" outlineLevel="4" x14ac:dyDescent="0.25">
      <c r="A3794" s="143" t="s">
        <v>2969</v>
      </c>
      <c r="B3794" s="99" t="s">
        <v>1466</v>
      </c>
      <c r="C3794" s="90"/>
      <c r="D3794" s="90"/>
      <c r="E3794" s="92"/>
      <c r="F3794" s="93"/>
      <c r="G3794" s="94"/>
    </row>
    <row r="3795" spans="1:7" s="55" customFormat="1" ht="31.9" hidden="1" customHeight="1" outlineLevel="4" x14ac:dyDescent="0.25">
      <c r="A3795" s="143" t="s">
        <v>2970</v>
      </c>
      <c r="B3795" s="99" t="s">
        <v>1886</v>
      </c>
      <c r="C3795" s="90"/>
      <c r="D3795" s="90"/>
      <c r="E3795" s="92"/>
      <c r="F3795" s="93"/>
      <c r="G3795" s="94"/>
    </row>
    <row r="3796" spans="1:7" s="55" customFormat="1" ht="31.9" hidden="1" customHeight="1" outlineLevel="4" x14ac:dyDescent="0.25">
      <c r="A3796" s="143" t="s">
        <v>2971</v>
      </c>
      <c r="B3796" s="107" t="s">
        <v>1470</v>
      </c>
      <c r="C3796" s="90"/>
      <c r="D3796" s="90"/>
      <c r="E3796" s="92"/>
      <c r="F3796" s="93"/>
      <c r="G3796" s="94"/>
    </row>
    <row r="3797" spans="1:7" s="55" customFormat="1" ht="31.9" hidden="1" customHeight="1" outlineLevel="4" x14ac:dyDescent="0.25">
      <c r="A3797" s="143" t="s">
        <v>2972</v>
      </c>
      <c r="B3797" s="99" t="s">
        <v>1464</v>
      </c>
      <c r="C3797" s="90"/>
      <c r="D3797" s="90"/>
      <c r="E3797" s="92"/>
      <c r="F3797" s="93"/>
      <c r="G3797" s="94"/>
    </row>
    <row r="3798" spans="1:7" s="55" customFormat="1" ht="31.9" hidden="1" customHeight="1" outlineLevel="4" x14ac:dyDescent="0.25">
      <c r="A3798" s="143" t="s">
        <v>2973</v>
      </c>
      <c r="B3798" s="99" t="s">
        <v>1465</v>
      </c>
      <c r="C3798" s="90"/>
      <c r="D3798" s="90"/>
      <c r="E3798" s="92"/>
      <c r="F3798" s="93"/>
      <c r="G3798" s="94"/>
    </row>
    <row r="3799" spans="1:7" s="55" customFormat="1" ht="31.9" hidden="1" customHeight="1" outlineLevel="4" x14ac:dyDescent="0.25">
      <c r="A3799" s="143" t="s">
        <v>2974</v>
      </c>
      <c r="B3799" s="99" t="s">
        <v>1466</v>
      </c>
      <c r="C3799" s="90"/>
      <c r="D3799" s="90"/>
      <c r="E3799" s="92"/>
      <c r="F3799" s="93"/>
      <c r="G3799" s="94"/>
    </row>
    <row r="3800" spans="1:7" s="55" customFormat="1" ht="31.9" hidden="1" customHeight="1" outlineLevel="4" x14ac:dyDescent="0.25">
      <c r="A3800" s="143" t="s">
        <v>2975</v>
      </c>
      <c r="B3800" s="99" t="s">
        <v>1886</v>
      </c>
      <c r="C3800" s="90"/>
      <c r="D3800" s="90"/>
      <c r="E3800" s="92"/>
      <c r="F3800" s="93"/>
      <c r="G3800" s="94"/>
    </row>
    <row r="3801" spans="1:7" s="55" customFormat="1" ht="31.9" hidden="1" customHeight="1" outlineLevel="4" x14ac:dyDescent="0.25">
      <c r="A3801" s="143" t="s">
        <v>2976</v>
      </c>
      <c r="B3801" s="107" t="s">
        <v>1471</v>
      </c>
      <c r="C3801" s="90"/>
      <c r="D3801" s="90"/>
      <c r="E3801" s="92"/>
      <c r="F3801" s="93"/>
      <c r="G3801" s="94"/>
    </row>
    <row r="3802" spans="1:7" s="55" customFormat="1" ht="31.9" hidden="1" customHeight="1" outlineLevel="4" x14ac:dyDescent="0.25">
      <c r="A3802" s="143" t="s">
        <v>2977</v>
      </c>
      <c r="B3802" s="99" t="s">
        <v>1464</v>
      </c>
      <c r="C3802" s="90"/>
      <c r="D3802" s="90"/>
      <c r="E3802" s="92"/>
      <c r="F3802" s="93"/>
      <c r="G3802" s="94"/>
    </row>
    <row r="3803" spans="1:7" s="55" customFormat="1" ht="31.9" hidden="1" customHeight="1" outlineLevel="4" x14ac:dyDescent="0.25">
      <c r="A3803" s="143" t="s">
        <v>2978</v>
      </c>
      <c r="B3803" s="99" t="s">
        <v>1465</v>
      </c>
      <c r="C3803" s="90"/>
      <c r="D3803" s="90"/>
      <c r="E3803" s="92"/>
      <c r="F3803" s="93"/>
      <c r="G3803" s="94"/>
    </row>
    <row r="3804" spans="1:7" s="55" customFormat="1" ht="31.9" hidden="1" customHeight="1" outlineLevel="4" x14ac:dyDescent="0.25">
      <c r="A3804" s="143" t="s">
        <v>2979</v>
      </c>
      <c r="B3804" s="99" t="s">
        <v>1466</v>
      </c>
      <c r="C3804" s="90"/>
      <c r="D3804" s="90"/>
      <c r="E3804" s="92"/>
      <c r="F3804" s="93"/>
      <c r="G3804" s="94"/>
    </row>
    <row r="3805" spans="1:7" s="55" customFormat="1" ht="31.9" hidden="1" customHeight="1" outlineLevel="4" x14ac:dyDescent="0.25">
      <c r="A3805" s="143" t="s">
        <v>2980</v>
      </c>
      <c r="B3805" s="99" t="s">
        <v>1886</v>
      </c>
      <c r="C3805" s="90"/>
      <c r="D3805" s="90"/>
      <c r="E3805" s="92"/>
      <c r="F3805" s="93"/>
      <c r="G3805" s="94"/>
    </row>
    <row r="3806" spans="1:7" s="55" customFormat="1" ht="31.9" hidden="1" customHeight="1" outlineLevel="4" x14ac:dyDescent="0.25">
      <c r="A3806" s="143" t="s">
        <v>2981</v>
      </c>
      <c r="B3806" s="107" t="s">
        <v>1472</v>
      </c>
      <c r="C3806" s="90"/>
      <c r="D3806" s="90"/>
      <c r="E3806" s="92"/>
      <c r="F3806" s="93"/>
      <c r="G3806" s="94"/>
    </row>
    <row r="3807" spans="1:7" s="55" customFormat="1" ht="31.9" hidden="1" customHeight="1" outlineLevel="4" x14ac:dyDescent="0.25">
      <c r="A3807" s="143" t="s">
        <v>2982</v>
      </c>
      <c r="B3807" s="99" t="s">
        <v>1464</v>
      </c>
      <c r="C3807" s="90"/>
      <c r="D3807" s="90"/>
      <c r="E3807" s="92"/>
      <c r="F3807" s="93"/>
      <c r="G3807" s="94"/>
    </row>
    <row r="3808" spans="1:7" s="55" customFormat="1" ht="31.9" hidden="1" customHeight="1" outlineLevel="4" x14ac:dyDescent="0.25">
      <c r="A3808" s="143" t="s">
        <v>2983</v>
      </c>
      <c r="B3808" s="99" t="s">
        <v>1465</v>
      </c>
      <c r="C3808" s="90"/>
      <c r="D3808" s="90"/>
      <c r="E3808" s="92"/>
      <c r="F3808" s="93"/>
      <c r="G3808" s="94"/>
    </row>
    <row r="3809" spans="1:7" s="55" customFormat="1" ht="31.9" hidden="1" customHeight="1" outlineLevel="4" x14ac:dyDescent="0.25">
      <c r="A3809" s="143" t="s">
        <v>2984</v>
      </c>
      <c r="B3809" s="99" t="s">
        <v>1466</v>
      </c>
      <c r="C3809" s="90"/>
      <c r="D3809" s="90"/>
      <c r="E3809" s="92"/>
      <c r="F3809" s="93"/>
      <c r="G3809" s="94"/>
    </row>
    <row r="3810" spans="1:7" s="55" customFormat="1" ht="31.9" hidden="1" customHeight="1" outlineLevel="4" x14ac:dyDescent="0.25">
      <c r="A3810" s="143" t="s">
        <v>2985</v>
      </c>
      <c r="B3810" s="99" t="s">
        <v>1886</v>
      </c>
      <c r="C3810" s="90"/>
      <c r="D3810" s="90"/>
      <c r="E3810" s="92"/>
      <c r="F3810" s="93"/>
      <c r="G3810" s="94"/>
    </row>
    <row r="3811" spans="1:7" s="55" customFormat="1" ht="31.9" hidden="1" customHeight="1" outlineLevel="4" x14ac:dyDescent="0.25">
      <c r="A3811" s="143" t="s">
        <v>2986</v>
      </c>
      <c r="B3811" s="107" t="s">
        <v>1473</v>
      </c>
      <c r="C3811" s="90"/>
      <c r="D3811" s="90"/>
      <c r="E3811" s="92"/>
      <c r="F3811" s="93"/>
      <c r="G3811" s="94"/>
    </row>
    <row r="3812" spans="1:7" s="55" customFormat="1" ht="31.9" hidden="1" customHeight="1" outlineLevel="4" x14ac:dyDescent="0.25">
      <c r="A3812" s="143" t="s">
        <v>2987</v>
      </c>
      <c r="B3812" s="99" t="s">
        <v>1464</v>
      </c>
      <c r="C3812" s="90"/>
      <c r="D3812" s="90"/>
      <c r="E3812" s="92"/>
      <c r="F3812" s="93"/>
      <c r="G3812" s="94"/>
    </row>
    <row r="3813" spans="1:7" s="55" customFormat="1" ht="31.9" hidden="1" customHeight="1" outlineLevel="4" x14ac:dyDescent="0.25">
      <c r="A3813" s="143" t="s">
        <v>2988</v>
      </c>
      <c r="B3813" s="99" t="s">
        <v>1465</v>
      </c>
      <c r="C3813" s="90"/>
      <c r="D3813" s="90"/>
      <c r="E3813" s="92"/>
      <c r="F3813" s="93"/>
      <c r="G3813" s="94"/>
    </row>
    <row r="3814" spans="1:7" s="55" customFormat="1" ht="31.9" hidden="1" customHeight="1" outlineLevel="4" x14ac:dyDescent="0.25">
      <c r="A3814" s="143" t="s">
        <v>2989</v>
      </c>
      <c r="B3814" s="99" t="s">
        <v>1466</v>
      </c>
      <c r="C3814" s="90"/>
      <c r="D3814" s="90"/>
      <c r="E3814" s="92"/>
      <c r="F3814" s="93"/>
      <c r="G3814" s="94"/>
    </row>
    <row r="3815" spans="1:7" s="55" customFormat="1" ht="31.9" hidden="1" customHeight="1" outlineLevel="4" x14ac:dyDescent="0.25">
      <c r="A3815" s="143" t="s">
        <v>2990</v>
      </c>
      <c r="B3815" s="99" t="s">
        <v>1886</v>
      </c>
      <c r="C3815" s="90"/>
      <c r="D3815" s="90"/>
      <c r="E3815" s="92"/>
      <c r="F3815" s="93"/>
      <c r="G3815" s="94"/>
    </row>
    <row r="3816" spans="1:7" s="55" customFormat="1" ht="31.9" hidden="1" customHeight="1" outlineLevel="4" x14ac:dyDescent="0.25">
      <c r="A3816" s="143"/>
      <c r="B3816" s="130" t="s">
        <v>1903</v>
      </c>
      <c r="C3816" s="90"/>
      <c r="D3816" s="90"/>
      <c r="E3816" s="92"/>
      <c r="F3816" s="93"/>
      <c r="G3816" s="94"/>
    </row>
    <row r="3817" spans="1:7" s="55" customFormat="1" ht="31.9" hidden="1" customHeight="1" outlineLevel="4" x14ac:dyDescent="0.25">
      <c r="A3817" s="143" t="s">
        <v>2879</v>
      </c>
      <c r="B3817" s="61" t="s">
        <v>313</v>
      </c>
      <c r="C3817" s="90"/>
      <c r="D3817" s="90"/>
      <c r="E3817" s="92"/>
      <c r="F3817" s="93"/>
      <c r="G3817" s="94"/>
    </row>
    <row r="3818" spans="1:7" s="55" customFormat="1" ht="31.9" hidden="1" customHeight="1" outlineLevel="4" x14ac:dyDescent="0.25">
      <c r="A3818" s="143" t="s">
        <v>321</v>
      </c>
      <c r="B3818" s="107" t="s">
        <v>314</v>
      </c>
      <c r="C3818" s="90"/>
      <c r="D3818" s="90"/>
      <c r="E3818" s="92"/>
      <c r="F3818" s="93"/>
      <c r="G3818" s="94"/>
    </row>
    <row r="3819" spans="1:7" s="55" customFormat="1" ht="31.9" hidden="1" customHeight="1" outlineLevel="4" x14ac:dyDescent="0.25">
      <c r="A3819" s="143" t="s">
        <v>1906</v>
      </c>
      <c r="B3819" s="99" t="s">
        <v>1464</v>
      </c>
      <c r="C3819" s="90"/>
      <c r="D3819" s="90"/>
      <c r="E3819" s="92"/>
      <c r="F3819" s="93"/>
      <c r="G3819" s="94"/>
    </row>
    <row r="3820" spans="1:7" s="55" customFormat="1" ht="31.9" hidden="1" customHeight="1" outlineLevel="4" x14ac:dyDescent="0.25">
      <c r="A3820" s="143" t="s">
        <v>1909</v>
      </c>
      <c r="B3820" s="99" t="s">
        <v>1465</v>
      </c>
      <c r="C3820" s="90"/>
      <c r="D3820" s="90"/>
      <c r="E3820" s="92"/>
      <c r="F3820" s="93"/>
      <c r="G3820" s="94"/>
    </row>
    <row r="3821" spans="1:7" s="55" customFormat="1" ht="31.9" hidden="1" customHeight="1" outlineLevel="4" x14ac:dyDescent="0.25">
      <c r="A3821" s="143" t="s">
        <v>1910</v>
      </c>
      <c r="B3821" s="99" t="s">
        <v>1466</v>
      </c>
      <c r="C3821" s="90"/>
      <c r="D3821" s="90"/>
      <c r="E3821" s="92"/>
      <c r="F3821" s="93"/>
      <c r="G3821" s="94"/>
    </row>
    <row r="3822" spans="1:7" s="55" customFormat="1" ht="31.9" hidden="1" customHeight="1" outlineLevel="4" x14ac:dyDescent="0.25">
      <c r="A3822" s="143" t="s">
        <v>1911</v>
      </c>
      <c r="B3822" s="99" t="s">
        <v>1886</v>
      </c>
      <c r="C3822" s="90"/>
      <c r="D3822" s="90"/>
      <c r="E3822" s="92"/>
      <c r="F3822" s="93"/>
      <c r="G3822" s="94"/>
    </row>
    <row r="3823" spans="1:7" s="55" customFormat="1" ht="31.9" hidden="1" customHeight="1" outlineLevel="4" x14ac:dyDescent="0.25">
      <c r="A3823" s="143" t="s">
        <v>322</v>
      </c>
      <c r="B3823" s="107" t="s">
        <v>317</v>
      </c>
      <c r="C3823" s="90"/>
      <c r="D3823" s="90"/>
      <c r="E3823" s="92"/>
      <c r="F3823" s="93"/>
      <c r="G3823" s="94"/>
    </row>
    <row r="3824" spans="1:7" s="55" customFormat="1" ht="31.9" hidden="1" customHeight="1" outlineLevel="4" x14ac:dyDescent="0.25">
      <c r="A3824" s="143" t="s">
        <v>1912</v>
      </c>
      <c r="B3824" s="99" t="s">
        <v>1464</v>
      </c>
      <c r="C3824" s="90"/>
      <c r="D3824" s="90"/>
      <c r="E3824" s="92"/>
      <c r="F3824" s="93"/>
      <c r="G3824" s="94"/>
    </row>
    <row r="3825" spans="1:7" s="55" customFormat="1" ht="31.9" hidden="1" customHeight="1" outlineLevel="4" x14ac:dyDescent="0.25">
      <c r="A3825" s="143" t="s">
        <v>1913</v>
      </c>
      <c r="B3825" s="99" t="s">
        <v>1465</v>
      </c>
      <c r="C3825" s="90"/>
      <c r="D3825" s="90"/>
      <c r="E3825" s="92"/>
      <c r="F3825" s="93"/>
      <c r="G3825" s="94"/>
    </row>
    <row r="3826" spans="1:7" s="55" customFormat="1" ht="31.9" hidden="1" customHeight="1" outlineLevel="4" x14ac:dyDescent="0.25">
      <c r="A3826" s="143" t="s">
        <v>1914</v>
      </c>
      <c r="B3826" s="99" t="s">
        <v>1466</v>
      </c>
      <c r="C3826" s="90"/>
      <c r="D3826" s="90"/>
      <c r="E3826" s="92"/>
      <c r="F3826" s="93"/>
      <c r="G3826" s="94"/>
    </row>
    <row r="3827" spans="1:7" s="55" customFormat="1" ht="31.9" hidden="1" customHeight="1" outlineLevel="4" x14ac:dyDescent="0.25">
      <c r="A3827" s="143" t="s">
        <v>1915</v>
      </c>
      <c r="B3827" s="99" t="s">
        <v>1886</v>
      </c>
      <c r="C3827" s="90"/>
      <c r="D3827" s="90"/>
      <c r="E3827" s="92"/>
      <c r="F3827" s="93"/>
      <c r="G3827" s="94"/>
    </row>
    <row r="3828" spans="1:7" s="55" customFormat="1" ht="31.9" hidden="1" customHeight="1" outlineLevel="4" x14ac:dyDescent="0.25">
      <c r="A3828" s="143" t="s">
        <v>2880</v>
      </c>
      <c r="B3828" s="107" t="s">
        <v>319</v>
      </c>
      <c r="C3828" s="90"/>
      <c r="D3828" s="90"/>
      <c r="E3828" s="92"/>
      <c r="F3828" s="93"/>
      <c r="G3828" s="94"/>
    </row>
    <row r="3829" spans="1:7" s="55" customFormat="1" ht="31.9" hidden="1" customHeight="1" outlineLevel="4" x14ac:dyDescent="0.25">
      <c r="A3829" s="143" t="s">
        <v>2881</v>
      </c>
      <c r="B3829" s="99" t="s">
        <v>1464</v>
      </c>
      <c r="C3829" s="90"/>
      <c r="D3829" s="90"/>
      <c r="E3829" s="92"/>
      <c r="F3829" s="93"/>
      <c r="G3829" s="94"/>
    </row>
    <row r="3830" spans="1:7" s="55" customFormat="1" ht="31.9" hidden="1" customHeight="1" outlineLevel="4" x14ac:dyDescent="0.25">
      <c r="A3830" s="143" t="s">
        <v>2882</v>
      </c>
      <c r="B3830" s="99" t="s">
        <v>1465</v>
      </c>
      <c r="C3830" s="90"/>
      <c r="D3830" s="90"/>
      <c r="E3830" s="92"/>
      <c r="F3830" s="93"/>
      <c r="G3830" s="94"/>
    </row>
    <row r="3831" spans="1:7" s="55" customFormat="1" ht="31.9" hidden="1" customHeight="1" outlineLevel="4" x14ac:dyDescent="0.25">
      <c r="A3831" s="143" t="s">
        <v>2883</v>
      </c>
      <c r="B3831" s="99" t="s">
        <v>1466</v>
      </c>
      <c r="C3831" s="90"/>
      <c r="D3831" s="90"/>
      <c r="E3831" s="92"/>
      <c r="F3831" s="93"/>
      <c r="G3831" s="94"/>
    </row>
    <row r="3832" spans="1:7" s="55" customFormat="1" ht="31.9" hidden="1" customHeight="1" outlineLevel="4" x14ac:dyDescent="0.25">
      <c r="A3832" s="143" t="s">
        <v>2884</v>
      </c>
      <c r="B3832" s="99" t="s">
        <v>1886</v>
      </c>
      <c r="C3832" s="90"/>
      <c r="D3832" s="90"/>
      <c r="E3832" s="92"/>
      <c r="F3832" s="93"/>
      <c r="G3832" s="94"/>
    </row>
    <row r="3833" spans="1:7" s="55" customFormat="1" ht="31.9" hidden="1" customHeight="1" outlineLevel="4" x14ac:dyDescent="0.25">
      <c r="A3833" s="143" t="s">
        <v>2885</v>
      </c>
      <c r="B3833" s="107" t="s">
        <v>328</v>
      </c>
      <c r="C3833" s="90"/>
      <c r="D3833" s="90"/>
      <c r="E3833" s="92"/>
      <c r="F3833" s="93"/>
      <c r="G3833" s="94"/>
    </row>
    <row r="3834" spans="1:7" s="55" customFormat="1" ht="31.9" hidden="1" customHeight="1" outlineLevel="4" x14ac:dyDescent="0.25">
      <c r="A3834" s="143" t="s">
        <v>2886</v>
      </c>
      <c r="B3834" s="99" t="s">
        <v>1464</v>
      </c>
      <c r="C3834" s="90"/>
      <c r="D3834" s="90"/>
      <c r="E3834" s="92"/>
      <c r="F3834" s="93"/>
      <c r="G3834" s="94"/>
    </row>
    <row r="3835" spans="1:7" s="55" customFormat="1" ht="31.9" hidden="1" customHeight="1" outlineLevel="4" x14ac:dyDescent="0.25">
      <c r="A3835" s="143" t="s">
        <v>2887</v>
      </c>
      <c r="B3835" s="99" t="s">
        <v>1465</v>
      </c>
      <c r="C3835" s="90"/>
      <c r="D3835" s="90"/>
      <c r="E3835" s="92"/>
      <c r="F3835" s="93"/>
      <c r="G3835" s="94"/>
    </row>
    <row r="3836" spans="1:7" s="55" customFormat="1" ht="31.9" hidden="1" customHeight="1" outlineLevel="4" x14ac:dyDescent="0.25">
      <c r="A3836" s="143" t="s">
        <v>2888</v>
      </c>
      <c r="B3836" s="99" t="s">
        <v>1466</v>
      </c>
      <c r="C3836" s="90"/>
      <c r="D3836" s="90"/>
      <c r="E3836" s="92"/>
      <c r="F3836" s="93"/>
      <c r="G3836" s="94"/>
    </row>
    <row r="3837" spans="1:7" s="55" customFormat="1" ht="31.9" hidden="1" customHeight="1" outlineLevel="4" x14ac:dyDescent="0.25">
      <c r="A3837" s="143" t="s">
        <v>2889</v>
      </c>
      <c r="B3837" s="99" t="s">
        <v>1886</v>
      </c>
      <c r="C3837" s="90"/>
      <c r="D3837" s="90"/>
      <c r="E3837" s="92"/>
      <c r="F3837" s="93"/>
      <c r="G3837" s="94"/>
    </row>
    <row r="3838" spans="1:7" s="55" customFormat="1" ht="31.9" hidden="1" customHeight="1" outlineLevel="4" x14ac:dyDescent="0.25">
      <c r="A3838" s="143" t="s">
        <v>2890</v>
      </c>
      <c r="B3838" s="107" t="s">
        <v>1888</v>
      </c>
      <c r="C3838" s="90"/>
      <c r="D3838" s="90"/>
      <c r="E3838" s="92"/>
      <c r="F3838" s="93"/>
      <c r="G3838" s="94"/>
    </row>
    <row r="3839" spans="1:7" s="55" customFormat="1" ht="31.9" hidden="1" customHeight="1" outlineLevel="4" x14ac:dyDescent="0.25">
      <c r="A3839" s="143" t="s">
        <v>2891</v>
      </c>
      <c r="B3839" s="99" t="s">
        <v>1464</v>
      </c>
      <c r="C3839" s="90"/>
      <c r="D3839" s="90"/>
      <c r="E3839" s="92"/>
      <c r="F3839" s="93"/>
      <c r="G3839" s="94"/>
    </row>
    <row r="3840" spans="1:7" s="55" customFormat="1" ht="31.9" hidden="1" customHeight="1" outlineLevel="4" x14ac:dyDescent="0.25">
      <c r="A3840" s="143" t="s">
        <v>2892</v>
      </c>
      <c r="B3840" s="99" t="s">
        <v>1465</v>
      </c>
      <c r="C3840" s="90"/>
      <c r="D3840" s="90"/>
      <c r="E3840" s="92"/>
      <c r="F3840" s="93"/>
      <c r="G3840" s="94"/>
    </row>
    <row r="3841" spans="1:7" s="55" customFormat="1" ht="31.9" hidden="1" customHeight="1" outlineLevel="4" x14ac:dyDescent="0.25">
      <c r="A3841" s="143" t="s">
        <v>2893</v>
      </c>
      <c r="B3841" s="99" t="s">
        <v>1466</v>
      </c>
      <c r="C3841" s="90"/>
      <c r="D3841" s="90"/>
      <c r="E3841" s="92"/>
      <c r="F3841" s="93"/>
      <c r="G3841" s="94"/>
    </row>
    <row r="3842" spans="1:7" s="55" customFormat="1" ht="31.9" hidden="1" customHeight="1" outlineLevel="4" x14ac:dyDescent="0.25">
      <c r="A3842" s="143" t="s">
        <v>2894</v>
      </c>
      <c r="B3842" s="99" t="s">
        <v>1886</v>
      </c>
      <c r="C3842" s="90"/>
      <c r="D3842" s="90"/>
      <c r="E3842" s="92"/>
      <c r="F3842" s="93"/>
      <c r="G3842" s="94"/>
    </row>
    <row r="3843" spans="1:7" s="55" customFormat="1" ht="31.9" hidden="1" customHeight="1" outlineLevel="4" x14ac:dyDescent="0.25">
      <c r="A3843" s="143" t="s">
        <v>2895</v>
      </c>
      <c r="B3843" s="107" t="s">
        <v>1889</v>
      </c>
      <c r="C3843" s="90"/>
      <c r="D3843" s="90"/>
      <c r="E3843" s="92"/>
      <c r="F3843" s="93"/>
      <c r="G3843" s="94"/>
    </row>
    <row r="3844" spans="1:7" s="55" customFormat="1" ht="31.9" hidden="1" customHeight="1" outlineLevel="4" x14ac:dyDescent="0.25">
      <c r="A3844" s="143" t="s">
        <v>2896</v>
      </c>
      <c r="B3844" s="99" t="s">
        <v>1464</v>
      </c>
      <c r="C3844" s="90"/>
      <c r="D3844" s="90"/>
      <c r="E3844" s="92"/>
      <c r="F3844" s="93"/>
      <c r="G3844" s="94"/>
    </row>
    <row r="3845" spans="1:7" s="55" customFormat="1" ht="31.9" hidden="1" customHeight="1" outlineLevel="4" x14ac:dyDescent="0.25">
      <c r="A3845" s="143" t="s">
        <v>2897</v>
      </c>
      <c r="B3845" s="99" t="s">
        <v>1465</v>
      </c>
      <c r="C3845" s="90"/>
      <c r="D3845" s="90"/>
      <c r="E3845" s="92"/>
      <c r="F3845" s="93"/>
      <c r="G3845" s="94"/>
    </row>
    <row r="3846" spans="1:7" s="55" customFormat="1" ht="31.9" hidden="1" customHeight="1" outlineLevel="4" x14ac:dyDescent="0.25">
      <c r="A3846" s="143" t="s">
        <v>2898</v>
      </c>
      <c r="B3846" s="99" t="s">
        <v>1466</v>
      </c>
      <c r="C3846" s="90"/>
      <c r="D3846" s="90"/>
      <c r="E3846" s="92"/>
      <c r="F3846" s="93"/>
      <c r="G3846" s="94"/>
    </row>
    <row r="3847" spans="1:7" s="55" customFormat="1" ht="31.9" hidden="1" customHeight="1" outlineLevel="4" x14ac:dyDescent="0.25">
      <c r="A3847" s="143" t="s">
        <v>2899</v>
      </c>
      <c r="B3847" s="99" t="s">
        <v>1886</v>
      </c>
      <c r="C3847" s="90"/>
      <c r="D3847" s="90"/>
      <c r="E3847" s="92"/>
      <c r="F3847" s="93"/>
      <c r="G3847" s="94"/>
    </row>
    <row r="3848" spans="1:7" s="55" customFormat="1" ht="31.9" hidden="1" customHeight="1" outlineLevel="4" x14ac:dyDescent="0.25">
      <c r="A3848" s="143" t="s">
        <v>2900</v>
      </c>
      <c r="B3848" s="107" t="s">
        <v>1467</v>
      </c>
      <c r="C3848" s="90"/>
      <c r="D3848" s="90"/>
      <c r="E3848" s="92"/>
      <c r="F3848" s="93"/>
      <c r="G3848" s="94"/>
    </row>
    <row r="3849" spans="1:7" s="55" customFormat="1" ht="31.9" hidden="1" customHeight="1" outlineLevel="4" x14ac:dyDescent="0.25">
      <c r="A3849" s="143" t="s">
        <v>2901</v>
      </c>
      <c r="B3849" s="99" t="s">
        <v>1464</v>
      </c>
      <c r="C3849" s="90"/>
      <c r="D3849" s="90"/>
      <c r="E3849" s="92"/>
      <c r="F3849" s="93"/>
      <c r="G3849" s="94"/>
    </row>
    <row r="3850" spans="1:7" s="55" customFormat="1" ht="31.9" hidden="1" customHeight="1" outlineLevel="4" x14ac:dyDescent="0.25">
      <c r="A3850" s="143" t="s">
        <v>2902</v>
      </c>
      <c r="B3850" s="99" t="s">
        <v>1465</v>
      </c>
      <c r="C3850" s="90"/>
      <c r="D3850" s="90"/>
      <c r="E3850" s="92"/>
      <c r="F3850" s="93"/>
      <c r="G3850" s="94"/>
    </row>
    <row r="3851" spans="1:7" s="55" customFormat="1" ht="31.9" hidden="1" customHeight="1" outlineLevel="4" x14ac:dyDescent="0.25">
      <c r="A3851" s="143" t="s">
        <v>2903</v>
      </c>
      <c r="B3851" s="99" t="s">
        <v>1466</v>
      </c>
      <c r="C3851" s="90"/>
      <c r="D3851" s="90"/>
      <c r="E3851" s="92"/>
      <c r="F3851" s="93"/>
      <c r="G3851" s="94"/>
    </row>
    <row r="3852" spans="1:7" s="55" customFormat="1" ht="31.9" hidden="1" customHeight="1" outlineLevel="4" x14ac:dyDescent="0.25">
      <c r="A3852" s="143" t="s">
        <v>2904</v>
      </c>
      <c r="B3852" s="99" t="s">
        <v>1886</v>
      </c>
      <c r="C3852" s="90"/>
      <c r="D3852" s="90"/>
      <c r="E3852" s="92"/>
      <c r="F3852" s="93"/>
      <c r="G3852" s="94"/>
    </row>
    <row r="3853" spans="1:7" s="55" customFormat="1" ht="31.9" hidden="1" customHeight="1" outlineLevel="4" x14ac:dyDescent="0.25">
      <c r="A3853" s="143" t="s">
        <v>2905</v>
      </c>
      <c r="B3853" s="107" t="s">
        <v>1468</v>
      </c>
      <c r="C3853" s="90"/>
      <c r="D3853" s="90"/>
      <c r="E3853" s="92"/>
      <c r="F3853" s="93"/>
      <c r="G3853" s="94"/>
    </row>
    <row r="3854" spans="1:7" s="55" customFormat="1" ht="31.9" hidden="1" customHeight="1" outlineLevel="4" x14ac:dyDescent="0.25">
      <c r="A3854" s="143" t="s">
        <v>2906</v>
      </c>
      <c r="B3854" s="99" t="s">
        <v>1464</v>
      </c>
      <c r="C3854" s="90"/>
      <c r="D3854" s="90"/>
      <c r="E3854" s="92"/>
      <c r="F3854" s="93"/>
      <c r="G3854" s="94"/>
    </row>
    <row r="3855" spans="1:7" s="55" customFormat="1" ht="31.9" hidden="1" customHeight="1" outlineLevel="4" x14ac:dyDescent="0.25">
      <c r="A3855" s="143" t="s">
        <v>2907</v>
      </c>
      <c r="B3855" s="99" t="s">
        <v>1465</v>
      </c>
      <c r="C3855" s="90"/>
      <c r="D3855" s="90"/>
      <c r="E3855" s="92"/>
      <c r="F3855" s="93"/>
      <c r="G3855" s="94"/>
    </row>
    <row r="3856" spans="1:7" s="55" customFormat="1" ht="31.9" hidden="1" customHeight="1" outlineLevel="4" x14ac:dyDescent="0.25">
      <c r="A3856" s="143" t="s">
        <v>2908</v>
      </c>
      <c r="B3856" s="99" t="s">
        <v>1466</v>
      </c>
      <c r="C3856" s="90"/>
      <c r="D3856" s="90"/>
      <c r="E3856" s="92"/>
      <c r="F3856" s="93"/>
      <c r="G3856" s="94"/>
    </row>
    <row r="3857" spans="1:7" s="55" customFormat="1" ht="31.9" hidden="1" customHeight="1" outlineLevel="4" x14ac:dyDescent="0.25">
      <c r="A3857" s="143" t="s">
        <v>2909</v>
      </c>
      <c r="B3857" s="99" t="s">
        <v>1886</v>
      </c>
      <c r="C3857" s="90"/>
      <c r="D3857" s="90"/>
      <c r="E3857" s="92"/>
      <c r="F3857" s="93"/>
      <c r="G3857" s="94"/>
    </row>
    <row r="3858" spans="1:7" s="55" customFormat="1" ht="31.9" hidden="1" customHeight="1" outlineLevel="4" x14ac:dyDescent="0.25">
      <c r="A3858" s="143" t="s">
        <v>2910</v>
      </c>
      <c r="B3858" s="107" t="s">
        <v>1469</v>
      </c>
      <c r="C3858" s="90"/>
      <c r="D3858" s="90"/>
      <c r="E3858" s="92"/>
      <c r="F3858" s="93"/>
      <c r="G3858" s="94"/>
    </row>
    <row r="3859" spans="1:7" s="55" customFormat="1" ht="31.9" hidden="1" customHeight="1" outlineLevel="4" x14ac:dyDescent="0.25">
      <c r="A3859" s="143" t="s">
        <v>2911</v>
      </c>
      <c r="B3859" s="99" t="s">
        <v>1464</v>
      </c>
      <c r="C3859" s="90"/>
      <c r="D3859" s="90"/>
      <c r="E3859" s="92"/>
      <c r="F3859" s="93"/>
      <c r="G3859" s="94"/>
    </row>
    <row r="3860" spans="1:7" s="55" customFormat="1" ht="31.9" hidden="1" customHeight="1" outlineLevel="4" x14ac:dyDescent="0.25">
      <c r="A3860" s="143" t="s">
        <v>2912</v>
      </c>
      <c r="B3860" s="99" t="s">
        <v>1465</v>
      </c>
      <c r="C3860" s="90"/>
      <c r="D3860" s="90"/>
      <c r="E3860" s="92"/>
      <c r="F3860" s="93"/>
      <c r="G3860" s="94"/>
    </row>
    <row r="3861" spans="1:7" s="55" customFormat="1" ht="31.9" hidden="1" customHeight="1" outlineLevel="4" x14ac:dyDescent="0.25">
      <c r="A3861" s="143" t="s">
        <v>2913</v>
      </c>
      <c r="B3861" s="99" t="s">
        <v>1466</v>
      </c>
      <c r="C3861" s="90"/>
      <c r="D3861" s="90"/>
      <c r="E3861" s="92"/>
      <c r="F3861" s="93"/>
      <c r="G3861" s="94"/>
    </row>
    <row r="3862" spans="1:7" s="55" customFormat="1" ht="31.9" hidden="1" customHeight="1" outlineLevel="4" x14ac:dyDescent="0.25">
      <c r="A3862" s="143" t="s">
        <v>2914</v>
      </c>
      <c r="B3862" s="99" t="s">
        <v>1886</v>
      </c>
      <c r="C3862" s="90"/>
      <c r="D3862" s="90"/>
      <c r="E3862" s="92"/>
      <c r="F3862" s="93"/>
      <c r="G3862" s="94"/>
    </row>
    <row r="3863" spans="1:7" s="55" customFormat="1" ht="31.9" hidden="1" customHeight="1" outlineLevel="4" x14ac:dyDescent="0.25">
      <c r="A3863" s="143" t="s">
        <v>2915</v>
      </c>
      <c r="B3863" s="107" t="s">
        <v>1470</v>
      </c>
      <c r="C3863" s="90"/>
      <c r="D3863" s="90"/>
      <c r="E3863" s="92"/>
      <c r="F3863" s="93"/>
      <c r="G3863" s="94"/>
    </row>
    <row r="3864" spans="1:7" s="55" customFormat="1" ht="31.9" hidden="1" customHeight="1" outlineLevel="4" x14ac:dyDescent="0.25">
      <c r="A3864" s="143" t="s">
        <v>2916</v>
      </c>
      <c r="B3864" s="99" t="s">
        <v>1464</v>
      </c>
      <c r="C3864" s="90"/>
      <c r="D3864" s="90"/>
      <c r="E3864" s="92"/>
      <c r="F3864" s="93"/>
      <c r="G3864" s="94"/>
    </row>
    <row r="3865" spans="1:7" s="55" customFormat="1" ht="31.9" hidden="1" customHeight="1" outlineLevel="4" x14ac:dyDescent="0.25">
      <c r="A3865" s="143" t="s">
        <v>2917</v>
      </c>
      <c r="B3865" s="99" t="s">
        <v>1465</v>
      </c>
      <c r="C3865" s="90"/>
      <c r="D3865" s="90"/>
      <c r="E3865" s="92"/>
      <c r="F3865" s="93"/>
      <c r="G3865" s="94"/>
    </row>
    <row r="3866" spans="1:7" s="55" customFormat="1" ht="31.9" hidden="1" customHeight="1" outlineLevel="4" x14ac:dyDescent="0.25">
      <c r="A3866" s="143" t="s">
        <v>2918</v>
      </c>
      <c r="B3866" s="99" t="s">
        <v>1466</v>
      </c>
      <c r="C3866" s="90"/>
      <c r="D3866" s="90"/>
      <c r="E3866" s="92"/>
      <c r="F3866" s="93"/>
      <c r="G3866" s="94"/>
    </row>
    <row r="3867" spans="1:7" s="55" customFormat="1" ht="31.9" hidden="1" customHeight="1" outlineLevel="4" x14ac:dyDescent="0.25">
      <c r="A3867" s="143" t="s">
        <v>2919</v>
      </c>
      <c r="B3867" s="99" t="s">
        <v>1886</v>
      </c>
      <c r="C3867" s="90"/>
      <c r="D3867" s="90"/>
      <c r="E3867" s="92"/>
      <c r="F3867" s="93"/>
      <c r="G3867" s="94"/>
    </row>
    <row r="3868" spans="1:7" s="55" customFormat="1" ht="31.9" hidden="1" customHeight="1" outlineLevel="4" x14ac:dyDescent="0.25">
      <c r="A3868" s="143" t="s">
        <v>2920</v>
      </c>
      <c r="B3868" s="107" t="s">
        <v>1471</v>
      </c>
      <c r="C3868" s="90"/>
      <c r="D3868" s="90"/>
      <c r="E3868" s="92"/>
      <c r="F3868" s="93"/>
      <c r="G3868" s="94"/>
    </row>
    <row r="3869" spans="1:7" s="55" customFormat="1" ht="31.9" hidden="1" customHeight="1" outlineLevel="4" x14ac:dyDescent="0.25">
      <c r="A3869" s="143" t="s">
        <v>2921</v>
      </c>
      <c r="B3869" s="99" t="s">
        <v>1464</v>
      </c>
      <c r="C3869" s="90"/>
      <c r="D3869" s="90"/>
      <c r="E3869" s="92"/>
      <c r="F3869" s="93"/>
      <c r="G3869" s="94"/>
    </row>
    <row r="3870" spans="1:7" s="55" customFormat="1" ht="31.9" hidden="1" customHeight="1" outlineLevel="4" x14ac:dyDescent="0.25">
      <c r="A3870" s="143" t="s">
        <v>2922</v>
      </c>
      <c r="B3870" s="99" t="s">
        <v>1465</v>
      </c>
      <c r="C3870" s="90"/>
      <c r="D3870" s="90"/>
      <c r="E3870" s="92"/>
      <c r="F3870" s="93"/>
      <c r="G3870" s="94"/>
    </row>
    <row r="3871" spans="1:7" s="55" customFormat="1" ht="31.9" hidden="1" customHeight="1" outlineLevel="4" x14ac:dyDescent="0.25">
      <c r="A3871" s="143" t="s">
        <v>2923</v>
      </c>
      <c r="B3871" s="99" t="s">
        <v>1466</v>
      </c>
      <c r="C3871" s="90"/>
      <c r="D3871" s="90"/>
      <c r="E3871" s="92"/>
      <c r="F3871" s="93"/>
      <c r="G3871" s="94"/>
    </row>
    <row r="3872" spans="1:7" s="55" customFormat="1" ht="31.9" hidden="1" customHeight="1" outlineLevel="4" x14ac:dyDescent="0.25">
      <c r="A3872" s="143" t="s">
        <v>2924</v>
      </c>
      <c r="B3872" s="99" t="s">
        <v>1886</v>
      </c>
      <c r="C3872" s="90"/>
      <c r="D3872" s="90"/>
      <c r="E3872" s="92"/>
      <c r="F3872" s="93"/>
      <c r="G3872" s="94"/>
    </row>
    <row r="3873" spans="1:7" s="55" customFormat="1" ht="31.9" hidden="1" customHeight="1" outlineLevel="4" x14ac:dyDescent="0.25">
      <c r="A3873" s="143" t="s">
        <v>2925</v>
      </c>
      <c r="B3873" s="107" t="s">
        <v>1472</v>
      </c>
      <c r="C3873" s="90"/>
      <c r="D3873" s="90"/>
      <c r="E3873" s="92"/>
      <c r="F3873" s="93"/>
      <c r="G3873" s="94"/>
    </row>
    <row r="3874" spans="1:7" s="55" customFormat="1" ht="31.9" hidden="1" customHeight="1" outlineLevel="4" x14ac:dyDescent="0.25">
      <c r="A3874" s="143" t="s">
        <v>2926</v>
      </c>
      <c r="B3874" s="99" t="s">
        <v>1464</v>
      </c>
      <c r="C3874" s="90"/>
      <c r="D3874" s="90"/>
      <c r="E3874" s="92"/>
      <c r="F3874" s="93"/>
      <c r="G3874" s="94"/>
    </row>
    <row r="3875" spans="1:7" s="55" customFormat="1" ht="31.9" hidden="1" customHeight="1" outlineLevel="4" x14ac:dyDescent="0.25">
      <c r="A3875" s="143" t="s">
        <v>2927</v>
      </c>
      <c r="B3875" s="99" t="s">
        <v>1465</v>
      </c>
      <c r="C3875" s="90"/>
      <c r="D3875" s="90"/>
      <c r="E3875" s="92"/>
      <c r="F3875" s="93"/>
      <c r="G3875" s="94"/>
    </row>
    <row r="3876" spans="1:7" s="55" customFormat="1" ht="31.9" hidden="1" customHeight="1" outlineLevel="4" x14ac:dyDescent="0.25">
      <c r="A3876" s="143" t="s">
        <v>2928</v>
      </c>
      <c r="B3876" s="99" t="s">
        <v>1466</v>
      </c>
      <c r="C3876" s="90"/>
      <c r="D3876" s="90"/>
      <c r="E3876" s="92"/>
      <c r="F3876" s="93"/>
      <c r="G3876" s="94"/>
    </row>
    <row r="3877" spans="1:7" s="55" customFormat="1" ht="31.9" hidden="1" customHeight="1" outlineLevel="4" x14ac:dyDescent="0.25">
      <c r="A3877" s="143" t="s">
        <v>2929</v>
      </c>
      <c r="B3877" s="99" t="s">
        <v>1886</v>
      </c>
      <c r="C3877" s="90"/>
      <c r="D3877" s="90"/>
      <c r="E3877" s="92"/>
      <c r="F3877" s="93"/>
      <c r="G3877" s="94"/>
    </row>
    <row r="3878" spans="1:7" s="55" customFormat="1" ht="31.9" hidden="1" customHeight="1" outlineLevel="4" x14ac:dyDescent="0.25">
      <c r="A3878" s="143" t="s">
        <v>2930</v>
      </c>
      <c r="B3878" s="107" t="s">
        <v>1473</v>
      </c>
      <c r="C3878" s="90"/>
      <c r="D3878" s="90"/>
      <c r="E3878" s="92"/>
      <c r="F3878" s="93"/>
      <c r="G3878" s="94"/>
    </row>
    <row r="3879" spans="1:7" s="55" customFormat="1" ht="31.9" hidden="1" customHeight="1" outlineLevel="4" x14ac:dyDescent="0.25">
      <c r="A3879" s="143" t="s">
        <v>2931</v>
      </c>
      <c r="B3879" s="99" t="s">
        <v>1464</v>
      </c>
      <c r="C3879" s="90"/>
      <c r="D3879" s="90"/>
      <c r="E3879" s="92"/>
      <c r="F3879" s="93"/>
      <c r="G3879" s="94"/>
    </row>
    <row r="3880" spans="1:7" s="55" customFormat="1" ht="31.9" hidden="1" customHeight="1" outlineLevel="4" x14ac:dyDescent="0.25">
      <c r="A3880" s="143" t="s">
        <v>2932</v>
      </c>
      <c r="B3880" s="99" t="s">
        <v>1465</v>
      </c>
      <c r="C3880" s="90"/>
      <c r="D3880" s="90"/>
      <c r="E3880" s="92"/>
      <c r="F3880" s="93"/>
      <c r="G3880" s="94"/>
    </row>
    <row r="3881" spans="1:7" s="55" customFormat="1" ht="31.9" hidden="1" customHeight="1" outlineLevel="4" x14ac:dyDescent="0.25">
      <c r="A3881" s="143" t="s">
        <v>2933</v>
      </c>
      <c r="B3881" s="99" t="s">
        <v>1466</v>
      </c>
      <c r="C3881" s="90"/>
      <c r="D3881" s="90"/>
      <c r="E3881" s="92"/>
      <c r="F3881" s="93"/>
      <c r="G3881" s="94"/>
    </row>
    <row r="3882" spans="1:7" s="55" customFormat="1" ht="31.9" hidden="1" customHeight="1" outlineLevel="4" x14ac:dyDescent="0.25">
      <c r="A3882" s="143" t="s">
        <v>2934</v>
      </c>
      <c r="B3882" s="99" t="s">
        <v>1886</v>
      </c>
      <c r="C3882" s="90"/>
      <c r="D3882" s="90"/>
      <c r="E3882" s="92"/>
      <c r="F3882" s="93"/>
      <c r="G3882" s="94"/>
    </row>
    <row r="3883" spans="1:7" s="55" customFormat="1" ht="31.9" hidden="1" customHeight="1" outlineLevel="4" x14ac:dyDescent="0.25">
      <c r="A3883" s="143" t="s">
        <v>1479</v>
      </c>
      <c r="B3883" s="61" t="s">
        <v>320</v>
      </c>
      <c r="C3883" s="90"/>
      <c r="D3883" s="90"/>
      <c r="E3883" s="92"/>
      <c r="F3883" s="93"/>
      <c r="G3883" s="94"/>
    </row>
    <row r="3884" spans="1:7" s="55" customFormat="1" ht="31.9" hidden="1" customHeight="1" outlineLevel="4" x14ac:dyDescent="0.25">
      <c r="A3884" s="143" t="s">
        <v>1480</v>
      </c>
      <c r="B3884" s="107" t="s">
        <v>314</v>
      </c>
      <c r="C3884" s="90"/>
      <c r="D3884" s="90"/>
      <c r="E3884" s="92"/>
      <c r="F3884" s="93"/>
      <c r="G3884" s="94"/>
    </row>
    <row r="3885" spans="1:7" s="55" customFormat="1" ht="31.9" hidden="1" customHeight="1" outlineLevel="4" x14ac:dyDescent="0.25">
      <c r="A3885" s="143" t="s">
        <v>1917</v>
      </c>
      <c r="B3885" s="99" t="s">
        <v>1464</v>
      </c>
      <c r="C3885" s="90"/>
      <c r="D3885" s="90"/>
      <c r="E3885" s="92"/>
      <c r="F3885" s="93"/>
      <c r="G3885" s="94"/>
    </row>
    <row r="3886" spans="1:7" s="55" customFormat="1" ht="31.9" hidden="1" customHeight="1" outlineLevel="4" x14ac:dyDescent="0.25">
      <c r="A3886" s="143" t="s">
        <v>1918</v>
      </c>
      <c r="B3886" s="99" t="s">
        <v>1465</v>
      </c>
      <c r="C3886" s="90"/>
      <c r="D3886" s="90"/>
      <c r="E3886" s="92"/>
      <c r="F3886" s="93"/>
      <c r="G3886" s="94"/>
    </row>
    <row r="3887" spans="1:7" s="55" customFormat="1" ht="31.9" hidden="1" customHeight="1" outlineLevel="4" x14ac:dyDescent="0.25">
      <c r="A3887" s="143" t="s">
        <v>1919</v>
      </c>
      <c r="B3887" s="99" t="s">
        <v>1466</v>
      </c>
      <c r="C3887" s="90"/>
      <c r="D3887" s="90"/>
      <c r="E3887" s="92"/>
      <c r="F3887" s="93"/>
      <c r="G3887" s="94"/>
    </row>
    <row r="3888" spans="1:7" s="55" customFormat="1" ht="31.9" hidden="1" customHeight="1" outlineLevel="4" x14ac:dyDescent="0.25">
      <c r="A3888" s="143" t="s">
        <v>1920</v>
      </c>
      <c r="B3888" s="99" t="s">
        <v>1886</v>
      </c>
      <c r="C3888" s="90"/>
      <c r="D3888" s="90"/>
      <c r="E3888" s="92"/>
      <c r="F3888" s="93"/>
      <c r="G3888" s="94"/>
    </row>
    <row r="3889" spans="1:7" s="55" customFormat="1" ht="31.9" hidden="1" customHeight="1" outlineLevel="4" x14ac:dyDescent="0.25">
      <c r="A3889" s="143" t="s">
        <v>1481</v>
      </c>
      <c r="B3889" s="107" t="s">
        <v>317</v>
      </c>
      <c r="C3889" s="90"/>
      <c r="D3889" s="90"/>
      <c r="E3889" s="92"/>
      <c r="F3889" s="93"/>
      <c r="G3889" s="94"/>
    </row>
    <row r="3890" spans="1:7" s="55" customFormat="1" ht="31.9" hidden="1" customHeight="1" outlineLevel="4" x14ac:dyDescent="0.25">
      <c r="A3890" s="143" t="s">
        <v>1921</v>
      </c>
      <c r="B3890" s="99" t="s">
        <v>1464</v>
      </c>
      <c r="C3890" s="90"/>
      <c r="D3890" s="90"/>
      <c r="E3890" s="92"/>
      <c r="F3890" s="93"/>
      <c r="G3890" s="94"/>
    </row>
    <row r="3891" spans="1:7" s="55" customFormat="1" ht="31.9" hidden="1" customHeight="1" outlineLevel="4" x14ac:dyDescent="0.25">
      <c r="A3891" s="143" t="s">
        <v>1922</v>
      </c>
      <c r="B3891" s="99" t="s">
        <v>1465</v>
      </c>
      <c r="C3891" s="90"/>
      <c r="D3891" s="90"/>
      <c r="E3891" s="92"/>
      <c r="F3891" s="93"/>
      <c r="G3891" s="94"/>
    </row>
    <row r="3892" spans="1:7" s="55" customFormat="1" ht="31.9" hidden="1" customHeight="1" outlineLevel="4" x14ac:dyDescent="0.25">
      <c r="A3892" s="143" t="s">
        <v>1923</v>
      </c>
      <c r="B3892" s="99" t="s">
        <v>1466</v>
      </c>
      <c r="C3892" s="90"/>
      <c r="D3892" s="90"/>
      <c r="E3892" s="92"/>
      <c r="F3892" s="93"/>
      <c r="G3892" s="94"/>
    </row>
    <row r="3893" spans="1:7" s="55" customFormat="1" ht="31.9" hidden="1" customHeight="1" outlineLevel="4" x14ac:dyDescent="0.25">
      <c r="A3893" s="143" t="s">
        <v>1924</v>
      </c>
      <c r="B3893" s="99" t="s">
        <v>1886</v>
      </c>
      <c r="C3893" s="90"/>
      <c r="D3893" s="90"/>
      <c r="E3893" s="92"/>
      <c r="F3893" s="93"/>
      <c r="G3893" s="94"/>
    </row>
    <row r="3894" spans="1:7" s="55" customFormat="1" ht="31.9" hidden="1" customHeight="1" outlineLevel="4" x14ac:dyDescent="0.25">
      <c r="A3894" s="143" t="s">
        <v>2936</v>
      </c>
      <c r="B3894" s="107" t="s">
        <v>319</v>
      </c>
      <c r="C3894" s="90"/>
      <c r="D3894" s="90"/>
      <c r="E3894" s="92"/>
      <c r="F3894" s="93"/>
      <c r="G3894" s="94"/>
    </row>
    <row r="3895" spans="1:7" s="55" customFormat="1" ht="31.9" hidden="1" customHeight="1" outlineLevel="4" x14ac:dyDescent="0.25">
      <c r="A3895" s="143" t="s">
        <v>2937</v>
      </c>
      <c r="B3895" s="99" t="s">
        <v>1464</v>
      </c>
      <c r="C3895" s="90"/>
      <c r="D3895" s="90"/>
      <c r="E3895" s="92"/>
      <c r="F3895" s="93"/>
      <c r="G3895" s="94"/>
    </row>
    <row r="3896" spans="1:7" s="55" customFormat="1" ht="31.9" hidden="1" customHeight="1" outlineLevel="4" x14ac:dyDescent="0.25">
      <c r="A3896" s="143" t="s">
        <v>2938</v>
      </c>
      <c r="B3896" s="99" t="s">
        <v>1465</v>
      </c>
      <c r="C3896" s="90"/>
      <c r="D3896" s="90"/>
      <c r="E3896" s="92"/>
      <c r="F3896" s="93"/>
      <c r="G3896" s="94"/>
    </row>
    <row r="3897" spans="1:7" s="55" customFormat="1" ht="31.9" hidden="1" customHeight="1" outlineLevel="4" x14ac:dyDescent="0.25">
      <c r="A3897" s="143" t="s">
        <v>2939</v>
      </c>
      <c r="B3897" s="99" t="s">
        <v>1466</v>
      </c>
      <c r="C3897" s="90"/>
      <c r="D3897" s="90"/>
      <c r="E3897" s="92"/>
      <c r="F3897" s="93"/>
      <c r="G3897" s="94"/>
    </row>
    <row r="3898" spans="1:7" s="55" customFormat="1" ht="31.9" hidden="1" customHeight="1" outlineLevel="4" x14ac:dyDescent="0.25">
      <c r="A3898" s="143" t="s">
        <v>2940</v>
      </c>
      <c r="B3898" s="99" t="s">
        <v>1886</v>
      </c>
      <c r="C3898" s="90"/>
      <c r="D3898" s="90"/>
      <c r="E3898" s="92"/>
      <c r="F3898" s="93"/>
      <c r="G3898" s="94"/>
    </row>
    <row r="3899" spans="1:7" s="55" customFormat="1" ht="31.9" hidden="1" customHeight="1" outlineLevel="4" x14ac:dyDescent="0.25">
      <c r="A3899" s="143" t="s">
        <v>2941</v>
      </c>
      <c r="B3899" s="107" t="s">
        <v>328</v>
      </c>
      <c r="C3899" s="90"/>
      <c r="D3899" s="90"/>
      <c r="E3899" s="92"/>
      <c r="F3899" s="93"/>
      <c r="G3899" s="94"/>
    </row>
    <row r="3900" spans="1:7" s="55" customFormat="1" ht="31.9" hidden="1" customHeight="1" outlineLevel="4" x14ac:dyDescent="0.25">
      <c r="A3900" s="143" t="s">
        <v>2942</v>
      </c>
      <c r="B3900" s="99" t="s">
        <v>1464</v>
      </c>
      <c r="C3900" s="90"/>
      <c r="D3900" s="90"/>
      <c r="E3900" s="92"/>
      <c r="F3900" s="93"/>
      <c r="G3900" s="94"/>
    </row>
    <row r="3901" spans="1:7" s="55" customFormat="1" ht="31.9" hidden="1" customHeight="1" outlineLevel="4" x14ac:dyDescent="0.25">
      <c r="A3901" s="143" t="s">
        <v>2943</v>
      </c>
      <c r="B3901" s="99" t="s">
        <v>1465</v>
      </c>
      <c r="C3901" s="90"/>
      <c r="D3901" s="90"/>
      <c r="E3901" s="92"/>
      <c r="F3901" s="93"/>
      <c r="G3901" s="94"/>
    </row>
    <row r="3902" spans="1:7" s="55" customFormat="1" ht="31.9" hidden="1" customHeight="1" outlineLevel="4" x14ac:dyDescent="0.25">
      <c r="A3902" s="143" t="s">
        <v>2944</v>
      </c>
      <c r="B3902" s="99" t="s">
        <v>1466</v>
      </c>
      <c r="C3902" s="90"/>
      <c r="D3902" s="90"/>
      <c r="E3902" s="92"/>
      <c r="F3902" s="93"/>
      <c r="G3902" s="94"/>
    </row>
    <row r="3903" spans="1:7" s="55" customFormat="1" ht="31.9" hidden="1" customHeight="1" outlineLevel="4" x14ac:dyDescent="0.25">
      <c r="A3903" s="143" t="s">
        <v>2945</v>
      </c>
      <c r="B3903" s="99" t="s">
        <v>1886</v>
      </c>
      <c r="C3903" s="90"/>
      <c r="D3903" s="90"/>
      <c r="E3903" s="92"/>
      <c r="F3903" s="93"/>
      <c r="G3903" s="94"/>
    </row>
    <row r="3904" spans="1:7" s="55" customFormat="1" ht="31.9" hidden="1" customHeight="1" outlineLevel="4" x14ac:dyDescent="0.25">
      <c r="A3904" s="143" t="s">
        <v>2946</v>
      </c>
      <c r="B3904" s="107" t="s">
        <v>1888</v>
      </c>
      <c r="C3904" s="90"/>
      <c r="D3904" s="90"/>
      <c r="E3904" s="92"/>
      <c r="F3904" s="93"/>
      <c r="G3904" s="94"/>
    </row>
    <row r="3905" spans="1:7" s="55" customFormat="1" ht="31.9" hidden="1" customHeight="1" outlineLevel="4" x14ac:dyDescent="0.25">
      <c r="A3905" s="143" t="s">
        <v>2947</v>
      </c>
      <c r="B3905" s="99" t="s">
        <v>1464</v>
      </c>
      <c r="C3905" s="90"/>
      <c r="D3905" s="90"/>
      <c r="E3905" s="92"/>
      <c r="F3905" s="93"/>
      <c r="G3905" s="94"/>
    </row>
    <row r="3906" spans="1:7" s="55" customFormat="1" ht="31.9" hidden="1" customHeight="1" outlineLevel="4" x14ac:dyDescent="0.25">
      <c r="A3906" s="143" t="s">
        <v>2948</v>
      </c>
      <c r="B3906" s="99" t="s">
        <v>1465</v>
      </c>
      <c r="C3906" s="90"/>
      <c r="D3906" s="90"/>
      <c r="E3906" s="92"/>
      <c r="F3906" s="93"/>
      <c r="G3906" s="94"/>
    </row>
    <row r="3907" spans="1:7" s="55" customFormat="1" ht="31.9" hidden="1" customHeight="1" outlineLevel="4" x14ac:dyDescent="0.25">
      <c r="A3907" s="143" t="s">
        <v>2949</v>
      </c>
      <c r="B3907" s="99" t="s">
        <v>1466</v>
      </c>
      <c r="C3907" s="90"/>
      <c r="D3907" s="90"/>
      <c r="E3907" s="92"/>
      <c r="F3907" s="93"/>
      <c r="G3907" s="94"/>
    </row>
    <row r="3908" spans="1:7" s="55" customFormat="1" ht="31.9" hidden="1" customHeight="1" outlineLevel="4" x14ac:dyDescent="0.25">
      <c r="A3908" s="143" t="s">
        <v>2950</v>
      </c>
      <c r="B3908" s="99" t="s">
        <v>1886</v>
      </c>
      <c r="C3908" s="90"/>
      <c r="D3908" s="90"/>
      <c r="E3908" s="92"/>
      <c r="F3908" s="93"/>
      <c r="G3908" s="94"/>
    </row>
    <row r="3909" spans="1:7" s="55" customFormat="1" ht="31.9" hidden="1" customHeight="1" outlineLevel="4" x14ac:dyDescent="0.25">
      <c r="A3909" s="143" t="s">
        <v>2951</v>
      </c>
      <c r="B3909" s="107" t="s">
        <v>1889</v>
      </c>
      <c r="C3909" s="90"/>
      <c r="D3909" s="90"/>
      <c r="E3909" s="92"/>
      <c r="F3909" s="93"/>
      <c r="G3909" s="94"/>
    </row>
    <row r="3910" spans="1:7" s="55" customFormat="1" ht="31.9" hidden="1" customHeight="1" outlineLevel="4" x14ac:dyDescent="0.25">
      <c r="A3910" s="143" t="s">
        <v>2952</v>
      </c>
      <c r="B3910" s="99" t="s">
        <v>1464</v>
      </c>
      <c r="C3910" s="90"/>
      <c r="D3910" s="90"/>
      <c r="E3910" s="92"/>
      <c r="F3910" s="93"/>
      <c r="G3910" s="94"/>
    </row>
    <row r="3911" spans="1:7" s="55" customFormat="1" ht="31.9" hidden="1" customHeight="1" outlineLevel="4" x14ac:dyDescent="0.25">
      <c r="A3911" s="143" t="s">
        <v>2953</v>
      </c>
      <c r="B3911" s="99" t="s">
        <v>1465</v>
      </c>
      <c r="C3911" s="90"/>
      <c r="D3911" s="90"/>
      <c r="E3911" s="92"/>
      <c r="F3911" s="93"/>
      <c r="G3911" s="94"/>
    </row>
    <row r="3912" spans="1:7" s="55" customFormat="1" ht="31.9" hidden="1" customHeight="1" outlineLevel="4" x14ac:dyDescent="0.25">
      <c r="A3912" s="143" t="s">
        <v>2954</v>
      </c>
      <c r="B3912" s="99" t="s">
        <v>1466</v>
      </c>
      <c r="C3912" s="90"/>
      <c r="D3912" s="90"/>
      <c r="E3912" s="92"/>
      <c r="F3912" s="93"/>
      <c r="G3912" s="94"/>
    </row>
    <row r="3913" spans="1:7" s="55" customFormat="1" ht="31.9" hidden="1" customHeight="1" outlineLevel="4" x14ac:dyDescent="0.25">
      <c r="A3913" s="143" t="s">
        <v>2955</v>
      </c>
      <c r="B3913" s="99" t="s">
        <v>1886</v>
      </c>
      <c r="C3913" s="90"/>
      <c r="D3913" s="90"/>
      <c r="E3913" s="92"/>
      <c r="F3913" s="93"/>
      <c r="G3913" s="94"/>
    </row>
    <row r="3914" spans="1:7" s="55" customFormat="1" ht="31.9" hidden="1" customHeight="1" outlineLevel="4" x14ac:dyDescent="0.25">
      <c r="A3914" s="143" t="s">
        <v>2956</v>
      </c>
      <c r="B3914" s="107" t="s">
        <v>1467</v>
      </c>
      <c r="C3914" s="90"/>
      <c r="D3914" s="90"/>
      <c r="E3914" s="92"/>
      <c r="F3914" s="93"/>
      <c r="G3914" s="94"/>
    </row>
    <row r="3915" spans="1:7" s="55" customFormat="1" ht="31.9" hidden="1" customHeight="1" outlineLevel="4" x14ac:dyDescent="0.25">
      <c r="A3915" s="143" t="s">
        <v>2957</v>
      </c>
      <c r="B3915" s="99" t="s">
        <v>1464</v>
      </c>
      <c r="C3915" s="90"/>
      <c r="D3915" s="90"/>
      <c r="E3915" s="92"/>
      <c r="F3915" s="93"/>
      <c r="G3915" s="94"/>
    </row>
    <row r="3916" spans="1:7" s="55" customFormat="1" ht="31.9" hidden="1" customHeight="1" outlineLevel="4" x14ac:dyDescent="0.25">
      <c r="A3916" s="143" t="s">
        <v>2958</v>
      </c>
      <c r="B3916" s="99" t="s">
        <v>1465</v>
      </c>
      <c r="C3916" s="90"/>
      <c r="D3916" s="90"/>
      <c r="E3916" s="92"/>
      <c r="F3916" s="93"/>
      <c r="G3916" s="94"/>
    </row>
    <row r="3917" spans="1:7" s="55" customFormat="1" ht="31.9" hidden="1" customHeight="1" outlineLevel="4" x14ac:dyDescent="0.25">
      <c r="A3917" s="143" t="s">
        <v>2959</v>
      </c>
      <c r="B3917" s="99" t="s">
        <v>1466</v>
      </c>
      <c r="C3917" s="90"/>
      <c r="D3917" s="90"/>
      <c r="E3917" s="92"/>
      <c r="F3917" s="93"/>
      <c r="G3917" s="94"/>
    </row>
    <row r="3918" spans="1:7" s="55" customFormat="1" ht="31.9" hidden="1" customHeight="1" outlineLevel="4" x14ac:dyDescent="0.25">
      <c r="A3918" s="143" t="s">
        <v>2960</v>
      </c>
      <c r="B3918" s="99" t="s">
        <v>1886</v>
      </c>
      <c r="C3918" s="90"/>
      <c r="D3918" s="90"/>
      <c r="E3918" s="92"/>
      <c r="F3918" s="93"/>
      <c r="G3918" s="94"/>
    </row>
    <row r="3919" spans="1:7" s="55" customFormat="1" ht="31.9" hidden="1" customHeight="1" outlineLevel="4" x14ac:dyDescent="0.25">
      <c r="A3919" s="143" t="s">
        <v>2961</v>
      </c>
      <c r="B3919" s="107" t="s">
        <v>1468</v>
      </c>
      <c r="C3919" s="90"/>
      <c r="D3919" s="90"/>
      <c r="E3919" s="92"/>
      <c r="F3919" s="93"/>
      <c r="G3919" s="94"/>
    </row>
    <row r="3920" spans="1:7" s="55" customFormat="1" ht="31.9" hidden="1" customHeight="1" outlineLevel="4" x14ac:dyDescent="0.25">
      <c r="A3920" s="143" t="s">
        <v>2962</v>
      </c>
      <c r="B3920" s="99" t="s">
        <v>1464</v>
      </c>
      <c r="C3920" s="90"/>
      <c r="D3920" s="90"/>
      <c r="E3920" s="92"/>
      <c r="F3920" s="93"/>
      <c r="G3920" s="94"/>
    </row>
    <row r="3921" spans="1:7" s="55" customFormat="1" ht="31.9" hidden="1" customHeight="1" outlineLevel="4" x14ac:dyDescent="0.25">
      <c r="A3921" s="143" t="s">
        <v>2963</v>
      </c>
      <c r="B3921" s="99" t="s">
        <v>1465</v>
      </c>
      <c r="C3921" s="90"/>
      <c r="D3921" s="90"/>
      <c r="E3921" s="92"/>
      <c r="F3921" s="93"/>
      <c r="G3921" s="94"/>
    </row>
    <row r="3922" spans="1:7" s="55" customFormat="1" ht="31.9" hidden="1" customHeight="1" outlineLevel="4" x14ac:dyDescent="0.25">
      <c r="A3922" s="143" t="s">
        <v>2964</v>
      </c>
      <c r="B3922" s="99" t="s">
        <v>1466</v>
      </c>
      <c r="C3922" s="90"/>
      <c r="D3922" s="90"/>
      <c r="E3922" s="92"/>
      <c r="F3922" s="93"/>
      <c r="G3922" s="94"/>
    </row>
    <row r="3923" spans="1:7" s="55" customFormat="1" ht="31.9" hidden="1" customHeight="1" outlineLevel="4" x14ac:dyDescent="0.25">
      <c r="A3923" s="143" t="s">
        <v>2965</v>
      </c>
      <c r="B3923" s="99" t="s">
        <v>1886</v>
      </c>
      <c r="C3923" s="90"/>
      <c r="D3923" s="90"/>
      <c r="E3923" s="92"/>
      <c r="F3923" s="93"/>
      <c r="G3923" s="94"/>
    </row>
    <row r="3924" spans="1:7" s="55" customFormat="1" ht="31.9" hidden="1" customHeight="1" outlineLevel="4" x14ac:dyDescent="0.25">
      <c r="A3924" s="143" t="s">
        <v>2966</v>
      </c>
      <c r="B3924" s="107" t="s">
        <v>1469</v>
      </c>
      <c r="C3924" s="90"/>
      <c r="D3924" s="90"/>
      <c r="E3924" s="92"/>
      <c r="F3924" s="93"/>
      <c r="G3924" s="94"/>
    </row>
    <row r="3925" spans="1:7" s="55" customFormat="1" ht="31.9" hidden="1" customHeight="1" outlineLevel="4" x14ac:dyDescent="0.25">
      <c r="A3925" s="143" t="s">
        <v>2967</v>
      </c>
      <c r="B3925" s="99" t="s">
        <v>1464</v>
      </c>
      <c r="C3925" s="90"/>
      <c r="D3925" s="90"/>
      <c r="E3925" s="92"/>
      <c r="F3925" s="93"/>
      <c r="G3925" s="94"/>
    </row>
    <row r="3926" spans="1:7" s="55" customFormat="1" ht="31.9" hidden="1" customHeight="1" outlineLevel="4" x14ac:dyDescent="0.25">
      <c r="A3926" s="143" t="s">
        <v>2968</v>
      </c>
      <c r="B3926" s="99" t="s">
        <v>1465</v>
      </c>
      <c r="C3926" s="90"/>
      <c r="D3926" s="90"/>
      <c r="E3926" s="92"/>
      <c r="F3926" s="93"/>
      <c r="G3926" s="94"/>
    </row>
    <row r="3927" spans="1:7" s="55" customFormat="1" ht="31.9" hidden="1" customHeight="1" outlineLevel="4" x14ac:dyDescent="0.25">
      <c r="A3927" s="143" t="s">
        <v>2969</v>
      </c>
      <c r="B3927" s="99" t="s">
        <v>1466</v>
      </c>
      <c r="C3927" s="90"/>
      <c r="D3927" s="90"/>
      <c r="E3927" s="92"/>
      <c r="F3927" s="93"/>
      <c r="G3927" s="94"/>
    </row>
    <row r="3928" spans="1:7" s="55" customFormat="1" ht="31.9" hidden="1" customHeight="1" outlineLevel="4" x14ac:dyDescent="0.25">
      <c r="A3928" s="143" t="s">
        <v>2970</v>
      </c>
      <c r="B3928" s="99" t="s">
        <v>1886</v>
      </c>
      <c r="C3928" s="90"/>
      <c r="D3928" s="90"/>
      <c r="E3928" s="92"/>
      <c r="F3928" s="93"/>
      <c r="G3928" s="94"/>
    </row>
    <row r="3929" spans="1:7" s="55" customFormat="1" ht="31.9" hidden="1" customHeight="1" outlineLevel="4" x14ac:dyDescent="0.25">
      <c r="A3929" s="143" t="s">
        <v>2971</v>
      </c>
      <c r="B3929" s="107" t="s">
        <v>1470</v>
      </c>
      <c r="C3929" s="90"/>
      <c r="D3929" s="90"/>
      <c r="E3929" s="92"/>
      <c r="F3929" s="93"/>
      <c r="G3929" s="94"/>
    </row>
    <row r="3930" spans="1:7" s="55" customFormat="1" ht="31.9" hidden="1" customHeight="1" outlineLevel="4" x14ac:dyDescent="0.25">
      <c r="A3930" s="143" t="s">
        <v>2972</v>
      </c>
      <c r="B3930" s="99" t="s">
        <v>1464</v>
      </c>
      <c r="C3930" s="90"/>
      <c r="D3930" s="90"/>
      <c r="E3930" s="92"/>
      <c r="F3930" s="93"/>
      <c r="G3930" s="94"/>
    </row>
    <row r="3931" spans="1:7" s="55" customFormat="1" ht="31.9" hidden="1" customHeight="1" outlineLevel="4" x14ac:dyDescent="0.25">
      <c r="A3931" s="143" t="s">
        <v>2973</v>
      </c>
      <c r="B3931" s="99" t="s">
        <v>1465</v>
      </c>
      <c r="C3931" s="90"/>
      <c r="D3931" s="90"/>
      <c r="E3931" s="92"/>
      <c r="F3931" s="93"/>
      <c r="G3931" s="94"/>
    </row>
    <row r="3932" spans="1:7" s="55" customFormat="1" ht="31.9" hidden="1" customHeight="1" outlineLevel="4" x14ac:dyDescent="0.25">
      <c r="A3932" s="143" t="s">
        <v>2974</v>
      </c>
      <c r="B3932" s="99" t="s">
        <v>1466</v>
      </c>
      <c r="C3932" s="90"/>
      <c r="D3932" s="90"/>
      <c r="E3932" s="92"/>
      <c r="F3932" s="93"/>
      <c r="G3932" s="94"/>
    </row>
    <row r="3933" spans="1:7" s="55" customFormat="1" ht="31.9" hidden="1" customHeight="1" outlineLevel="4" x14ac:dyDescent="0.25">
      <c r="A3933" s="143" t="s">
        <v>2975</v>
      </c>
      <c r="B3933" s="99" t="s">
        <v>1886</v>
      </c>
      <c r="C3933" s="90"/>
      <c r="D3933" s="90"/>
      <c r="E3933" s="92"/>
      <c r="F3933" s="93"/>
      <c r="G3933" s="94"/>
    </row>
    <row r="3934" spans="1:7" s="55" customFormat="1" ht="31.9" hidden="1" customHeight="1" outlineLevel="4" x14ac:dyDescent="0.25">
      <c r="A3934" s="143" t="s">
        <v>2976</v>
      </c>
      <c r="B3934" s="107" t="s">
        <v>1471</v>
      </c>
      <c r="C3934" s="90"/>
      <c r="D3934" s="90"/>
      <c r="E3934" s="92"/>
      <c r="F3934" s="93"/>
      <c r="G3934" s="94"/>
    </row>
    <row r="3935" spans="1:7" s="55" customFormat="1" ht="31.9" hidden="1" customHeight="1" outlineLevel="4" x14ac:dyDescent="0.25">
      <c r="A3935" s="143" t="s">
        <v>2977</v>
      </c>
      <c r="B3935" s="99" t="s">
        <v>1464</v>
      </c>
      <c r="C3935" s="90"/>
      <c r="D3935" s="90"/>
      <c r="E3935" s="92"/>
      <c r="F3935" s="93"/>
      <c r="G3935" s="94"/>
    </row>
    <row r="3936" spans="1:7" s="55" customFormat="1" ht="31.9" hidden="1" customHeight="1" outlineLevel="4" x14ac:dyDescent="0.25">
      <c r="A3936" s="143" t="s">
        <v>2978</v>
      </c>
      <c r="B3936" s="99" t="s">
        <v>1465</v>
      </c>
      <c r="C3936" s="90"/>
      <c r="D3936" s="90"/>
      <c r="E3936" s="92"/>
      <c r="F3936" s="93"/>
      <c r="G3936" s="94"/>
    </row>
    <row r="3937" spans="1:7" s="55" customFormat="1" ht="31.9" hidden="1" customHeight="1" outlineLevel="4" x14ac:dyDescent="0.25">
      <c r="A3937" s="143" t="s">
        <v>2979</v>
      </c>
      <c r="B3937" s="99" t="s">
        <v>1466</v>
      </c>
      <c r="C3937" s="90"/>
      <c r="D3937" s="90"/>
      <c r="E3937" s="92"/>
      <c r="F3937" s="93"/>
      <c r="G3937" s="94"/>
    </row>
    <row r="3938" spans="1:7" s="55" customFormat="1" ht="31.9" hidden="1" customHeight="1" outlineLevel="4" x14ac:dyDescent="0.25">
      <c r="A3938" s="143" t="s">
        <v>2980</v>
      </c>
      <c r="B3938" s="99" t="s">
        <v>1886</v>
      </c>
      <c r="C3938" s="90"/>
      <c r="D3938" s="90"/>
      <c r="E3938" s="92"/>
      <c r="F3938" s="93"/>
      <c r="G3938" s="94"/>
    </row>
    <row r="3939" spans="1:7" s="55" customFormat="1" ht="31.9" hidden="1" customHeight="1" outlineLevel="4" x14ac:dyDescent="0.25">
      <c r="A3939" s="143" t="s">
        <v>2981</v>
      </c>
      <c r="B3939" s="107" t="s">
        <v>1472</v>
      </c>
      <c r="C3939" s="90"/>
      <c r="D3939" s="90"/>
      <c r="E3939" s="92"/>
      <c r="F3939" s="93"/>
      <c r="G3939" s="94"/>
    </row>
    <row r="3940" spans="1:7" s="55" customFormat="1" ht="31.9" hidden="1" customHeight="1" outlineLevel="4" x14ac:dyDescent="0.25">
      <c r="A3940" s="143" t="s">
        <v>2982</v>
      </c>
      <c r="B3940" s="99" t="s">
        <v>1464</v>
      </c>
      <c r="C3940" s="90"/>
      <c r="D3940" s="90"/>
      <c r="E3940" s="92"/>
      <c r="F3940" s="93"/>
      <c r="G3940" s="94"/>
    </row>
    <row r="3941" spans="1:7" s="55" customFormat="1" ht="31.9" hidden="1" customHeight="1" outlineLevel="4" x14ac:dyDescent="0.25">
      <c r="A3941" s="143" t="s">
        <v>2983</v>
      </c>
      <c r="B3941" s="99" t="s">
        <v>1465</v>
      </c>
      <c r="C3941" s="90"/>
      <c r="D3941" s="90"/>
      <c r="E3941" s="92"/>
      <c r="F3941" s="93"/>
      <c r="G3941" s="94"/>
    </row>
    <row r="3942" spans="1:7" s="55" customFormat="1" ht="31.9" hidden="1" customHeight="1" outlineLevel="4" x14ac:dyDescent="0.25">
      <c r="A3942" s="143" t="s">
        <v>2984</v>
      </c>
      <c r="B3942" s="99" t="s">
        <v>1466</v>
      </c>
      <c r="C3942" s="90"/>
      <c r="D3942" s="90"/>
      <c r="E3942" s="92"/>
      <c r="F3942" s="93"/>
      <c r="G3942" s="94"/>
    </row>
    <row r="3943" spans="1:7" s="55" customFormat="1" ht="31.9" hidden="1" customHeight="1" outlineLevel="4" x14ac:dyDescent="0.25">
      <c r="A3943" s="143" t="s">
        <v>2985</v>
      </c>
      <c r="B3943" s="99" t="s">
        <v>1886</v>
      </c>
      <c r="C3943" s="90"/>
      <c r="D3943" s="90"/>
      <c r="E3943" s="92"/>
      <c r="F3943" s="93"/>
      <c r="G3943" s="94"/>
    </row>
    <row r="3944" spans="1:7" s="55" customFormat="1" ht="31.9" hidden="1" customHeight="1" outlineLevel="4" x14ac:dyDescent="0.25">
      <c r="A3944" s="143" t="s">
        <v>2986</v>
      </c>
      <c r="B3944" s="107" t="s">
        <v>1473</v>
      </c>
      <c r="C3944" s="90"/>
      <c r="D3944" s="90"/>
      <c r="E3944" s="92"/>
      <c r="F3944" s="93"/>
      <c r="G3944" s="94"/>
    </row>
    <row r="3945" spans="1:7" s="55" customFormat="1" ht="31.9" hidden="1" customHeight="1" outlineLevel="4" x14ac:dyDescent="0.25">
      <c r="A3945" s="143" t="s">
        <v>2987</v>
      </c>
      <c r="B3945" s="99" t="s">
        <v>1464</v>
      </c>
      <c r="C3945" s="90"/>
      <c r="D3945" s="90"/>
      <c r="E3945" s="92"/>
      <c r="F3945" s="93"/>
      <c r="G3945" s="94"/>
    </row>
    <row r="3946" spans="1:7" s="55" customFormat="1" ht="31.9" hidden="1" customHeight="1" outlineLevel="4" x14ac:dyDescent="0.25">
      <c r="A3946" s="143" t="s">
        <v>2988</v>
      </c>
      <c r="B3946" s="99" t="s">
        <v>1465</v>
      </c>
      <c r="C3946" s="90"/>
      <c r="D3946" s="90"/>
      <c r="E3946" s="92"/>
      <c r="F3946" s="93"/>
      <c r="G3946" s="94"/>
    </row>
    <row r="3947" spans="1:7" s="55" customFormat="1" ht="31.9" hidden="1" customHeight="1" outlineLevel="4" x14ac:dyDescent="0.25">
      <c r="A3947" s="143" t="s">
        <v>2989</v>
      </c>
      <c r="B3947" s="99" t="s">
        <v>1466</v>
      </c>
      <c r="C3947" s="90"/>
      <c r="D3947" s="90"/>
      <c r="E3947" s="92"/>
      <c r="F3947" s="93"/>
      <c r="G3947" s="94"/>
    </row>
    <row r="3948" spans="1:7" s="55" customFormat="1" ht="31.9" hidden="1" customHeight="1" outlineLevel="4" x14ac:dyDescent="0.25">
      <c r="A3948" s="143" t="s">
        <v>2990</v>
      </c>
      <c r="B3948" s="99" t="s">
        <v>1886</v>
      </c>
      <c r="C3948" s="90"/>
      <c r="D3948" s="90"/>
      <c r="E3948" s="92"/>
      <c r="F3948" s="93"/>
      <c r="G3948" s="94"/>
    </row>
    <row r="3949" spans="1:7" s="55" customFormat="1" ht="31.9" hidden="1" customHeight="1" outlineLevel="4" x14ac:dyDescent="0.25">
      <c r="A3949" s="143"/>
      <c r="B3949" s="130" t="s">
        <v>1904</v>
      </c>
      <c r="C3949" s="90"/>
      <c r="D3949" s="90"/>
      <c r="E3949" s="92"/>
      <c r="F3949" s="93"/>
      <c r="G3949" s="94"/>
    </row>
    <row r="3950" spans="1:7" s="55" customFormat="1" ht="31.9" hidden="1" customHeight="1" outlineLevel="4" x14ac:dyDescent="0.25">
      <c r="A3950" s="143" t="s">
        <v>2879</v>
      </c>
      <c r="B3950" s="61" t="s">
        <v>313</v>
      </c>
      <c r="C3950" s="90"/>
      <c r="D3950" s="90"/>
      <c r="E3950" s="92"/>
      <c r="F3950" s="93"/>
      <c r="G3950" s="94"/>
    </row>
    <row r="3951" spans="1:7" s="55" customFormat="1" ht="31.9" hidden="1" customHeight="1" outlineLevel="4" x14ac:dyDescent="0.25">
      <c r="A3951" s="143" t="s">
        <v>321</v>
      </c>
      <c r="B3951" s="107" t="s">
        <v>314</v>
      </c>
      <c r="C3951" s="90"/>
      <c r="D3951" s="90"/>
      <c r="E3951" s="92"/>
      <c r="F3951" s="93"/>
      <c r="G3951" s="94"/>
    </row>
    <row r="3952" spans="1:7" s="55" customFormat="1" ht="31.9" hidden="1" customHeight="1" outlineLevel="4" x14ac:dyDescent="0.25">
      <c r="A3952" s="143" t="s">
        <v>1906</v>
      </c>
      <c r="B3952" s="99" t="s">
        <v>1464</v>
      </c>
      <c r="C3952" s="90"/>
      <c r="D3952" s="90"/>
      <c r="E3952" s="92"/>
      <c r="F3952" s="93"/>
      <c r="G3952" s="94"/>
    </row>
    <row r="3953" spans="1:7" s="55" customFormat="1" ht="31.9" hidden="1" customHeight="1" outlineLevel="4" x14ac:dyDescent="0.25">
      <c r="A3953" s="143" t="s">
        <v>1909</v>
      </c>
      <c r="B3953" s="99" t="s">
        <v>1465</v>
      </c>
      <c r="C3953" s="90"/>
      <c r="D3953" s="90"/>
      <c r="E3953" s="92"/>
      <c r="F3953" s="93"/>
      <c r="G3953" s="94"/>
    </row>
    <row r="3954" spans="1:7" s="55" customFormat="1" ht="31.9" hidden="1" customHeight="1" outlineLevel="4" x14ac:dyDescent="0.25">
      <c r="A3954" s="143" t="s">
        <v>1910</v>
      </c>
      <c r="B3954" s="99" t="s">
        <v>1466</v>
      </c>
      <c r="C3954" s="90"/>
      <c r="D3954" s="90"/>
      <c r="E3954" s="92"/>
      <c r="F3954" s="93"/>
      <c r="G3954" s="94"/>
    </row>
    <row r="3955" spans="1:7" s="55" customFormat="1" ht="31.9" hidden="1" customHeight="1" outlineLevel="4" x14ac:dyDescent="0.25">
      <c r="A3955" s="143" t="s">
        <v>1911</v>
      </c>
      <c r="B3955" s="99" t="s">
        <v>1886</v>
      </c>
      <c r="C3955" s="90"/>
      <c r="D3955" s="90"/>
      <c r="E3955" s="92"/>
      <c r="F3955" s="93"/>
      <c r="G3955" s="94"/>
    </row>
    <row r="3956" spans="1:7" s="55" customFormat="1" ht="31.9" hidden="1" customHeight="1" outlineLevel="4" x14ac:dyDescent="0.25">
      <c r="A3956" s="143" t="s">
        <v>322</v>
      </c>
      <c r="B3956" s="107" t="s">
        <v>317</v>
      </c>
      <c r="C3956" s="90"/>
      <c r="D3956" s="90"/>
      <c r="E3956" s="92"/>
      <c r="F3956" s="93"/>
      <c r="G3956" s="94"/>
    </row>
    <row r="3957" spans="1:7" s="55" customFormat="1" ht="31.9" hidden="1" customHeight="1" outlineLevel="4" x14ac:dyDescent="0.25">
      <c r="A3957" s="143" t="s">
        <v>1912</v>
      </c>
      <c r="B3957" s="99" t="s">
        <v>1464</v>
      </c>
      <c r="C3957" s="90"/>
      <c r="D3957" s="90"/>
      <c r="E3957" s="92"/>
      <c r="F3957" s="93"/>
      <c r="G3957" s="94"/>
    </row>
    <row r="3958" spans="1:7" s="55" customFormat="1" ht="31.9" hidden="1" customHeight="1" outlineLevel="4" x14ac:dyDescent="0.25">
      <c r="A3958" s="143" t="s">
        <v>1913</v>
      </c>
      <c r="B3958" s="99" t="s">
        <v>1465</v>
      </c>
      <c r="C3958" s="90"/>
      <c r="D3958" s="90"/>
      <c r="E3958" s="92"/>
      <c r="F3958" s="93"/>
      <c r="G3958" s="94"/>
    </row>
    <row r="3959" spans="1:7" s="55" customFormat="1" ht="31.9" hidden="1" customHeight="1" outlineLevel="4" x14ac:dyDescent="0.25">
      <c r="A3959" s="143" t="s">
        <v>1914</v>
      </c>
      <c r="B3959" s="99" t="s">
        <v>1466</v>
      </c>
      <c r="C3959" s="90"/>
      <c r="D3959" s="90"/>
      <c r="E3959" s="92"/>
      <c r="F3959" s="93"/>
      <c r="G3959" s="94"/>
    </row>
    <row r="3960" spans="1:7" s="55" customFormat="1" ht="31.9" hidden="1" customHeight="1" outlineLevel="4" x14ac:dyDescent="0.25">
      <c r="A3960" s="143" t="s">
        <v>1915</v>
      </c>
      <c r="B3960" s="99" t="s">
        <v>1886</v>
      </c>
      <c r="C3960" s="90"/>
      <c r="D3960" s="90"/>
      <c r="E3960" s="92"/>
      <c r="F3960" s="93"/>
      <c r="G3960" s="94"/>
    </row>
    <row r="3961" spans="1:7" s="55" customFormat="1" ht="31.9" hidden="1" customHeight="1" outlineLevel="4" x14ac:dyDescent="0.25">
      <c r="A3961" s="143" t="s">
        <v>2880</v>
      </c>
      <c r="B3961" s="107" t="s">
        <v>319</v>
      </c>
      <c r="C3961" s="90"/>
      <c r="D3961" s="90"/>
      <c r="E3961" s="92"/>
      <c r="F3961" s="93"/>
      <c r="G3961" s="94"/>
    </row>
    <row r="3962" spans="1:7" s="55" customFormat="1" ht="31.9" hidden="1" customHeight="1" outlineLevel="4" x14ac:dyDescent="0.25">
      <c r="A3962" s="143" t="s">
        <v>2881</v>
      </c>
      <c r="B3962" s="99" t="s">
        <v>1464</v>
      </c>
      <c r="C3962" s="90"/>
      <c r="D3962" s="90"/>
      <c r="E3962" s="92"/>
      <c r="F3962" s="93"/>
      <c r="G3962" s="94"/>
    </row>
    <row r="3963" spans="1:7" s="55" customFormat="1" ht="31.9" hidden="1" customHeight="1" outlineLevel="4" x14ac:dyDescent="0.25">
      <c r="A3963" s="143" t="s">
        <v>2882</v>
      </c>
      <c r="B3963" s="99" t="s">
        <v>1465</v>
      </c>
      <c r="C3963" s="90"/>
      <c r="D3963" s="90"/>
      <c r="E3963" s="92"/>
      <c r="F3963" s="93"/>
      <c r="G3963" s="94"/>
    </row>
    <row r="3964" spans="1:7" s="55" customFormat="1" ht="31.9" hidden="1" customHeight="1" outlineLevel="4" x14ac:dyDescent="0.25">
      <c r="A3964" s="143" t="s">
        <v>2883</v>
      </c>
      <c r="B3964" s="99" t="s">
        <v>1466</v>
      </c>
      <c r="C3964" s="90"/>
      <c r="D3964" s="90"/>
      <c r="E3964" s="92"/>
      <c r="F3964" s="93"/>
      <c r="G3964" s="94"/>
    </row>
    <row r="3965" spans="1:7" s="55" customFormat="1" ht="31.9" hidden="1" customHeight="1" outlineLevel="4" x14ac:dyDescent="0.25">
      <c r="A3965" s="143" t="s">
        <v>2884</v>
      </c>
      <c r="B3965" s="99" t="s">
        <v>1886</v>
      </c>
      <c r="C3965" s="90"/>
      <c r="D3965" s="90"/>
      <c r="E3965" s="92"/>
      <c r="F3965" s="93"/>
      <c r="G3965" s="94"/>
    </row>
    <row r="3966" spans="1:7" s="55" customFormat="1" ht="31.9" hidden="1" customHeight="1" outlineLevel="4" x14ac:dyDescent="0.25">
      <c r="A3966" s="143" t="s">
        <v>2885</v>
      </c>
      <c r="B3966" s="107" t="s">
        <v>328</v>
      </c>
      <c r="C3966" s="90"/>
      <c r="D3966" s="90"/>
      <c r="E3966" s="92"/>
      <c r="F3966" s="93"/>
      <c r="G3966" s="94"/>
    </row>
    <row r="3967" spans="1:7" s="55" customFormat="1" ht="31.9" hidden="1" customHeight="1" outlineLevel="4" x14ac:dyDescent="0.25">
      <c r="A3967" s="143" t="s">
        <v>2886</v>
      </c>
      <c r="B3967" s="99" t="s">
        <v>1464</v>
      </c>
      <c r="C3967" s="90"/>
      <c r="D3967" s="90"/>
      <c r="E3967" s="92"/>
      <c r="F3967" s="93"/>
      <c r="G3967" s="94"/>
    </row>
    <row r="3968" spans="1:7" s="55" customFormat="1" ht="31.9" hidden="1" customHeight="1" outlineLevel="4" x14ac:dyDescent="0.25">
      <c r="A3968" s="143" t="s">
        <v>2887</v>
      </c>
      <c r="B3968" s="99" t="s">
        <v>1465</v>
      </c>
      <c r="C3968" s="90"/>
      <c r="D3968" s="90"/>
      <c r="E3968" s="92"/>
      <c r="F3968" s="93"/>
      <c r="G3968" s="94"/>
    </row>
    <row r="3969" spans="1:7" s="55" customFormat="1" ht="31.9" hidden="1" customHeight="1" outlineLevel="4" x14ac:dyDescent="0.25">
      <c r="A3969" s="143" t="s">
        <v>2888</v>
      </c>
      <c r="B3969" s="99" t="s">
        <v>1466</v>
      </c>
      <c r="C3969" s="90"/>
      <c r="D3969" s="90"/>
      <c r="E3969" s="92"/>
      <c r="F3969" s="93"/>
      <c r="G3969" s="94"/>
    </row>
    <row r="3970" spans="1:7" s="55" customFormat="1" ht="31.9" hidden="1" customHeight="1" outlineLevel="4" x14ac:dyDescent="0.25">
      <c r="A3970" s="143" t="s">
        <v>2889</v>
      </c>
      <c r="B3970" s="99" t="s">
        <v>1886</v>
      </c>
      <c r="C3970" s="90"/>
      <c r="D3970" s="90"/>
      <c r="E3970" s="92"/>
      <c r="F3970" s="93"/>
      <c r="G3970" s="94"/>
    </row>
    <row r="3971" spans="1:7" s="55" customFormat="1" ht="31.9" hidden="1" customHeight="1" outlineLevel="4" x14ac:dyDescent="0.25">
      <c r="A3971" s="143" t="s">
        <v>2890</v>
      </c>
      <c r="B3971" s="107" t="s">
        <v>1888</v>
      </c>
      <c r="C3971" s="90"/>
      <c r="D3971" s="90"/>
      <c r="E3971" s="92"/>
      <c r="F3971" s="93"/>
      <c r="G3971" s="94"/>
    </row>
    <row r="3972" spans="1:7" s="55" customFormat="1" ht="31.9" hidden="1" customHeight="1" outlineLevel="4" x14ac:dyDescent="0.25">
      <c r="A3972" s="143" t="s">
        <v>2891</v>
      </c>
      <c r="B3972" s="99" t="s">
        <v>1464</v>
      </c>
      <c r="C3972" s="90"/>
      <c r="D3972" s="90"/>
      <c r="E3972" s="92"/>
      <c r="F3972" s="93"/>
      <c r="G3972" s="94"/>
    </row>
    <row r="3973" spans="1:7" s="55" customFormat="1" ht="31.9" hidden="1" customHeight="1" outlineLevel="4" x14ac:dyDescent="0.25">
      <c r="A3973" s="143" t="s">
        <v>2892</v>
      </c>
      <c r="B3973" s="99" t="s">
        <v>1465</v>
      </c>
      <c r="C3973" s="90"/>
      <c r="D3973" s="90"/>
      <c r="E3973" s="92"/>
      <c r="F3973" s="93"/>
      <c r="G3973" s="94"/>
    </row>
    <row r="3974" spans="1:7" s="55" customFormat="1" ht="31.9" hidden="1" customHeight="1" outlineLevel="4" x14ac:dyDescent="0.25">
      <c r="A3974" s="143" t="s">
        <v>2893</v>
      </c>
      <c r="B3974" s="99" t="s">
        <v>1466</v>
      </c>
      <c r="C3974" s="90"/>
      <c r="D3974" s="90"/>
      <c r="E3974" s="92"/>
      <c r="F3974" s="93"/>
      <c r="G3974" s="94"/>
    </row>
    <row r="3975" spans="1:7" s="55" customFormat="1" ht="31.9" hidden="1" customHeight="1" outlineLevel="4" x14ac:dyDescent="0.25">
      <c r="A3975" s="143" t="s">
        <v>2894</v>
      </c>
      <c r="B3975" s="99" t="s">
        <v>1886</v>
      </c>
      <c r="C3975" s="90"/>
      <c r="D3975" s="90"/>
      <c r="E3975" s="92"/>
      <c r="F3975" s="93"/>
      <c r="G3975" s="94"/>
    </row>
    <row r="3976" spans="1:7" s="55" customFormat="1" ht="31.9" hidden="1" customHeight="1" outlineLevel="4" x14ac:dyDescent="0.25">
      <c r="A3976" s="143" t="s">
        <v>2895</v>
      </c>
      <c r="B3976" s="107" t="s">
        <v>1889</v>
      </c>
      <c r="C3976" s="90"/>
      <c r="D3976" s="90"/>
      <c r="E3976" s="92"/>
      <c r="F3976" s="93"/>
      <c r="G3976" s="94"/>
    </row>
    <row r="3977" spans="1:7" s="55" customFormat="1" ht="31.9" hidden="1" customHeight="1" outlineLevel="4" x14ac:dyDescent="0.25">
      <c r="A3977" s="143" t="s">
        <v>2896</v>
      </c>
      <c r="B3977" s="99" t="s">
        <v>1464</v>
      </c>
      <c r="C3977" s="90"/>
      <c r="D3977" s="90"/>
      <c r="E3977" s="92"/>
      <c r="F3977" s="93"/>
      <c r="G3977" s="94"/>
    </row>
    <row r="3978" spans="1:7" s="55" customFormat="1" ht="31.9" hidden="1" customHeight="1" outlineLevel="4" x14ac:dyDescent="0.25">
      <c r="A3978" s="143" t="s">
        <v>2897</v>
      </c>
      <c r="B3978" s="99" t="s">
        <v>1465</v>
      </c>
      <c r="C3978" s="90"/>
      <c r="D3978" s="90"/>
      <c r="E3978" s="92"/>
      <c r="F3978" s="93"/>
      <c r="G3978" s="94"/>
    </row>
    <row r="3979" spans="1:7" s="55" customFormat="1" ht="31.9" hidden="1" customHeight="1" outlineLevel="4" x14ac:dyDescent="0.25">
      <c r="A3979" s="143" t="s">
        <v>2898</v>
      </c>
      <c r="B3979" s="99" t="s">
        <v>1466</v>
      </c>
      <c r="C3979" s="90"/>
      <c r="D3979" s="90"/>
      <c r="E3979" s="92"/>
      <c r="F3979" s="93"/>
      <c r="G3979" s="94"/>
    </row>
    <row r="3980" spans="1:7" s="55" customFormat="1" ht="31.9" hidden="1" customHeight="1" outlineLevel="4" x14ac:dyDescent="0.25">
      <c r="A3980" s="143" t="s">
        <v>2899</v>
      </c>
      <c r="B3980" s="99" t="s">
        <v>1886</v>
      </c>
      <c r="C3980" s="90"/>
      <c r="D3980" s="90"/>
      <c r="E3980" s="92"/>
      <c r="F3980" s="93"/>
      <c r="G3980" s="94"/>
    </row>
    <row r="3981" spans="1:7" s="55" customFormat="1" ht="31.9" hidden="1" customHeight="1" outlineLevel="4" x14ac:dyDescent="0.25">
      <c r="A3981" s="143" t="s">
        <v>2900</v>
      </c>
      <c r="B3981" s="107" t="s">
        <v>1467</v>
      </c>
      <c r="C3981" s="90"/>
      <c r="D3981" s="90"/>
      <c r="E3981" s="92"/>
      <c r="F3981" s="93"/>
      <c r="G3981" s="94"/>
    </row>
    <row r="3982" spans="1:7" s="55" customFormat="1" ht="31.9" hidden="1" customHeight="1" outlineLevel="4" x14ac:dyDescent="0.25">
      <c r="A3982" s="143" t="s">
        <v>2901</v>
      </c>
      <c r="B3982" s="99" t="s">
        <v>1464</v>
      </c>
      <c r="C3982" s="90"/>
      <c r="D3982" s="90"/>
      <c r="E3982" s="92"/>
      <c r="F3982" s="93"/>
      <c r="G3982" s="94"/>
    </row>
    <row r="3983" spans="1:7" s="55" customFormat="1" ht="31.9" hidden="1" customHeight="1" outlineLevel="4" x14ac:dyDescent="0.25">
      <c r="A3983" s="143" t="s">
        <v>2902</v>
      </c>
      <c r="B3983" s="99" t="s">
        <v>1465</v>
      </c>
      <c r="C3983" s="90"/>
      <c r="D3983" s="90"/>
      <c r="E3983" s="92"/>
      <c r="F3983" s="93"/>
      <c r="G3983" s="94"/>
    </row>
    <row r="3984" spans="1:7" s="55" customFormat="1" ht="31.9" hidden="1" customHeight="1" outlineLevel="4" x14ac:dyDescent="0.25">
      <c r="A3984" s="143" t="s">
        <v>2903</v>
      </c>
      <c r="B3984" s="99" t="s">
        <v>1466</v>
      </c>
      <c r="C3984" s="90"/>
      <c r="D3984" s="90"/>
      <c r="E3984" s="92"/>
      <c r="F3984" s="93"/>
      <c r="G3984" s="94"/>
    </row>
    <row r="3985" spans="1:7" s="55" customFormat="1" ht="31.9" hidden="1" customHeight="1" outlineLevel="4" x14ac:dyDescent="0.25">
      <c r="A3985" s="143" t="s">
        <v>2904</v>
      </c>
      <c r="B3985" s="99" t="s">
        <v>1886</v>
      </c>
      <c r="C3985" s="90"/>
      <c r="D3985" s="90"/>
      <c r="E3985" s="92"/>
      <c r="F3985" s="93"/>
      <c r="G3985" s="94"/>
    </row>
    <row r="3986" spans="1:7" s="55" customFormat="1" ht="31.9" hidden="1" customHeight="1" outlineLevel="4" x14ac:dyDescent="0.25">
      <c r="A3986" s="143" t="s">
        <v>2905</v>
      </c>
      <c r="B3986" s="107" t="s">
        <v>1468</v>
      </c>
      <c r="C3986" s="90"/>
      <c r="D3986" s="90"/>
      <c r="E3986" s="92"/>
      <c r="F3986" s="93"/>
      <c r="G3986" s="94"/>
    </row>
    <row r="3987" spans="1:7" s="55" customFormat="1" ht="31.9" hidden="1" customHeight="1" outlineLevel="4" x14ac:dyDescent="0.25">
      <c r="A3987" s="143" t="s">
        <v>2906</v>
      </c>
      <c r="B3987" s="99" t="s">
        <v>1464</v>
      </c>
      <c r="C3987" s="90"/>
      <c r="D3987" s="90"/>
      <c r="E3987" s="92"/>
      <c r="F3987" s="93"/>
      <c r="G3987" s="94"/>
    </row>
    <row r="3988" spans="1:7" s="55" customFormat="1" ht="31.9" hidden="1" customHeight="1" outlineLevel="4" x14ac:dyDescent="0.25">
      <c r="A3988" s="143" t="s">
        <v>2907</v>
      </c>
      <c r="B3988" s="99" t="s">
        <v>1465</v>
      </c>
      <c r="C3988" s="90"/>
      <c r="D3988" s="90"/>
      <c r="E3988" s="92"/>
      <c r="F3988" s="93"/>
      <c r="G3988" s="94"/>
    </row>
    <row r="3989" spans="1:7" s="55" customFormat="1" ht="31.9" hidden="1" customHeight="1" outlineLevel="4" x14ac:dyDescent="0.25">
      <c r="A3989" s="143" t="s">
        <v>2908</v>
      </c>
      <c r="B3989" s="99" t="s">
        <v>1466</v>
      </c>
      <c r="C3989" s="90"/>
      <c r="D3989" s="90"/>
      <c r="E3989" s="92"/>
      <c r="F3989" s="93"/>
      <c r="G3989" s="94"/>
    </row>
    <row r="3990" spans="1:7" s="55" customFormat="1" ht="31.9" hidden="1" customHeight="1" outlineLevel="4" x14ac:dyDescent="0.25">
      <c r="A3990" s="143" t="s">
        <v>2909</v>
      </c>
      <c r="B3990" s="99" t="s">
        <v>1886</v>
      </c>
      <c r="C3990" s="90"/>
      <c r="D3990" s="90"/>
      <c r="E3990" s="92"/>
      <c r="F3990" s="93"/>
      <c r="G3990" s="94"/>
    </row>
    <row r="3991" spans="1:7" s="55" customFormat="1" ht="31.9" hidden="1" customHeight="1" outlineLevel="4" x14ac:dyDescent="0.25">
      <c r="A3991" s="143" t="s">
        <v>2910</v>
      </c>
      <c r="B3991" s="107" t="s">
        <v>1469</v>
      </c>
      <c r="C3991" s="90"/>
      <c r="D3991" s="90"/>
      <c r="E3991" s="92"/>
      <c r="F3991" s="93"/>
      <c r="G3991" s="94"/>
    </row>
    <row r="3992" spans="1:7" s="55" customFormat="1" ht="31.9" hidden="1" customHeight="1" outlineLevel="4" x14ac:dyDescent="0.25">
      <c r="A3992" s="143" t="s">
        <v>2911</v>
      </c>
      <c r="B3992" s="99" t="s">
        <v>1464</v>
      </c>
      <c r="C3992" s="90"/>
      <c r="D3992" s="90"/>
      <c r="E3992" s="92"/>
      <c r="F3992" s="93"/>
      <c r="G3992" s="94"/>
    </row>
    <row r="3993" spans="1:7" s="55" customFormat="1" ht="31.9" hidden="1" customHeight="1" outlineLevel="4" x14ac:dyDescent="0.25">
      <c r="A3993" s="143" t="s">
        <v>2912</v>
      </c>
      <c r="B3993" s="99" t="s">
        <v>1465</v>
      </c>
      <c r="C3993" s="90"/>
      <c r="D3993" s="90"/>
      <c r="E3993" s="92"/>
      <c r="F3993" s="93"/>
      <c r="G3993" s="94"/>
    </row>
    <row r="3994" spans="1:7" s="55" customFormat="1" ht="31.9" hidden="1" customHeight="1" outlineLevel="4" x14ac:dyDescent="0.25">
      <c r="A3994" s="143" t="s">
        <v>2913</v>
      </c>
      <c r="B3994" s="99" t="s">
        <v>1466</v>
      </c>
      <c r="C3994" s="90"/>
      <c r="D3994" s="90"/>
      <c r="E3994" s="92"/>
      <c r="F3994" s="93"/>
      <c r="G3994" s="94"/>
    </row>
    <row r="3995" spans="1:7" s="55" customFormat="1" ht="31.9" hidden="1" customHeight="1" outlineLevel="4" x14ac:dyDescent="0.25">
      <c r="A3995" s="143" t="s">
        <v>2914</v>
      </c>
      <c r="B3995" s="99" t="s">
        <v>1886</v>
      </c>
      <c r="C3995" s="90"/>
      <c r="D3995" s="90"/>
      <c r="E3995" s="92"/>
      <c r="F3995" s="93"/>
      <c r="G3995" s="94"/>
    </row>
    <row r="3996" spans="1:7" s="55" customFormat="1" ht="31.9" hidden="1" customHeight="1" outlineLevel="4" x14ac:dyDescent="0.25">
      <c r="A3996" s="143" t="s">
        <v>2915</v>
      </c>
      <c r="B3996" s="107" t="s">
        <v>1470</v>
      </c>
      <c r="C3996" s="90"/>
      <c r="D3996" s="90"/>
      <c r="E3996" s="92"/>
      <c r="F3996" s="93"/>
      <c r="G3996" s="94"/>
    </row>
    <row r="3997" spans="1:7" s="55" customFormat="1" ht="31.9" hidden="1" customHeight="1" outlineLevel="4" x14ac:dyDescent="0.25">
      <c r="A3997" s="143" t="s">
        <v>2916</v>
      </c>
      <c r="B3997" s="99" t="s">
        <v>1464</v>
      </c>
      <c r="C3997" s="90"/>
      <c r="D3997" s="90"/>
      <c r="E3997" s="92"/>
      <c r="F3997" s="93"/>
      <c r="G3997" s="94"/>
    </row>
    <row r="3998" spans="1:7" s="55" customFormat="1" ht="31.9" hidden="1" customHeight="1" outlineLevel="4" x14ac:dyDescent="0.25">
      <c r="A3998" s="143" t="s">
        <v>2917</v>
      </c>
      <c r="B3998" s="99" t="s">
        <v>1465</v>
      </c>
      <c r="C3998" s="90"/>
      <c r="D3998" s="90"/>
      <c r="E3998" s="92"/>
      <c r="F3998" s="93"/>
      <c r="G3998" s="94"/>
    </row>
    <row r="3999" spans="1:7" s="55" customFormat="1" ht="31.9" hidden="1" customHeight="1" outlineLevel="4" x14ac:dyDescent="0.25">
      <c r="A3999" s="143" t="s">
        <v>2918</v>
      </c>
      <c r="B3999" s="99" t="s">
        <v>1466</v>
      </c>
      <c r="C3999" s="90"/>
      <c r="D3999" s="90"/>
      <c r="E3999" s="92"/>
      <c r="F3999" s="93"/>
      <c r="G3999" s="94"/>
    </row>
    <row r="4000" spans="1:7" s="55" customFormat="1" ht="31.9" hidden="1" customHeight="1" outlineLevel="4" x14ac:dyDescent="0.25">
      <c r="A4000" s="143" t="s">
        <v>2919</v>
      </c>
      <c r="B4000" s="99" t="s">
        <v>1886</v>
      </c>
      <c r="C4000" s="90"/>
      <c r="D4000" s="90"/>
      <c r="E4000" s="92"/>
      <c r="F4000" s="93"/>
      <c r="G4000" s="94"/>
    </row>
    <row r="4001" spans="1:7" s="55" customFormat="1" ht="31.9" hidden="1" customHeight="1" outlineLevel="4" x14ac:dyDescent="0.25">
      <c r="A4001" s="143" t="s">
        <v>2920</v>
      </c>
      <c r="B4001" s="107" t="s">
        <v>1471</v>
      </c>
      <c r="C4001" s="90"/>
      <c r="D4001" s="90"/>
      <c r="E4001" s="92"/>
      <c r="F4001" s="93"/>
      <c r="G4001" s="94"/>
    </row>
    <row r="4002" spans="1:7" s="55" customFormat="1" ht="31.9" hidden="1" customHeight="1" outlineLevel="4" x14ac:dyDescent="0.25">
      <c r="A4002" s="143" t="s">
        <v>2921</v>
      </c>
      <c r="B4002" s="99" t="s">
        <v>1464</v>
      </c>
      <c r="C4002" s="90"/>
      <c r="D4002" s="90"/>
      <c r="E4002" s="92"/>
      <c r="F4002" s="93"/>
      <c r="G4002" s="94"/>
    </row>
    <row r="4003" spans="1:7" s="55" customFormat="1" ht="31.9" hidden="1" customHeight="1" outlineLevel="4" x14ac:dyDescent="0.25">
      <c r="A4003" s="143" t="s">
        <v>2922</v>
      </c>
      <c r="B4003" s="99" t="s">
        <v>1465</v>
      </c>
      <c r="C4003" s="90"/>
      <c r="D4003" s="90"/>
      <c r="E4003" s="92"/>
      <c r="F4003" s="93"/>
      <c r="G4003" s="94"/>
    </row>
    <row r="4004" spans="1:7" s="55" customFormat="1" ht="31.9" hidden="1" customHeight="1" outlineLevel="4" x14ac:dyDescent="0.25">
      <c r="A4004" s="143" t="s">
        <v>2923</v>
      </c>
      <c r="B4004" s="99" t="s">
        <v>1466</v>
      </c>
      <c r="C4004" s="90"/>
      <c r="D4004" s="90"/>
      <c r="E4004" s="92"/>
      <c r="F4004" s="93"/>
      <c r="G4004" s="94"/>
    </row>
    <row r="4005" spans="1:7" s="55" customFormat="1" ht="31.9" hidden="1" customHeight="1" outlineLevel="4" x14ac:dyDescent="0.25">
      <c r="A4005" s="143" t="s">
        <v>2924</v>
      </c>
      <c r="B4005" s="99" t="s">
        <v>1886</v>
      </c>
      <c r="C4005" s="90"/>
      <c r="D4005" s="90"/>
      <c r="E4005" s="92"/>
      <c r="F4005" s="93"/>
      <c r="G4005" s="94"/>
    </row>
    <row r="4006" spans="1:7" s="55" customFormat="1" ht="31.9" hidden="1" customHeight="1" outlineLevel="4" x14ac:dyDescent="0.25">
      <c r="A4006" s="143" t="s">
        <v>2925</v>
      </c>
      <c r="B4006" s="107" t="s">
        <v>1472</v>
      </c>
      <c r="C4006" s="90"/>
      <c r="D4006" s="90"/>
      <c r="E4006" s="92"/>
      <c r="F4006" s="93"/>
      <c r="G4006" s="94"/>
    </row>
    <row r="4007" spans="1:7" s="55" customFormat="1" ht="31.9" hidden="1" customHeight="1" outlineLevel="4" x14ac:dyDescent="0.25">
      <c r="A4007" s="143" t="s">
        <v>2926</v>
      </c>
      <c r="B4007" s="99" t="s">
        <v>1464</v>
      </c>
      <c r="C4007" s="90"/>
      <c r="D4007" s="90"/>
      <c r="E4007" s="92"/>
      <c r="F4007" s="93"/>
      <c r="G4007" s="94"/>
    </row>
    <row r="4008" spans="1:7" s="55" customFormat="1" ht="31.9" hidden="1" customHeight="1" outlineLevel="4" x14ac:dyDescent="0.25">
      <c r="A4008" s="143" t="s">
        <v>2927</v>
      </c>
      <c r="B4008" s="99" t="s">
        <v>1465</v>
      </c>
      <c r="C4008" s="90"/>
      <c r="D4008" s="90"/>
      <c r="E4008" s="92"/>
      <c r="F4008" s="93"/>
      <c r="G4008" s="94"/>
    </row>
    <row r="4009" spans="1:7" s="55" customFormat="1" ht="31.9" hidden="1" customHeight="1" outlineLevel="4" x14ac:dyDescent="0.25">
      <c r="A4009" s="143" t="s">
        <v>2928</v>
      </c>
      <c r="B4009" s="99" t="s">
        <v>1466</v>
      </c>
      <c r="C4009" s="90"/>
      <c r="D4009" s="90"/>
      <c r="E4009" s="92"/>
      <c r="F4009" s="93"/>
      <c r="G4009" s="94"/>
    </row>
    <row r="4010" spans="1:7" s="55" customFormat="1" ht="31.9" hidden="1" customHeight="1" outlineLevel="4" x14ac:dyDescent="0.25">
      <c r="A4010" s="143" t="s">
        <v>2929</v>
      </c>
      <c r="B4010" s="99" t="s">
        <v>1886</v>
      </c>
      <c r="C4010" s="90"/>
      <c r="D4010" s="90"/>
      <c r="E4010" s="92"/>
      <c r="F4010" s="93"/>
      <c r="G4010" s="94"/>
    </row>
    <row r="4011" spans="1:7" s="55" customFormat="1" ht="31.9" hidden="1" customHeight="1" outlineLevel="4" x14ac:dyDescent="0.25">
      <c r="A4011" s="143" t="s">
        <v>2930</v>
      </c>
      <c r="B4011" s="107" t="s">
        <v>1473</v>
      </c>
      <c r="C4011" s="90"/>
      <c r="D4011" s="90"/>
      <c r="E4011" s="92"/>
      <c r="F4011" s="93"/>
      <c r="G4011" s="94"/>
    </row>
    <row r="4012" spans="1:7" s="55" customFormat="1" ht="31.9" hidden="1" customHeight="1" outlineLevel="4" x14ac:dyDescent="0.25">
      <c r="A4012" s="143" t="s">
        <v>2931</v>
      </c>
      <c r="B4012" s="99" t="s">
        <v>1464</v>
      </c>
      <c r="C4012" s="90"/>
      <c r="D4012" s="90"/>
      <c r="E4012" s="92"/>
      <c r="F4012" s="93"/>
      <c r="G4012" s="94"/>
    </row>
    <row r="4013" spans="1:7" s="55" customFormat="1" ht="31.9" hidden="1" customHeight="1" outlineLevel="4" x14ac:dyDescent="0.25">
      <c r="A4013" s="143" t="s">
        <v>2932</v>
      </c>
      <c r="B4013" s="99" t="s">
        <v>1465</v>
      </c>
      <c r="C4013" s="90"/>
      <c r="D4013" s="90"/>
      <c r="E4013" s="92"/>
      <c r="F4013" s="93"/>
      <c r="G4013" s="94"/>
    </row>
    <row r="4014" spans="1:7" s="55" customFormat="1" ht="31.9" hidden="1" customHeight="1" outlineLevel="4" x14ac:dyDescent="0.25">
      <c r="A4014" s="143" t="s">
        <v>2933</v>
      </c>
      <c r="B4014" s="99" t="s">
        <v>1466</v>
      </c>
      <c r="C4014" s="90"/>
      <c r="D4014" s="90"/>
      <c r="E4014" s="92"/>
      <c r="F4014" s="93"/>
      <c r="G4014" s="94"/>
    </row>
    <row r="4015" spans="1:7" s="55" customFormat="1" ht="31.9" hidden="1" customHeight="1" outlineLevel="4" x14ac:dyDescent="0.25">
      <c r="A4015" s="143" t="s">
        <v>2934</v>
      </c>
      <c r="B4015" s="99" t="s">
        <v>1886</v>
      </c>
      <c r="C4015" s="90"/>
      <c r="D4015" s="90"/>
      <c r="E4015" s="92"/>
      <c r="F4015" s="93"/>
      <c r="G4015" s="94"/>
    </row>
    <row r="4016" spans="1:7" s="55" customFormat="1" ht="31.9" hidden="1" customHeight="1" outlineLevel="4" x14ac:dyDescent="0.25">
      <c r="A4016" s="143" t="s">
        <v>1479</v>
      </c>
      <c r="B4016" s="61" t="s">
        <v>320</v>
      </c>
      <c r="C4016" s="90"/>
      <c r="D4016" s="90"/>
      <c r="E4016" s="92"/>
      <c r="F4016" s="93"/>
      <c r="G4016" s="94"/>
    </row>
    <row r="4017" spans="1:7" s="55" customFormat="1" ht="31.9" hidden="1" customHeight="1" outlineLevel="4" x14ac:dyDescent="0.25">
      <c r="A4017" s="143" t="s">
        <v>1480</v>
      </c>
      <c r="B4017" s="107" t="s">
        <v>314</v>
      </c>
      <c r="C4017" s="90"/>
      <c r="D4017" s="90"/>
      <c r="E4017" s="92"/>
      <c r="F4017" s="93"/>
      <c r="G4017" s="94"/>
    </row>
    <row r="4018" spans="1:7" s="55" customFormat="1" ht="31.9" hidden="1" customHeight="1" outlineLevel="4" x14ac:dyDescent="0.25">
      <c r="A4018" s="143" t="s">
        <v>1917</v>
      </c>
      <c r="B4018" s="99" t="s">
        <v>1464</v>
      </c>
      <c r="C4018" s="90"/>
      <c r="D4018" s="90"/>
      <c r="E4018" s="92"/>
      <c r="F4018" s="93"/>
      <c r="G4018" s="94"/>
    </row>
    <row r="4019" spans="1:7" s="55" customFormat="1" ht="31.9" hidden="1" customHeight="1" outlineLevel="4" x14ac:dyDescent="0.25">
      <c r="A4019" s="143" t="s">
        <v>1918</v>
      </c>
      <c r="B4019" s="99" t="s">
        <v>1465</v>
      </c>
      <c r="C4019" s="90"/>
      <c r="D4019" s="90"/>
      <c r="E4019" s="92"/>
      <c r="F4019" s="93"/>
      <c r="G4019" s="94"/>
    </row>
    <row r="4020" spans="1:7" s="55" customFormat="1" ht="31.9" hidden="1" customHeight="1" outlineLevel="4" x14ac:dyDescent="0.25">
      <c r="A4020" s="143" t="s">
        <v>1919</v>
      </c>
      <c r="B4020" s="99" t="s">
        <v>1466</v>
      </c>
      <c r="C4020" s="90"/>
      <c r="D4020" s="90"/>
      <c r="E4020" s="92"/>
      <c r="F4020" s="93"/>
      <c r="G4020" s="94"/>
    </row>
    <row r="4021" spans="1:7" s="55" customFormat="1" ht="31.9" hidden="1" customHeight="1" outlineLevel="4" x14ac:dyDescent="0.25">
      <c r="A4021" s="143" t="s">
        <v>1920</v>
      </c>
      <c r="B4021" s="99" t="s">
        <v>1886</v>
      </c>
      <c r="C4021" s="90"/>
      <c r="D4021" s="90"/>
      <c r="E4021" s="92"/>
      <c r="F4021" s="93"/>
      <c r="G4021" s="94"/>
    </row>
    <row r="4022" spans="1:7" s="55" customFormat="1" ht="31.9" hidden="1" customHeight="1" outlineLevel="4" x14ac:dyDescent="0.25">
      <c r="A4022" s="143" t="s">
        <v>1481</v>
      </c>
      <c r="B4022" s="107" t="s">
        <v>317</v>
      </c>
      <c r="C4022" s="90"/>
      <c r="D4022" s="90"/>
      <c r="E4022" s="92"/>
      <c r="F4022" s="93"/>
      <c r="G4022" s="94"/>
    </row>
    <row r="4023" spans="1:7" s="55" customFormat="1" ht="31.9" hidden="1" customHeight="1" outlineLevel="4" x14ac:dyDescent="0.25">
      <c r="A4023" s="143" t="s">
        <v>1921</v>
      </c>
      <c r="B4023" s="99" t="s">
        <v>1464</v>
      </c>
      <c r="C4023" s="90"/>
      <c r="D4023" s="90"/>
      <c r="E4023" s="92"/>
      <c r="F4023" s="93"/>
      <c r="G4023" s="94"/>
    </row>
    <row r="4024" spans="1:7" s="55" customFormat="1" ht="31.9" hidden="1" customHeight="1" outlineLevel="4" x14ac:dyDescent="0.25">
      <c r="A4024" s="143" t="s">
        <v>1922</v>
      </c>
      <c r="B4024" s="99" t="s">
        <v>1465</v>
      </c>
      <c r="C4024" s="90"/>
      <c r="D4024" s="90"/>
      <c r="E4024" s="92"/>
      <c r="F4024" s="93"/>
      <c r="G4024" s="94"/>
    </row>
    <row r="4025" spans="1:7" s="55" customFormat="1" ht="31.9" hidden="1" customHeight="1" outlineLevel="4" x14ac:dyDescent="0.25">
      <c r="A4025" s="143" t="s">
        <v>1923</v>
      </c>
      <c r="B4025" s="99" t="s">
        <v>1466</v>
      </c>
      <c r="C4025" s="90"/>
      <c r="D4025" s="90"/>
      <c r="E4025" s="92"/>
      <c r="F4025" s="93"/>
      <c r="G4025" s="94"/>
    </row>
    <row r="4026" spans="1:7" s="55" customFormat="1" ht="31.9" hidden="1" customHeight="1" outlineLevel="4" x14ac:dyDescent="0.25">
      <c r="A4026" s="143" t="s">
        <v>1924</v>
      </c>
      <c r="B4026" s="99" t="s">
        <v>1886</v>
      </c>
      <c r="C4026" s="90"/>
      <c r="D4026" s="90"/>
      <c r="E4026" s="92"/>
      <c r="F4026" s="93"/>
      <c r="G4026" s="94"/>
    </row>
    <row r="4027" spans="1:7" s="55" customFormat="1" ht="31.9" hidden="1" customHeight="1" outlineLevel="4" x14ac:dyDescent="0.25">
      <c r="A4027" s="143" t="s">
        <v>2936</v>
      </c>
      <c r="B4027" s="107" t="s">
        <v>319</v>
      </c>
      <c r="C4027" s="90"/>
      <c r="D4027" s="90"/>
      <c r="E4027" s="92"/>
      <c r="F4027" s="93"/>
      <c r="G4027" s="94"/>
    </row>
    <row r="4028" spans="1:7" s="55" customFormat="1" ht="31.9" hidden="1" customHeight="1" outlineLevel="4" x14ac:dyDescent="0.25">
      <c r="A4028" s="143" t="s">
        <v>2937</v>
      </c>
      <c r="B4028" s="99" t="s">
        <v>1464</v>
      </c>
      <c r="C4028" s="90"/>
      <c r="D4028" s="90"/>
      <c r="E4028" s="92"/>
      <c r="F4028" s="93"/>
      <c r="G4028" s="94"/>
    </row>
    <row r="4029" spans="1:7" s="55" customFormat="1" ht="31.9" hidden="1" customHeight="1" outlineLevel="4" x14ac:dyDescent="0.25">
      <c r="A4029" s="143" t="s">
        <v>2938</v>
      </c>
      <c r="B4029" s="99" t="s">
        <v>1465</v>
      </c>
      <c r="C4029" s="90"/>
      <c r="D4029" s="90"/>
      <c r="E4029" s="92"/>
      <c r="F4029" s="93"/>
      <c r="G4029" s="94"/>
    </row>
    <row r="4030" spans="1:7" s="55" customFormat="1" ht="31.9" hidden="1" customHeight="1" outlineLevel="4" x14ac:dyDescent="0.25">
      <c r="A4030" s="143" t="s">
        <v>2939</v>
      </c>
      <c r="B4030" s="99" t="s">
        <v>1466</v>
      </c>
      <c r="C4030" s="90"/>
      <c r="D4030" s="90"/>
      <c r="E4030" s="92"/>
      <c r="F4030" s="93"/>
      <c r="G4030" s="94"/>
    </row>
    <row r="4031" spans="1:7" s="55" customFormat="1" ht="31.9" hidden="1" customHeight="1" outlineLevel="4" x14ac:dyDescent="0.25">
      <c r="A4031" s="143" t="s">
        <v>2940</v>
      </c>
      <c r="B4031" s="99" t="s">
        <v>1886</v>
      </c>
      <c r="C4031" s="90"/>
      <c r="D4031" s="90"/>
      <c r="E4031" s="92"/>
      <c r="F4031" s="93"/>
      <c r="G4031" s="94"/>
    </row>
    <row r="4032" spans="1:7" s="55" customFormat="1" ht="31.9" hidden="1" customHeight="1" outlineLevel="4" x14ac:dyDescent="0.25">
      <c r="A4032" s="143" t="s">
        <v>2941</v>
      </c>
      <c r="B4032" s="107" t="s">
        <v>328</v>
      </c>
      <c r="C4032" s="90"/>
      <c r="D4032" s="90"/>
      <c r="E4032" s="92"/>
      <c r="F4032" s="93"/>
      <c r="G4032" s="94"/>
    </row>
    <row r="4033" spans="1:7" s="55" customFormat="1" ht="31.9" hidden="1" customHeight="1" outlineLevel="4" x14ac:dyDescent="0.25">
      <c r="A4033" s="143" t="s">
        <v>2942</v>
      </c>
      <c r="B4033" s="99" t="s">
        <v>1464</v>
      </c>
      <c r="C4033" s="90"/>
      <c r="D4033" s="90"/>
      <c r="E4033" s="92"/>
      <c r="F4033" s="93"/>
      <c r="G4033" s="94"/>
    </row>
    <row r="4034" spans="1:7" s="55" customFormat="1" ht="31.9" hidden="1" customHeight="1" outlineLevel="4" x14ac:dyDescent="0.25">
      <c r="A4034" s="143" t="s">
        <v>2943</v>
      </c>
      <c r="B4034" s="99" t="s">
        <v>1465</v>
      </c>
      <c r="C4034" s="90"/>
      <c r="D4034" s="90"/>
      <c r="E4034" s="92"/>
      <c r="F4034" s="93"/>
      <c r="G4034" s="94"/>
    </row>
    <row r="4035" spans="1:7" s="55" customFormat="1" ht="31.9" hidden="1" customHeight="1" outlineLevel="4" x14ac:dyDescent="0.25">
      <c r="A4035" s="143" t="s">
        <v>2944</v>
      </c>
      <c r="B4035" s="99" t="s">
        <v>1466</v>
      </c>
      <c r="C4035" s="90"/>
      <c r="D4035" s="90"/>
      <c r="E4035" s="92"/>
      <c r="F4035" s="93"/>
      <c r="G4035" s="94"/>
    </row>
    <row r="4036" spans="1:7" s="55" customFormat="1" ht="31.9" hidden="1" customHeight="1" outlineLevel="4" x14ac:dyDescent="0.25">
      <c r="A4036" s="143" t="s">
        <v>2945</v>
      </c>
      <c r="B4036" s="99" t="s">
        <v>1886</v>
      </c>
      <c r="C4036" s="90"/>
      <c r="D4036" s="90"/>
      <c r="E4036" s="92"/>
      <c r="F4036" s="93"/>
      <c r="G4036" s="94"/>
    </row>
    <row r="4037" spans="1:7" s="55" customFormat="1" ht="31.9" hidden="1" customHeight="1" outlineLevel="4" x14ac:dyDescent="0.25">
      <c r="A4037" s="143" t="s">
        <v>2946</v>
      </c>
      <c r="B4037" s="107" t="s">
        <v>1888</v>
      </c>
      <c r="C4037" s="90"/>
      <c r="D4037" s="90"/>
      <c r="E4037" s="92"/>
      <c r="F4037" s="93"/>
      <c r="G4037" s="94"/>
    </row>
    <row r="4038" spans="1:7" s="55" customFormat="1" ht="31.9" hidden="1" customHeight="1" outlineLevel="4" x14ac:dyDescent="0.25">
      <c r="A4038" s="143" t="s">
        <v>2947</v>
      </c>
      <c r="B4038" s="99" t="s">
        <v>1464</v>
      </c>
      <c r="C4038" s="90"/>
      <c r="D4038" s="90"/>
      <c r="E4038" s="92"/>
      <c r="F4038" s="93"/>
      <c r="G4038" s="94"/>
    </row>
    <row r="4039" spans="1:7" s="55" customFormat="1" ht="31.9" hidden="1" customHeight="1" outlineLevel="4" x14ac:dyDescent="0.25">
      <c r="A4039" s="143" t="s">
        <v>2948</v>
      </c>
      <c r="B4039" s="99" t="s">
        <v>1465</v>
      </c>
      <c r="C4039" s="90"/>
      <c r="D4039" s="90"/>
      <c r="E4039" s="92"/>
      <c r="F4039" s="93"/>
      <c r="G4039" s="94"/>
    </row>
    <row r="4040" spans="1:7" s="55" customFormat="1" ht="31.9" hidden="1" customHeight="1" outlineLevel="4" x14ac:dyDescent="0.25">
      <c r="A4040" s="143" t="s">
        <v>2949</v>
      </c>
      <c r="B4040" s="99" t="s">
        <v>1466</v>
      </c>
      <c r="C4040" s="90"/>
      <c r="D4040" s="90"/>
      <c r="E4040" s="92"/>
      <c r="F4040" s="93"/>
      <c r="G4040" s="94"/>
    </row>
    <row r="4041" spans="1:7" s="55" customFormat="1" ht="31.9" hidden="1" customHeight="1" outlineLevel="4" x14ac:dyDescent="0.25">
      <c r="A4041" s="143" t="s">
        <v>2950</v>
      </c>
      <c r="B4041" s="99" t="s">
        <v>1886</v>
      </c>
      <c r="C4041" s="90"/>
      <c r="D4041" s="90"/>
      <c r="E4041" s="92"/>
      <c r="F4041" s="93"/>
      <c r="G4041" s="94"/>
    </row>
    <row r="4042" spans="1:7" s="55" customFormat="1" ht="31.9" hidden="1" customHeight="1" outlineLevel="4" x14ac:dyDescent="0.25">
      <c r="A4042" s="143" t="s">
        <v>2951</v>
      </c>
      <c r="B4042" s="107" t="s">
        <v>1889</v>
      </c>
      <c r="C4042" s="90"/>
      <c r="D4042" s="90"/>
      <c r="E4042" s="92"/>
      <c r="F4042" s="93"/>
      <c r="G4042" s="94"/>
    </row>
    <row r="4043" spans="1:7" s="55" customFormat="1" ht="31.9" hidden="1" customHeight="1" outlineLevel="4" x14ac:dyDescent="0.25">
      <c r="A4043" s="143" t="s">
        <v>2952</v>
      </c>
      <c r="B4043" s="99" t="s">
        <v>1464</v>
      </c>
      <c r="C4043" s="90"/>
      <c r="D4043" s="90"/>
      <c r="E4043" s="92"/>
      <c r="F4043" s="93"/>
      <c r="G4043" s="94"/>
    </row>
    <row r="4044" spans="1:7" s="55" customFormat="1" ht="31.9" hidden="1" customHeight="1" outlineLevel="4" x14ac:dyDescent="0.25">
      <c r="A4044" s="143" t="s">
        <v>2953</v>
      </c>
      <c r="B4044" s="99" t="s">
        <v>1465</v>
      </c>
      <c r="C4044" s="90"/>
      <c r="D4044" s="90"/>
      <c r="E4044" s="92"/>
      <c r="F4044" s="93"/>
      <c r="G4044" s="94"/>
    </row>
    <row r="4045" spans="1:7" s="55" customFormat="1" ht="31.9" hidden="1" customHeight="1" outlineLevel="4" x14ac:dyDescent="0.25">
      <c r="A4045" s="143" t="s">
        <v>2954</v>
      </c>
      <c r="B4045" s="99" t="s">
        <v>1466</v>
      </c>
      <c r="C4045" s="90"/>
      <c r="D4045" s="90"/>
      <c r="E4045" s="92"/>
      <c r="F4045" s="93"/>
      <c r="G4045" s="94"/>
    </row>
    <row r="4046" spans="1:7" s="55" customFormat="1" ht="31.9" hidden="1" customHeight="1" outlineLevel="4" x14ac:dyDescent="0.25">
      <c r="A4046" s="143" t="s">
        <v>2955</v>
      </c>
      <c r="B4046" s="99" t="s">
        <v>1886</v>
      </c>
      <c r="C4046" s="90"/>
      <c r="D4046" s="90"/>
      <c r="E4046" s="92"/>
      <c r="F4046" s="93"/>
      <c r="G4046" s="94"/>
    </row>
    <row r="4047" spans="1:7" s="55" customFormat="1" ht="31.9" hidden="1" customHeight="1" outlineLevel="4" x14ac:dyDescent="0.25">
      <c r="A4047" s="143" t="s">
        <v>2956</v>
      </c>
      <c r="B4047" s="107" t="s">
        <v>1467</v>
      </c>
      <c r="C4047" s="90"/>
      <c r="D4047" s="90"/>
      <c r="E4047" s="92"/>
      <c r="F4047" s="93"/>
      <c r="G4047" s="94"/>
    </row>
    <row r="4048" spans="1:7" s="55" customFormat="1" ht="31.9" hidden="1" customHeight="1" outlineLevel="4" x14ac:dyDescent="0.25">
      <c r="A4048" s="143" t="s">
        <v>2957</v>
      </c>
      <c r="B4048" s="99" t="s">
        <v>1464</v>
      </c>
      <c r="C4048" s="90"/>
      <c r="D4048" s="90"/>
      <c r="E4048" s="92"/>
      <c r="F4048" s="93"/>
      <c r="G4048" s="94"/>
    </row>
    <row r="4049" spans="1:7" s="55" customFormat="1" ht="31.9" hidden="1" customHeight="1" outlineLevel="4" x14ac:dyDescent="0.25">
      <c r="A4049" s="143" t="s">
        <v>2958</v>
      </c>
      <c r="B4049" s="99" t="s">
        <v>1465</v>
      </c>
      <c r="C4049" s="90"/>
      <c r="D4049" s="90"/>
      <c r="E4049" s="92"/>
      <c r="F4049" s="93"/>
      <c r="G4049" s="94"/>
    </row>
    <row r="4050" spans="1:7" s="55" customFormat="1" ht="31.9" hidden="1" customHeight="1" outlineLevel="4" x14ac:dyDescent="0.25">
      <c r="A4050" s="143" t="s">
        <v>2959</v>
      </c>
      <c r="B4050" s="99" t="s">
        <v>1466</v>
      </c>
      <c r="C4050" s="90"/>
      <c r="D4050" s="90"/>
      <c r="E4050" s="92"/>
      <c r="F4050" s="93"/>
      <c r="G4050" s="94"/>
    </row>
    <row r="4051" spans="1:7" s="55" customFormat="1" ht="31.9" hidden="1" customHeight="1" outlineLevel="4" x14ac:dyDescent="0.25">
      <c r="A4051" s="143" t="s">
        <v>2960</v>
      </c>
      <c r="B4051" s="99" t="s">
        <v>1886</v>
      </c>
      <c r="C4051" s="90"/>
      <c r="D4051" s="90"/>
      <c r="E4051" s="92"/>
      <c r="F4051" s="93"/>
      <c r="G4051" s="94"/>
    </row>
    <row r="4052" spans="1:7" s="55" customFormat="1" ht="31.9" hidden="1" customHeight="1" outlineLevel="4" x14ac:dyDescent="0.25">
      <c r="A4052" s="143" t="s">
        <v>2961</v>
      </c>
      <c r="B4052" s="107" t="s">
        <v>1468</v>
      </c>
      <c r="C4052" s="90"/>
      <c r="D4052" s="90"/>
      <c r="E4052" s="92"/>
      <c r="F4052" s="93"/>
      <c r="G4052" s="94"/>
    </row>
    <row r="4053" spans="1:7" s="55" customFormat="1" ht="31.9" hidden="1" customHeight="1" outlineLevel="4" x14ac:dyDescent="0.25">
      <c r="A4053" s="143" t="s">
        <v>2962</v>
      </c>
      <c r="B4053" s="99" t="s">
        <v>1464</v>
      </c>
      <c r="C4053" s="90"/>
      <c r="D4053" s="90"/>
      <c r="E4053" s="92"/>
      <c r="F4053" s="93"/>
      <c r="G4053" s="94"/>
    </row>
    <row r="4054" spans="1:7" s="55" customFormat="1" ht="31.9" hidden="1" customHeight="1" outlineLevel="4" x14ac:dyDescent="0.25">
      <c r="A4054" s="143" t="s">
        <v>2963</v>
      </c>
      <c r="B4054" s="99" t="s">
        <v>1465</v>
      </c>
      <c r="C4054" s="90"/>
      <c r="D4054" s="90"/>
      <c r="E4054" s="92"/>
      <c r="F4054" s="93"/>
      <c r="G4054" s="94"/>
    </row>
    <row r="4055" spans="1:7" s="55" customFormat="1" ht="31.9" hidden="1" customHeight="1" outlineLevel="4" x14ac:dyDescent="0.25">
      <c r="A4055" s="143" t="s">
        <v>2964</v>
      </c>
      <c r="B4055" s="99" t="s">
        <v>1466</v>
      </c>
      <c r="C4055" s="90"/>
      <c r="D4055" s="90"/>
      <c r="E4055" s="92"/>
      <c r="F4055" s="93"/>
      <c r="G4055" s="94"/>
    </row>
    <row r="4056" spans="1:7" s="55" customFormat="1" ht="31.9" hidden="1" customHeight="1" outlineLevel="4" x14ac:dyDescent="0.25">
      <c r="A4056" s="143" t="s">
        <v>2965</v>
      </c>
      <c r="B4056" s="99" t="s">
        <v>1886</v>
      </c>
      <c r="C4056" s="90"/>
      <c r="D4056" s="90"/>
      <c r="E4056" s="92"/>
      <c r="F4056" s="93"/>
      <c r="G4056" s="94"/>
    </row>
    <row r="4057" spans="1:7" s="55" customFormat="1" ht="31.9" hidden="1" customHeight="1" outlineLevel="4" x14ac:dyDescent="0.25">
      <c r="A4057" s="143" t="s">
        <v>2966</v>
      </c>
      <c r="B4057" s="107" t="s">
        <v>1469</v>
      </c>
      <c r="C4057" s="90"/>
      <c r="D4057" s="90"/>
      <c r="E4057" s="92"/>
      <c r="F4057" s="93"/>
      <c r="G4057" s="94"/>
    </row>
    <row r="4058" spans="1:7" s="55" customFormat="1" ht="31.9" hidden="1" customHeight="1" outlineLevel="4" x14ac:dyDescent="0.25">
      <c r="A4058" s="143" t="s">
        <v>2967</v>
      </c>
      <c r="B4058" s="99" t="s">
        <v>1464</v>
      </c>
      <c r="C4058" s="90"/>
      <c r="D4058" s="90"/>
      <c r="E4058" s="92"/>
      <c r="F4058" s="93"/>
      <c r="G4058" s="94"/>
    </row>
    <row r="4059" spans="1:7" s="55" customFormat="1" ht="31.9" hidden="1" customHeight="1" outlineLevel="4" x14ac:dyDescent="0.25">
      <c r="A4059" s="143" t="s">
        <v>2968</v>
      </c>
      <c r="B4059" s="99" t="s">
        <v>1465</v>
      </c>
      <c r="C4059" s="90"/>
      <c r="D4059" s="90"/>
      <c r="E4059" s="92"/>
      <c r="F4059" s="93"/>
      <c r="G4059" s="94"/>
    </row>
    <row r="4060" spans="1:7" s="55" customFormat="1" ht="31.9" hidden="1" customHeight="1" outlineLevel="4" x14ac:dyDescent="0.25">
      <c r="A4060" s="143" t="s">
        <v>2969</v>
      </c>
      <c r="B4060" s="99" t="s">
        <v>1466</v>
      </c>
      <c r="C4060" s="90"/>
      <c r="D4060" s="90"/>
      <c r="E4060" s="92"/>
      <c r="F4060" s="93"/>
      <c r="G4060" s="94"/>
    </row>
    <row r="4061" spans="1:7" s="55" customFormat="1" ht="31.9" hidden="1" customHeight="1" outlineLevel="4" x14ac:dyDescent="0.25">
      <c r="A4061" s="143" t="s">
        <v>2970</v>
      </c>
      <c r="B4061" s="99" t="s">
        <v>1886</v>
      </c>
      <c r="C4061" s="90"/>
      <c r="D4061" s="90"/>
      <c r="E4061" s="92"/>
      <c r="F4061" s="93"/>
      <c r="G4061" s="94"/>
    </row>
    <row r="4062" spans="1:7" s="55" customFormat="1" ht="31.9" hidden="1" customHeight="1" outlineLevel="4" x14ac:dyDescent="0.25">
      <c r="A4062" s="143" t="s">
        <v>2971</v>
      </c>
      <c r="B4062" s="107" t="s">
        <v>1470</v>
      </c>
      <c r="C4062" s="90"/>
      <c r="D4062" s="90"/>
      <c r="E4062" s="92"/>
      <c r="F4062" s="93"/>
      <c r="G4062" s="94"/>
    </row>
    <row r="4063" spans="1:7" s="55" customFormat="1" ht="31.9" hidden="1" customHeight="1" outlineLevel="4" x14ac:dyDescent="0.25">
      <c r="A4063" s="143" t="s">
        <v>2972</v>
      </c>
      <c r="B4063" s="99" t="s">
        <v>1464</v>
      </c>
      <c r="C4063" s="90"/>
      <c r="D4063" s="90"/>
      <c r="E4063" s="92"/>
      <c r="F4063" s="93"/>
      <c r="G4063" s="94"/>
    </row>
    <row r="4064" spans="1:7" s="55" customFormat="1" ht="31.9" hidden="1" customHeight="1" outlineLevel="4" x14ac:dyDescent="0.25">
      <c r="A4064" s="143" t="s">
        <v>2973</v>
      </c>
      <c r="B4064" s="99" t="s">
        <v>1465</v>
      </c>
      <c r="C4064" s="90"/>
      <c r="D4064" s="90"/>
      <c r="E4064" s="92"/>
      <c r="F4064" s="93"/>
      <c r="G4064" s="94"/>
    </row>
    <row r="4065" spans="1:7" s="55" customFormat="1" ht="31.9" hidden="1" customHeight="1" outlineLevel="4" x14ac:dyDescent="0.25">
      <c r="A4065" s="143" t="s">
        <v>2974</v>
      </c>
      <c r="B4065" s="99" t="s">
        <v>1466</v>
      </c>
      <c r="C4065" s="90"/>
      <c r="D4065" s="90"/>
      <c r="E4065" s="92"/>
      <c r="F4065" s="93"/>
      <c r="G4065" s="94"/>
    </row>
    <row r="4066" spans="1:7" s="55" customFormat="1" ht="31.9" hidden="1" customHeight="1" outlineLevel="4" x14ac:dyDescent="0.25">
      <c r="A4066" s="143" t="s">
        <v>2975</v>
      </c>
      <c r="B4066" s="99" t="s">
        <v>1886</v>
      </c>
      <c r="C4066" s="90"/>
      <c r="D4066" s="90"/>
      <c r="E4066" s="92"/>
      <c r="F4066" s="93"/>
      <c r="G4066" s="94"/>
    </row>
    <row r="4067" spans="1:7" s="55" customFormat="1" ht="31.9" hidden="1" customHeight="1" outlineLevel="4" x14ac:dyDescent="0.25">
      <c r="A4067" s="143" t="s">
        <v>2976</v>
      </c>
      <c r="B4067" s="107" t="s">
        <v>1471</v>
      </c>
      <c r="C4067" s="90"/>
      <c r="D4067" s="90"/>
      <c r="E4067" s="92"/>
      <c r="F4067" s="93"/>
      <c r="G4067" s="94"/>
    </row>
    <row r="4068" spans="1:7" s="55" customFormat="1" ht="31.9" hidden="1" customHeight="1" outlineLevel="4" x14ac:dyDescent="0.25">
      <c r="A4068" s="143" t="s">
        <v>2977</v>
      </c>
      <c r="B4068" s="99" t="s">
        <v>1464</v>
      </c>
      <c r="C4068" s="90"/>
      <c r="D4068" s="90"/>
      <c r="E4068" s="92"/>
      <c r="F4068" s="93"/>
      <c r="G4068" s="94"/>
    </row>
    <row r="4069" spans="1:7" s="55" customFormat="1" ht="31.9" hidden="1" customHeight="1" outlineLevel="4" x14ac:dyDescent="0.25">
      <c r="A4069" s="143" t="s">
        <v>2978</v>
      </c>
      <c r="B4069" s="99" t="s">
        <v>1465</v>
      </c>
      <c r="C4069" s="90"/>
      <c r="D4069" s="90"/>
      <c r="E4069" s="92"/>
      <c r="F4069" s="93"/>
      <c r="G4069" s="94"/>
    </row>
    <row r="4070" spans="1:7" s="55" customFormat="1" ht="31.9" hidden="1" customHeight="1" outlineLevel="4" x14ac:dyDescent="0.25">
      <c r="A4070" s="143" t="s">
        <v>2979</v>
      </c>
      <c r="B4070" s="99" t="s">
        <v>1466</v>
      </c>
      <c r="C4070" s="90"/>
      <c r="D4070" s="90"/>
      <c r="E4070" s="92"/>
      <c r="F4070" s="93"/>
      <c r="G4070" s="94"/>
    </row>
    <row r="4071" spans="1:7" s="55" customFormat="1" ht="31.9" hidden="1" customHeight="1" outlineLevel="4" x14ac:dyDescent="0.25">
      <c r="A4071" s="143" t="s">
        <v>2980</v>
      </c>
      <c r="B4071" s="99" t="s">
        <v>1886</v>
      </c>
      <c r="C4071" s="90"/>
      <c r="D4071" s="90"/>
      <c r="E4071" s="92"/>
      <c r="F4071" s="93"/>
      <c r="G4071" s="94"/>
    </row>
    <row r="4072" spans="1:7" s="55" customFormat="1" ht="31.9" hidden="1" customHeight="1" outlineLevel="4" x14ac:dyDescent="0.25">
      <c r="A4072" s="143" t="s">
        <v>2981</v>
      </c>
      <c r="B4072" s="107" t="s">
        <v>1472</v>
      </c>
      <c r="C4072" s="298"/>
      <c r="D4072" s="298"/>
      <c r="E4072" s="299"/>
      <c r="F4072" s="300"/>
      <c r="G4072" s="301"/>
    </row>
    <row r="4073" spans="1:7" s="55" customFormat="1" ht="31.9" hidden="1" customHeight="1" outlineLevel="4" x14ac:dyDescent="0.25">
      <c r="A4073" s="143" t="s">
        <v>2982</v>
      </c>
      <c r="B4073" s="99" t="s">
        <v>1464</v>
      </c>
      <c r="C4073" s="40"/>
      <c r="D4073" s="40"/>
      <c r="E4073" s="112"/>
      <c r="F4073" s="43"/>
      <c r="G4073" s="113"/>
    </row>
    <row r="4074" spans="1:7" s="55" customFormat="1" ht="31.9" hidden="1" customHeight="1" outlineLevel="4" x14ac:dyDescent="0.25">
      <c r="A4074" s="143" t="s">
        <v>2983</v>
      </c>
      <c r="B4074" s="99" t="s">
        <v>1465</v>
      </c>
      <c r="C4074" s="40"/>
      <c r="D4074" s="40"/>
      <c r="E4074" s="43"/>
      <c r="F4074" s="43"/>
      <c r="G4074" s="113"/>
    </row>
    <row r="4075" spans="1:7" s="55" customFormat="1" ht="31.9" hidden="1" customHeight="1" outlineLevel="4" x14ac:dyDescent="0.25">
      <c r="A4075" s="143" t="s">
        <v>2984</v>
      </c>
      <c r="B4075" s="99" t="s">
        <v>1466</v>
      </c>
      <c r="C4075" s="163"/>
      <c r="D4075" s="163"/>
      <c r="E4075" s="302"/>
      <c r="F4075" s="303"/>
      <c r="G4075" s="175"/>
    </row>
    <row r="4076" spans="1:7" s="55" customFormat="1" ht="31.9" hidden="1" customHeight="1" outlineLevel="4" x14ac:dyDescent="0.25">
      <c r="A4076" s="143" t="s">
        <v>2985</v>
      </c>
      <c r="B4076" s="99" t="s">
        <v>1886</v>
      </c>
      <c r="C4076" s="90"/>
      <c r="D4076" s="90"/>
      <c r="E4076" s="92"/>
      <c r="F4076" s="93"/>
      <c r="G4076" s="94"/>
    </row>
    <row r="4077" spans="1:7" s="55" customFormat="1" ht="31.9" hidden="1" customHeight="1" outlineLevel="4" x14ac:dyDescent="0.25">
      <c r="A4077" s="143" t="s">
        <v>2986</v>
      </c>
      <c r="B4077" s="107" t="s">
        <v>1473</v>
      </c>
      <c r="C4077" s="90"/>
      <c r="D4077" s="90"/>
      <c r="E4077" s="92"/>
      <c r="F4077" s="93"/>
      <c r="G4077" s="94"/>
    </row>
    <row r="4078" spans="1:7" s="55" customFormat="1" ht="31.9" hidden="1" customHeight="1" outlineLevel="4" x14ac:dyDescent="0.25">
      <c r="A4078" s="143" t="s">
        <v>2987</v>
      </c>
      <c r="B4078" s="99" t="s">
        <v>1464</v>
      </c>
      <c r="C4078" s="90"/>
      <c r="D4078" s="90"/>
      <c r="E4078" s="92"/>
      <c r="F4078" s="93"/>
      <c r="G4078" s="94"/>
    </row>
    <row r="4079" spans="1:7" s="55" customFormat="1" ht="31.9" hidden="1" customHeight="1" outlineLevel="4" x14ac:dyDescent="0.25">
      <c r="A4079" s="143" t="s">
        <v>2988</v>
      </c>
      <c r="B4079" s="99" t="s">
        <v>1465</v>
      </c>
      <c r="C4079" s="90"/>
      <c r="D4079" s="90"/>
      <c r="E4079" s="92"/>
      <c r="F4079" s="93"/>
      <c r="G4079" s="94"/>
    </row>
    <row r="4080" spans="1:7" s="55" customFormat="1" ht="31.9" hidden="1" customHeight="1" outlineLevel="4" x14ac:dyDescent="0.25">
      <c r="A4080" s="143" t="s">
        <v>2989</v>
      </c>
      <c r="B4080" s="99" t="s">
        <v>1466</v>
      </c>
      <c r="C4080" s="90"/>
      <c r="D4080" s="90"/>
      <c r="E4080" s="92"/>
      <c r="F4080" s="93"/>
      <c r="G4080" s="94"/>
    </row>
    <row r="4081" spans="1:7" s="55" customFormat="1" ht="31.9" hidden="1" customHeight="1" outlineLevel="4" x14ac:dyDescent="0.25">
      <c r="A4081" s="143" t="s">
        <v>2990</v>
      </c>
      <c r="B4081" s="99" t="s">
        <v>1886</v>
      </c>
      <c r="C4081" s="90"/>
      <c r="D4081" s="90"/>
      <c r="E4081" s="92"/>
      <c r="F4081" s="93"/>
      <c r="G4081" s="94"/>
    </row>
    <row r="4082" spans="1:7" s="55" customFormat="1" ht="31.9" hidden="1" customHeight="1" outlineLevel="4" x14ac:dyDescent="0.25">
      <c r="A4082" s="143"/>
      <c r="B4082" s="141" t="s">
        <v>1475</v>
      </c>
      <c r="C4082" s="304"/>
      <c r="D4082" s="304"/>
      <c r="E4082" s="305"/>
      <c r="F4082" s="306"/>
      <c r="G4082" s="307"/>
    </row>
    <row r="4083" spans="1:7" s="55" customFormat="1" ht="31.9" hidden="1" customHeight="1" outlineLevel="4" x14ac:dyDescent="0.25">
      <c r="A4083" s="143" t="s">
        <v>2993</v>
      </c>
      <c r="B4083" s="142" t="s">
        <v>1477</v>
      </c>
      <c r="C4083" s="257"/>
      <c r="D4083" s="257"/>
      <c r="E4083" s="259"/>
      <c r="F4083" s="308"/>
      <c r="G4083" s="309"/>
    </row>
    <row r="4084" spans="1:7" s="131" customFormat="1" ht="31.9" hidden="1" customHeight="1" outlineLevel="4" x14ac:dyDescent="0.25">
      <c r="A4084" s="143"/>
      <c r="B4084" s="144" t="s">
        <v>1905</v>
      </c>
      <c r="C4084" s="40"/>
      <c r="D4084" s="40"/>
      <c r="E4084" s="112"/>
      <c r="F4084" s="43"/>
      <c r="G4084" s="113"/>
    </row>
    <row r="4085" spans="1:7" s="55" customFormat="1" ht="31.9" hidden="1" customHeight="1" outlineLevel="4" x14ac:dyDescent="0.25">
      <c r="A4085" s="143" t="s">
        <v>1925</v>
      </c>
      <c r="B4085" s="145" t="s">
        <v>313</v>
      </c>
      <c r="C4085" s="145"/>
      <c r="D4085" s="145"/>
      <c r="E4085" s="145"/>
      <c r="F4085" s="145"/>
      <c r="G4085" s="146"/>
    </row>
    <row r="4086" spans="1:7" s="55" customFormat="1" ht="31.9" hidden="1" customHeight="1" outlineLevel="4" x14ac:dyDescent="0.25">
      <c r="A4086" s="143" t="s">
        <v>1482</v>
      </c>
      <c r="B4086" s="147" t="s">
        <v>314</v>
      </c>
      <c r="C4086" s="90"/>
      <c r="D4086" s="90"/>
      <c r="E4086" s="92"/>
      <c r="F4086" s="93"/>
      <c r="G4086" s="94"/>
    </row>
    <row r="4087" spans="1:7" s="55" customFormat="1" ht="31.9" hidden="1" customHeight="1" outlineLevel="4" x14ac:dyDescent="0.25">
      <c r="A4087" s="143" t="s">
        <v>1927</v>
      </c>
      <c r="B4087" s="147" t="s">
        <v>1907</v>
      </c>
      <c r="C4087" s="90"/>
      <c r="D4087" s="90"/>
      <c r="E4087" s="92"/>
      <c r="F4087" s="93"/>
      <c r="G4087" s="94"/>
    </row>
    <row r="4088" spans="1:7" s="55" customFormat="1" ht="31.9" hidden="1" customHeight="1" outlineLevel="4" x14ac:dyDescent="0.25">
      <c r="A4088" s="143" t="s">
        <v>1928</v>
      </c>
      <c r="B4088" s="147" t="s">
        <v>1908</v>
      </c>
      <c r="C4088" s="90"/>
      <c r="D4088" s="90"/>
      <c r="E4088" s="92"/>
      <c r="F4088" s="93"/>
      <c r="G4088" s="94"/>
    </row>
    <row r="4089" spans="1:7" s="55" customFormat="1" ht="31.9" hidden="1" customHeight="1" outlineLevel="4" x14ac:dyDescent="0.25">
      <c r="A4089" s="143" t="s">
        <v>2994</v>
      </c>
      <c r="B4089" s="147" t="s">
        <v>317</v>
      </c>
      <c r="C4089" s="90"/>
      <c r="D4089" s="90"/>
      <c r="E4089" s="92"/>
      <c r="F4089" s="93"/>
      <c r="G4089" s="94"/>
    </row>
    <row r="4090" spans="1:7" s="55" customFormat="1" ht="31.9" hidden="1" customHeight="1" outlineLevel="4" x14ac:dyDescent="0.25">
      <c r="A4090" s="143" t="s">
        <v>1929</v>
      </c>
      <c r="B4090" s="147" t="s">
        <v>1907</v>
      </c>
      <c r="C4090" s="90"/>
      <c r="D4090" s="90"/>
      <c r="E4090" s="92"/>
      <c r="F4090" s="93"/>
      <c r="G4090" s="94"/>
    </row>
    <row r="4091" spans="1:7" s="55" customFormat="1" ht="31.9" hidden="1" customHeight="1" outlineLevel="4" x14ac:dyDescent="0.25">
      <c r="A4091" s="143" t="s">
        <v>1930</v>
      </c>
      <c r="B4091" s="147" t="s">
        <v>1908</v>
      </c>
      <c r="C4091" s="90"/>
      <c r="D4091" s="90"/>
      <c r="E4091" s="92"/>
      <c r="F4091" s="93"/>
      <c r="G4091" s="94"/>
    </row>
    <row r="4092" spans="1:7" s="55" customFormat="1" ht="31.9" hidden="1" customHeight="1" outlineLevel="4" x14ac:dyDescent="0.25">
      <c r="A4092" s="143" t="s">
        <v>2995</v>
      </c>
      <c r="B4092" s="147" t="s">
        <v>319</v>
      </c>
      <c r="C4092" s="90"/>
      <c r="D4092" s="90"/>
      <c r="E4092" s="92"/>
      <c r="F4092" s="93"/>
      <c r="G4092" s="94"/>
    </row>
    <row r="4093" spans="1:7" s="55" customFormat="1" ht="31.9" hidden="1" customHeight="1" outlineLevel="4" x14ac:dyDescent="0.25">
      <c r="A4093" s="143" t="s">
        <v>2996</v>
      </c>
      <c r="B4093" s="147" t="s">
        <v>1907</v>
      </c>
      <c r="C4093" s="90"/>
      <c r="D4093" s="90"/>
      <c r="E4093" s="92"/>
      <c r="F4093" s="93"/>
      <c r="G4093" s="94"/>
    </row>
    <row r="4094" spans="1:7" s="55" customFormat="1" ht="31.9" hidden="1" customHeight="1" outlineLevel="4" x14ac:dyDescent="0.25">
      <c r="A4094" s="143" t="s">
        <v>2997</v>
      </c>
      <c r="B4094" s="147" t="s">
        <v>1908</v>
      </c>
      <c r="C4094" s="90"/>
      <c r="D4094" s="90"/>
      <c r="E4094" s="92"/>
      <c r="F4094" s="93"/>
      <c r="G4094" s="94"/>
    </row>
    <row r="4095" spans="1:7" s="55" customFormat="1" ht="31.9" hidden="1" customHeight="1" outlineLevel="4" x14ac:dyDescent="0.25">
      <c r="A4095" s="143" t="s">
        <v>2998</v>
      </c>
      <c r="B4095" s="147" t="s">
        <v>328</v>
      </c>
      <c r="C4095" s="90"/>
      <c r="D4095" s="90"/>
      <c r="E4095" s="92"/>
      <c r="F4095" s="93"/>
      <c r="G4095" s="94"/>
    </row>
    <row r="4096" spans="1:7" s="55" customFormat="1" ht="31.9" hidden="1" customHeight="1" outlineLevel="4" x14ac:dyDescent="0.25">
      <c r="A4096" s="143" t="s">
        <v>2999</v>
      </c>
      <c r="B4096" s="147" t="s">
        <v>1907</v>
      </c>
      <c r="C4096" s="90"/>
      <c r="D4096" s="90"/>
      <c r="E4096" s="92"/>
      <c r="F4096" s="93"/>
      <c r="G4096" s="94"/>
    </row>
    <row r="4097" spans="1:7" s="55" customFormat="1" ht="31.9" hidden="1" customHeight="1" outlineLevel="4" x14ac:dyDescent="0.25">
      <c r="A4097" s="143" t="s">
        <v>3000</v>
      </c>
      <c r="B4097" s="147" t="s">
        <v>1908</v>
      </c>
      <c r="C4097" s="90"/>
      <c r="D4097" s="90"/>
      <c r="E4097" s="92"/>
      <c r="F4097" s="93"/>
      <c r="G4097" s="94"/>
    </row>
    <row r="4098" spans="1:7" s="55" customFormat="1" ht="31.9" hidden="1" customHeight="1" outlineLevel="4" x14ac:dyDescent="0.25">
      <c r="A4098" s="143" t="s">
        <v>3001</v>
      </c>
      <c r="B4098" s="147" t="s">
        <v>1888</v>
      </c>
      <c r="C4098" s="90"/>
      <c r="D4098" s="90"/>
      <c r="E4098" s="92"/>
      <c r="F4098" s="93"/>
      <c r="G4098" s="94"/>
    </row>
    <row r="4099" spans="1:7" s="55" customFormat="1" ht="31.9" hidden="1" customHeight="1" outlineLevel="4" x14ac:dyDescent="0.25">
      <c r="A4099" s="143" t="s">
        <v>3002</v>
      </c>
      <c r="B4099" s="147" t="s">
        <v>1907</v>
      </c>
      <c r="C4099" s="90"/>
      <c r="D4099" s="90"/>
      <c r="E4099" s="92"/>
      <c r="F4099" s="93"/>
      <c r="G4099" s="94"/>
    </row>
    <row r="4100" spans="1:7" s="55" customFormat="1" ht="31.9" hidden="1" customHeight="1" outlineLevel="4" x14ac:dyDescent="0.25">
      <c r="A4100" s="143" t="s">
        <v>3003</v>
      </c>
      <c r="B4100" s="147" t="s">
        <v>1908</v>
      </c>
      <c r="C4100" s="90"/>
      <c r="D4100" s="90"/>
      <c r="E4100" s="92"/>
      <c r="F4100" s="93"/>
      <c r="G4100" s="94"/>
    </row>
    <row r="4101" spans="1:7" s="55" customFormat="1" ht="31.9" hidden="1" customHeight="1" outlineLevel="4" x14ac:dyDescent="0.25">
      <c r="A4101" s="143" t="s">
        <v>3004</v>
      </c>
      <c r="B4101" s="147" t="s">
        <v>1889</v>
      </c>
      <c r="C4101" s="90"/>
      <c r="D4101" s="90"/>
      <c r="E4101" s="92"/>
      <c r="F4101" s="93"/>
      <c r="G4101" s="94"/>
    </row>
    <row r="4102" spans="1:7" s="55" customFormat="1" ht="31.9" hidden="1" customHeight="1" outlineLevel="4" x14ac:dyDescent="0.25">
      <c r="A4102" s="143" t="s">
        <v>3005</v>
      </c>
      <c r="B4102" s="147" t="s">
        <v>1907</v>
      </c>
      <c r="C4102" s="90"/>
      <c r="D4102" s="90"/>
      <c r="E4102" s="92"/>
      <c r="F4102" s="93"/>
      <c r="G4102" s="94"/>
    </row>
    <row r="4103" spans="1:7" s="55" customFormat="1" ht="31.9" hidden="1" customHeight="1" outlineLevel="4" x14ac:dyDescent="0.25">
      <c r="A4103" s="143" t="s">
        <v>3006</v>
      </c>
      <c r="B4103" s="147" t="s">
        <v>1908</v>
      </c>
      <c r="C4103" s="90"/>
      <c r="D4103" s="90"/>
      <c r="E4103" s="92"/>
      <c r="F4103" s="93"/>
      <c r="G4103" s="94"/>
    </row>
    <row r="4104" spans="1:7" s="55" customFormat="1" ht="31.9" hidden="1" customHeight="1" outlineLevel="4" x14ac:dyDescent="0.25">
      <c r="A4104" s="143" t="s">
        <v>3007</v>
      </c>
      <c r="B4104" s="99" t="s">
        <v>1467</v>
      </c>
      <c r="C4104" s="90"/>
      <c r="D4104" s="90"/>
      <c r="E4104" s="92"/>
      <c r="F4104" s="93"/>
      <c r="G4104" s="94"/>
    </row>
    <row r="4105" spans="1:7" s="55" customFormat="1" ht="31.9" hidden="1" customHeight="1" outlineLevel="4" x14ac:dyDescent="0.25">
      <c r="A4105" s="143" t="s">
        <v>3008</v>
      </c>
      <c r="B4105" s="147" t="s">
        <v>1907</v>
      </c>
      <c r="C4105" s="90"/>
      <c r="D4105" s="90"/>
      <c r="E4105" s="92"/>
      <c r="F4105" s="93"/>
      <c r="G4105" s="94"/>
    </row>
    <row r="4106" spans="1:7" s="55" customFormat="1" ht="31.9" hidden="1" customHeight="1" outlineLevel="4" x14ac:dyDescent="0.25">
      <c r="A4106" s="143" t="s">
        <v>3009</v>
      </c>
      <c r="B4106" s="147" t="s">
        <v>1908</v>
      </c>
      <c r="C4106" s="90"/>
      <c r="D4106" s="90"/>
      <c r="E4106" s="92"/>
      <c r="F4106" s="93"/>
      <c r="G4106" s="94"/>
    </row>
    <row r="4107" spans="1:7" s="55" customFormat="1" ht="31.9" hidden="1" customHeight="1" outlineLevel="4" x14ac:dyDescent="0.25">
      <c r="A4107" s="143" t="s">
        <v>3010</v>
      </c>
      <c r="B4107" s="99" t="s">
        <v>1468</v>
      </c>
      <c r="C4107" s="90"/>
      <c r="D4107" s="90"/>
      <c r="E4107" s="92"/>
      <c r="F4107" s="93"/>
      <c r="G4107" s="94"/>
    </row>
    <row r="4108" spans="1:7" s="55" customFormat="1" ht="31.9" hidden="1" customHeight="1" outlineLevel="4" x14ac:dyDescent="0.25">
      <c r="A4108" s="143" t="s">
        <v>3011</v>
      </c>
      <c r="B4108" s="147" t="s">
        <v>1907</v>
      </c>
      <c r="C4108" s="90"/>
      <c r="D4108" s="90"/>
      <c r="E4108" s="92"/>
      <c r="F4108" s="93"/>
      <c r="G4108" s="94"/>
    </row>
    <row r="4109" spans="1:7" s="55" customFormat="1" ht="31.9" hidden="1" customHeight="1" outlineLevel="4" x14ac:dyDescent="0.25">
      <c r="A4109" s="143" t="s">
        <v>3012</v>
      </c>
      <c r="B4109" s="147" t="s">
        <v>1908</v>
      </c>
      <c r="C4109" s="90"/>
      <c r="D4109" s="90"/>
      <c r="E4109" s="92"/>
      <c r="F4109" s="93"/>
      <c r="G4109" s="94"/>
    </row>
    <row r="4110" spans="1:7" s="55" customFormat="1" ht="31.9" hidden="1" customHeight="1" outlineLevel="4" x14ac:dyDescent="0.25">
      <c r="A4110" s="143" t="s">
        <v>3013</v>
      </c>
      <c r="B4110" s="99" t="s">
        <v>1469</v>
      </c>
      <c r="C4110" s="90"/>
      <c r="D4110" s="90"/>
      <c r="E4110" s="92"/>
      <c r="F4110" s="93"/>
      <c r="G4110" s="94"/>
    </row>
    <row r="4111" spans="1:7" s="55" customFormat="1" ht="31.9" hidden="1" customHeight="1" outlineLevel="4" x14ac:dyDescent="0.25">
      <c r="A4111" s="143" t="s">
        <v>3014</v>
      </c>
      <c r="B4111" s="147" t="s">
        <v>1907</v>
      </c>
      <c r="C4111" s="90"/>
      <c r="D4111" s="90"/>
      <c r="E4111" s="92"/>
      <c r="F4111" s="93"/>
      <c r="G4111" s="94"/>
    </row>
    <row r="4112" spans="1:7" s="55" customFormat="1" ht="31.9" hidden="1" customHeight="1" outlineLevel="4" x14ac:dyDescent="0.25">
      <c r="A4112" s="143" t="s">
        <v>3015</v>
      </c>
      <c r="B4112" s="147" t="s">
        <v>1908</v>
      </c>
      <c r="C4112" s="90"/>
      <c r="D4112" s="90"/>
      <c r="E4112" s="92"/>
      <c r="F4112" s="93"/>
      <c r="G4112" s="94"/>
    </row>
    <row r="4113" spans="1:7" s="55" customFormat="1" ht="31.9" hidden="1" customHeight="1" outlineLevel="4" x14ac:dyDescent="0.25">
      <c r="A4113" s="143" t="s">
        <v>3016</v>
      </c>
      <c r="B4113" s="99" t="s">
        <v>1470</v>
      </c>
      <c r="C4113" s="90"/>
      <c r="D4113" s="90"/>
      <c r="E4113" s="92"/>
      <c r="F4113" s="93"/>
      <c r="G4113" s="94"/>
    </row>
    <row r="4114" spans="1:7" s="55" customFormat="1" ht="31.9" hidden="1" customHeight="1" outlineLevel="4" x14ac:dyDescent="0.25">
      <c r="A4114" s="143" t="s">
        <v>3017</v>
      </c>
      <c r="B4114" s="147" t="s">
        <v>1907</v>
      </c>
      <c r="C4114" s="90"/>
      <c r="D4114" s="90"/>
      <c r="E4114" s="92"/>
      <c r="F4114" s="93"/>
      <c r="G4114" s="94"/>
    </row>
    <row r="4115" spans="1:7" s="55" customFormat="1" ht="31.9" hidden="1" customHeight="1" outlineLevel="4" x14ac:dyDescent="0.25">
      <c r="A4115" s="143" t="s">
        <v>3018</v>
      </c>
      <c r="B4115" s="147" t="s">
        <v>1908</v>
      </c>
      <c r="C4115" s="90"/>
      <c r="D4115" s="90"/>
      <c r="E4115" s="92"/>
      <c r="F4115" s="93"/>
      <c r="G4115" s="94"/>
    </row>
    <row r="4116" spans="1:7" s="55" customFormat="1" ht="31.9" hidden="1" customHeight="1" outlineLevel="4" x14ac:dyDescent="0.25">
      <c r="A4116" s="143" t="s">
        <v>3019</v>
      </c>
      <c r="B4116" s="99" t="s">
        <v>1471</v>
      </c>
      <c r="C4116" s="90"/>
      <c r="D4116" s="90"/>
      <c r="E4116" s="92"/>
      <c r="F4116" s="93"/>
      <c r="G4116" s="94"/>
    </row>
    <row r="4117" spans="1:7" s="55" customFormat="1" ht="31.9" hidden="1" customHeight="1" outlineLevel="4" x14ac:dyDescent="0.25">
      <c r="A4117" s="143" t="s">
        <v>3020</v>
      </c>
      <c r="B4117" s="147" t="s">
        <v>1907</v>
      </c>
      <c r="C4117" s="90"/>
      <c r="D4117" s="90"/>
      <c r="E4117" s="92"/>
      <c r="F4117" s="93"/>
      <c r="G4117" s="94"/>
    </row>
    <row r="4118" spans="1:7" s="55" customFormat="1" ht="31.9" hidden="1" customHeight="1" outlineLevel="4" x14ac:dyDescent="0.25">
      <c r="A4118" s="143" t="s">
        <v>3021</v>
      </c>
      <c r="B4118" s="147" t="s">
        <v>1908</v>
      </c>
      <c r="C4118" s="90"/>
      <c r="D4118" s="90"/>
      <c r="E4118" s="92"/>
      <c r="F4118" s="93"/>
      <c r="G4118" s="94"/>
    </row>
    <row r="4119" spans="1:7" s="55" customFormat="1" ht="31.9" hidden="1" customHeight="1" outlineLevel="4" x14ac:dyDescent="0.25">
      <c r="A4119" s="143" t="s">
        <v>3022</v>
      </c>
      <c r="B4119" s="99" t="s">
        <v>1478</v>
      </c>
      <c r="C4119" s="90"/>
      <c r="D4119" s="90"/>
      <c r="E4119" s="92"/>
      <c r="F4119" s="93"/>
      <c r="G4119" s="94"/>
    </row>
    <row r="4120" spans="1:7" s="55" customFormat="1" ht="31.9" hidden="1" customHeight="1" outlineLevel="4" x14ac:dyDescent="0.25">
      <c r="A4120" s="143" t="s">
        <v>3023</v>
      </c>
      <c r="B4120" s="147" t="s">
        <v>1907</v>
      </c>
      <c r="C4120" s="90"/>
      <c r="D4120" s="90"/>
      <c r="E4120" s="92"/>
      <c r="F4120" s="93"/>
      <c r="G4120" s="94"/>
    </row>
    <row r="4121" spans="1:7" s="55" customFormat="1" ht="31.9" hidden="1" customHeight="1" outlineLevel="4" x14ac:dyDescent="0.25">
      <c r="A4121" s="143" t="s">
        <v>3024</v>
      </c>
      <c r="B4121" s="147" t="s">
        <v>1908</v>
      </c>
      <c r="C4121" s="90"/>
      <c r="D4121" s="90"/>
      <c r="E4121" s="92"/>
      <c r="F4121" s="93"/>
      <c r="G4121" s="94"/>
    </row>
    <row r="4122" spans="1:7" s="55" customFormat="1" ht="31.9" hidden="1" customHeight="1" outlineLevel="4" x14ac:dyDescent="0.25">
      <c r="A4122" s="143" t="s">
        <v>3025</v>
      </c>
      <c r="B4122" s="61" t="s">
        <v>320</v>
      </c>
      <c r="C4122" s="261"/>
      <c r="D4122" s="261"/>
      <c r="E4122" s="310"/>
      <c r="F4122" s="310"/>
      <c r="G4122" s="264"/>
    </row>
    <row r="4123" spans="1:7" s="55" customFormat="1" ht="31.9" hidden="1" customHeight="1" outlineLevel="4" x14ac:dyDescent="0.25">
      <c r="A4123" s="143" t="s">
        <v>3026</v>
      </c>
      <c r="B4123" s="99" t="s">
        <v>314</v>
      </c>
      <c r="C4123" s="90"/>
      <c r="D4123" s="90"/>
      <c r="E4123" s="92"/>
      <c r="F4123" s="93"/>
      <c r="G4123" s="94"/>
    </row>
    <row r="4124" spans="1:7" s="55" customFormat="1" ht="31.9" hidden="1" customHeight="1" outlineLevel="4" x14ac:dyDescent="0.25">
      <c r="A4124" s="143" t="s">
        <v>1932</v>
      </c>
      <c r="B4124" s="147" t="s">
        <v>1907</v>
      </c>
      <c r="C4124" s="90"/>
      <c r="D4124" s="90"/>
      <c r="E4124" s="92"/>
      <c r="F4124" s="93"/>
      <c r="G4124" s="94"/>
    </row>
    <row r="4125" spans="1:7" s="55" customFormat="1" ht="31.9" hidden="1" customHeight="1" outlineLevel="4" x14ac:dyDescent="0.25">
      <c r="A4125" s="143" t="s">
        <v>1933</v>
      </c>
      <c r="B4125" s="147" t="s">
        <v>1908</v>
      </c>
      <c r="C4125" s="90"/>
      <c r="D4125" s="90"/>
      <c r="E4125" s="92"/>
      <c r="F4125" s="93"/>
      <c r="G4125" s="94"/>
    </row>
    <row r="4126" spans="1:7" s="55" customFormat="1" ht="31.9" hidden="1" customHeight="1" outlineLevel="4" x14ac:dyDescent="0.25">
      <c r="A4126" s="143" t="s">
        <v>1934</v>
      </c>
      <c r="B4126" s="99" t="s">
        <v>317</v>
      </c>
      <c r="C4126" s="90"/>
      <c r="D4126" s="90"/>
      <c r="E4126" s="92"/>
      <c r="F4126" s="93"/>
      <c r="G4126" s="94"/>
    </row>
    <row r="4127" spans="1:7" s="55" customFormat="1" ht="31.9" hidden="1" customHeight="1" outlineLevel="4" x14ac:dyDescent="0.25">
      <c r="A4127" s="143" t="s">
        <v>1935</v>
      </c>
      <c r="B4127" s="147" t="s">
        <v>1907</v>
      </c>
      <c r="C4127" s="90"/>
      <c r="D4127" s="90"/>
      <c r="E4127" s="92"/>
      <c r="F4127" s="93"/>
      <c r="G4127" s="94"/>
    </row>
    <row r="4128" spans="1:7" s="55" customFormat="1" ht="31.9" hidden="1" customHeight="1" outlineLevel="4" x14ac:dyDescent="0.25">
      <c r="A4128" s="143" t="s">
        <v>1936</v>
      </c>
      <c r="B4128" s="147" t="s">
        <v>1908</v>
      </c>
      <c r="C4128" s="90"/>
      <c r="D4128" s="90"/>
      <c r="E4128" s="92"/>
      <c r="F4128" s="93"/>
      <c r="G4128" s="94"/>
    </row>
    <row r="4129" spans="1:7" s="55" customFormat="1" ht="31.9" hidden="1" customHeight="1" outlineLevel="4" x14ac:dyDescent="0.25">
      <c r="A4129" s="143" t="s">
        <v>3027</v>
      </c>
      <c r="B4129" s="99" t="s">
        <v>319</v>
      </c>
      <c r="C4129" s="90"/>
      <c r="D4129" s="90"/>
      <c r="E4129" s="92"/>
      <c r="F4129" s="93"/>
      <c r="G4129" s="94"/>
    </row>
    <row r="4130" spans="1:7" s="55" customFormat="1" ht="31.9" hidden="1" customHeight="1" outlineLevel="4" x14ac:dyDescent="0.25">
      <c r="A4130" s="143" t="s">
        <v>3028</v>
      </c>
      <c r="B4130" s="147" t="s">
        <v>1907</v>
      </c>
      <c r="C4130" s="90"/>
      <c r="D4130" s="90"/>
      <c r="E4130" s="92"/>
      <c r="F4130" s="93"/>
      <c r="G4130" s="94"/>
    </row>
    <row r="4131" spans="1:7" s="55" customFormat="1" ht="31.9" hidden="1" customHeight="1" outlineLevel="4" x14ac:dyDescent="0.25">
      <c r="A4131" s="143" t="s">
        <v>3029</v>
      </c>
      <c r="B4131" s="147" t="s">
        <v>1908</v>
      </c>
      <c r="C4131" s="90"/>
      <c r="D4131" s="90"/>
      <c r="E4131" s="92"/>
      <c r="F4131" s="93"/>
      <c r="G4131" s="94"/>
    </row>
    <row r="4132" spans="1:7" s="55" customFormat="1" ht="31.9" hidden="1" customHeight="1" outlineLevel="4" x14ac:dyDescent="0.25">
      <c r="A4132" s="143" t="s">
        <v>3030</v>
      </c>
      <c r="B4132" s="99" t="s">
        <v>328</v>
      </c>
      <c r="C4132" s="90"/>
      <c r="D4132" s="90"/>
      <c r="E4132" s="92"/>
      <c r="F4132" s="93"/>
      <c r="G4132" s="94"/>
    </row>
    <row r="4133" spans="1:7" s="55" customFormat="1" ht="31.9" hidden="1" customHeight="1" outlineLevel="4" x14ac:dyDescent="0.25">
      <c r="A4133" s="143" t="s">
        <v>3031</v>
      </c>
      <c r="B4133" s="147" t="s">
        <v>1907</v>
      </c>
      <c r="C4133" s="90"/>
      <c r="D4133" s="90"/>
      <c r="E4133" s="92"/>
      <c r="F4133" s="93"/>
      <c r="G4133" s="94"/>
    </row>
    <row r="4134" spans="1:7" s="55" customFormat="1" ht="31.9" hidden="1" customHeight="1" outlineLevel="4" x14ac:dyDescent="0.25">
      <c r="A4134" s="143" t="s">
        <v>3032</v>
      </c>
      <c r="B4134" s="147" t="s">
        <v>1908</v>
      </c>
      <c r="C4134" s="90"/>
      <c r="D4134" s="90"/>
      <c r="E4134" s="92"/>
      <c r="F4134" s="93"/>
      <c r="G4134" s="94"/>
    </row>
    <row r="4135" spans="1:7" s="55" customFormat="1" ht="31.9" hidden="1" customHeight="1" outlineLevel="4" x14ac:dyDescent="0.25">
      <c r="A4135" s="143" t="s">
        <v>3033</v>
      </c>
      <c r="B4135" s="99" t="s">
        <v>1888</v>
      </c>
      <c r="C4135" s="90"/>
      <c r="D4135" s="90"/>
      <c r="E4135" s="92"/>
      <c r="F4135" s="93"/>
      <c r="G4135" s="94"/>
    </row>
    <row r="4136" spans="1:7" s="55" customFormat="1" ht="31.9" hidden="1" customHeight="1" outlineLevel="4" x14ac:dyDescent="0.25">
      <c r="A4136" s="143" t="s">
        <v>3034</v>
      </c>
      <c r="B4136" s="147" t="s">
        <v>1907</v>
      </c>
      <c r="C4136" s="90"/>
      <c r="D4136" s="90"/>
      <c r="E4136" s="92"/>
      <c r="F4136" s="93"/>
      <c r="G4136" s="94"/>
    </row>
    <row r="4137" spans="1:7" s="55" customFormat="1" ht="31.9" hidden="1" customHeight="1" outlineLevel="4" x14ac:dyDescent="0.25">
      <c r="A4137" s="143" t="s">
        <v>3035</v>
      </c>
      <c r="B4137" s="147" t="s">
        <v>1908</v>
      </c>
      <c r="C4137" s="90"/>
      <c r="D4137" s="90"/>
      <c r="E4137" s="92"/>
      <c r="F4137" s="93"/>
      <c r="G4137" s="94"/>
    </row>
    <row r="4138" spans="1:7" s="55" customFormat="1" ht="31.9" hidden="1" customHeight="1" outlineLevel="4" x14ac:dyDescent="0.25">
      <c r="A4138" s="143" t="s">
        <v>3036</v>
      </c>
      <c r="B4138" s="99" t="s">
        <v>1889</v>
      </c>
      <c r="C4138" s="90"/>
      <c r="D4138" s="90"/>
      <c r="E4138" s="92"/>
      <c r="F4138" s="93"/>
      <c r="G4138" s="94"/>
    </row>
    <row r="4139" spans="1:7" s="55" customFormat="1" ht="31.9" hidden="1" customHeight="1" outlineLevel="4" x14ac:dyDescent="0.25">
      <c r="A4139" s="143" t="s">
        <v>3037</v>
      </c>
      <c r="B4139" s="147" t="s">
        <v>1907</v>
      </c>
      <c r="C4139" s="90"/>
      <c r="D4139" s="90"/>
      <c r="E4139" s="92"/>
      <c r="F4139" s="93"/>
      <c r="G4139" s="94"/>
    </row>
    <row r="4140" spans="1:7" s="55" customFormat="1" ht="31.9" hidden="1" customHeight="1" outlineLevel="4" x14ac:dyDescent="0.25">
      <c r="A4140" s="143" t="s">
        <v>3038</v>
      </c>
      <c r="B4140" s="147" t="s">
        <v>1908</v>
      </c>
      <c r="C4140" s="90"/>
      <c r="D4140" s="90"/>
      <c r="E4140" s="92"/>
      <c r="F4140" s="93"/>
      <c r="G4140" s="94"/>
    </row>
    <row r="4141" spans="1:7" s="55" customFormat="1" ht="31.9" hidden="1" customHeight="1" outlineLevel="4" x14ac:dyDescent="0.25">
      <c r="A4141" s="143" t="s">
        <v>3039</v>
      </c>
      <c r="B4141" s="99" t="s">
        <v>1467</v>
      </c>
      <c r="C4141" s="90"/>
      <c r="D4141" s="90"/>
      <c r="E4141" s="92"/>
      <c r="F4141" s="93"/>
      <c r="G4141" s="94"/>
    </row>
    <row r="4142" spans="1:7" s="55" customFormat="1" ht="31.9" hidden="1" customHeight="1" outlineLevel="4" x14ac:dyDescent="0.25">
      <c r="A4142" s="143" t="s">
        <v>3040</v>
      </c>
      <c r="B4142" s="147" t="s">
        <v>1907</v>
      </c>
      <c r="C4142" s="90"/>
      <c r="D4142" s="90"/>
      <c r="E4142" s="92"/>
      <c r="F4142" s="93"/>
      <c r="G4142" s="94"/>
    </row>
    <row r="4143" spans="1:7" s="55" customFormat="1" ht="31.9" hidden="1" customHeight="1" outlineLevel="4" x14ac:dyDescent="0.25">
      <c r="A4143" s="143" t="s">
        <v>3041</v>
      </c>
      <c r="B4143" s="147" t="s">
        <v>1908</v>
      </c>
      <c r="C4143" s="90"/>
      <c r="D4143" s="90"/>
      <c r="E4143" s="92"/>
      <c r="F4143" s="93"/>
      <c r="G4143" s="94"/>
    </row>
    <row r="4144" spans="1:7" s="55" customFormat="1" ht="31.9" hidden="1" customHeight="1" outlineLevel="4" x14ac:dyDescent="0.25">
      <c r="A4144" s="143" t="s">
        <v>3042</v>
      </c>
      <c r="B4144" s="99" t="s">
        <v>1468</v>
      </c>
      <c r="C4144" s="90"/>
      <c r="D4144" s="90"/>
      <c r="E4144" s="92"/>
      <c r="F4144" s="93"/>
      <c r="G4144" s="94"/>
    </row>
    <row r="4145" spans="1:7" s="55" customFormat="1" ht="31.9" hidden="1" customHeight="1" outlineLevel="4" x14ac:dyDescent="0.25">
      <c r="A4145" s="143" t="s">
        <v>3043</v>
      </c>
      <c r="B4145" s="147" t="s">
        <v>1907</v>
      </c>
      <c r="C4145" s="90"/>
      <c r="D4145" s="90"/>
      <c r="E4145" s="92"/>
      <c r="F4145" s="93"/>
      <c r="G4145" s="94"/>
    </row>
    <row r="4146" spans="1:7" s="55" customFormat="1" ht="31.9" hidden="1" customHeight="1" outlineLevel="4" x14ac:dyDescent="0.25">
      <c r="A4146" s="143" t="s">
        <v>3044</v>
      </c>
      <c r="B4146" s="147" t="s">
        <v>1908</v>
      </c>
      <c r="C4146" s="90"/>
      <c r="D4146" s="90"/>
      <c r="E4146" s="92"/>
      <c r="F4146" s="93"/>
      <c r="G4146" s="94"/>
    </row>
    <row r="4147" spans="1:7" s="55" customFormat="1" ht="31.9" hidden="1" customHeight="1" outlineLevel="4" x14ac:dyDescent="0.25">
      <c r="A4147" s="143" t="s">
        <v>3045</v>
      </c>
      <c r="B4147" s="99" t="s">
        <v>1469</v>
      </c>
      <c r="C4147" s="90"/>
      <c r="D4147" s="90"/>
      <c r="E4147" s="92"/>
      <c r="F4147" s="93"/>
      <c r="G4147" s="94"/>
    </row>
    <row r="4148" spans="1:7" s="55" customFormat="1" ht="31.9" hidden="1" customHeight="1" outlineLevel="4" x14ac:dyDescent="0.25">
      <c r="A4148" s="143" t="s">
        <v>3046</v>
      </c>
      <c r="B4148" s="147" t="s">
        <v>1907</v>
      </c>
      <c r="C4148" s="90"/>
      <c r="D4148" s="90"/>
      <c r="E4148" s="92"/>
      <c r="F4148" s="93"/>
      <c r="G4148" s="94"/>
    </row>
    <row r="4149" spans="1:7" s="55" customFormat="1" ht="31.9" hidden="1" customHeight="1" outlineLevel="4" x14ac:dyDescent="0.25">
      <c r="A4149" s="143" t="s">
        <v>3047</v>
      </c>
      <c r="B4149" s="147" t="s">
        <v>1908</v>
      </c>
      <c r="C4149" s="90"/>
      <c r="D4149" s="90"/>
      <c r="E4149" s="92"/>
      <c r="F4149" s="93"/>
      <c r="G4149" s="94"/>
    </row>
    <row r="4150" spans="1:7" s="55" customFormat="1" ht="31.9" hidden="1" customHeight="1" outlineLevel="4" x14ac:dyDescent="0.25">
      <c r="A4150" s="143" t="s">
        <v>3048</v>
      </c>
      <c r="B4150" s="99" t="s">
        <v>1470</v>
      </c>
      <c r="C4150" s="90"/>
      <c r="D4150" s="90"/>
      <c r="E4150" s="92"/>
      <c r="F4150" s="93"/>
      <c r="G4150" s="94"/>
    </row>
    <row r="4151" spans="1:7" s="55" customFormat="1" ht="31.9" hidden="1" customHeight="1" outlineLevel="4" x14ac:dyDescent="0.25">
      <c r="A4151" s="143" t="s">
        <v>3049</v>
      </c>
      <c r="B4151" s="147" t="s">
        <v>1907</v>
      </c>
      <c r="C4151" s="90"/>
      <c r="D4151" s="90"/>
      <c r="E4151" s="92"/>
      <c r="F4151" s="93"/>
      <c r="G4151" s="94"/>
    </row>
    <row r="4152" spans="1:7" s="55" customFormat="1" ht="31.9" hidden="1" customHeight="1" outlineLevel="4" x14ac:dyDescent="0.25">
      <c r="A4152" s="143" t="s">
        <v>3050</v>
      </c>
      <c r="B4152" s="147" t="s">
        <v>1908</v>
      </c>
      <c r="C4152" s="90"/>
      <c r="D4152" s="90"/>
      <c r="E4152" s="92"/>
      <c r="F4152" s="93"/>
      <c r="G4152" s="94"/>
    </row>
    <row r="4153" spans="1:7" s="55" customFormat="1" ht="31.9" hidden="1" customHeight="1" outlineLevel="4" x14ac:dyDescent="0.25">
      <c r="A4153" s="143" t="s">
        <v>3051</v>
      </c>
      <c r="B4153" s="99" t="s">
        <v>1471</v>
      </c>
      <c r="C4153" s="90"/>
      <c r="D4153" s="90"/>
      <c r="E4153" s="92"/>
      <c r="F4153" s="93"/>
      <c r="G4153" s="94"/>
    </row>
    <row r="4154" spans="1:7" s="55" customFormat="1" ht="31.9" hidden="1" customHeight="1" outlineLevel="4" x14ac:dyDescent="0.25">
      <c r="A4154" s="143" t="s">
        <v>3052</v>
      </c>
      <c r="B4154" s="147" t="s">
        <v>1907</v>
      </c>
      <c r="C4154" s="90"/>
      <c r="D4154" s="90"/>
      <c r="E4154" s="92"/>
      <c r="F4154" s="93"/>
      <c r="G4154" s="94"/>
    </row>
    <row r="4155" spans="1:7" s="55" customFormat="1" ht="31.9" hidden="1" customHeight="1" outlineLevel="4" x14ac:dyDescent="0.25">
      <c r="A4155" s="143" t="s">
        <v>3053</v>
      </c>
      <c r="B4155" s="147" t="s">
        <v>1908</v>
      </c>
      <c r="C4155" s="90"/>
      <c r="D4155" s="90"/>
      <c r="E4155" s="92"/>
      <c r="F4155" s="93"/>
      <c r="G4155" s="94"/>
    </row>
    <row r="4156" spans="1:7" s="55" customFormat="1" ht="31.9" hidden="1" customHeight="1" outlineLevel="4" x14ac:dyDescent="0.25">
      <c r="A4156" s="143" t="s">
        <v>3054</v>
      </c>
      <c r="B4156" s="99" t="s">
        <v>1478</v>
      </c>
      <c r="C4156" s="90"/>
      <c r="D4156" s="90"/>
      <c r="E4156" s="92"/>
      <c r="F4156" s="93"/>
      <c r="G4156" s="94"/>
    </row>
    <row r="4157" spans="1:7" s="55" customFormat="1" ht="31.9" hidden="1" customHeight="1" outlineLevel="4" x14ac:dyDescent="0.25">
      <c r="A4157" s="143" t="s">
        <v>3055</v>
      </c>
      <c r="B4157" s="147" t="s">
        <v>1907</v>
      </c>
      <c r="C4157" s="90"/>
      <c r="D4157" s="90"/>
      <c r="E4157" s="92"/>
      <c r="F4157" s="93"/>
      <c r="G4157" s="94"/>
    </row>
    <row r="4158" spans="1:7" s="55" customFormat="1" ht="31.9" hidden="1" customHeight="1" outlineLevel="4" x14ac:dyDescent="0.25">
      <c r="A4158" s="143" t="s">
        <v>3056</v>
      </c>
      <c r="B4158" s="147" t="s">
        <v>1908</v>
      </c>
      <c r="C4158" s="90"/>
      <c r="D4158" s="90"/>
      <c r="E4158" s="92"/>
      <c r="F4158" s="93"/>
      <c r="G4158" s="94"/>
    </row>
    <row r="4159" spans="1:7" s="55" customFormat="1" ht="31.9" hidden="1" customHeight="1" outlineLevel="4" x14ac:dyDescent="0.25">
      <c r="A4159" s="143"/>
      <c r="B4159" s="107" t="s">
        <v>1916</v>
      </c>
      <c r="C4159" s="90"/>
      <c r="D4159" s="90"/>
      <c r="E4159" s="92"/>
      <c r="F4159" s="93"/>
      <c r="G4159" s="94"/>
    </row>
    <row r="4160" spans="1:7" s="55" customFormat="1" ht="31.9" hidden="1" customHeight="1" outlineLevel="4" x14ac:dyDescent="0.25">
      <c r="A4160" s="143" t="s">
        <v>3057</v>
      </c>
      <c r="B4160" s="145" t="s">
        <v>313</v>
      </c>
      <c r="C4160" s="311"/>
      <c r="D4160" s="311"/>
      <c r="E4160" s="312"/>
      <c r="F4160" s="313"/>
      <c r="G4160" s="314"/>
    </row>
    <row r="4161" spans="1:7" s="55" customFormat="1" ht="31.9" hidden="1" customHeight="1" outlineLevel="4" x14ac:dyDescent="0.25">
      <c r="A4161" s="143" t="s">
        <v>1482</v>
      </c>
      <c r="B4161" s="147" t="s">
        <v>314</v>
      </c>
      <c r="C4161" s="90"/>
      <c r="D4161" s="90"/>
      <c r="E4161" s="92"/>
      <c r="F4161" s="93"/>
      <c r="G4161" s="94"/>
    </row>
    <row r="4162" spans="1:7" s="55" customFormat="1" ht="31.9" hidden="1" customHeight="1" outlineLevel="4" x14ac:dyDescent="0.25">
      <c r="A4162" s="143" t="s">
        <v>1927</v>
      </c>
      <c r="B4162" s="147" t="s">
        <v>1907</v>
      </c>
      <c r="C4162" s="90"/>
      <c r="D4162" s="90"/>
      <c r="E4162" s="92"/>
      <c r="F4162" s="93"/>
      <c r="G4162" s="94"/>
    </row>
    <row r="4163" spans="1:7" s="55" customFormat="1" ht="31.9" hidden="1" customHeight="1" outlineLevel="4" x14ac:dyDescent="0.25">
      <c r="A4163" s="143" t="s">
        <v>1928</v>
      </c>
      <c r="B4163" s="147" t="s">
        <v>1908</v>
      </c>
      <c r="C4163" s="90"/>
      <c r="D4163" s="90"/>
      <c r="E4163" s="92"/>
      <c r="F4163" s="93"/>
      <c r="G4163" s="94"/>
    </row>
    <row r="4164" spans="1:7" s="55" customFormat="1" ht="31.9" hidden="1" customHeight="1" outlineLevel="4" x14ac:dyDescent="0.25">
      <c r="A4164" s="143" t="s">
        <v>2994</v>
      </c>
      <c r="B4164" s="147" t="s">
        <v>317</v>
      </c>
      <c r="C4164" s="90"/>
      <c r="D4164" s="90"/>
      <c r="E4164" s="92"/>
      <c r="F4164" s="93"/>
      <c r="G4164" s="94"/>
    </row>
    <row r="4165" spans="1:7" s="55" customFormat="1" ht="31.9" hidden="1" customHeight="1" outlineLevel="4" x14ac:dyDescent="0.25">
      <c r="A4165" s="143" t="s">
        <v>1929</v>
      </c>
      <c r="B4165" s="147" t="s">
        <v>1907</v>
      </c>
      <c r="C4165" s="90"/>
      <c r="D4165" s="90"/>
      <c r="E4165" s="92"/>
      <c r="F4165" s="93"/>
      <c r="G4165" s="94"/>
    </row>
    <row r="4166" spans="1:7" s="55" customFormat="1" ht="31.9" hidden="1" customHeight="1" outlineLevel="4" x14ac:dyDescent="0.25">
      <c r="A4166" s="143" t="s">
        <v>1930</v>
      </c>
      <c r="B4166" s="147" t="s">
        <v>1908</v>
      </c>
      <c r="C4166" s="90"/>
      <c r="D4166" s="90"/>
      <c r="E4166" s="92"/>
      <c r="F4166" s="93"/>
      <c r="G4166" s="94"/>
    </row>
    <row r="4167" spans="1:7" s="55" customFormat="1" ht="31.9" hidden="1" customHeight="1" outlineLevel="4" x14ac:dyDescent="0.25">
      <c r="A4167" s="143" t="s">
        <v>2995</v>
      </c>
      <c r="B4167" s="147" t="s">
        <v>319</v>
      </c>
      <c r="C4167" s="90"/>
      <c r="D4167" s="90"/>
      <c r="E4167" s="92"/>
      <c r="F4167" s="93"/>
      <c r="G4167" s="94"/>
    </row>
    <row r="4168" spans="1:7" s="55" customFormat="1" ht="31.9" hidden="1" customHeight="1" outlineLevel="4" x14ac:dyDescent="0.25">
      <c r="A4168" s="143" t="s">
        <v>2996</v>
      </c>
      <c r="B4168" s="147" t="s">
        <v>1907</v>
      </c>
      <c r="C4168" s="90"/>
      <c r="D4168" s="90"/>
      <c r="E4168" s="92"/>
      <c r="F4168" s="93"/>
      <c r="G4168" s="94"/>
    </row>
    <row r="4169" spans="1:7" s="55" customFormat="1" ht="31.9" hidden="1" customHeight="1" outlineLevel="4" x14ac:dyDescent="0.25">
      <c r="A4169" s="143" t="s">
        <v>2997</v>
      </c>
      <c r="B4169" s="147" t="s">
        <v>1908</v>
      </c>
      <c r="C4169" s="90"/>
      <c r="D4169" s="90"/>
      <c r="E4169" s="92"/>
      <c r="F4169" s="93"/>
      <c r="G4169" s="94"/>
    </row>
    <row r="4170" spans="1:7" s="55" customFormat="1" ht="31.9" hidden="1" customHeight="1" outlineLevel="4" x14ac:dyDescent="0.25">
      <c r="A4170" s="143" t="s">
        <v>2998</v>
      </c>
      <c r="B4170" s="147" t="s">
        <v>328</v>
      </c>
      <c r="C4170" s="90"/>
      <c r="D4170" s="90"/>
      <c r="E4170" s="92"/>
      <c r="F4170" s="93"/>
      <c r="G4170" s="94"/>
    </row>
    <row r="4171" spans="1:7" s="55" customFormat="1" ht="31.9" hidden="1" customHeight="1" outlineLevel="4" x14ac:dyDescent="0.25">
      <c r="A4171" s="143" t="s">
        <v>2999</v>
      </c>
      <c r="B4171" s="147" t="s">
        <v>1907</v>
      </c>
      <c r="C4171" s="90"/>
      <c r="D4171" s="90"/>
      <c r="E4171" s="92"/>
      <c r="F4171" s="93"/>
      <c r="G4171" s="94"/>
    </row>
    <row r="4172" spans="1:7" s="55" customFormat="1" ht="31.9" hidden="1" customHeight="1" outlineLevel="4" x14ac:dyDescent="0.25">
      <c r="A4172" s="143" t="s">
        <v>3000</v>
      </c>
      <c r="B4172" s="147" t="s">
        <v>1908</v>
      </c>
      <c r="C4172" s="90"/>
      <c r="D4172" s="90"/>
      <c r="E4172" s="92"/>
      <c r="F4172" s="93"/>
      <c r="G4172" s="94"/>
    </row>
    <row r="4173" spans="1:7" s="55" customFormat="1" ht="31.9" hidden="1" customHeight="1" outlineLevel="4" x14ac:dyDescent="0.25">
      <c r="A4173" s="143" t="s">
        <v>3001</v>
      </c>
      <c r="B4173" s="147" t="s">
        <v>1888</v>
      </c>
      <c r="C4173" s="90"/>
      <c r="D4173" s="90"/>
      <c r="E4173" s="92"/>
      <c r="F4173" s="93"/>
      <c r="G4173" s="94"/>
    </row>
    <row r="4174" spans="1:7" s="55" customFormat="1" ht="31.9" hidden="1" customHeight="1" outlineLevel="4" x14ac:dyDescent="0.25">
      <c r="A4174" s="143" t="s">
        <v>3002</v>
      </c>
      <c r="B4174" s="147" t="s">
        <v>1907</v>
      </c>
      <c r="C4174" s="90"/>
      <c r="D4174" s="90"/>
      <c r="E4174" s="92"/>
      <c r="F4174" s="93"/>
      <c r="G4174" s="94"/>
    </row>
    <row r="4175" spans="1:7" s="55" customFormat="1" ht="31.9" hidden="1" customHeight="1" outlineLevel="4" x14ac:dyDescent="0.25">
      <c r="A4175" s="143" t="s">
        <v>3003</v>
      </c>
      <c r="B4175" s="147" t="s">
        <v>1908</v>
      </c>
      <c r="C4175" s="90"/>
      <c r="D4175" s="90"/>
      <c r="E4175" s="92"/>
      <c r="F4175" s="93"/>
      <c r="G4175" s="94"/>
    </row>
    <row r="4176" spans="1:7" s="55" customFormat="1" ht="31.9" hidden="1" customHeight="1" outlineLevel="4" x14ac:dyDescent="0.25">
      <c r="A4176" s="143" t="s">
        <v>3004</v>
      </c>
      <c r="B4176" s="147" t="s">
        <v>1889</v>
      </c>
      <c r="C4176" s="90"/>
      <c r="D4176" s="90"/>
      <c r="E4176" s="92"/>
      <c r="F4176" s="93"/>
      <c r="G4176" s="94"/>
    </row>
    <row r="4177" spans="1:7" s="55" customFormat="1" ht="31.9" hidden="1" customHeight="1" outlineLevel="4" x14ac:dyDescent="0.25">
      <c r="A4177" s="143" t="s">
        <v>3005</v>
      </c>
      <c r="B4177" s="147" t="s">
        <v>1907</v>
      </c>
      <c r="C4177" s="90"/>
      <c r="D4177" s="90"/>
      <c r="E4177" s="92"/>
      <c r="F4177" s="93"/>
      <c r="G4177" s="94"/>
    </row>
    <row r="4178" spans="1:7" s="55" customFormat="1" ht="31.9" hidden="1" customHeight="1" outlineLevel="4" x14ac:dyDescent="0.25">
      <c r="A4178" s="143" t="s">
        <v>3006</v>
      </c>
      <c r="B4178" s="147" t="s">
        <v>1908</v>
      </c>
      <c r="C4178" s="90"/>
      <c r="D4178" s="90"/>
      <c r="E4178" s="92"/>
      <c r="F4178" s="93"/>
      <c r="G4178" s="94"/>
    </row>
    <row r="4179" spans="1:7" s="55" customFormat="1" ht="31.9" hidden="1" customHeight="1" outlineLevel="4" x14ac:dyDescent="0.25">
      <c r="A4179" s="143" t="s">
        <v>3007</v>
      </c>
      <c r="B4179" s="99" t="s">
        <v>1467</v>
      </c>
      <c r="C4179" s="90"/>
      <c r="D4179" s="90"/>
      <c r="E4179" s="92"/>
      <c r="F4179" s="93"/>
      <c r="G4179" s="94"/>
    </row>
    <row r="4180" spans="1:7" s="55" customFormat="1" ht="31.9" hidden="1" customHeight="1" outlineLevel="4" x14ac:dyDescent="0.25">
      <c r="A4180" s="143" t="s">
        <v>3008</v>
      </c>
      <c r="B4180" s="147" t="s">
        <v>1907</v>
      </c>
      <c r="C4180" s="90"/>
      <c r="D4180" s="90"/>
      <c r="E4180" s="92"/>
      <c r="F4180" s="93"/>
      <c r="G4180" s="94"/>
    </row>
    <row r="4181" spans="1:7" s="55" customFormat="1" ht="31.9" hidden="1" customHeight="1" outlineLevel="4" x14ac:dyDescent="0.25">
      <c r="A4181" s="143" t="s">
        <v>3009</v>
      </c>
      <c r="B4181" s="147" t="s">
        <v>1908</v>
      </c>
      <c r="C4181" s="90"/>
      <c r="D4181" s="90"/>
      <c r="E4181" s="92"/>
      <c r="F4181" s="93"/>
      <c r="G4181" s="94"/>
    </row>
    <row r="4182" spans="1:7" s="55" customFormat="1" ht="31.9" hidden="1" customHeight="1" outlineLevel="4" x14ac:dyDescent="0.25">
      <c r="A4182" s="143" t="s">
        <v>3010</v>
      </c>
      <c r="B4182" s="99" t="s">
        <v>1468</v>
      </c>
      <c r="C4182" s="90"/>
      <c r="D4182" s="90"/>
      <c r="E4182" s="92"/>
      <c r="F4182" s="93"/>
      <c r="G4182" s="94"/>
    </row>
    <row r="4183" spans="1:7" s="55" customFormat="1" ht="31.9" hidden="1" customHeight="1" outlineLevel="4" x14ac:dyDescent="0.25">
      <c r="A4183" s="143" t="s">
        <v>3011</v>
      </c>
      <c r="B4183" s="147" t="s">
        <v>1907</v>
      </c>
      <c r="C4183" s="90"/>
      <c r="D4183" s="90"/>
      <c r="E4183" s="92"/>
      <c r="F4183" s="93"/>
      <c r="G4183" s="94"/>
    </row>
    <row r="4184" spans="1:7" s="55" customFormat="1" ht="31.9" hidden="1" customHeight="1" outlineLevel="4" x14ac:dyDescent="0.25">
      <c r="A4184" s="143" t="s">
        <v>3012</v>
      </c>
      <c r="B4184" s="147" t="s">
        <v>1908</v>
      </c>
      <c r="C4184" s="90"/>
      <c r="D4184" s="90"/>
      <c r="E4184" s="92"/>
      <c r="F4184" s="93"/>
      <c r="G4184" s="94"/>
    </row>
    <row r="4185" spans="1:7" s="55" customFormat="1" ht="31.9" hidden="1" customHeight="1" outlineLevel="4" x14ac:dyDescent="0.25">
      <c r="A4185" s="143" t="s">
        <v>3013</v>
      </c>
      <c r="B4185" s="99" t="s">
        <v>1469</v>
      </c>
      <c r="C4185" s="90"/>
      <c r="D4185" s="90"/>
      <c r="E4185" s="92"/>
      <c r="F4185" s="93"/>
      <c r="G4185" s="94"/>
    </row>
    <row r="4186" spans="1:7" s="55" customFormat="1" ht="31.9" hidden="1" customHeight="1" outlineLevel="4" x14ac:dyDescent="0.25">
      <c r="A4186" s="143" t="s">
        <v>3014</v>
      </c>
      <c r="B4186" s="147" t="s">
        <v>1907</v>
      </c>
      <c r="C4186" s="90"/>
      <c r="D4186" s="90"/>
      <c r="E4186" s="92"/>
      <c r="F4186" s="93"/>
      <c r="G4186" s="94"/>
    </row>
    <row r="4187" spans="1:7" s="55" customFormat="1" ht="31.9" hidden="1" customHeight="1" outlineLevel="4" x14ac:dyDescent="0.25">
      <c r="A4187" s="143" t="s">
        <v>3015</v>
      </c>
      <c r="B4187" s="147" t="s">
        <v>1908</v>
      </c>
      <c r="C4187" s="90"/>
      <c r="D4187" s="90"/>
      <c r="E4187" s="92"/>
      <c r="F4187" s="93"/>
      <c r="G4187" s="94"/>
    </row>
    <row r="4188" spans="1:7" s="55" customFormat="1" ht="31.9" hidden="1" customHeight="1" outlineLevel="4" x14ac:dyDescent="0.25">
      <c r="A4188" s="143" t="s">
        <v>3016</v>
      </c>
      <c r="B4188" s="99" t="s">
        <v>1470</v>
      </c>
      <c r="C4188" s="90"/>
      <c r="D4188" s="90"/>
      <c r="E4188" s="92"/>
      <c r="F4188" s="93"/>
      <c r="G4188" s="94"/>
    </row>
    <row r="4189" spans="1:7" s="55" customFormat="1" ht="31.9" hidden="1" customHeight="1" outlineLevel="4" x14ac:dyDescent="0.25">
      <c r="A4189" s="143" t="s">
        <v>3017</v>
      </c>
      <c r="B4189" s="147" t="s">
        <v>1907</v>
      </c>
      <c r="C4189" s="90"/>
      <c r="D4189" s="90"/>
      <c r="E4189" s="92"/>
      <c r="F4189" s="93"/>
      <c r="G4189" s="94"/>
    </row>
    <row r="4190" spans="1:7" s="55" customFormat="1" ht="31.9" hidden="1" customHeight="1" outlineLevel="4" x14ac:dyDescent="0.25">
      <c r="A4190" s="143" t="s">
        <v>3018</v>
      </c>
      <c r="B4190" s="147" t="s">
        <v>1908</v>
      </c>
      <c r="C4190" s="90"/>
      <c r="D4190" s="90"/>
      <c r="E4190" s="92"/>
      <c r="F4190" s="93"/>
      <c r="G4190" s="94"/>
    </row>
    <row r="4191" spans="1:7" s="55" customFormat="1" ht="31.9" hidden="1" customHeight="1" outlineLevel="4" x14ac:dyDescent="0.25">
      <c r="A4191" s="143" t="s">
        <v>3019</v>
      </c>
      <c r="B4191" s="99" t="s">
        <v>1471</v>
      </c>
      <c r="C4191" s="90"/>
      <c r="D4191" s="90"/>
      <c r="E4191" s="92"/>
      <c r="F4191" s="93"/>
      <c r="G4191" s="94"/>
    </row>
    <row r="4192" spans="1:7" s="55" customFormat="1" ht="31.9" hidden="1" customHeight="1" outlineLevel="4" x14ac:dyDescent="0.25">
      <c r="A4192" s="143" t="s">
        <v>3020</v>
      </c>
      <c r="B4192" s="147" t="s">
        <v>1907</v>
      </c>
      <c r="C4192" s="90"/>
      <c r="D4192" s="90"/>
      <c r="E4192" s="92"/>
      <c r="F4192" s="93"/>
      <c r="G4192" s="94"/>
    </row>
    <row r="4193" spans="1:7" s="55" customFormat="1" ht="31.9" hidden="1" customHeight="1" outlineLevel="4" x14ac:dyDescent="0.25">
      <c r="A4193" s="143" t="s">
        <v>3021</v>
      </c>
      <c r="B4193" s="147" t="s">
        <v>1908</v>
      </c>
      <c r="C4193" s="90"/>
      <c r="D4193" s="90"/>
      <c r="E4193" s="92"/>
      <c r="F4193" s="93"/>
      <c r="G4193" s="94"/>
    </row>
    <row r="4194" spans="1:7" s="55" customFormat="1" ht="31.9" hidden="1" customHeight="1" outlineLevel="4" x14ac:dyDescent="0.25">
      <c r="A4194" s="143" t="s">
        <v>3022</v>
      </c>
      <c r="B4194" s="99" t="s">
        <v>1478</v>
      </c>
      <c r="C4194" s="90"/>
      <c r="D4194" s="90"/>
      <c r="E4194" s="92"/>
      <c r="F4194" s="93"/>
      <c r="G4194" s="94"/>
    </row>
    <row r="4195" spans="1:7" s="55" customFormat="1" ht="31.9" hidden="1" customHeight="1" outlineLevel="4" x14ac:dyDescent="0.25">
      <c r="A4195" s="143" t="s">
        <v>3023</v>
      </c>
      <c r="B4195" s="147" t="s">
        <v>1907</v>
      </c>
      <c r="C4195" s="90"/>
      <c r="D4195" s="90"/>
      <c r="E4195" s="92"/>
      <c r="F4195" s="93"/>
      <c r="G4195" s="94"/>
    </row>
    <row r="4196" spans="1:7" s="55" customFormat="1" ht="31.9" hidden="1" customHeight="1" outlineLevel="4" x14ac:dyDescent="0.25">
      <c r="A4196" s="143" t="s">
        <v>3024</v>
      </c>
      <c r="B4196" s="147" t="s">
        <v>1908</v>
      </c>
      <c r="C4196" s="90"/>
      <c r="D4196" s="90"/>
      <c r="E4196" s="92"/>
      <c r="F4196" s="93"/>
      <c r="G4196" s="94"/>
    </row>
    <row r="4197" spans="1:7" s="55" customFormat="1" ht="31.9" hidden="1" customHeight="1" outlineLevel="4" x14ac:dyDescent="0.25">
      <c r="A4197" s="143" t="s">
        <v>3025</v>
      </c>
      <c r="B4197" s="61" t="s">
        <v>320</v>
      </c>
      <c r="C4197" s="311"/>
      <c r="D4197" s="311"/>
      <c r="E4197" s="312"/>
      <c r="F4197" s="313"/>
      <c r="G4197" s="314"/>
    </row>
    <row r="4198" spans="1:7" s="55" customFormat="1" ht="31.9" hidden="1" customHeight="1" outlineLevel="4" x14ac:dyDescent="0.25">
      <c r="A4198" s="143" t="s">
        <v>3026</v>
      </c>
      <c r="B4198" s="147" t="s">
        <v>314</v>
      </c>
      <c r="C4198" s="90"/>
      <c r="D4198" s="90"/>
      <c r="E4198" s="92"/>
      <c r="F4198" s="93"/>
      <c r="G4198" s="94"/>
    </row>
    <row r="4199" spans="1:7" s="55" customFormat="1" ht="31.9" hidden="1" customHeight="1" outlineLevel="4" x14ac:dyDescent="0.25">
      <c r="A4199" s="143" t="s">
        <v>1932</v>
      </c>
      <c r="B4199" s="147" t="s">
        <v>1907</v>
      </c>
      <c r="C4199" s="90"/>
      <c r="D4199" s="90"/>
      <c r="E4199" s="92"/>
      <c r="F4199" s="93"/>
      <c r="G4199" s="94"/>
    </row>
    <row r="4200" spans="1:7" s="55" customFormat="1" ht="31.9" hidden="1" customHeight="1" outlineLevel="4" x14ac:dyDescent="0.25">
      <c r="A4200" s="143" t="s">
        <v>1933</v>
      </c>
      <c r="B4200" s="147" t="s">
        <v>1908</v>
      </c>
      <c r="C4200" s="90"/>
      <c r="D4200" s="90"/>
      <c r="E4200" s="92"/>
      <c r="F4200" s="93"/>
      <c r="G4200" s="94"/>
    </row>
    <row r="4201" spans="1:7" s="55" customFormat="1" ht="31.9" hidden="1" customHeight="1" outlineLevel="4" x14ac:dyDescent="0.25">
      <c r="A4201" s="143" t="s">
        <v>1934</v>
      </c>
      <c r="B4201" s="147" t="s">
        <v>317</v>
      </c>
      <c r="C4201" s="90"/>
      <c r="D4201" s="90"/>
      <c r="E4201" s="92"/>
      <c r="F4201" s="93"/>
      <c r="G4201" s="94"/>
    </row>
    <row r="4202" spans="1:7" s="55" customFormat="1" ht="31.9" hidden="1" customHeight="1" outlineLevel="4" x14ac:dyDescent="0.25">
      <c r="A4202" s="143" t="s">
        <v>1935</v>
      </c>
      <c r="B4202" s="147" t="s">
        <v>1907</v>
      </c>
      <c r="C4202" s="90"/>
      <c r="D4202" s="90"/>
      <c r="E4202" s="92"/>
      <c r="F4202" s="93"/>
      <c r="G4202" s="94"/>
    </row>
    <row r="4203" spans="1:7" s="55" customFormat="1" ht="31.9" hidden="1" customHeight="1" outlineLevel="4" x14ac:dyDescent="0.25">
      <c r="A4203" s="143" t="s">
        <v>1936</v>
      </c>
      <c r="B4203" s="147" t="s">
        <v>1908</v>
      </c>
      <c r="C4203" s="90"/>
      <c r="D4203" s="90"/>
      <c r="E4203" s="92"/>
      <c r="F4203" s="93"/>
      <c r="G4203" s="94"/>
    </row>
    <row r="4204" spans="1:7" s="55" customFormat="1" ht="31.9" hidden="1" customHeight="1" outlineLevel="4" x14ac:dyDescent="0.25">
      <c r="A4204" s="143" t="s">
        <v>3027</v>
      </c>
      <c r="B4204" s="147" t="s">
        <v>319</v>
      </c>
      <c r="C4204" s="90"/>
      <c r="D4204" s="90"/>
      <c r="E4204" s="92"/>
      <c r="F4204" s="93"/>
      <c r="G4204" s="94"/>
    </row>
    <row r="4205" spans="1:7" s="55" customFormat="1" ht="31.9" hidden="1" customHeight="1" outlineLevel="4" x14ac:dyDescent="0.25">
      <c r="A4205" s="143" t="s">
        <v>3028</v>
      </c>
      <c r="B4205" s="147" t="s">
        <v>1907</v>
      </c>
      <c r="C4205" s="90"/>
      <c r="D4205" s="90"/>
      <c r="E4205" s="92"/>
      <c r="F4205" s="93"/>
      <c r="G4205" s="94"/>
    </row>
    <row r="4206" spans="1:7" s="55" customFormat="1" ht="31.9" hidden="1" customHeight="1" outlineLevel="4" x14ac:dyDescent="0.25">
      <c r="A4206" s="143" t="s">
        <v>3029</v>
      </c>
      <c r="B4206" s="147" t="s">
        <v>1908</v>
      </c>
      <c r="C4206" s="90"/>
      <c r="D4206" s="90"/>
      <c r="E4206" s="92"/>
      <c r="F4206" s="93"/>
      <c r="G4206" s="94"/>
    </row>
    <row r="4207" spans="1:7" s="55" customFormat="1" ht="31.9" hidden="1" customHeight="1" outlineLevel="4" x14ac:dyDescent="0.25">
      <c r="A4207" s="143" t="s">
        <v>3030</v>
      </c>
      <c r="B4207" s="147" t="s">
        <v>328</v>
      </c>
      <c r="C4207" s="90"/>
      <c r="D4207" s="90"/>
      <c r="E4207" s="92"/>
      <c r="F4207" s="93"/>
      <c r="G4207" s="94"/>
    </row>
    <row r="4208" spans="1:7" s="55" customFormat="1" ht="31.9" hidden="1" customHeight="1" outlineLevel="4" x14ac:dyDescent="0.25">
      <c r="A4208" s="143" t="s">
        <v>3031</v>
      </c>
      <c r="B4208" s="147" t="s">
        <v>1907</v>
      </c>
      <c r="C4208" s="90"/>
      <c r="D4208" s="90"/>
      <c r="E4208" s="92"/>
      <c r="F4208" s="93"/>
      <c r="G4208" s="94"/>
    </row>
    <row r="4209" spans="1:7" s="55" customFormat="1" ht="31.9" hidden="1" customHeight="1" outlineLevel="4" x14ac:dyDescent="0.25">
      <c r="A4209" s="143" t="s">
        <v>3032</v>
      </c>
      <c r="B4209" s="147" t="s">
        <v>1908</v>
      </c>
      <c r="C4209" s="90"/>
      <c r="D4209" s="90"/>
      <c r="E4209" s="92"/>
      <c r="F4209" s="93"/>
      <c r="G4209" s="94"/>
    </row>
    <row r="4210" spans="1:7" s="55" customFormat="1" ht="31.9" hidden="1" customHeight="1" outlineLevel="4" x14ac:dyDescent="0.25">
      <c r="A4210" s="143" t="s">
        <v>3033</v>
      </c>
      <c r="B4210" s="147" t="s">
        <v>1888</v>
      </c>
      <c r="C4210" s="90"/>
      <c r="D4210" s="90"/>
      <c r="E4210" s="92"/>
      <c r="F4210" s="93"/>
      <c r="G4210" s="94"/>
    </row>
    <row r="4211" spans="1:7" s="55" customFormat="1" ht="31.9" hidden="1" customHeight="1" outlineLevel="4" x14ac:dyDescent="0.25">
      <c r="A4211" s="143" t="s">
        <v>3034</v>
      </c>
      <c r="B4211" s="147" t="s">
        <v>1907</v>
      </c>
      <c r="C4211" s="90"/>
      <c r="D4211" s="90"/>
      <c r="E4211" s="92"/>
      <c r="F4211" s="93"/>
      <c r="G4211" s="94"/>
    </row>
    <row r="4212" spans="1:7" s="55" customFormat="1" ht="31.9" hidden="1" customHeight="1" outlineLevel="4" x14ac:dyDescent="0.25">
      <c r="A4212" s="143" t="s">
        <v>3035</v>
      </c>
      <c r="B4212" s="147" t="s">
        <v>1908</v>
      </c>
      <c r="C4212" s="90"/>
      <c r="D4212" s="90"/>
      <c r="E4212" s="92"/>
      <c r="F4212" s="93"/>
      <c r="G4212" s="94"/>
    </row>
    <row r="4213" spans="1:7" s="55" customFormat="1" ht="31.9" hidden="1" customHeight="1" outlineLevel="4" x14ac:dyDescent="0.25">
      <c r="A4213" s="143" t="s">
        <v>3036</v>
      </c>
      <c r="B4213" s="147" t="s">
        <v>1889</v>
      </c>
      <c r="C4213" s="90"/>
      <c r="D4213" s="90"/>
      <c r="E4213" s="92"/>
      <c r="F4213" s="93"/>
      <c r="G4213" s="94"/>
    </row>
    <row r="4214" spans="1:7" s="55" customFormat="1" ht="31.9" hidden="1" customHeight="1" outlineLevel="4" x14ac:dyDescent="0.25">
      <c r="A4214" s="143" t="s">
        <v>3037</v>
      </c>
      <c r="B4214" s="147" t="s">
        <v>1907</v>
      </c>
      <c r="C4214" s="90"/>
      <c r="D4214" s="90"/>
      <c r="E4214" s="92"/>
      <c r="F4214" s="93"/>
      <c r="G4214" s="94"/>
    </row>
    <row r="4215" spans="1:7" s="55" customFormat="1" ht="31.9" hidden="1" customHeight="1" outlineLevel="4" x14ac:dyDescent="0.25">
      <c r="A4215" s="143" t="s">
        <v>3038</v>
      </c>
      <c r="B4215" s="147" t="s">
        <v>1908</v>
      </c>
      <c r="C4215" s="90"/>
      <c r="D4215" s="90"/>
      <c r="E4215" s="92"/>
      <c r="F4215" s="93"/>
      <c r="G4215" s="94"/>
    </row>
    <row r="4216" spans="1:7" s="55" customFormat="1" ht="31.9" hidden="1" customHeight="1" outlineLevel="4" x14ac:dyDescent="0.25">
      <c r="A4216" s="143" t="s">
        <v>3039</v>
      </c>
      <c r="B4216" s="99" t="s">
        <v>1467</v>
      </c>
      <c r="C4216" s="90"/>
      <c r="D4216" s="90"/>
      <c r="E4216" s="92"/>
      <c r="F4216" s="93"/>
      <c r="G4216" s="94"/>
    </row>
    <row r="4217" spans="1:7" s="55" customFormat="1" ht="31.9" hidden="1" customHeight="1" outlineLevel="4" x14ac:dyDescent="0.25">
      <c r="A4217" s="143" t="s">
        <v>3040</v>
      </c>
      <c r="B4217" s="147" t="s">
        <v>1907</v>
      </c>
      <c r="C4217" s="90"/>
      <c r="D4217" s="90"/>
      <c r="E4217" s="92"/>
      <c r="F4217" s="93"/>
      <c r="G4217" s="94"/>
    </row>
    <row r="4218" spans="1:7" s="55" customFormat="1" ht="31.9" hidden="1" customHeight="1" outlineLevel="4" x14ac:dyDescent="0.25">
      <c r="A4218" s="143" t="s">
        <v>3041</v>
      </c>
      <c r="B4218" s="147" t="s">
        <v>1908</v>
      </c>
      <c r="C4218" s="90"/>
      <c r="D4218" s="90"/>
      <c r="E4218" s="92"/>
      <c r="F4218" s="93"/>
      <c r="G4218" s="94"/>
    </row>
    <row r="4219" spans="1:7" s="55" customFormat="1" ht="31.9" hidden="1" customHeight="1" outlineLevel="4" x14ac:dyDescent="0.25">
      <c r="A4219" s="143" t="s">
        <v>3042</v>
      </c>
      <c r="B4219" s="99" t="s">
        <v>1468</v>
      </c>
      <c r="C4219" s="90"/>
      <c r="D4219" s="90"/>
      <c r="E4219" s="92"/>
      <c r="F4219" s="93"/>
      <c r="G4219" s="94"/>
    </row>
    <row r="4220" spans="1:7" s="55" customFormat="1" ht="31.9" hidden="1" customHeight="1" outlineLevel="4" x14ac:dyDescent="0.25">
      <c r="A4220" s="143" t="s">
        <v>3043</v>
      </c>
      <c r="B4220" s="147" t="s">
        <v>1907</v>
      </c>
      <c r="C4220" s="90"/>
      <c r="D4220" s="90"/>
      <c r="E4220" s="92"/>
      <c r="F4220" s="93"/>
      <c r="G4220" s="94"/>
    </row>
    <row r="4221" spans="1:7" s="55" customFormat="1" ht="31.9" hidden="1" customHeight="1" outlineLevel="4" x14ac:dyDescent="0.25">
      <c r="A4221" s="143" t="s">
        <v>3044</v>
      </c>
      <c r="B4221" s="147" t="s">
        <v>1908</v>
      </c>
      <c r="C4221" s="90"/>
      <c r="D4221" s="90"/>
      <c r="E4221" s="92"/>
      <c r="F4221" s="93"/>
      <c r="G4221" s="94"/>
    </row>
    <row r="4222" spans="1:7" s="55" customFormat="1" ht="31.9" hidden="1" customHeight="1" outlineLevel="4" x14ac:dyDescent="0.25">
      <c r="A4222" s="143" t="s">
        <v>3045</v>
      </c>
      <c r="B4222" s="99" t="s">
        <v>1469</v>
      </c>
      <c r="C4222" s="90"/>
      <c r="D4222" s="90"/>
      <c r="E4222" s="92"/>
      <c r="F4222" s="93"/>
      <c r="G4222" s="94"/>
    </row>
    <row r="4223" spans="1:7" s="55" customFormat="1" ht="31.9" hidden="1" customHeight="1" outlineLevel="4" x14ac:dyDescent="0.25">
      <c r="A4223" s="143" t="s">
        <v>3046</v>
      </c>
      <c r="B4223" s="147" t="s">
        <v>1907</v>
      </c>
      <c r="C4223" s="90"/>
      <c r="D4223" s="90"/>
      <c r="E4223" s="92"/>
      <c r="F4223" s="93"/>
      <c r="G4223" s="94"/>
    </row>
    <row r="4224" spans="1:7" s="55" customFormat="1" ht="31.9" hidden="1" customHeight="1" outlineLevel="4" x14ac:dyDescent="0.25">
      <c r="A4224" s="143" t="s">
        <v>3047</v>
      </c>
      <c r="B4224" s="147" t="s">
        <v>1908</v>
      </c>
      <c r="C4224" s="90"/>
      <c r="D4224" s="90"/>
      <c r="E4224" s="92"/>
      <c r="F4224" s="93"/>
      <c r="G4224" s="94"/>
    </row>
    <row r="4225" spans="1:7" s="55" customFormat="1" ht="31.9" hidden="1" customHeight="1" outlineLevel="4" x14ac:dyDescent="0.25">
      <c r="A4225" s="143" t="s">
        <v>3048</v>
      </c>
      <c r="B4225" s="99" t="s">
        <v>1470</v>
      </c>
      <c r="C4225" s="90"/>
      <c r="D4225" s="90"/>
      <c r="E4225" s="92"/>
      <c r="F4225" s="93"/>
      <c r="G4225" s="94"/>
    </row>
    <row r="4226" spans="1:7" s="55" customFormat="1" ht="31.9" hidden="1" customHeight="1" outlineLevel="4" x14ac:dyDescent="0.25">
      <c r="A4226" s="143" t="s">
        <v>3049</v>
      </c>
      <c r="B4226" s="147" t="s">
        <v>1907</v>
      </c>
      <c r="C4226" s="90"/>
      <c r="D4226" s="90"/>
      <c r="E4226" s="92"/>
      <c r="F4226" s="93"/>
      <c r="G4226" s="94"/>
    </row>
    <row r="4227" spans="1:7" s="55" customFormat="1" ht="31.9" hidden="1" customHeight="1" outlineLevel="4" x14ac:dyDescent="0.25">
      <c r="A4227" s="143" t="s">
        <v>3050</v>
      </c>
      <c r="B4227" s="147" t="s">
        <v>1908</v>
      </c>
      <c r="C4227" s="90"/>
      <c r="D4227" s="90"/>
      <c r="E4227" s="92"/>
      <c r="F4227" s="93"/>
      <c r="G4227" s="94"/>
    </row>
    <row r="4228" spans="1:7" s="55" customFormat="1" ht="31.9" hidden="1" customHeight="1" outlineLevel="4" x14ac:dyDescent="0.25">
      <c r="A4228" s="143" t="s">
        <v>3051</v>
      </c>
      <c r="B4228" s="99" t="s">
        <v>1471</v>
      </c>
      <c r="C4228" s="90"/>
      <c r="D4228" s="90"/>
      <c r="E4228" s="92"/>
      <c r="F4228" s="93"/>
      <c r="G4228" s="94"/>
    </row>
    <row r="4229" spans="1:7" s="55" customFormat="1" ht="31.9" hidden="1" customHeight="1" outlineLevel="4" x14ac:dyDescent="0.25">
      <c r="A4229" s="143" t="s">
        <v>3052</v>
      </c>
      <c r="B4229" s="147" t="s">
        <v>1907</v>
      </c>
      <c r="C4229" s="90"/>
      <c r="D4229" s="90"/>
      <c r="E4229" s="92"/>
      <c r="F4229" s="93"/>
      <c r="G4229" s="94"/>
    </row>
    <row r="4230" spans="1:7" s="55" customFormat="1" ht="31.9" hidden="1" customHeight="1" outlineLevel="4" x14ac:dyDescent="0.25">
      <c r="A4230" s="143" t="s">
        <v>3053</v>
      </c>
      <c r="B4230" s="147" t="s">
        <v>1908</v>
      </c>
      <c r="C4230" s="90"/>
      <c r="D4230" s="90"/>
      <c r="E4230" s="92"/>
      <c r="F4230" s="93"/>
      <c r="G4230" s="94"/>
    </row>
    <row r="4231" spans="1:7" s="55" customFormat="1" ht="31.9" hidden="1" customHeight="1" outlineLevel="4" x14ac:dyDescent="0.25">
      <c r="A4231" s="143" t="s">
        <v>3054</v>
      </c>
      <c r="B4231" s="99" t="s">
        <v>1478</v>
      </c>
      <c r="C4231" s="90"/>
      <c r="D4231" s="90"/>
      <c r="E4231" s="92"/>
      <c r="F4231" s="93"/>
      <c r="G4231" s="94"/>
    </row>
    <row r="4232" spans="1:7" s="55" customFormat="1" ht="31.9" hidden="1" customHeight="1" outlineLevel="4" x14ac:dyDescent="0.25">
      <c r="A4232" s="143" t="s">
        <v>3055</v>
      </c>
      <c r="B4232" s="147" t="s">
        <v>1907</v>
      </c>
      <c r="C4232" s="90"/>
      <c r="D4232" s="90"/>
      <c r="E4232" s="92"/>
      <c r="F4232" s="93"/>
      <c r="G4232" s="94"/>
    </row>
    <row r="4233" spans="1:7" s="55" customFormat="1" ht="31.9" hidden="1" customHeight="1" outlineLevel="4" x14ac:dyDescent="0.25">
      <c r="A4233" s="143" t="s">
        <v>3056</v>
      </c>
      <c r="B4233" s="147" t="s">
        <v>1908</v>
      </c>
      <c r="C4233" s="90"/>
      <c r="D4233" s="90"/>
      <c r="E4233" s="92"/>
      <c r="F4233" s="93"/>
      <c r="G4233" s="94"/>
    </row>
    <row r="4234" spans="1:7" s="55" customFormat="1" ht="31.9" hidden="1" customHeight="1" outlineLevel="4" x14ac:dyDescent="0.25">
      <c r="A4234" s="143" t="s">
        <v>3058</v>
      </c>
      <c r="B4234" s="129" t="s">
        <v>3059</v>
      </c>
      <c r="C4234" s="315"/>
      <c r="D4234" s="315"/>
      <c r="E4234" s="316"/>
      <c r="F4234" s="317"/>
      <c r="G4234" s="318"/>
    </row>
    <row r="4235" spans="1:7" s="55" customFormat="1" ht="31.9" hidden="1" customHeight="1" outlineLevel="4" x14ac:dyDescent="0.25">
      <c r="A4235" s="143"/>
      <c r="B4235" s="144" t="s">
        <v>1926</v>
      </c>
      <c r="C4235" s="90"/>
      <c r="D4235" s="90"/>
      <c r="E4235" s="92"/>
      <c r="F4235" s="93"/>
      <c r="G4235" s="94"/>
    </row>
    <row r="4236" spans="1:7" s="55" customFormat="1" ht="31.9" hidden="1" customHeight="1" outlineLevel="4" x14ac:dyDescent="0.25">
      <c r="A4236" s="143" t="s">
        <v>323</v>
      </c>
      <c r="B4236" s="145" t="s">
        <v>313</v>
      </c>
      <c r="C4236" s="311"/>
      <c r="D4236" s="311"/>
      <c r="E4236" s="312"/>
      <c r="F4236" s="313"/>
      <c r="G4236" s="314"/>
    </row>
    <row r="4237" spans="1:7" s="55" customFormat="1" ht="31.9" hidden="1" customHeight="1" outlineLevel="4" x14ac:dyDescent="0.25">
      <c r="A4237" s="143" t="s">
        <v>88</v>
      </c>
      <c r="B4237" s="149" t="s">
        <v>1483</v>
      </c>
      <c r="C4237" s="90"/>
      <c r="D4237" s="90"/>
      <c r="E4237" s="92"/>
      <c r="F4237" s="93"/>
      <c r="G4237" s="94"/>
    </row>
    <row r="4238" spans="1:7" s="55" customFormat="1" ht="31.9" hidden="1" customHeight="1" outlineLevel="4" x14ac:dyDescent="0.25">
      <c r="A4238" s="143" t="s">
        <v>3060</v>
      </c>
      <c r="B4238" s="147" t="s">
        <v>1907</v>
      </c>
      <c r="C4238" s="90"/>
      <c r="D4238" s="90"/>
      <c r="E4238" s="92"/>
      <c r="F4238" s="93"/>
      <c r="G4238" s="94"/>
    </row>
    <row r="4239" spans="1:7" s="55" customFormat="1" ht="31.9" hidden="1" customHeight="1" outlineLevel="4" x14ac:dyDescent="0.25">
      <c r="A4239" s="143" t="s">
        <v>3061</v>
      </c>
      <c r="B4239" s="147" t="s">
        <v>1908</v>
      </c>
      <c r="C4239" s="90"/>
      <c r="D4239" s="90"/>
      <c r="E4239" s="92"/>
      <c r="F4239" s="93"/>
      <c r="G4239" s="94"/>
    </row>
    <row r="4240" spans="1:7" s="55" customFormat="1" ht="31.9" hidden="1" customHeight="1" outlineLevel="4" x14ac:dyDescent="0.25">
      <c r="A4240" s="143" t="s">
        <v>89</v>
      </c>
      <c r="B4240" s="149" t="s">
        <v>1484</v>
      </c>
      <c r="C4240" s="90"/>
      <c r="D4240" s="90"/>
      <c r="E4240" s="92"/>
      <c r="F4240" s="93"/>
      <c r="G4240" s="94"/>
    </row>
    <row r="4241" spans="1:7" s="55" customFormat="1" ht="31.9" hidden="1" customHeight="1" outlineLevel="4" x14ac:dyDescent="0.25">
      <c r="A4241" s="143" t="s">
        <v>3062</v>
      </c>
      <c r="B4241" s="147" t="s">
        <v>1907</v>
      </c>
      <c r="C4241" s="90"/>
      <c r="D4241" s="90"/>
      <c r="E4241" s="92"/>
      <c r="F4241" s="93"/>
      <c r="G4241" s="94"/>
    </row>
    <row r="4242" spans="1:7" s="55" customFormat="1" ht="31.9" hidden="1" customHeight="1" outlineLevel="4" x14ac:dyDescent="0.25">
      <c r="A4242" s="143" t="s">
        <v>3063</v>
      </c>
      <c r="B4242" s="147" t="s">
        <v>1908</v>
      </c>
      <c r="C4242" s="90"/>
      <c r="D4242" s="90"/>
      <c r="E4242" s="92"/>
      <c r="F4242" s="93"/>
      <c r="G4242" s="94"/>
    </row>
    <row r="4243" spans="1:7" s="55" customFormat="1" ht="31.9" hidden="1" customHeight="1" outlineLevel="4" x14ac:dyDescent="0.25">
      <c r="A4243" s="143" t="s">
        <v>90</v>
      </c>
      <c r="B4243" s="149" t="s">
        <v>1485</v>
      </c>
      <c r="C4243" s="90"/>
      <c r="D4243" s="90"/>
      <c r="E4243" s="92"/>
      <c r="F4243" s="93"/>
      <c r="G4243" s="94"/>
    </row>
    <row r="4244" spans="1:7" s="55" customFormat="1" ht="31.9" hidden="1" customHeight="1" outlineLevel="4" x14ac:dyDescent="0.25">
      <c r="A4244" s="143" t="s">
        <v>3064</v>
      </c>
      <c r="B4244" s="147" t="s">
        <v>1907</v>
      </c>
      <c r="C4244" s="90"/>
      <c r="D4244" s="90"/>
      <c r="E4244" s="92"/>
      <c r="F4244" s="93"/>
      <c r="G4244" s="94"/>
    </row>
    <row r="4245" spans="1:7" s="55" customFormat="1" ht="31.9" hidden="1" customHeight="1" outlineLevel="4" x14ac:dyDescent="0.25">
      <c r="A4245" s="143" t="s">
        <v>3065</v>
      </c>
      <c r="B4245" s="147" t="s">
        <v>1908</v>
      </c>
      <c r="C4245" s="90"/>
      <c r="D4245" s="90"/>
      <c r="E4245" s="92"/>
      <c r="F4245" s="93"/>
      <c r="G4245" s="94"/>
    </row>
    <row r="4246" spans="1:7" s="55" customFormat="1" ht="31.9" hidden="1" customHeight="1" outlineLevel="4" x14ac:dyDescent="0.25">
      <c r="A4246" s="143" t="s">
        <v>3066</v>
      </c>
      <c r="B4246" s="149" t="s">
        <v>1486</v>
      </c>
      <c r="C4246" s="90"/>
      <c r="D4246" s="90"/>
      <c r="E4246" s="92"/>
      <c r="F4246" s="93"/>
      <c r="G4246" s="94"/>
    </row>
    <row r="4247" spans="1:7" s="55" customFormat="1" ht="31.9" hidden="1" customHeight="1" outlineLevel="4" x14ac:dyDescent="0.25">
      <c r="A4247" s="143" t="s">
        <v>3067</v>
      </c>
      <c r="B4247" s="147" t="s">
        <v>1907</v>
      </c>
      <c r="C4247" s="90"/>
      <c r="D4247" s="90"/>
      <c r="E4247" s="92"/>
      <c r="F4247" s="93"/>
      <c r="G4247" s="94"/>
    </row>
    <row r="4248" spans="1:7" s="55" customFormat="1" ht="31.9" hidden="1" customHeight="1" outlineLevel="4" x14ac:dyDescent="0.25">
      <c r="A4248" s="143" t="s">
        <v>3068</v>
      </c>
      <c r="B4248" s="147" t="s">
        <v>1908</v>
      </c>
      <c r="C4248" s="90"/>
      <c r="D4248" s="90"/>
      <c r="E4248" s="92"/>
      <c r="F4248" s="93"/>
      <c r="G4248" s="94"/>
    </row>
    <row r="4249" spans="1:7" s="55" customFormat="1" ht="31.9" hidden="1" customHeight="1" outlineLevel="4" x14ac:dyDescent="0.25">
      <c r="A4249" s="143" t="s">
        <v>3069</v>
      </c>
      <c r="B4249" s="149" t="s">
        <v>1487</v>
      </c>
      <c r="C4249" s="90"/>
      <c r="D4249" s="90"/>
      <c r="E4249" s="92"/>
      <c r="F4249" s="93"/>
      <c r="G4249" s="94"/>
    </row>
    <row r="4250" spans="1:7" s="55" customFormat="1" ht="31.9" hidden="1" customHeight="1" outlineLevel="4" x14ac:dyDescent="0.25">
      <c r="A4250" s="143" t="s">
        <v>3070</v>
      </c>
      <c r="B4250" s="147" t="s">
        <v>1907</v>
      </c>
      <c r="C4250" s="90"/>
      <c r="D4250" s="90"/>
      <c r="E4250" s="92"/>
      <c r="F4250" s="93"/>
      <c r="G4250" s="94"/>
    </row>
    <row r="4251" spans="1:7" s="55" customFormat="1" ht="31.9" hidden="1" customHeight="1" outlineLevel="4" x14ac:dyDescent="0.25">
      <c r="A4251" s="143" t="s">
        <v>3071</v>
      </c>
      <c r="B4251" s="147" t="s">
        <v>1908</v>
      </c>
      <c r="C4251" s="90"/>
      <c r="D4251" s="90"/>
      <c r="E4251" s="92"/>
      <c r="F4251" s="93"/>
      <c r="G4251" s="94"/>
    </row>
    <row r="4252" spans="1:7" s="55" customFormat="1" ht="31.9" hidden="1" customHeight="1" outlineLevel="4" x14ac:dyDescent="0.25">
      <c r="A4252" s="143" t="s">
        <v>3072</v>
      </c>
      <c r="B4252" s="149" t="s">
        <v>1488</v>
      </c>
      <c r="C4252" s="90"/>
      <c r="D4252" s="90"/>
      <c r="E4252" s="92"/>
      <c r="F4252" s="93"/>
      <c r="G4252" s="94"/>
    </row>
    <row r="4253" spans="1:7" s="55" customFormat="1" ht="31.9" hidden="1" customHeight="1" outlineLevel="4" x14ac:dyDescent="0.25">
      <c r="A4253" s="143" t="s">
        <v>3073</v>
      </c>
      <c r="B4253" s="147" t="s">
        <v>1907</v>
      </c>
      <c r="C4253" s="90"/>
      <c r="D4253" s="90"/>
      <c r="E4253" s="92"/>
      <c r="F4253" s="93"/>
      <c r="G4253" s="94"/>
    </row>
    <row r="4254" spans="1:7" s="55" customFormat="1" ht="31.9" hidden="1" customHeight="1" outlineLevel="4" x14ac:dyDescent="0.25">
      <c r="A4254" s="143" t="s">
        <v>3074</v>
      </c>
      <c r="B4254" s="147" t="s">
        <v>1908</v>
      </c>
      <c r="C4254" s="90"/>
      <c r="D4254" s="90"/>
      <c r="E4254" s="92"/>
      <c r="F4254" s="93"/>
      <c r="G4254" s="94"/>
    </row>
    <row r="4255" spans="1:7" s="55" customFormat="1" ht="31.9" hidden="1" customHeight="1" outlineLevel="4" x14ac:dyDescent="0.25">
      <c r="A4255" s="143" t="s">
        <v>3075</v>
      </c>
      <c r="B4255" s="149" t="s">
        <v>1489</v>
      </c>
      <c r="C4255" s="90"/>
      <c r="D4255" s="90"/>
      <c r="E4255" s="92"/>
      <c r="F4255" s="93"/>
      <c r="G4255" s="94"/>
    </row>
    <row r="4256" spans="1:7" s="55" customFormat="1" ht="31.9" hidden="1" customHeight="1" outlineLevel="4" x14ac:dyDescent="0.25">
      <c r="A4256" s="143" t="s">
        <v>3076</v>
      </c>
      <c r="B4256" s="147" t="s">
        <v>1907</v>
      </c>
      <c r="C4256" s="90"/>
      <c r="D4256" s="90"/>
      <c r="E4256" s="92"/>
      <c r="F4256" s="93"/>
      <c r="G4256" s="94"/>
    </row>
    <row r="4257" spans="1:7" s="55" customFormat="1" ht="31.9" hidden="1" customHeight="1" outlineLevel="4" x14ac:dyDescent="0.25">
      <c r="A4257" s="143" t="s">
        <v>3077</v>
      </c>
      <c r="B4257" s="147" t="s">
        <v>1908</v>
      </c>
      <c r="C4257" s="90"/>
      <c r="D4257" s="90"/>
      <c r="E4257" s="92"/>
      <c r="F4257" s="93"/>
      <c r="G4257" s="94"/>
    </row>
    <row r="4258" spans="1:7" s="55" customFormat="1" ht="31.9" hidden="1" customHeight="1" outlineLevel="4" x14ac:dyDescent="0.25">
      <c r="A4258" s="143" t="s">
        <v>3078</v>
      </c>
      <c r="B4258" s="149" t="s">
        <v>1490</v>
      </c>
      <c r="C4258" s="90"/>
      <c r="D4258" s="90"/>
      <c r="E4258" s="92"/>
      <c r="F4258" s="93"/>
      <c r="G4258" s="94"/>
    </row>
    <row r="4259" spans="1:7" s="55" customFormat="1" ht="31.9" hidden="1" customHeight="1" outlineLevel="4" x14ac:dyDescent="0.25">
      <c r="A4259" s="143" t="s">
        <v>3079</v>
      </c>
      <c r="B4259" s="147" t="s">
        <v>1907</v>
      </c>
      <c r="C4259" s="90"/>
      <c r="D4259" s="90"/>
      <c r="E4259" s="92"/>
      <c r="F4259" s="93"/>
      <c r="G4259" s="94"/>
    </row>
    <row r="4260" spans="1:7" s="55" customFormat="1" ht="31.9" hidden="1" customHeight="1" outlineLevel="4" x14ac:dyDescent="0.25">
      <c r="A4260" s="143" t="s">
        <v>3080</v>
      </c>
      <c r="B4260" s="147" t="s">
        <v>1908</v>
      </c>
      <c r="C4260" s="90"/>
      <c r="D4260" s="90"/>
      <c r="E4260" s="92"/>
      <c r="F4260" s="93"/>
      <c r="G4260" s="94"/>
    </row>
    <row r="4261" spans="1:7" s="55" customFormat="1" ht="31.9" hidden="1" customHeight="1" outlineLevel="4" x14ac:dyDescent="0.25">
      <c r="A4261" s="143" t="s">
        <v>3081</v>
      </c>
      <c r="B4261" s="149" t="s">
        <v>1491</v>
      </c>
      <c r="C4261" s="90"/>
      <c r="D4261" s="90"/>
      <c r="E4261" s="92"/>
      <c r="F4261" s="93"/>
      <c r="G4261" s="94"/>
    </row>
    <row r="4262" spans="1:7" s="55" customFormat="1" ht="31.9" hidden="1" customHeight="1" outlineLevel="4" x14ac:dyDescent="0.25">
      <c r="A4262" s="143" t="s">
        <v>3082</v>
      </c>
      <c r="B4262" s="147" t="s">
        <v>1907</v>
      </c>
      <c r="C4262" s="90"/>
      <c r="D4262" s="90"/>
      <c r="E4262" s="92"/>
      <c r="F4262" s="93"/>
      <c r="G4262" s="94"/>
    </row>
    <row r="4263" spans="1:7" s="55" customFormat="1" ht="31.9" hidden="1" customHeight="1" outlineLevel="4" x14ac:dyDescent="0.25">
      <c r="A4263" s="143" t="s">
        <v>3083</v>
      </c>
      <c r="B4263" s="147" t="s">
        <v>1908</v>
      </c>
      <c r="C4263" s="90"/>
      <c r="D4263" s="90"/>
      <c r="E4263" s="92"/>
      <c r="F4263" s="93"/>
      <c r="G4263" s="94"/>
    </row>
    <row r="4264" spans="1:7" s="55" customFormat="1" ht="31.9" hidden="1" customHeight="1" outlineLevel="4" x14ac:dyDescent="0.25">
      <c r="A4264" s="143" t="s">
        <v>3084</v>
      </c>
      <c r="B4264" s="149" t="s">
        <v>1492</v>
      </c>
      <c r="C4264" s="90"/>
      <c r="D4264" s="90"/>
      <c r="E4264" s="92"/>
      <c r="F4264" s="93"/>
      <c r="G4264" s="94"/>
    </row>
    <row r="4265" spans="1:7" s="55" customFormat="1" ht="31.9" hidden="1" customHeight="1" outlineLevel="4" x14ac:dyDescent="0.25">
      <c r="A4265" s="143" t="s">
        <v>3085</v>
      </c>
      <c r="B4265" s="147" t="s">
        <v>1907</v>
      </c>
      <c r="C4265" s="90"/>
      <c r="D4265" s="90"/>
      <c r="E4265" s="92"/>
      <c r="F4265" s="93"/>
      <c r="G4265" s="94"/>
    </row>
    <row r="4266" spans="1:7" s="55" customFormat="1" ht="31.9" hidden="1" customHeight="1" outlineLevel="4" x14ac:dyDescent="0.25">
      <c r="A4266" s="143" t="s">
        <v>3086</v>
      </c>
      <c r="B4266" s="147" t="s">
        <v>1908</v>
      </c>
      <c r="C4266" s="90"/>
      <c r="D4266" s="90"/>
      <c r="E4266" s="92"/>
      <c r="F4266" s="93"/>
      <c r="G4266" s="94"/>
    </row>
    <row r="4267" spans="1:7" s="55" customFormat="1" ht="31.9" hidden="1" customHeight="1" outlineLevel="4" x14ac:dyDescent="0.25">
      <c r="A4267" s="143" t="s">
        <v>325</v>
      </c>
      <c r="B4267" s="61" t="s">
        <v>320</v>
      </c>
      <c r="C4267" s="311"/>
      <c r="D4267" s="311"/>
      <c r="E4267" s="312"/>
      <c r="F4267" s="313"/>
      <c r="G4267" s="314"/>
    </row>
    <row r="4268" spans="1:7" s="55" customFormat="1" ht="31.9" hidden="1" customHeight="1" outlineLevel="4" x14ac:dyDescent="0.25">
      <c r="A4268" s="143" t="s">
        <v>91</v>
      </c>
      <c r="B4268" s="149" t="s">
        <v>1483</v>
      </c>
      <c r="C4268" s="90"/>
      <c r="D4268" s="90"/>
      <c r="E4268" s="92"/>
      <c r="F4268" s="93"/>
      <c r="G4268" s="94"/>
    </row>
    <row r="4269" spans="1:7" s="55" customFormat="1" ht="31.9" hidden="1" customHeight="1" outlineLevel="4" x14ac:dyDescent="0.25">
      <c r="A4269" s="143" t="s">
        <v>3087</v>
      </c>
      <c r="B4269" s="147" t="s">
        <v>1907</v>
      </c>
      <c r="C4269" s="90"/>
      <c r="D4269" s="90"/>
      <c r="E4269" s="92"/>
      <c r="F4269" s="93"/>
      <c r="G4269" s="94"/>
    </row>
    <row r="4270" spans="1:7" s="55" customFormat="1" ht="31.9" hidden="1" customHeight="1" outlineLevel="4" x14ac:dyDescent="0.25">
      <c r="A4270" s="143" t="s">
        <v>3088</v>
      </c>
      <c r="B4270" s="147" t="s">
        <v>1908</v>
      </c>
      <c r="C4270" s="90"/>
      <c r="D4270" s="90"/>
      <c r="E4270" s="92"/>
      <c r="F4270" s="93"/>
      <c r="G4270" s="94"/>
    </row>
    <row r="4271" spans="1:7" s="55" customFormat="1" ht="31.9" hidden="1" customHeight="1" outlineLevel="4" x14ac:dyDescent="0.25">
      <c r="A4271" s="143" t="s">
        <v>92</v>
      </c>
      <c r="B4271" s="149" t="s">
        <v>1484</v>
      </c>
      <c r="C4271" s="90"/>
      <c r="D4271" s="90"/>
      <c r="E4271" s="92"/>
      <c r="F4271" s="93"/>
      <c r="G4271" s="94"/>
    </row>
    <row r="4272" spans="1:7" s="55" customFormat="1" ht="31.9" hidden="1" customHeight="1" outlineLevel="4" x14ac:dyDescent="0.25">
      <c r="A4272" s="143" t="s">
        <v>3089</v>
      </c>
      <c r="B4272" s="147" t="s">
        <v>1907</v>
      </c>
      <c r="C4272" s="90"/>
      <c r="D4272" s="90"/>
      <c r="E4272" s="92"/>
      <c r="F4272" s="93"/>
      <c r="G4272" s="94"/>
    </row>
    <row r="4273" spans="1:7" s="55" customFormat="1" ht="31.9" hidden="1" customHeight="1" outlineLevel="4" x14ac:dyDescent="0.25">
      <c r="A4273" s="143" t="s">
        <v>3090</v>
      </c>
      <c r="B4273" s="147" t="s">
        <v>1908</v>
      </c>
      <c r="C4273" s="90"/>
      <c r="D4273" s="90"/>
      <c r="E4273" s="92"/>
      <c r="F4273" s="93"/>
      <c r="G4273" s="94"/>
    </row>
    <row r="4274" spans="1:7" s="55" customFormat="1" ht="31.9" hidden="1" customHeight="1" outlineLevel="4" x14ac:dyDescent="0.25">
      <c r="A4274" s="143" t="s">
        <v>93</v>
      </c>
      <c r="B4274" s="149" t="s">
        <v>1485</v>
      </c>
      <c r="C4274" s="90"/>
      <c r="D4274" s="90"/>
      <c r="E4274" s="92"/>
      <c r="F4274" s="93"/>
      <c r="G4274" s="94"/>
    </row>
    <row r="4275" spans="1:7" s="55" customFormat="1" ht="31.9" hidden="1" customHeight="1" outlineLevel="4" x14ac:dyDescent="0.25">
      <c r="A4275" s="143" t="s">
        <v>3091</v>
      </c>
      <c r="B4275" s="147" t="s">
        <v>1907</v>
      </c>
      <c r="C4275" s="90"/>
      <c r="D4275" s="90"/>
      <c r="E4275" s="92"/>
      <c r="F4275" s="93"/>
      <c r="G4275" s="94"/>
    </row>
    <row r="4276" spans="1:7" s="55" customFormat="1" ht="31.9" hidden="1" customHeight="1" outlineLevel="4" x14ac:dyDescent="0.25">
      <c r="A4276" s="143" t="s">
        <v>3092</v>
      </c>
      <c r="B4276" s="147" t="s">
        <v>1908</v>
      </c>
      <c r="C4276" s="90"/>
      <c r="D4276" s="90"/>
      <c r="E4276" s="92"/>
      <c r="F4276" s="93"/>
      <c r="G4276" s="94"/>
    </row>
    <row r="4277" spans="1:7" s="55" customFormat="1" ht="31.9" hidden="1" customHeight="1" outlineLevel="4" x14ac:dyDescent="0.25">
      <c r="A4277" s="143" t="s">
        <v>3093</v>
      </c>
      <c r="B4277" s="149" t="s">
        <v>1486</v>
      </c>
      <c r="C4277" s="90"/>
      <c r="D4277" s="90"/>
      <c r="E4277" s="92"/>
      <c r="F4277" s="93"/>
      <c r="G4277" s="94"/>
    </row>
    <row r="4278" spans="1:7" s="55" customFormat="1" ht="31.9" hidden="1" customHeight="1" outlineLevel="4" x14ac:dyDescent="0.25">
      <c r="A4278" s="143" t="s">
        <v>3094</v>
      </c>
      <c r="B4278" s="147" t="s">
        <v>1907</v>
      </c>
      <c r="C4278" s="90"/>
      <c r="D4278" s="90"/>
      <c r="E4278" s="92"/>
      <c r="F4278" s="93"/>
      <c r="G4278" s="94"/>
    </row>
    <row r="4279" spans="1:7" s="55" customFormat="1" ht="31.9" hidden="1" customHeight="1" outlineLevel="4" x14ac:dyDescent="0.25">
      <c r="A4279" s="143" t="s">
        <v>3095</v>
      </c>
      <c r="B4279" s="147" t="s">
        <v>1908</v>
      </c>
      <c r="C4279" s="90"/>
      <c r="D4279" s="90"/>
      <c r="E4279" s="92"/>
      <c r="F4279" s="93"/>
      <c r="G4279" s="94"/>
    </row>
    <row r="4280" spans="1:7" s="55" customFormat="1" ht="31.9" hidden="1" customHeight="1" outlineLevel="4" x14ac:dyDescent="0.25">
      <c r="A4280" s="143" t="s">
        <v>3096</v>
      </c>
      <c r="B4280" s="149" t="s">
        <v>1487</v>
      </c>
      <c r="C4280" s="90"/>
      <c r="D4280" s="90"/>
      <c r="E4280" s="92"/>
      <c r="F4280" s="93"/>
      <c r="G4280" s="94"/>
    </row>
    <row r="4281" spans="1:7" s="55" customFormat="1" ht="31.9" hidden="1" customHeight="1" outlineLevel="4" x14ac:dyDescent="0.25">
      <c r="A4281" s="143" t="s">
        <v>3097</v>
      </c>
      <c r="B4281" s="147" t="s">
        <v>1907</v>
      </c>
      <c r="C4281" s="90"/>
      <c r="D4281" s="90"/>
      <c r="E4281" s="92"/>
      <c r="F4281" s="93"/>
      <c r="G4281" s="94"/>
    </row>
    <row r="4282" spans="1:7" s="55" customFormat="1" ht="31.9" hidden="1" customHeight="1" outlineLevel="4" x14ac:dyDescent="0.25">
      <c r="A4282" s="143" t="s">
        <v>3098</v>
      </c>
      <c r="B4282" s="147" t="s">
        <v>1908</v>
      </c>
      <c r="C4282" s="90"/>
      <c r="D4282" s="90"/>
      <c r="E4282" s="92"/>
      <c r="F4282" s="93"/>
      <c r="G4282" s="94"/>
    </row>
    <row r="4283" spans="1:7" s="55" customFormat="1" ht="31.9" hidden="1" customHeight="1" outlineLevel="4" x14ac:dyDescent="0.25">
      <c r="A4283" s="143" t="s">
        <v>3099</v>
      </c>
      <c r="B4283" s="149" t="s">
        <v>1488</v>
      </c>
      <c r="C4283" s="90"/>
      <c r="D4283" s="90"/>
      <c r="E4283" s="92"/>
      <c r="F4283" s="93"/>
      <c r="G4283" s="94"/>
    </row>
    <row r="4284" spans="1:7" s="55" customFormat="1" ht="31.9" hidden="1" customHeight="1" outlineLevel="4" x14ac:dyDescent="0.25">
      <c r="A4284" s="143" t="s">
        <v>3100</v>
      </c>
      <c r="B4284" s="147" t="s">
        <v>1907</v>
      </c>
      <c r="C4284" s="90"/>
      <c r="D4284" s="90"/>
      <c r="E4284" s="92"/>
      <c r="F4284" s="93"/>
      <c r="G4284" s="94"/>
    </row>
    <row r="4285" spans="1:7" s="55" customFormat="1" ht="31.9" hidden="1" customHeight="1" outlineLevel="4" x14ac:dyDescent="0.25">
      <c r="A4285" s="143" t="s">
        <v>3101</v>
      </c>
      <c r="B4285" s="147" t="s">
        <v>1908</v>
      </c>
      <c r="C4285" s="90"/>
      <c r="D4285" s="90"/>
      <c r="E4285" s="92"/>
      <c r="F4285" s="93"/>
      <c r="G4285" s="94"/>
    </row>
    <row r="4286" spans="1:7" s="55" customFormat="1" ht="31.9" hidden="1" customHeight="1" outlineLevel="4" x14ac:dyDescent="0.25">
      <c r="A4286" s="143" t="s">
        <v>3102</v>
      </c>
      <c r="B4286" s="149" t="s">
        <v>1489</v>
      </c>
      <c r="C4286" s="90"/>
      <c r="D4286" s="90"/>
      <c r="E4286" s="92"/>
      <c r="F4286" s="93"/>
      <c r="G4286" s="94"/>
    </row>
    <row r="4287" spans="1:7" s="55" customFormat="1" ht="31.9" hidden="1" customHeight="1" outlineLevel="4" x14ac:dyDescent="0.25">
      <c r="A4287" s="143" t="s">
        <v>3103</v>
      </c>
      <c r="B4287" s="147" t="s">
        <v>1907</v>
      </c>
      <c r="C4287" s="90"/>
      <c r="D4287" s="90"/>
      <c r="E4287" s="92"/>
      <c r="F4287" s="93"/>
      <c r="G4287" s="94"/>
    </row>
    <row r="4288" spans="1:7" s="55" customFormat="1" ht="31.9" hidden="1" customHeight="1" outlineLevel="4" x14ac:dyDescent="0.25">
      <c r="A4288" s="143" t="s">
        <v>3104</v>
      </c>
      <c r="B4288" s="147" t="s">
        <v>1908</v>
      </c>
      <c r="C4288" s="90"/>
      <c r="D4288" s="90"/>
      <c r="E4288" s="92"/>
      <c r="F4288" s="93"/>
      <c r="G4288" s="94"/>
    </row>
    <row r="4289" spans="1:7" s="55" customFormat="1" ht="31.9" hidden="1" customHeight="1" outlineLevel="4" x14ac:dyDescent="0.25">
      <c r="A4289" s="143" t="s">
        <v>3105</v>
      </c>
      <c r="B4289" s="149" t="s">
        <v>1490</v>
      </c>
      <c r="C4289" s="90"/>
      <c r="D4289" s="90"/>
      <c r="E4289" s="92"/>
      <c r="F4289" s="93"/>
      <c r="G4289" s="94"/>
    </row>
    <row r="4290" spans="1:7" s="55" customFormat="1" ht="31.9" hidden="1" customHeight="1" outlineLevel="4" x14ac:dyDescent="0.25">
      <c r="A4290" s="143" t="s">
        <v>3106</v>
      </c>
      <c r="B4290" s="147" t="s">
        <v>1907</v>
      </c>
      <c r="C4290" s="90"/>
      <c r="D4290" s="90"/>
      <c r="E4290" s="92"/>
      <c r="F4290" s="93"/>
      <c r="G4290" s="94"/>
    </row>
    <row r="4291" spans="1:7" s="55" customFormat="1" ht="31.9" hidden="1" customHeight="1" outlineLevel="4" x14ac:dyDescent="0.25">
      <c r="A4291" s="143" t="s">
        <v>3107</v>
      </c>
      <c r="B4291" s="147" t="s">
        <v>1908</v>
      </c>
      <c r="C4291" s="90"/>
      <c r="D4291" s="90"/>
      <c r="E4291" s="92"/>
      <c r="F4291" s="93"/>
      <c r="G4291" s="94"/>
    </row>
    <row r="4292" spans="1:7" s="55" customFormat="1" ht="31.9" hidden="1" customHeight="1" outlineLevel="4" x14ac:dyDescent="0.25">
      <c r="A4292" s="143" t="s">
        <v>3108</v>
      </c>
      <c r="B4292" s="149" t="s">
        <v>1491</v>
      </c>
      <c r="C4292" s="90"/>
      <c r="D4292" s="90"/>
      <c r="E4292" s="92"/>
      <c r="F4292" s="93"/>
      <c r="G4292" s="94"/>
    </row>
    <row r="4293" spans="1:7" s="55" customFormat="1" ht="31.9" hidden="1" customHeight="1" outlineLevel="4" x14ac:dyDescent="0.25">
      <c r="A4293" s="143" t="s">
        <v>3109</v>
      </c>
      <c r="B4293" s="147" t="s">
        <v>1907</v>
      </c>
      <c r="C4293" s="90"/>
      <c r="D4293" s="90"/>
      <c r="E4293" s="92"/>
      <c r="F4293" s="93"/>
      <c r="G4293" s="94"/>
    </row>
    <row r="4294" spans="1:7" s="55" customFormat="1" ht="31.9" hidden="1" customHeight="1" outlineLevel="4" x14ac:dyDescent="0.25">
      <c r="A4294" s="143" t="s">
        <v>3110</v>
      </c>
      <c r="B4294" s="147" t="s">
        <v>1908</v>
      </c>
      <c r="C4294" s="90"/>
      <c r="D4294" s="90"/>
      <c r="E4294" s="92"/>
      <c r="F4294" s="93"/>
      <c r="G4294" s="94"/>
    </row>
    <row r="4295" spans="1:7" s="55" customFormat="1" ht="31.9" hidden="1" customHeight="1" outlineLevel="4" x14ac:dyDescent="0.25">
      <c r="A4295" s="143" t="s">
        <v>91</v>
      </c>
      <c r="B4295" s="149" t="s">
        <v>1492</v>
      </c>
      <c r="C4295" s="90"/>
      <c r="D4295" s="90"/>
      <c r="E4295" s="92"/>
      <c r="F4295" s="93"/>
      <c r="G4295" s="94"/>
    </row>
    <row r="4296" spans="1:7" s="55" customFormat="1" ht="31.9" hidden="1" customHeight="1" outlineLevel="4" x14ac:dyDescent="0.25">
      <c r="A4296" s="143" t="s">
        <v>3111</v>
      </c>
      <c r="B4296" s="147" t="s">
        <v>1907</v>
      </c>
      <c r="C4296" s="90"/>
      <c r="D4296" s="90"/>
      <c r="E4296" s="92"/>
      <c r="F4296" s="93"/>
      <c r="G4296" s="94"/>
    </row>
    <row r="4297" spans="1:7" s="55" customFormat="1" ht="31.9" hidden="1" customHeight="1" outlineLevel="4" x14ac:dyDescent="0.25">
      <c r="A4297" s="143" t="s">
        <v>3112</v>
      </c>
      <c r="B4297" s="147" t="s">
        <v>1908</v>
      </c>
      <c r="C4297" s="90"/>
      <c r="D4297" s="90"/>
      <c r="E4297" s="92"/>
      <c r="F4297" s="93"/>
      <c r="G4297" s="94"/>
    </row>
    <row r="4298" spans="1:7" s="55" customFormat="1" ht="31.9" hidden="1" customHeight="1" outlineLevel="4" x14ac:dyDescent="0.25">
      <c r="A4298" s="143"/>
      <c r="B4298" s="144" t="s">
        <v>1931</v>
      </c>
      <c r="C4298" s="90"/>
      <c r="D4298" s="90"/>
      <c r="E4298" s="92"/>
      <c r="F4298" s="93"/>
      <c r="G4298" s="94"/>
    </row>
    <row r="4299" spans="1:7" s="55" customFormat="1" ht="31.9" hidden="1" customHeight="1" outlineLevel="4" x14ac:dyDescent="0.25">
      <c r="A4299" s="143" t="s">
        <v>323</v>
      </c>
      <c r="B4299" s="145" t="s">
        <v>313</v>
      </c>
      <c r="C4299" s="311"/>
      <c r="D4299" s="311"/>
      <c r="E4299" s="312"/>
      <c r="F4299" s="313"/>
      <c r="G4299" s="314"/>
    </row>
    <row r="4300" spans="1:7" s="55" customFormat="1" ht="31.9" hidden="1" customHeight="1" outlineLevel="4" x14ac:dyDescent="0.25">
      <c r="A4300" s="143" t="s">
        <v>88</v>
      </c>
      <c r="B4300" s="149" t="s">
        <v>1483</v>
      </c>
      <c r="C4300" s="90"/>
      <c r="D4300" s="90"/>
      <c r="E4300" s="92"/>
      <c r="F4300" s="93"/>
      <c r="G4300" s="94"/>
    </row>
    <row r="4301" spans="1:7" s="55" customFormat="1" ht="31.9" hidden="1" customHeight="1" outlineLevel="4" x14ac:dyDescent="0.25">
      <c r="A4301" s="143" t="s">
        <v>3060</v>
      </c>
      <c r="B4301" s="147" t="s">
        <v>1907</v>
      </c>
      <c r="C4301" s="90"/>
      <c r="D4301" s="90"/>
      <c r="E4301" s="92"/>
      <c r="F4301" s="93"/>
      <c r="G4301" s="94"/>
    </row>
    <row r="4302" spans="1:7" s="55" customFormat="1" ht="31.9" hidden="1" customHeight="1" outlineLevel="4" x14ac:dyDescent="0.25">
      <c r="A4302" s="143" t="s">
        <v>3061</v>
      </c>
      <c r="B4302" s="147" t="s">
        <v>1908</v>
      </c>
      <c r="C4302" s="90"/>
      <c r="D4302" s="90"/>
      <c r="E4302" s="92"/>
      <c r="F4302" s="93"/>
      <c r="G4302" s="94"/>
    </row>
    <row r="4303" spans="1:7" s="55" customFormat="1" ht="31.9" hidden="1" customHeight="1" outlineLevel="4" x14ac:dyDescent="0.25">
      <c r="A4303" s="143" t="s">
        <v>89</v>
      </c>
      <c r="B4303" s="149" t="s">
        <v>1484</v>
      </c>
      <c r="C4303" s="90"/>
      <c r="D4303" s="90"/>
      <c r="E4303" s="92"/>
      <c r="F4303" s="93"/>
      <c r="G4303" s="94"/>
    </row>
    <row r="4304" spans="1:7" s="55" customFormat="1" ht="31.9" hidden="1" customHeight="1" outlineLevel="4" x14ac:dyDescent="0.25">
      <c r="A4304" s="143" t="s">
        <v>3062</v>
      </c>
      <c r="B4304" s="147" t="s">
        <v>1907</v>
      </c>
      <c r="C4304" s="90"/>
      <c r="D4304" s="90"/>
      <c r="E4304" s="92"/>
      <c r="F4304" s="93"/>
      <c r="G4304" s="94"/>
    </row>
    <row r="4305" spans="1:7" s="55" customFormat="1" ht="31.9" hidden="1" customHeight="1" outlineLevel="4" x14ac:dyDescent="0.25">
      <c r="A4305" s="143" t="s">
        <v>3063</v>
      </c>
      <c r="B4305" s="147" t="s">
        <v>1908</v>
      </c>
      <c r="C4305" s="90"/>
      <c r="D4305" s="90"/>
      <c r="E4305" s="92"/>
      <c r="F4305" s="93"/>
      <c r="G4305" s="94"/>
    </row>
    <row r="4306" spans="1:7" s="55" customFormat="1" ht="31.9" hidden="1" customHeight="1" outlineLevel="4" x14ac:dyDescent="0.25">
      <c r="A4306" s="143" t="s">
        <v>90</v>
      </c>
      <c r="B4306" s="149" t="s">
        <v>1485</v>
      </c>
      <c r="C4306" s="90"/>
      <c r="D4306" s="90"/>
      <c r="E4306" s="92"/>
      <c r="F4306" s="93"/>
      <c r="G4306" s="94"/>
    </row>
    <row r="4307" spans="1:7" s="55" customFormat="1" ht="31.9" hidden="1" customHeight="1" outlineLevel="4" x14ac:dyDescent="0.25">
      <c r="A4307" s="143" t="s">
        <v>3064</v>
      </c>
      <c r="B4307" s="147" t="s">
        <v>1907</v>
      </c>
      <c r="C4307" s="90"/>
      <c r="D4307" s="90"/>
      <c r="E4307" s="92"/>
      <c r="F4307" s="93"/>
      <c r="G4307" s="94"/>
    </row>
    <row r="4308" spans="1:7" s="55" customFormat="1" ht="31.9" hidden="1" customHeight="1" outlineLevel="4" x14ac:dyDescent="0.25">
      <c r="A4308" s="143" t="s">
        <v>3065</v>
      </c>
      <c r="B4308" s="147" t="s">
        <v>1908</v>
      </c>
      <c r="C4308" s="90"/>
      <c r="D4308" s="90"/>
      <c r="E4308" s="92"/>
      <c r="F4308" s="93"/>
      <c r="G4308" s="94"/>
    </row>
    <row r="4309" spans="1:7" s="55" customFormat="1" ht="31.9" hidden="1" customHeight="1" outlineLevel="4" x14ac:dyDescent="0.25">
      <c r="A4309" s="143" t="s">
        <v>3066</v>
      </c>
      <c r="B4309" s="149" t="s">
        <v>1486</v>
      </c>
      <c r="C4309" s="90"/>
      <c r="D4309" s="90"/>
      <c r="E4309" s="92"/>
      <c r="F4309" s="93"/>
      <c r="G4309" s="94"/>
    </row>
    <row r="4310" spans="1:7" s="55" customFormat="1" ht="31.9" hidden="1" customHeight="1" outlineLevel="4" x14ac:dyDescent="0.25">
      <c r="A4310" s="143" t="s">
        <v>3067</v>
      </c>
      <c r="B4310" s="147" t="s">
        <v>1907</v>
      </c>
      <c r="C4310" s="90"/>
      <c r="D4310" s="90"/>
      <c r="E4310" s="92"/>
      <c r="F4310" s="93"/>
      <c r="G4310" s="94"/>
    </row>
    <row r="4311" spans="1:7" s="55" customFormat="1" ht="31.9" hidden="1" customHeight="1" outlineLevel="4" x14ac:dyDescent="0.25">
      <c r="A4311" s="143" t="s">
        <v>3068</v>
      </c>
      <c r="B4311" s="147" t="s">
        <v>1908</v>
      </c>
      <c r="C4311" s="90"/>
      <c r="D4311" s="90"/>
      <c r="E4311" s="92"/>
      <c r="F4311" s="93"/>
      <c r="G4311" s="94"/>
    </row>
    <row r="4312" spans="1:7" s="55" customFormat="1" ht="31.9" hidden="1" customHeight="1" outlineLevel="4" x14ac:dyDescent="0.25">
      <c r="A4312" s="143" t="s">
        <v>3069</v>
      </c>
      <c r="B4312" s="149" t="s">
        <v>1487</v>
      </c>
      <c r="C4312" s="90"/>
      <c r="D4312" s="90"/>
      <c r="E4312" s="92"/>
      <c r="F4312" s="93"/>
      <c r="G4312" s="94"/>
    </row>
    <row r="4313" spans="1:7" s="55" customFormat="1" ht="31.9" hidden="1" customHeight="1" outlineLevel="4" x14ac:dyDescent="0.25">
      <c r="A4313" s="143" t="s">
        <v>3070</v>
      </c>
      <c r="B4313" s="147" t="s">
        <v>1907</v>
      </c>
      <c r="C4313" s="90"/>
      <c r="D4313" s="90"/>
      <c r="E4313" s="92"/>
      <c r="F4313" s="93"/>
      <c r="G4313" s="94"/>
    </row>
    <row r="4314" spans="1:7" s="55" customFormat="1" ht="31.9" hidden="1" customHeight="1" outlineLevel="4" x14ac:dyDescent="0.25">
      <c r="A4314" s="143" t="s">
        <v>3071</v>
      </c>
      <c r="B4314" s="147" t="s">
        <v>1908</v>
      </c>
      <c r="C4314" s="90"/>
      <c r="D4314" s="90"/>
      <c r="E4314" s="92"/>
      <c r="F4314" s="93"/>
      <c r="G4314" s="94"/>
    </row>
    <row r="4315" spans="1:7" s="55" customFormat="1" ht="31.9" hidden="1" customHeight="1" outlineLevel="4" x14ac:dyDescent="0.25">
      <c r="A4315" s="143" t="s">
        <v>3072</v>
      </c>
      <c r="B4315" s="149" t="s">
        <v>1488</v>
      </c>
      <c r="C4315" s="90"/>
      <c r="D4315" s="90"/>
      <c r="E4315" s="92"/>
      <c r="F4315" s="93"/>
      <c r="G4315" s="94"/>
    </row>
    <row r="4316" spans="1:7" s="55" customFormat="1" ht="31.9" hidden="1" customHeight="1" outlineLevel="4" x14ac:dyDescent="0.25">
      <c r="A4316" s="143" t="s">
        <v>3073</v>
      </c>
      <c r="B4316" s="147" t="s">
        <v>1907</v>
      </c>
      <c r="C4316" s="90"/>
      <c r="D4316" s="90"/>
      <c r="E4316" s="92"/>
      <c r="F4316" s="93"/>
      <c r="G4316" s="94"/>
    </row>
    <row r="4317" spans="1:7" s="55" customFormat="1" ht="31.9" hidden="1" customHeight="1" outlineLevel="4" x14ac:dyDescent="0.25">
      <c r="A4317" s="143" t="s">
        <v>3074</v>
      </c>
      <c r="B4317" s="147" t="s">
        <v>1908</v>
      </c>
      <c r="C4317" s="90"/>
      <c r="D4317" s="90"/>
      <c r="E4317" s="92"/>
      <c r="F4317" s="93"/>
      <c r="G4317" s="94"/>
    </row>
    <row r="4318" spans="1:7" s="55" customFormat="1" ht="31.9" hidden="1" customHeight="1" outlineLevel="4" x14ac:dyDescent="0.25">
      <c r="A4318" s="143" t="s">
        <v>3075</v>
      </c>
      <c r="B4318" s="149" t="s">
        <v>1489</v>
      </c>
      <c r="C4318" s="90"/>
      <c r="D4318" s="90"/>
      <c r="E4318" s="92"/>
      <c r="F4318" s="93"/>
      <c r="G4318" s="94"/>
    </row>
    <row r="4319" spans="1:7" s="55" customFormat="1" ht="31.9" hidden="1" customHeight="1" outlineLevel="4" x14ac:dyDescent="0.25">
      <c r="A4319" s="143" t="s">
        <v>3076</v>
      </c>
      <c r="B4319" s="147" t="s">
        <v>1907</v>
      </c>
      <c r="C4319" s="90"/>
      <c r="D4319" s="90"/>
      <c r="E4319" s="92"/>
      <c r="F4319" s="93"/>
      <c r="G4319" s="94"/>
    </row>
    <row r="4320" spans="1:7" s="55" customFormat="1" ht="31.9" hidden="1" customHeight="1" outlineLevel="4" x14ac:dyDescent="0.25">
      <c r="A4320" s="143" t="s">
        <v>3077</v>
      </c>
      <c r="B4320" s="147" t="s">
        <v>1908</v>
      </c>
      <c r="C4320" s="90"/>
      <c r="D4320" s="90"/>
      <c r="E4320" s="92"/>
      <c r="F4320" s="93"/>
      <c r="G4320" s="94"/>
    </row>
    <row r="4321" spans="1:7" s="55" customFormat="1" ht="31.9" hidden="1" customHeight="1" outlineLevel="4" x14ac:dyDescent="0.25">
      <c r="A4321" s="143" t="s">
        <v>3078</v>
      </c>
      <c r="B4321" s="149" t="s">
        <v>1490</v>
      </c>
      <c r="C4321" s="90"/>
      <c r="D4321" s="90"/>
      <c r="E4321" s="92"/>
      <c r="F4321" s="93"/>
      <c r="G4321" s="94"/>
    </row>
    <row r="4322" spans="1:7" s="55" customFormat="1" ht="31.9" hidden="1" customHeight="1" outlineLevel="4" x14ac:dyDescent="0.25">
      <c r="A4322" s="143" t="s">
        <v>3079</v>
      </c>
      <c r="B4322" s="147" t="s">
        <v>1907</v>
      </c>
      <c r="C4322" s="90"/>
      <c r="D4322" s="90"/>
      <c r="E4322" s="92"/>
      <c r="F4322" s="93"/>
      <c r="G4322" s="94"/>
    </row>
    <row r="4323" spans="1:7" s="55" customFormat="1" ht="31.9" hidden="1" customHeight="1" outlineLevel="4" x14ac:dyDescent="0.25">
      <c r="A4323" s="143" t="s">
        <v>3080</v>
      </c>
      <c r="B4323" s="147" t="s">
        <v>1908</v>
      </c>
      <c r="C4323" s="90"/>
      <c r="D4323" s="90"/>
      <c r="E4323" s="92"/>
      <c r="F4323" s="93"/>
      <c r="G4323" s="94"/>
    </row>
    <row r="4324" spans="1:7" s="55" customFormat="1" ht="31.9" hidden="1" customHeight="1" outlineLevel="4" x14ac:dyDescent="0.25">
      <c r="A4324" s="143" t="s">
        <v>3081</v>
      </c>
      <c r="B4324" s="149" t="s">
        <v>1491</v>
      </c>
      <c r="C4324" s="90"/>
      <c r="D4324" s="90"/>
      <c r="E4324" s="92"/>
      <c r="F4324" s="93"/>
      <c r="G4324" s="94"/>
    </row>
    <row r="4325" spans="1:7" s="55" customFormat="1" ht="31.9" hidden="1" customHeight="1" outlineLevel="4" x14ac:dyDescent="0.25">
      <c r="A4325" s="143" t="s">
        <v>3082</v>
      </c>
      <c r="B4325" s="147" t="s">
        <v>1907</v>
      </c>
      <c r="C4325" s="90"/>
      <c r="D4325" s="90"/>
      <c r="E4325" s="92"/>
      <c r="F4325" s="93"/>
      <c r="G4325" s="94"/>
    </row>
    <row r="4326" spans="1:7" s="55" customFormat="1" ht="31.9" hidden="1" customHeight="1" outlineLevel="4" x14ac:dyDescent="0.25">
      <c r="A4326" s="143" t="s">
        <v>3083</v>
      </c>
      <c r="B4326" s="147" t="s">
        <v>1908</v>
      </c>
      <c r="C4326" s="90"/>
      <c r="D4326" s="90"/>
      <c r="E4326" s="92"/>
      <c r="F4326" s="93"/>
      <c r="G4326" s="94"/>
    </row>
    <row r="4327" spans="1:7" s="55" customFormat="1" ht="31.9" hidden="1" customHeight="1" outlineLevel="4" x14ac:dyDescent="0.25">
      <c r="A4327" s="143" t="s">
        <v>3084</v>
      </c>
      <c r="B4327" s="149" t="s">
        <v>1492</v>
      </c>
      <c r="C4327" s="90"/>
      <c r="D4327" s="90"/>
      <c r="E4327" s="92"/>
      <c r="F4327" s="93"/>
      <c r="G4327" s="94"/>
    </row>
    <row r="4328" spans="1:7" s="55" customFormat="1" ht="31.9" hidden="1" customHeight="1" outlineLevel="4" x14ac:dyDescent="0.25">
      <c r="A4328" s="143" t="s">
        <v>3085</v>
      </c>
      <c r="B4328" s="147" t="s">
        <v>1907</v>
      </c>
      <c r="C4328" s="90"/>
      <c r="D4328" s="90"/>
      <c r="E4328" s="92"/>
      <c r="F4328" s="93"/>
      <c r="G4328" s="94"/>
    </row>
    <row r="4329" spans="1:7" s="55" customFormat="1" ht="31.9" hidden="1" customHeight="1" outlineLevel="4" x14ac:dyDescent="0.25">
      <c r="A4329" s="143" t="s">
        <v>3086</v>
      </c>
      <c r="B4329" s="147" t="s">
        <v>1908</v>
      </c>
      <c r="C4329" s="90"/>
      <c r="D4329" s="90"/>
      <c r="E4329" s="92"/>
      <c r="F4329" s="93"/>
      <c r="G4329" s="94"/>
    </row>
    <row r="4330" spans="1:7" s="55" customFormat="1" ht="31.9" hidden="1" customHeight="1" outlineLevel="4" x14ac:dyDescent="0.25">
      <c r="A4330" s="143" t="s">
        <v>325</v>
      </c>
      <c r="B4330" s="61" t="s">
        <v>320</v>
      </c>
      <c r="C4330" s="311"/>
      <c r="D4330" s="311"/>
      <c r="E4330" s="312"/>
      <c r="F4330" s="313"/>
      <c r="G4330" s="314"/>
    </row>
    <row r="4331" spans="1:7" s="55" customFormat="1" ht="31.9" hidden="1" customHeight="1" outlineLevel="4" x14ac:dyDescent="0.25">
      <c r="A4331" s="143" t="s">
        <v>91</v>
      </c>
      <c r="B4331" s="149" t="s">
        <v>1483</v>
      </c>
      <c r="C4331" s="90"/>
      <c r="D4331" s="90"/>
      <c r="E4331" s="92"/>
      <c r="F4331" s="93"/>
      <c r="G4331" s="94"/>
    </row>
    <row r="4332" spans="1:7" s="55" customFormat="1" ht="31.9" hidden="1" customHeight="1" outlineLevel="4" x14ac:dyDescent="0.25">
      <c r="A4332" s="143" t="s">
        <v>3087</v>
      </c>
      <c r="B4332" s="147" t="s">
        <v>1907</v>
      </c>
      <c r="C4332" s="90"/>
      <c r="D4332" s="90"/>
      <c r="E4332" s="92"/>
      <c r="F4332" s="93"/>
      <c r="G4332" s="94"/>
    </row>
    <row r="4333" spans="1:7" s="55" customFormat="1" ht="31.9" hidden="1" customHeight="1" outlineLevel="4" x14ac:dyDescent="0.25">
      <c r="A4333" s="143" t="s">
        <v>3088</v>
      </c>
      <c r="B4333" s="147" t="s">
        <v>1908</v>
      </c>
      <c r="C4333" s="90"/>
      <c r="D4333" s="90"/>
      <c r="E4333" s="92"/>
      <c r="F4333" s="93"/>
      <c r="G4333" s="94"/>
    </row>
    <row r="4334" spans="1:7" s="55" customFormat="1" ht="31.9" hidden="1" customHeight="1" outlineLevel="4" x14ac:dyDescent="0.25">
      <c r="A4334" s="143" t="s">
        <v>92</v>
      </c>
      <c r="B4334" s="149" t="s">
        <v>1484</v>
      </c>
      <c r="C4334" s="90"/>
      <c r="D4334" s="90"/>
      <c r="E4334" s="92"/>
      <c r="F4334" s="93"/>
      <c r="G4334" s="94"/>
    </row>
    <row r="4335" spans="1:7" s="55" customFormat="1" ht="31.9" hidden="1" customHeight="1" outlineLevel="4" x14ac:dyDescent="0.25">
      <c r="A4335" s="143" t="s">
        <v>3089</v>
      </c>
      <c r="B4335" s="147" t="s">
        <v>1907</v>
      </c>
      <c r="C4335" s="90"/>
      <c r="D4335" s="90"/>
      <c r="E4335" s="92"/>
      <c r="F4335" s="93"/>
      <c r="G4335" s="94"/>
    </row>
    <row r="4336" spans="1:7" s="55" customFormat="1" ht="31.9" hidden="1" customHeight="1" outlineLevel="4" x14ac:dyDescent="0.25">
      <c r="A4336" s="143" t="s">
        <v>3090</v>
      </c>
      <c r="B4336" s="147" t="s">
        <v>1908</v>
      </c>
      <c r="C4336" s="90"/>
      <c r="D4336" s="90"/>
      <c r="E4336" s="92"/>
      <c r="F4336" s="93"/>
      <c r="G4336" s="94"/>
    </row>
    <row r="4337" spans="1:7" s="55" customFormat="1" ht="31.9" hidden="1" customHeight="1" outlineLevel="4" x14ac:dyDescent="0.25">
      <c r="A4337" s="143" t="s">
        <v>93</v>
      </c>
      <c r="B4337" s="149" t="s">
        <v>1485</v>
      </c>
      <c r="C4337" s="90"/>
      <c r="D4337" s="90"/>
      <c r="E4337" s="92"/>
      <c r="F4337" s="93"/>
      <c r="G4337" s="94"/>
    </row>
    <row r="4338" spans="1:7" s="55" customFormat="1" ht="31.9" hidden="1" customHeight="1" outlineLevel="4" x14ac:dyDescent="0.25">
      <c r="A4338" s="143" t="s">
        <v>3091</v>
      </c>
      <c r="B4338" s="147" t="s">
        <v>1907</v>
      </c>
      <c r="C4338" s="90"/>
      <c r="D4338" s="90"/>
      <c r="E4338" s="92"/>
      <c r="F4338" s="93"/>
      <c r="G4338" s="94"/>
    </row>
    <row r="4339" spans="1:7" s="55" customFormat="1" ht="31.9" hidden="1" customHeight="1" outlineLevel="4" x14ac:dyDescent="0.25">
      <c r="A4339" s="143" t="s">
        <v>3092</v>
      </c>
      <c r="B4339" s="147" t="s">
        <v>1908</v>
      </c>
      <c r="C4339" s="90"/>
      <c r="D4339" s="90"/>
      <c r="E4339" s="92"/>
      <c r="F4339" s="93"/>
      <c r="G4339" s="94"/>
    </row>
    <row r="4340" spans="1:7" s="55" customFormat="1" ht="31.9" hidden="1" customHeight="1" outlineLevel="4" x14ac:dyDescent="0.25">
      <c r="A4340" s="143" t="s">
        <v>3093</v>
      </c>
      <c r="B4340" s="149" t="s">
        <v>1486</v>
      </c>
      <c r="C4340" s="90"/>
      <c r="D4340" s="90"/>
      <c r="E4340" s="92"/>
      <c r="F4340" s="93"/>
      <c r="G4340" s="94"/>
    </row>
    <row r="4341" spans="1:7" s="55" customFormat="1" ht="31.9" hidden="1" customHeight="1" outlineLevel="4" x14ac:dyDescent="0.25">
      <c r="A4341" s="143" t="s">
        <v>3094</v>
      </c>
      <c r="B4341" s="147" t="s">
        <v>1907</v>
      </c>
      <c r="C4341" s="90"/>
      <c r="D4341" s="90"/>
      <c r="E4341" s="92"/>
      <c r="F4341" s="93"/>
      <c r="G4341" s="94"/>
    </row>
    <row r="4342" spans="1:7" s="55" customFormat="1" ht="31.9" hidden="1" customHeight="1" outlineLevel="4" x14ac:dyDescent="0.25">
      <c r="A4342" s="143" t="s">
        <v>3095</v>
      </c>
      <c r="B4342" s="147" t="s">
        <v>1908</v>
      </c>
      <c r="C4342" s="90"/>
      <c r="D4342" s="90"/>
      <c r="E4342" s="92"/>
      <c r="F4342" s="93"/>
      <c r="G4342" s="94"/>
    </row>
    <row r="4343" spans="1:7" s="55" customFormat="1" ht="31.9" hidden="1" customHeight="1" outlineLevel="4" x14ac:dyDescent="0.25">
      <c r="A4343" s="143" t="s">
        <v>3096</v>
      </c>
      <c r="B4343" s="149" t="s">
        <v>1487</v>
      </c>
      <c r="C4343" s="90"/>
      <c r="D4343" s="90"/>
      <c r="E4343" s="92"/>
      <c r="F4343" s="93"/>
      <c r="G4343" s="94"/>
    </row>
    <row r="4344" spans="1:7" s="55" customFormat="1" ht="31.9" hidden="1" customHeight="1" outlineLevel="4" x14ac:dyDescent="0.25">
      <c r="A4344" s="143" t="s">
        <v>3097</v>
      </c>
      <c r="B4344" s="147" t="s">
        <v>1907</v>
      </c>
      <c r="C4344" s="90"/>
      <c r="D4344" s="90"/>
      <c r="E4344" s="92"/>
      <c r="F4344" s="93"/>
      <c r="G4344" s="94"/>
    </row>
    <row r="4345" spans="1:7" s="55" customFormat="1" ht="31.9" hidden="1" customHeight="1" outlineLevel="4" x14ac:dyDescent="0.25">
      <c r="A4345" s="143" t="s">
        <v>3098</v>
      </c>
      <c r="B4345" s="147" t="s">
        <v>1908</v>
      </c>
      <c r="C4345" s="90"/>
      <c r="D4345" s="90"/>
      <c r="E4345" s="92"/>
      <c r="F4345" s="93"/>
      <c r="G4345" s="94"/>
    </row>
    <row r="4346" spans="1:7" s="55" customFormat="1" ht="31.9" hidden="1" customHeight="1" outlineLevel="4" x14ac:dyDescent="0.25">
      <c r="A4346" s="143" t="s">
        <v>3099</v>
      </c>
      <c r="B4346" s="149" t="s">
        <v>1488</v>
      </c>
      <c r="C4346" s="90"/>
      <c r="D4346" s="90"/>
      <c r="E4346" s="92"/>
      <c r="F4346" s="93"/>
      <c r="G4346" s="94"/>
    </row>
    <row r="4347" spans="1:7" s="55" customFormat="1" ht="31.9" hidden="1" customHeight="1" outlineLevel="4" x14ac:dyDescent="0.25">
      <c r="A4347" s="143" t="s">
        <v>3100</v>
      </c>
      <c r="B4347" s="147" t="s">
        <v>1907</v>
      </c>
      <c r="C4347" s="90"/>
      <c r="D4347" s="90"/>
      <c r="E4347" s="92"/>
      <c r="F4347" s="93"/>
      <c r="G4347" s="94"/>
    </row>
    <row r="4348" spans="1:7" s="55" customFormat="1" ht="31.9" hidden="1" customHeight="1" outlineLevel="4" x14ac:dyDescent="0.25">
      <c r="A4348" s="143" t="s">
        <v>3101</v>
      </c>
      <c r="B4348" s="147" t="s">
        <v>1908</v>
      </c>
      <c r="C4348" s="90"/>
      <c r="D4348" s="90"/>
      <c r="E4348" s="92"/>
      <c r="F4348" s="93"/>
      <c r="G4348" s="94"/>
    </row>
    <row r="4349" spans="1:7" s="55" customFormat="1" ht="31.9" hidden="1" customHeight="1" outlineLevel="4" x14ac:dyDescent="0.25">
      <c r="A4349" s="143" t="s">
        <v>3102</v>
      </c>
      <c r="B4349" s="149" t="s">
        <v>1489</v>
      </c>
      <c r="C4349" s="90"/>
      <c r="D4349" s="90"/>
      <c r="E4349" s="92"/>
      <c r="F4349" s="93"/>
      <c r="G4349" s="94"/>
    </row>
    <row r="4350" spans="1:7" s="55" customFormat="1" ht="31.9" hidden="1" customHeight="1" outlineLevel="4" x14ac:dyDescent="0.25">
      <c r="A4350" s="143" t="s">
        <v>3103</v>
      </c>
      <c r="B4350" s="147" t="s">
        <v>1907</v>
      </c>
      <c r="C4350" s="90"/>
      <c r="D4350" s="90"/>
      <c r="E4350" s="92"/>
      <c r="F4350" s="93"/>
      <c r="G4350" s="94"/>
    </row>
    <row r="4351" spans="1:7" s="55" customFormat="1" ht="31.9" hidden="1" customHeight="1" outlineLevel="4" x14ac:dyDescent="0.25">
      <c r="A4351" s="143" t="s">
        <v>3104</v>
      </c>
      <c r="B4351" s="147" t="s">
        <v>1908</v>
      </c>
      <c r="C4351" s="90"/>
      <c r="D4351" s="90"/>
      <c r="E4351" s="92"/>
      <c r="F4351" s="93"/>
      <c r="G4351" s="94"/>
    </row>
    <row r="4352" spans="1:7" s="55" customFormat="1" ht="31.9" hidden="1" customHeight="1" outlineLevel="4" x14ac:dyDescent="0.25">
      <c r="A4352" s="143" t="s">
        <v>3105</v>
      </c>
      <c r="B4352" s="149" t="s">
        <v>1490</v>
      </c>
      <c r="C4352" s="90"/>
      <c r="D4352" s="90"/>
      <c r="E4352" s="92"/>
      <c r="F4352" s="93"/>
      <c r="G4352" s="94"/>
    </row>
    <row r="4353" spans="1:7" s="55" customFormat="1" ht="31.9" hidden="1" customHeight="1" outlineLevel="4" x14ac:dyDescent="0.25">
      <c r="A4353" s="143" t="s">
        <v>3106</v>
      </c>
      <c r="B4353" s="147" t="s">
        <v>1907</v>
      </c>
      <c r="C4353" s="90"/>
      <c r="D4353" s="90"/>
      <c r="E4353" s="92"/>
      <c r="F4353" s="93"/>
      <c r="G4353" s="94"/>
    </row>
    <row r="4354" spans="1:7" s="55" customFormat="1" ht="31.9" hidden="1" customHeight="1" outlineLevel="4" x14ac:dyDescent="0.25">
      <c r="A4354" s="143" t="s">
        <v>3107</v>
      </c>
      <c r="B4354" s="147" t="s">
        <v>1908</v>
      </c>
      <c r="C4354" s="90"/>
      <c r="D4354" s="90"/>
      <c r="E4354" s="92"/>
      <c r="F4354" s="93"/>
      <c r="G4354" s="94"/>
    </row>
    <row r="4355" spans="1:7" s="55" customFormat="1" ht="31.9" hidden="1" customHeight="1" outlineLevel="4" x14ac:dyDescent="0.25">
      <c r="A4355" s="143" t="s">
        <v>3108</v>
      </c>
      <c r="B4355" s="149" t="s">
        <v>1491</v>
      </c>
      <c r="C4355" s="90"/>
      <c r="D4355" s="90"/>
      <c r="E4355" s="92"/>
      <c r="F4355" s="93"/>
      <c r="G4355" s="94"/>
    </row>
    <row r="4356" spans="1:7" s="55" customFormat="1" ht="31.9" hidden="1" customHeight="1" outlineLevel="4" x14ac:dyDescent="0.25">
      <c r="A4356" s="143" t="s">
        <v>3109</v>
      </c>
      <c r="B4356" s="147" t="s">
        <v>1907</v>
      </c>
      <c r="C4356" s="90"/>
      <c r="D4356" s="90"/>
      <c r="E4356" s="92"/>
      <c r="F4356" s="93"/>
      <c r="G4356" s="94"/>
    </row>
    <row r="4357" spans="1:7" s="55" customFormat="1" ht="31.9" hidden="1" customHeight="1" outlineLevel="4" x14ac:dyDescent="0.25">
      <c r="A4357" s="143" t="s">
        <v>3110</v>
      </c>
      <c r="B4357" s="147" t="s">
        <v>1908</v>
      </c>
      <c r="C4357" s="90"/>
      <c r="D4357" s="90"/>
      <c r="E4357" s="92"/>
      <c r="F4357" s="93"/>
      <c r="G4357" s="94"/>
    </row>
    <row r="4358" spans="1:7" s="55" customFormat="1" ht="31.9" hidden="1" customHeight="1" outlineLevel="4" x14ac:dyDescent="0.25">
      <c r="A4358" s="143" t="s">
        <v>91</v>
      </c>
      <c r="B4358" s="149" t="s">
        <v>1492</v>
      </c>
      <c r="C4358" s="90"/>
      <c r="D4358" s="90"/>
      <c r="E4358" s="92"/>
      <c r="F4358" s="93"/>
      <c r="G4358" s="94"/>
    </row>
    <row r="4359" spans="1:7" s="55" customFormat="1" ht="31.9" hidden="1" customHeight="1" outlineLevel="4" x14ac:dyDescent="0.25">
      <c r="A4359" s="143" t="s">
        <v>3111</v>
      </c>
      <c r="B4359" s="147" t="s">
        <v>1907</v>
      </c>
      <c r="C4359" s="90"/>
      <c r="D4359" s="90"/>
      <c r="E4359" s="92"/>
      <c r="F4359" s="93"/>
      <c r="G4359" s="94"/>
    </row>
    <row r="4360" spans="1:7" s="55" customFormat="1" ht="31.9" hidden="1" customHeight="1" outlineLevel="4" x14ac:dyDescent="0.25">
      <c r="A4360" s="143" t="s">
        <v>3112</v>
      </c>
      <c r="B4360" s="147" t="s">
        <v>1908</v>
      </c>
      <c r="C4360" s="90"/>
      <c r="D4360" s="90"/>
      <c r="E4360" s="92"/>
      <c r="F4360" s="93"/>
      <c r="G4360" s="94"/>
    </row>
    <row r="4361" spans="1:7" s="55" customFormat="1" ht="31.9" hidden="1" customHeight="1" outlineLevel="4" x14ac:dyDescent="0.25">
      <c r="A4361" s="143" t="s">
        <v>1937</v>
      </c>
      <c r="B4361" s="144" t="s">
        <v>1938</v>
      </c>
      <c r="C4361" s="90"/>
      <c r="D4361" s="90"/>
      <c r="E4361" s="92"/>
      <c r="F4361" s="93"/>
      <c r="G4361" s="94"/>
    </row>
    <row r="4362" spans="1:7" s="55" customFormat="1" ht="31.9" hidden="1" customHeight="1" outlineLevel="4" x14ac:dyDescent="0.25">
      <c r="A4362" s="143" t="s">
        <v>323</v>
      </c>
      <c r="B4362" s="145" t="s">
        <v>313</v>
      </c>
      <c r="C4362" s="311"/>
      <c r="D4362" s="311"/>
      <c r="E4362" s="312"/>
      <c r="F4362" s="313"/>
      <c r="G4362" s="314"/>
    </row>
    <row r="4363" spans="1:7" s="55" customFormat="1" ht="31.9" hidden="1" customHeight="1" outlineLevel="4" x14ac:dyDescent="0.25">
      <c r="A4363" s="143" t="s">
        <v>88</v>
      </c>
      <c r="B4363" s="149" t="s">
        <v>1483</v>
      </c>
      <c r="C4363" s="90"/>
      <c r="D4363" s="90"/>
      <c r="E4363" s="92"/>
      <c r="F4363" s="93"/>
      <c r="G4363" s="94"/>
    </row>
    <row r="4364" spans="1:7" s="55" customFormat="1" ht="31.9" hidden="1" customHeight="1" outlineLevel="4" x14ac:dyDescent="0.25">
      <c r="A4364" s="143" t="s">
        <v>3060</v>
      </c>
      <c r="B4364" s="147" t="s">
        <v>1907</v>
      </c>
      <c r="C4364" s="90"/>
      <c r="D4364" s="90"/>
      <c r="E4364" s="92"/>
      <c r="F4364" s="93"/>
      <c r="G4364" s="94"/>
    </row>
    <row r="4365" spans="1:7" s="55" customFormat="1" ht="31.9" hidden="1" customHeight="1" outlineLevel="4" x14ac:dyDescent="0.25">
      <c r="A4365" s="143" t="s">
        <v>3061</v>
      </c>
      <c r="B4365" s="147" t="s">
        <v>1908</v>
      </c>
      <c r="C4365" s="90"/>
      <c r="D4365" s="90"/>
      <c r="E4365" s="92"/>
      <c r="F4365" s="93"/>
      <c r="G4365" s="94"/>
    </row>
    <row r="4366" spans="1:7" s="55" customFormat="1" ht="31.9" hidden="1" customHeight="1" outlineLevel="4" x14ac:dyDescent="0.25">
      <c r="A4366" s="143" t="s">
        <v>89</v>
      </c>
      <c r="B4366" s="149" t="s">
        <v>1484</v>
      </c>
      <c r="C4366" s="90"/>
      <c r="D4366" s="90"/>
      <c r="E4366" s="92"/>
      <c r="F4366" s="93"/>
      <c r="G4366" s="94"/>
    </row>
    <row r="4367" spans="1:7" s="55" customFormat="1" ht="31.9" hidden="1" customHeight="1" outlineLevel="4" x14ac:dyDescent="0.25">
      <c r="A4367" s="143" t="s">
        <v>3062</v>
      </c>
      <c r="B4367" s="147" t="s">
        <v>1907</v>
      </c>
      <c r="C4367" s="90"/>
      <c r="D4367" s="90"/>
      <c r="E4367" s="92"/>
      <c r="F4367" s="93"/>
      <c r="G4367" s="94"/>
    </row>
    <row r="4368" spans="1:7" s="55" customFormat="1" ht="31.9" hidden="1" customHeight="1" outlineLevel="4" x14ac:dyDescent="0.25">
      <c r="A4368" s="143" t="s">
        <v>3063</v>
      </c>
      <c r="B4368" s="147" t="s">
        <v>1908</v>
      </c>
      <c r="C4368" s="90"/>
      <c r="D4368" s="90"/>
      <c r="E4368" s="92"/>
      <c r="F4368" s="93"/>
      <c r="G4368" s="94"/>
    </row>
    <row r="4369" spans="1:7" s="55" customFormat="1" ht="31.9" hidden="1" customHeight="1" outlineLevel="4" x14ac:dyDescent="0.25">
      <c r="A4369" s="143" t="s">
        <v>90</v>
      </c>
      <c r="B4369" s="149" t="s">
        <v>1485</v>
      </c>
      <c r="C4369" s="90"/>
      <c r="D4369" s="90"/>
      <c r="E4369" s="92"/>
      <c r="F4369" s="93"/>
      <c r="G4369" s="94"/>
    </row>
    <row r="4370" spans="1:7" s="55" customFormat="1" ht="31.9" hidden="1" customHeight="1" outlineLevel="4" x14ac:dyDescent="0.25">
      <c r="A4370" s="143" t="s">
        <v>3064</v>
      </c>
      <c r="B4370" s="147" t="s">
        <v>1907</v>
      </c>
      <c r="C4370" s="90"/>
      <c r="D4370" s="90"/>
      <c r="E4370" s="92"/>
      <c r="F4370" s="93"/>
      <c r="G4370" s="94"/>
    </row>
    <row r="4371" spans="1:7" s="55" customFormat="1" ht="31.9" hidden="1" customHeight="1" outlineLevel="4" x14ac:dyDescent="0.25">
      <c r="A4371" s="143" t="s">
        <v>3065</v>
      </c>
      <c r="B4371" s="147" t="s">
        <v>1908</v>
      </c>
      <c r="C4371" s="90"/>
      <c r="D4371" s="90"/>
      <c r="E4371" s="92"/>
      <c r="F4371" s="93"/>
      <c r="G4371" s="94"/>
    </row>
    <row r="4372" spans="1:7" s="55" customFormat="1" ht="31.9" hidden="1" customHeight="1" outlineLevel="4" x14ac:dyDescent="0.25">
      <c r="A4372" s="143" t="s">
        <v>3066</v>
      </c>
      <c r="B4372" s="149" t="s">
        <v>1486</v>
      </c>
      <c r="C4372" s="90"/>
      <c r="D4372" s="90"/>
      <c r="E4372" s="92"/>
      <c r="F4372" s="93"/>
      <c r="G4372" s="94"/>
    </row>
    <row r="4373" spans="1:7" s="55" customFormat="1" ht="31.9" hidden="1" customHeight="1" outlineLevel="4" x14ac:dyDescent="0.25">
      <c r="A4373" s="143" t="s">
        <v>3067</v>
      </c>
      <c r="B4373" s="147" t="s">
        <v>1907</v>
      </c>
      <c r="C4373" s="90"/>
      <c r="D4373" s="90"/>
      <c r="E4373" s="92"/>
      <c r="F4373" s="93"/>
      <c r="G4373" s="94"/>
    </row>
    <row r="4374" spans="1:7" s="55" customFormat="1" ht="31.9" hidden="1" customHeight="1" outlineLevel="4" x14ac:dyDescent="0.25">
      <c r="A4374" s="143" t="s">
        <v>3068</v>
      </c>
      <c r="B4374" s="147" t="s">
        <v>1908</v>
      </c>
      <c r="C4374" s="90"/>
      <c r="D4374" s="90"/>
      <c r="E4374" s="92"/>
      <c r="F4374" s="93"/>
      <c r="G4374" s="94"/>
    </row>
    <row r="4375" spans="1:7" s="55" customFormat="1" ht="31.9" hidden="1" customHeight="1" outlineLevel="4" x14ac:dyDescent="0.25">
      <c r="A4375" s="143" t="s">
        <v>3069</v>
      </c>
      <c r="B4375" s="149" t="s">
        <v>1487</v>
      </c>
      <c r="C4375" s="90"/>
      <c r="D4375" s="90"/>
      <c r="E4375" s="92"/>
      <c r="F4375" s="93"/>
      <c r="G4375" s="94"/>
    </row>
    <row r="4376" spans="1:7" s="55" customFormat="1" ht="31.9" hidden="1" customHeight="1" outlineLevel="4" x14ac:dyDescent="0.25">
      <c r="A4376" s="143" t="s">
        <v>3070</v>
      </c>
      <c r="B4376" s="147" t="s">
        <v>1907</v>
      </c>
      <c r="C4376" s="90"/>
      <c r="D4376" s="90"/>
      <c r="E4376" s="92"/>
      <c r="F4376" s="93"/>
      <c r="G4376" s="94"/>
    </row>
    <row r="4377" spans="1:7" s="55" customFormat="1" ht="31.9" hidden="1" customHeight="1" outlineLevel="4" x14ac:dyDescent="0.25">
      <c r="A4377" s="143" t="s">
        <v>3071</v>
      </c>
      <c r="B4377" s="147" t="s">
        <v>1908</v>
      </c>
      <c r="C4377" s="90"/>
      <c r="D4377" s="90"/>
      <c r="E4377" s="92"/>
      <c r="F4377" s="93"/>
      <c r="G4377" s="94"/>
    </row>
    <row r="4378" spans="1:7" s="55" customFormat="1" ht="31.9" hidden="1" customHeight="1" outlineLevel="4" x14ac:dyDescent="0.25">
      <c r="A4378" s="143" t="s">
        <v>3072</v>
      </c>
      <c r="B4378" s="149" t="s">
        <v>1488</v>
      </c>
      <c r="C4378" s="90"/>
      <c r="D4378" s="90"/>
      <c r="E4378" s="92"/>
      <c r="F4378" s="93"/>
      <c r="G4378" s="94"/>
    </row>
    <row r="4379" spans="1:7" s="55" customFormat="1" ht="31.9" hidden="1" customHeight="1" outlineLevel="4" x14ac:dyDescent="0.25">
      <c r="A4379" s="143" t="s">
        <v>3073</v>
      </c>
      <c r="B4379" s="147" t="s">
        <v>1907</v>
      </c>
      <c r="C4379" s="90"/>
      <c r="D4379" s="90"/>
      <c r="E4379" s="92"/>
      <c r="F4379" s="93"/>
      <c r="G4379" s="94"/>
    </row>
    <row r="4380" spans="1:7" s="55" customFormat="1" ht="31.9" hidden="1" customHeight="1" outlineLevel="4" x14ac:dyDescent="0.25">
      <c r="A4380" s="143" t="s">
        <v>3074</v>
      </c>
      <c r="B4380" s="147" t="s">
        <v>1908</v>
      </c>
      <c r="C4380" s="90"/>
      <c r="D4380" s="90"/>
      <c r="E4380" s="92"/>
      <c r="F4380" s="93"/>
      <c r="G4380" s="94"/>
    </row>
    <row r="4381" spans="1:7" s="55" customFormat="1" ht="31.9" hidden="1" customHeight="1" outlineLevel="4" x14ac:dyDescent="0.25">
      <c r="A4381" s="143" t="s">
        <v>3075</v>
      </c>
      <c r="B4381" s="149" t="s">
        <v>1489</v>
      </c>
      <c r="C4381" s="90"/>
      <c r="D4381" s="90"/>
      <c r="E4381" s="92"/>
      <c r="F4381" s="93"/>
      <c r="G4381" s="94"/>
    </row>
    <row r="4382" spans="1:7" s="55" customFormat="1" ht="31.9" hidden="1" customHeight="1" outlineLevel="4" x14ac:dyDescent="0.25">
      <c r="A4382" s="143" t="s">
        <v>3076</v>
      </c>
      <c r="B4382" s="147" t="s">
        <v>1907</v>
      </c>
      <c r="C4382" s="90"/>
      <c r="D4382" s="90"/>
      <c r="E4382" s="92"/>
      <c r="F4382" s="93"/>
      <c r="G4382" s="94"/>
    </row>
    <row r="4383" spans="1:7" s="55" customFormat="1" ht="31.9" hidden="1" customHeight="1" outlineLevel="4" x14ac:dyDescent="0.25">
      <c r="A4383" s="143" t="s">
        <v>3077</v>
      </c>
      <c r="B4383" s="147" t="s">
        <v>1908</v>
      </c>
      <c r="C4383" s="90"/>
      <c r="D4383" s="90"/>
      <c r="E4383" s="92"/>
      <c r="F4383" s="93"/>
      <c r="G4383" s="94"/>
    </row>
    <row r="4384" spans="1:7" s="55" customFormat="1" ht="31.9" hidden="1" customHeight="1" outlineLevel="4" x14ac:dyDescent="0.25">
      <c r="A4384" s="143" t="s">
        <v>3078</v>
      </c>
      <c r="B4384" s="149" t="s">
        <v>1490</v>
      </c>
      <c r="C4384" s="90"/>
      <c r="D4384" s="90"/>
      <c r="E4384" s="92"/>
      <c r="F4384" s="93"/>
      <c r="G4384" s="94"/>
    </row>
    <row r="4385" spans="1:7" s="55" customFormat="1" ht="31.9" hidden="1" customHeight="1" outlineLevel="4" x14ac:dyDescent="0.25">
      <c r="A4385" s="143" t="s">
        <v>3079</v>
      </c>
      <c r="B4385" s="147" t="s">
        <v>1907</v>
      </c>
      <c r="C4385" s="90"/>
      <c r="D4385" s="90"/>
      <c r="E4385" s="92"/>
      <c r="F4385" s="93"/>
      <c r="G4385" s="94"/>
    </row>
    <row r="4386" spans="1:7" s="55" customFormat="1" ht="31.9" hidden="1" customHeight="1" outlineLevel="4" x14ac:dyDescent="0.25">
      <c r="A4386" s="143" t="s">
        <v>3080</v>
      </c>
      <c r="B4386" s="147" t="s">
        <v>1908</v>
      </c>
      <c r="C4386" s="90"/>
      <c r="D4386" s="90"/>
      <c r="E4386" s="92"/>
      <c r="F4386" s="93"/>
      <c r="G4386" s="94"/>
    </row>
    <row r="4387" spans="1:7" s="55" customFormat="1" ht="31.9" hidden="1" customHeight="1" outlineLevel="4" x14ac:dyDescent="0.25">
      <c r="A4387" s="143" t="s">
        <v>3081</v>
      </c>
      <c r="B4387" s="149" t="s">
        <v>1491</v>
      </c>
      <c r="C4387" s="90"/>
      <c r="D4387" s="90"/>
      <c r="E4387" s="92"/>
      <c r="F4387" s="93"/>
      <c r="G4387" s="94"/>
    </row>
    <row r="4388" spans="1:7" s="55" customFormat="1" ht="31.9" hidden="1" customHeight="1" outlineLevel="4" x14ac:dyDescent="0.25">
      <c r="A4388" s="143" t="s">
        <v>3082</v>
      </c>
      <c r="B4388" s="147" t="s">
        <v>1907</v>
      </c>
      <c r="C4388" s="90"/>
      <c r="D4388" s="90"/>
      <c r="E4388" s="92"/>
      <c r="F4388" s="93"/>
      <c r="G4388" s="94"/>
    </row>
    <row r="4389" spans="1:7" s="55" customFormat="1" ht="31.9" hidden="1" customHeight="1" outlineLevel="4" x14ac:dyDescent="0.25">
      <c r="A4389" s="143" t="s">
        <v>3083</v>
      </c>
      <c r="B4389" s="147" t="s">
        <v>1908</v>
      </c>
      <c r="C4389" s="90"/>
      <c r="D4389" s="90"/>
      <c r="E4389" s="92"/>
      <c r="F4389" s="93"/>
      <c r="G4389" s="94"/>
    </row>
    <row r="4390" spans="1:7" s="55" customFormat="1" ht="31.9" hidden="1" customHeight="1" outlineLevel="4" x14ac:dyDescent="0.25">
      <c r="A4390" s="143" t="s">
        <v>3084</v>
      </c>
      <c r="B4390" s="149" t="s">
        <v>1492</v>
      </c>
      <c r="C4390" s="90"/>
      <c r="D4390" s="90"/>
      <c r="E4390" s="92"/>
      <c r="F4390" s="93"/>
      <c r="G4390" s="94"/>
    </row>
    <row r="4391" spans="1:7" s="55" customFormat="1" ht="31.9" hidden="1" customHeight="1" outlineLevel="4" x14ac:dyDescent="0.25">
      <c r="A4391" s="143" t="s">
        <v>3085</v>
      </c>
      <c r="B4391" s="147" t="s">
        <v>1907</v>
      </c>
      <c r="C4391" s="90"/>
      <c r="D4391" s="90"/>
      <c r="E4391" s="92"/>
      <c r="F4391" s="93"/>
      <c r="G4391" s="94"/>
    </row>
    <row r="4392" spans="1:7" s="55" customFormat="1" ht="31.9" hidden="1" customHeight="1" outlineLevel="4" x14ac:dyDescent="0.25">
      <c r="A4392" s="143" t="s">
        <v>3086</v>
      </c>
      <c r="B4392" s="147" t="s">
        <v>1908</v>
      </c>
      <c r="C4392" s="90"/>
      <c r="D4392" s="90"/>
      <c r="E4392" s="92"/>
      <c r="F4392" s="93"/>
      <c r="G4392" s="94"/>
    </row>
    <row r="4393" spans="1:7" s="55" customFormat="1" ht="31.9" hidden="1" customHeight="1" outlineLevel="4" x14ac:dyDescent="0.25">
      <c r="A4393" s="143" t="s">
        <v>325</v>
      </c>
      <c r="B4393" s="61" t="s">
        <v>320</v>
      </c>
      <c r="C4393" s="311"/>
      <c r="D4393" s="311"/>
      <c r="E4393" s="312"/>
      <c r="F4393" s="313"/>
      <c r="G4393" s="314"/>
    </row>
    <row r="4394" spans="1:7" s="55" customFormat="1" ht="31.9" hidden="1" customHeight="1" outlineLevel="4" x14ac:dyDescent="0.25">
      <c r="A4394" s="143" t="s">
        <v>91</v>
      </c>
      <c r="B4394" s="149" t="s">
        <v>1483</v>
      </c>
      <c r="C4394" s="90"/>
      <c r="D4394" s="90"/>
      <c r="E4394" s="92"/>
      <c r="F4394" s="93"/>
      <c r="G4394" s="94"/>
    </row>
    <row r="4395" spans="1:7" s="55" customFormat="1" ht="31.9" hidden="1" customHeight="1" outlineLevel="4" x14ac:dyDescent="0.25">
      <c r="A4395" s="143" t="s">
        <v>3087</v>
      </c>
      <c r="B4395" s="147" t="s">
        <v>1907</v>
      </c>
      <c r="C4395" s="90"/>
      <c r="D4395" s="90"/>
      <c r="E4395" s="92"/>
      <c r="F4395" s="93"/>
      <c r="G4395" s="94"/>
    </row>
    <row r="4396" spans="1:7" s="55" customFormat="1" ht="31.9" hidden="1" customHeight="1" outlineLevel="4" x14ac:dyDescent="0.25">
      <c r="A4396" s="143" t="s">
        <v>3088</v>
      </c>
      <c r="B4396" s="147" t="s">
        <v>1908</v>
      </c>
      <c r="C4396" s="90"/>
      <c r="D4396" s="90"/>
      <c r="E4396" s="92"/>
      <c r="F4396" s="93"/>
      <c r="G4396" s="94"/>
    </row>
    <row r="4397" spans="1:7" s="55" customFormat="1" ht="31.9" hidden="1" customHeight="1" outlineLevel="4" x14ac:dyDescent="0.25">
      <c r="A4397" s="143" t="s">
        <v>92</v>
      </c>
      <c r="B4397" s="149" t="s">
        <v>1484</v>
      </c>
      <c r="C4397" s="90"/>
      <c r="D4397" s="90"/>
      <c r="E4397" s="92"/>
      <c r="F4397" s="93"/>
      <c r="G4397" s="94"/>
    </row>
    <row r="4398" spans="1:7" s="55" customFormat="1" ht="31.9" hidden="1" customHeight="1" outlineLevel="4" x14ac:dyDescent="0.25">
      <c r="A4398" s="143" t="s">
        <v>3089</v>
      </c>
      <c r="B4398" s="147" t="s">
        <v>1907</v>
      </c>
      <c r="C4398" s="90"/>
      <c r="D4398" s="90"/>
      <c r="E4398" s="92"/>
      <c r="F4398" s="93"/>
      <c r="G4398" s="94"/>
    </row>
    <row r="4399" spans="1:7" s="55" customFormat="1" ht="31.9" hidden="1" customHeight="1" outlineLevel="4" x14ac:dyDescent="0.25">
      <c r="A4399" s="143" t="s">
        <v>3090</v>
      </c>
      <c r="B4399" s="147" t="s">
        <v>1908</v>
      </c>
      <c r="C4399" s="90"/>
      <c r="D4399" s="90"/>
      <c r="E4399" s="92"/>
      <c r="F4399" s="93"/>
      <c r="G4399" s="94"/>
    </row>
    <row r="4400" spans="1:7" s="55" customFormat="1" ht="31.9" hidden="1" customHeight="1" outlineLevel="4" x14ac:dyDescent="0.25">
      <c r="A4400" s="143" t="s">
        <v>93</v>
      </c>
      <c r="B4400" s="149" t="s">
        <v>1485</v>
      </c>
      <c r="C4400" s="90"/>
      <c r="D4400" s="90"/>
      <c r="E4400" s="92"/>
      <c r="F4400" s="93"/>
      <c r="G4400" s="94"/>
    </row>
    <row r="4401" spans="1:7" s="55" customFormat="1" ht="31.9" hidden="1" customHeight="1" outlineLevel="4" x14ac:dyDescent="0.25">
      <c r="A4401" s="143" t="s">
        <v>3091</v>
      </c>
      <c r="B4401" s="147" t="s">
        <v>1907</v>
      </c>
      <c r="C4401" s="90"/>
      <c r="D4401" s="90"/>
      <c r="E4401" s="92"/>
      <c r="F4401" s="93"/>
      <c r="G4401" s="94"/>
    </row>
    <row r="4402" spans="1:7" s="55" customFormat="1" ht="31.9" hidden="1" customHeight="1" outlineLevel="4" x14ac:dyDescent="0.25">
      <c r="A4402" s="143" t="s">
        <v>3092</v>
      </c>
      <c r="B4402" s="147" t="s">
        <v>1908</v>
      </c>
      <c r="C4402" s="90"/>
      <c r="D4402" s="90"/>
      <c r="E4402" s="92"/>
      <c r="F4402" s="93"/>
      <c r="G4402" s="94"/>
    </row>
    <row r="4403" spans="1:7" s="55" customFormat="1" ht="31.9" hidden="1" customHeight="1" outlineLevel="4" x14ac:dyDescent="0.25">
      <c r="A4403" s="143" t="s">
        <v>3093</v>
      </c>
      <c r="B4403" s="149" t="s">
        <v>1486</v>
      </c>
      <c r="C4403" s="90"/>
      <c r="D4403" s="90"/>
      <c r="E4403" s="92"/>
      <c r="F4403" s="93"/>
      <c r="G4403" s="94"/>
    </row>
    <row r="4404" spans="1:7" s="55" customFormat="1" ht="31.9" hidden="1" customHeight="1" outlineLevel="4" x14ac:dyDescent="0.25">
      <c r="A4404" s="143" t="s">
        <v>3094</v>
      </c>
      <c r="B4404" s="147" t="s">
        <v>1907</v>
      </c>
      <c r="C4404" s="90"/>
      <c r="D4404" s="90"/>
      <c r="E4404" s="92"/>
      <c r="F4404" s="93"/>
      <c r="G4404" s="94"/>
    </row>
    <row r="4405" spans="1:7" s="55" customFormat="1" ht="31.9" hidden="1" customHeight="1" outlineLevel="4" x14ac:dyDescent="0.25">
      <c r="A4405" s="143" t="s">
        <v>3095</v>
      </c>
      <c r="B4405" s="147" t="s">
        <v>1908</v>
      </c>
      <c r="C4405" s="90"/>
      <c r="D4405" s="90"/>
      <c r="E4405" s="92"/>
      <c r="F4405" s="93"/>
      <c r="G4405" s="94"/>
    </row>
    <row r="4406" spans="1:7" s="55" customFormat="1" ht="31.9" hidden="1" customHeight="1" outlineLevel="4" x14ac:dyDescent="0.25">
      <c r="A4406" s="143" t="s">
        <v>3096</v>
      </c>
      <c r="B4406" s="149" t="s">
        <v>1487</v>
      </c>
      <c r="C4406" s="90"/>
      <c r="D4406" s="90"/>
      <c r="E4406" s="92"/>
      <c r="F4406" s="93"/>
      <c r="G4406" s="94"/>
    </row>
    <row r="4407" spans="1:7" s="55" customFormat="1" ht="31.9" hidden="1" customHeight="1" outlineLevel="4" x14ac:dyDescent="0.25">
      <c r="A4407" s="143" t="s">
        <v>3097</v>
      </c>
      <c r="B4407" s="147" t="s">
        <v>1907</v>
      </c>
      <c r="C4407" s="90"/>
      <c r="D4407" s="90"/>
      <c r="E4407" s="92"/>
      <c r="F4407" s="93"/>
      <c r="G4407" s="94"/>
    </row>
    <row r="4408" spans="1:7" s="55" customFormat="1" ht="31.9" hidden="1" customHeight="1" outlineLevel="4" x14ac:dyDescent="0.25">
      <c r="A4408" s="143" t="s">
        <v>3098</v>
      </c>
      <c r="B4408" s="147" t="s">
        <v>1908</v>
      </c>
      <c r="C4408" s="90"/>
      <c r="D4408" s="90"/>
      <c r="E4408" s="92"/>
      <c r="F4408" s="93"/>
      <c r="G4408" s="94"/>
    </row>
    <row r="4409" spans="1:7" s="55" customFormat="1" ht="31.9" hidden="1" customHeight="1" outlineLevel="4" x14ac:dyDescent="0.25">
      <c r="A4409" s="143" t="s">
        <v>3099</v>
      </c>
      <c r="B4409" s="149" t="s">
        <v>1488</v>
      </c>
      <c r="C4409" s="90"/>
      <c r="D4409" s="90"/>
      <c r="E4409" s="92"/>
      <c r="F4409" s="93"/>
      <c r="G4409" s="94"/>
    </row>
    <row r="4410" spans="1:7" s="55" customFormat="1" ht="31.9" hidden="1" customHeight="1" outlineLevel="4" x14ac:dyDescent="0.25">
      <c r="A4410" s="143" t="s">
        <v>3100</v>
      </c>
      <c r="B4410" s="147" t="s">
        <v>1907</v>
      </c>
      <c r="C4410" s="90"/>
      <c r="D4410" s="90"/>
      <c r="E4410" s="92"/>
      <c r="F4410" s="93"/>
      <c r="G4410" s="94"/>
    </row>
    <row r="4411" spans="1:7" s="55" customFormat="1" ht="31.9" hidden="1" customHeight="1" outlineLevel="4" x14ac:dyDescent="0.25">
      <c r="A4411" s="143" t="s">
        <v>3101</v>
      </c>
      <c r="B4411" s="147" t="s">
        <v>1908</v>
      </c>
      <c r="C4411" s="90"/>
      <c r="D4411" s="90"/>
      <c r="E4411" s="92"/>
      <c r="F4411" s="93"/>
      <c r="G4411" s="94"/>
    </row>
    <row r="4412" spans="1:7" s="55" customFormat="1" ht="31.9" hidden="1" customHeight="1" outlineLevel="4" x14ac:dyDescent="0.25">
      <c r="A4412" s="143" t="s">
        <v>3102</v>
      </c>
      <c r="B4412" s="149" t="s">
        <v>1489</v>
      </c>
      <c r="C4412" s="90"/>
      <c r="D4412" s="90"/>
      <c r="E4412" s="92"/>
      <c r="F4412" s="93"/>
      <c r="G4412" s="94"/>
    </row>
    <row r="4413" spans="1:7" s="55" customFormat="1" ht="31.9" hidden="1" customHeight="1" outlineLevel="4" x14ac:dyDescent="0.25">
      <c r="A4413" s="143" t="s">
        <v>3103</v>
      </c>
      <c r="B4413" s="147" t="s">
        <v>1907</v>
      </c>
      <c r="C4413" s="90"/>
      <c r="D4413" s="90"/>
      <c r="E4413" s="92"/>
      <c r="F4413" s="93"/>
      <c r="G4413" s="94"/>
    </row>
    <row r="4414" spans="1:7" s="55" customFormat="1" ht="31.9" hidden="1" customHeight="1" outlineLevel="4" x14ac:dyDescent="0.25">
      <c r="A4414" s="143" t="s">
        <v>3104</v>
      </c>
      <c r="B4414" s="147" t="s">
        <v>1908</v>
      </c>
      <c r="C4414" s="90"/>
      <c r="D4414" s="90"/>
      <c r="E4414" s="92"/>
      <c r="F4414" s="93"/>
      <c r="G4414" s="94"/>
    </row>
    <row r="4415" spans="1:7" s="55" customFormat="1" ht="31.9" hidden="1" customHeight="1" outlineLevel="4" x14ac:dyDescent="0.25">
      <c r="A4415" s="143" t="s">
        <v>3105</v>
      </c>
      <c r="B4415" s="149" t="s">
        <v>1490</v>
      </c>
      <c r="C4415" s="90"/>
      <c r="D4415" s="90"/>
      <c r="E4415" s="92"/>
      <c r="F4415" s="93"/>
      <c r="G4415" s="94"/>
    </row>
    <row r="4416" spans="1:7" s="55" customFormat="1" ht="31.9" hidden="1" customHeight="1" outlineLevel="4" x14ac:dyDescent="0.25">
      <c r="A4416" s="143" t="s">
        <v>3106</v>
      </c>
      <c r="B4416" s="147" t="s">
        <v>1907</v>
      </c>
      <c r="C4416" s="90"/>
      <c r="D4416" s="90"/>
      <c r="E4416" s="92"/>
      <c r="F4416" s="93"/>
      <c r="G4416" s="94"/>
    </row>
    <row r="4417" spans="1:7" s="55" customFormat="1" ht="31.9" hidden="1" customHeight="1" outlineLevel="4" x14ac:dyDescent="0.25">
      <c r="A4417" s="143" t="s">
        <v>3107</v>
      </c>
      <c r="B4417" s="147" t="s">
        <v>1908</v>
      </c>
      <c r="C4417" s="90"/>
      <c r="D4417" s="90"/>
      <c r="E4417" s="92"/>
      <c r="F4417" s="93"/>
      <c r="G4417" s="94"/>
    </row>
    <row r="4418" spans="1:7" s="55" customFormat="1" ht="31.9" hidden="1" customHeight="1" outlineLevel="4" x14ac:dyDescent="0.25">
      <c r="A4418" s="143" t="s">
        <v>3108</v>
      </c>
      <c r="B4418" s="149" t="s">
        <v>1491</v>
      </c>
      <c r="C4418" s="90"/>
      <c r="D4418" s="90"/>
      <c r="E4418" s="92"/>
      <c r="F4418" s="93"/>
      <c r="G4418" s="94"/>
    </row>
    <row r="4419" spans="1:7" s="55" customFormat="1" ht="31.9" hidden="1" customHeight="1" outlineLevel="4" x14ac:dyDescent="0.25">
      <c r="A4419" s="143" t="s">
        <v>3109</v>
      </c>
      <c r="B4419" s="147" t="s">
        <v>1907</v>
      </c>
      <c r="C4419" s="90"/>
      <c r="D4419" s="90"/>
      <c r="E4419" s="92"/>
      <c r="F4419" s="93"/>
      <c r="G4419" s="94"/>
    </row>
    <row r="4420" spans="1:7" s="55" customFormat="1" ht="31.9" hidden="1" customHeight="1" outlineLevel="4" x14ac:dyDescent="0.25">
      <c r="A4420" s="143" t="s">
        <v>3110</v>
      </c>
      <c r="B4420" s="147" t="s">
        <v>1908</v>
      </c>
      <c r="C4420" s="90"/>
      <c r="D4420" s="90"/>
      <c r="E4420" s="92"/>
      <c r="F4420" s="93"/>
      <c r="G4420" s="94"/>
    </row>
    <row r="4421" spans="1:7" s="55" customFormat="1" ht="31.9" hidden="1" customHeight="1" outlineLevel="4" x14ac:dyDescent="0.25">
      <c r="A4421" s="143" t="s">
        <v>91</v>
      </c>
      <c r="B4421" s="149" t="s">
        <v>1492</v>
      </c>
      <c r="C4421" s="90"/>
      <c r="D4421" s="90"/>
      <c r="E4421" s="92"/>
      <c r="F4421" s="93"/>
      <c r="G4421" s="94"/>
    </row>
    <row r="4422" spans="1:7" s="55" customFormat="1" ht="31.9" hidden="1" customHeight="1" outlineLevel="4" x14ac:dyDescent="0.25">
      <c r="A4422" s="143" t="s">
        <v>3111</v>
      </c>
      <c r="B4422" s="147" t="s">
        <v>1907</v>
      </c>
      <c r="C4422" s="90"/>
      <c r="D4422" s="90"/>
      <c r="E4422" s="92"/>
      <c r="F4422" s="93"/>
      <c r="G4422" s="94"/>
    </row>
    <row r="4423" spans="1:7" s="55" customFormat="1" ht="31.9" hidden="1" customHeight="1" outlineLevel="4" x14ac:dyDescent="0.25">
      <c r="A4423" s="143" t="s">
        <v>3112</v>
      </c>
      <c r="B4423" s="147" t="s">
        <v>1908</v>
      </c>
      <c r="C4423" s="90"/>
      <c r="D4423" s="90"/>
      <c r="E4423" s="92"/>
      <c r="F4423" s="93"/>
      <c r="G4423" s="94"/>
    </row>
    <row r="4424" spans="1:7" s="55" customFormat="1" ht="31.9" hidden="1" customHeight="1" outlineLevel="4" x14ac:dyDescent="0.25">
      <c r="A4424" s="143"/>
      <c r="B4424" s="144" t="s">
        <v>1939</v>
      </c>
      <c r="C4424" s="90"/>
      <c r="D4424" s="90"/>
      <c r="E4424" s="92"/>
      <c r="F4424" s="93"/>
      <c r="G4424" s="94"/>
    </row>
    <row r="4425" spans="1:7" s="55" customFormat="1" ht="31.9" hidden="1" customHeight="1" outlineLevel="4" x14ac:dyDescent="0.25">
      <c r="A4425" s="143" t="s">
        <v>323</v>
      </c>
      <c r="B4425" s="145" t="s">
        <v>313</v>
      </c>
      <c r="C4425" s="311"/>
      <c r="D4425" s="311"/>
      <c r="E4425" s="312"/>
      <c r="F4425" s="313"/>
      <c r="G4425" s="314"/>
    </row>
    <row r="4426" spans="1:7" s="55" customFormat="1" ht="31.9" hidden="1" customHeight="1" outlineLevel="4" x14ac:dyDescent="0.25">
      <c r="A4426" s="143" t="s">
        <v>88</v>
      </c>
      <c r="B4426" s="149" t="s">
        <v>1483</v>
      </c>
      <c r="C4426" s="90"/>
      <c r="D4426" s="90"/>
      <c r="E4426" s="92"/>
      <c r="F4426" s="93"/>
      <c r="G4426" s="94"/>
    </row>
    <row r="4427" spans="1:7" s="55" customFormat="1" ht="31.9" hidden="1" customHeight="1" outlineLevel="4" x14ac:dyDescent="0.25">
      <c r="A4427" s="143" t="s">
        <v>3060</v>
      </c>
      <c r="B4427" s="147" t="s">
        <v>1907</v>
      </c>
      <c r="C4427" s="90"/>
      <c r="D4427" s="90"/>
      <c r="E4427" s="92"/>
      <c r="F4427" s="93"/>
      <c r="G4427" s="94"/>
    </row>
    <row r="4428" spans="1:7" s="55" customFormat="1" ht="31.9" hidden="1" customHeight="1" outlineLevel="4" x14ac:dyDescent="0.25">
      <c r="A4428" s="143" t="s">
        <v>3061</v>
      </c>
      <c r="B4428" s="147" t="s">
        <v>1908</v>
      </c>
      <c r="C4428" s="90"/>
      <c r="D4428" s="90"/>
      <c r="E4428" s="92"/>
      <c r="F4428" s="93"/>
      <c r="G4428" s="94"/>
    </row>
    <row r="4429" spans="1:7" s="55" customFormat="1" ht="31.9" hidden="1" customHeight="1" outlineLevel="4" x14ac:dyDescent="0.25">
      <c r="A4429" s="143" t="s">
        <v>89</v>
      </c>
      <c r="B4429" s="149" t="s">
        <v>1484</v>
      </c>
      <c r="C4429" s="90"/>
      <c r="D4429" s="90"/>
      <c r="E4429" s="92"/>
      <c r="F4429" s="93"/>
      <c r="G4429" s="94"/>
    </row>
    <row r="4430" spans="1:7" s="55" customFormat="1" ht="31.9" hidden="1" customHeight="1" outlineLevel="4" x14ac:dyDescent="0.25">
      <c r="A4430" s="143" t="s">
        <v>3062</v>
      </c>
      <c r="B4430" s="147" t="s">
        <v>1907</v>
      </c>
      <c r="C4430" s="90"/>
      <c r="D4430" s="90"/>
      <c r="E4430" s="92"/>
      <c r="F4430" s="93"/>
      <c r="G4430" s="94"/>
    </row>
    <row r="4431" spans="1:7" s="55" customFormat="1" ht="31.9" hidden="1" customHeight="1" outlineLevel="4" x14ac:dyDescent="0.25">
      <c r="A4431" s="143" t="s">
        <v>3063</v>
      </c>
      <c r="B4431" s="147" t="s">
        <v>1908</v>
      </c>
      <c r="C4431" s="90"/>
      <c r="D4431" s="90"/>
      <c r="E4431" s="92"/>
      <c r="F4431" s="93"/>
      <c r="G4431" s="94"/>
    </row>
    <row r="4432" spans="1:7" s="55" customFormat="1" ht="31.9" hidden="1" customHeight="1" outlineLevel="4" x14ac:dyDescent="0.25">
      <c r="A4432" s="143" t="s">
        <v>90</v>
      </c>
      <c r="B4432" s="149" t="s">
        <v>1485</v>
      </c>
      <c r="C4432" s="90"/>
      <c r="D4432" s="90"/>
      <c r="E4432" s="92"/>
      <c r="F4432" s="93"/>
      <c r="G4432" s="94"/>
    </row>
    <row r="4433" spans="1:7" s="55" customFormat="1" ht="31.9" hidden="1" customHeight="1" outlineLevel="4" x14ac:dyDescent="0.25">
      <c r="A4433" s="143" t="s">
        <v>3064</v>
      </c>
      <c r="B4433" s="147" t="s">
        <v>1907</v>
      </c>
      <c r="C4433" s="90"/>
      <c r="D4433" s="90"/>
      <c r="E4433" s="92"/>
      <c r="F4433" s="93"/>
      <c r="G4433" s="94"/>
    </row>
    <row r="4434" spans="1:7" s="55" customFormat="1" ht="31.9" hidden="1" customHeight="1" outlineLevel="4" x14ac:dyDescent="0.25">
      <c r="A4434" s="143" t="s">
        <v>3065</v>
      </c>
      <c r="B4434" s="147" t="s">
        <v>1908</v>
      </c>
      <c r="C4434" s="90"/>
      <c r="D4434" s="90"/>
      <c r="E4434" s="92"/>
      <c r="F4434" s="93"/>
      <c r="G4434" s="94"/>
    </row>
    <row r="4435" spans="1:7" s="55" customFormat="1" ht="31.9" hidden="1" customHeight="1" outlineLevel="4" x14ac:dyDescent="0.25">
      <c r="A4435" s="143" t="s">
        <v>3066</v>
      </c>
      <c r="B4435" s="149" t="s">
        <v>1486</v>
      </c>
      <c r="C4435" s="90"/>
      <c r="D4435" s="90"/>
      <c r="E4435" s="92"/>
      <c r="F4435" s="93"/>
      <c r="G4435" s="94"/>
    </row>
    <row r="4436" spans="1:7" s="55" customFormat="1" ht="31.9" hidden="1" customHeight="1" outlineLevel="4" x14ac:dyDescent="0.25">
      <c r="A4436" s="143" t="s">
        <v>3067</v>
      </c>
      <c r="B4436" s="147" t="s">
        <v>1907</v>
      </c>
      <c r="C4436" s="90"/>
      <c r="D4436" s="90"/>
      <c r="E4436" s="92"/>
      <c r="F4436" s="93"/>
      <c r="G4436" s="94"/>
    </row>
    <row r="4437" spans="1:7" s="55" customFormat="1" ht="31.9" hidden="1" customHeight="1" outlineLevel="4" x14ac:dyDescent="0.25">
      <c r="A4437" s="143" t="s">
        <v>3068</v>
      </c>
      <c r="B4437" s="147" t="s">
        <v>1908</v>
      </c>
      <c r="C4437" s="90"/>
      <c r="D4437" s="90"/>
      <c r="E4437" s="92"/>
      <c r="F4437" s="93"/>
      <c r="G4437" s="94"/>
    </row>
    <row r="4438" spans="1:7" s="55" customFormat="1" ht="31.9" hidden="1" customHeight="1" outlineLevel="4" x14ac:dyDescent="0.25">
      <c r="A4438" s="143" t="s">
        <v>3069</v>
      </c>
      <c r="B4438" s="149" t="s">
        <v>1487</v>
      </c>
      <c r="C4438" s="90"/>
      <c r="D4438" s="90"/>
      <c r="E4438" s="92"/>
      <c r="F4438" s="93"/>
      <c r="G4438" s="94"/>
    </row>
    <row r="4439" spans="1:7" s="55" customFormat="1" ht="31.9" hidden="1" customHeight="1" outlineLevel="4" x14ac:dyDescent="0.25">
      <c r="A4439" s="143" t="s">
        <v>3070</v>
      </c>
      <c r="B4439" s="147" t="s">
        <v>1907</v>
      </c>
      <c r="C4439" s="90"/>
      <c r="D4439" s="90"/>
      <c r="E4439" s="92"/>
      <c r="F4439" s="93"/>
      <c r="G4439" s="94"/>
    </row>
    <row r="4440" spans="1:7" s="55" customFormat="1" ht="31.9" hidden="1" customHeight="1" outlineLevel="4" x14ac:dyDescent="0.25">
      <c r="A4440" s="143" t="s">
        <v>3071</v>
      </c>
      <c r="B4440" s="147" t="s">
        <v>1908</v>
      </c>
      <c r="C4440" s="90"/>
      <c r="D4440" s="90"/>
      <c r="E4440" s="92"/>
      <c r="F4440" s="93"/>
      <c r="G4440" s="94"/>
    </row>
    <row r="4441" spans="1:7" s="55" customFormat="1" ht="31.9" hidden="1" customHeight="1" outlineLevel="4" x14ac:dyDescent="0.25">
      <c r="A4441" s="143" t="s">
        <v>3072</v>
      </c>
      <c r="B4441" s="149" t="s">
        <v>1488</v>
      </c>
      <c r="C4441" s="90"/>
      <c r="D4441" s="90"/>
      <c r="E4441" s="92"/>
      <c r="F4441" s="93"/>
      <c r="G4441" s="94"/>
    </row>
    <row r="4442" spans="1:7" s="55" customFormat="1" ht="31.9" hidden="1" customHeight="1" outlineLevel="4" x14ac:dyDescent="0.25">
      <c r="A4442" s="143" t="s">
        <v>3073</v>
      </c>
      <c r="B4442" s="147" t="s">
        <v>1907</v>
      </c>
      <c r="C4442" s="90"/>
      <c r="D4442" s="90"/>
      <c r="E4442" s="92"/>
      <c r="F4442" s="93"/>
      <c r="G4442" s="94"/>
    </row>
    <row r="4443" spans="1:7" s="55" customFormat="1" ht="31.9" hidden="1" customHeight="1" outlineLevel="4" x14ac:dyDescent="0.25">
      <c r="A4443" s="143" t="s">
        <v>3074</v>
      </c>
      <c r="B4443" s="147" t="s">
        <v>1908</v>
      </c>
      <c r="C4443" s="90"/>
      <c r="D4443" s="90"/>
      <c r="E4443" s="92"/>
      <c r="F4443" s="93"/>
      <c r="G4443" s="94"/>
    </row>
    <row r="4444" spans="1:7" s="55" customFormat="1" ht="31.9" hidden="1" customHeight="1" outlineLevel="4" x14ac:dyDescent="0.25">
      <c r="A4444" s="143" t="s">
        <v>3075</v>
      </c>
      <c r="B4444" s="149" t="s">
        <v>1489</v>
      </c>
      <c r="C4444" s="90"/>
      <c r="D4444" s="90"/>
      <c r="E4444" s="92"/>
      <c r="F4444" s="93"/>
      <c r="G4444" s="94"/>
    </row>
    <row r="4445" spans="1:7" s="55" customFormat="1" ht="31.9" hidden="1" customHeight="1" outlineLevel="4" x14ac:dyDescent="0.25">
      <c r="A4445" s="143" t="s">
        <v>3076</v>
      </c>
      <c r="B4445" s="147" t="s">
        <v>1907</v>
      </c>
      <c r="C4445" s="90"/>
      <c r="D4445" s="90"/>
      <c r="E4445" s="92"/>
      <c r="F4445" s="93"/>
      <c r="G4445" s="94"/>
    </row>
    <row r="4446" spans="1:7" s="55" customFormat="1" ht="31.9" hidden="1" customHeight="1" outlineLevel="4" x14ac:dyDescent="0.25">
      <c r="A4446" s="143" t="s">
        <v>3077</v>
      </c>
      <c r="B4446" s="147" t="s">
        <v>1908</v>
      </c>
      <c r="C4446" s="90"/>
      <c r="D4446" s="90"/>
      <c r="E4446" s="92"/>
      <c r="F4446" s="93"/>
      <c r="G4446" s="94"/>
    </row>
    <row r="4447" spans="1:7" s="55" customFormat="1" ht="31.9" hidden="1" customHeight="1" outlineLevel="4" x14ac:dyDescent="0.25">
      <c r="A4447" s="143" t="s">
        <v>3078</v>
      </c>
      <c r="B4447" s="149" t="s">
        <v>1490</v>
      </c>
      <c r="C4447" s="90"/>
      <c r="D4447" s="90"/>
      <c r="E4447" s="92"/>
      <c r="F4447" s="93"/>
      <c r="G4447" s="94"/>
    </row>
    <row r="4448" spans="1:7" s="55" customFormat="1" ht="31.9" hidden="1" customHeight="1" outlineLevel="4" x14ac:dyDescent="0.25">
      <c r="A4448" s="143" t="s">
        <v>3079</v>
      </c>
      <c r="B4448" s="147" t="s">
        <v>1907</v>
      </c>
      <c r="C4448" s="90"/>
      <c r="D4448" s="90"/>
      <c r="E4448" s="92"/>
      <c r="F4448" s="93"/>
      <c r="G4448" s="94"/>
    </row>
    <row r="4449" spans="1:7" s="55" customFormat="1" ht="31.9" hidden="1" customHeight="1" outlineLevel="4" x14ac:dyDescent="0.25">
      <c r="A4449" s="143" t="s">
        <v>3080</v>
      </c>
      <c r="B4449" s="147" t="s">
        <v>1908</v>
      </c>
      <c r="C4449" s="90"/>
      <c r="D4449" s="90"/>
      <c r="E4449" s="92"/>
      <c r="F4449" s="93"/>
      <c r="G4449" s="94"/>
    </row>
    <row r="4450" spans="1:7" s="55" customFormat="1" ht="31.9" hidden="1" customHeight="1" outlineLevel="4" x14ac:dyDescent="0.25">
      <c r="A4450" s="143" t="s">
        <v>3081</v>
      </c>
      <c r="B4450" s="149" t="s">
        <v>1491</v>
      </c>
      <c r="C4450" s="90"/>
      <c r="D4450" s="90"/>
      <c r="E4450" s="92"/>
      <c r="F4450" s="93"/>
      <c r="G4450" s="94"/>
    </row>
    <row r="4451" spans="1:7" s="55" customFormat="1" ht="31.9" hidden="1" customHeight="1" outlineLevel="4" x14ac:dyDescent="0.25">
      <c r="A4451" s="143" t="s">
        <v>3082</v>
      </c>
      <c r="B4451" s="147" t="s">
        <v>1907</v>
      </c>
      <c r="C4451" s="90"/>
      <c r="D4451" s="90"/>
      <c r="E4451" s="92"/>
      <c r="F4451" s="93"/>
      <c r="G4451" s="94"/>
    </row>
    <row r="4452" spans="1:7" s="55" customFormat="1" ht="31.9" hidden="1" customHeight="1" outlineLevel="4" x14ac:dyDescent="0.25">
      <c r="A4452" s="143" t="s">
        <v>3083</v>
      </c>
      <c r="B4452" s="147" t="s">
        <v>1908</v>
      </c>
      <c r="C4452" s="90"/>
      <c r="D4452" s="90"/>
      <c r="E4452" s="92"/>
      <c r="F4452" s="93"/>
      <c r="G4452" s="94"/>
    </row>
    <row r="4453" spans="1:7" s="55" customFormat="1" ht="31.9" hidden="1" customHeight="1" outlineLevel="4" x14ac:dyDescent="0.25">
      <c r="A4453" s="143" t="s">
        <v>3084</v>
      </c>
      <c r="B4453" s="149" t="s">
        <v>1492</v>
      </c>
      <c r="C4453" s="90"/>
      <c r="D4453" s="90"/>
      <c r="E4453" s="92"/>
      <c r="F4453" s="93"/>
      <c r="G4453" s="94"/>
    </row>
    <row r="4454" spans="1:7" s="55" customFormat="1" ht="31.9" hidden="1" customHeight="1" outlineLevel="4" x14ac:dyDescent="0.25">
      <c r="A4454" s="143" t="s">
        <v>3085</v>
      </c>
      <c r="B4454" s="147" t="s">
        <v>1907</v>
      </c>
      <c r="C4454" s="90"/>
      <c r="D4454" s="90"/>
      <c r="E4454" s="92"/>
      <c r="F4454" s="93"/>
      <c r="G4454" s="94"/>
    </row>
    <row r="4455" spans="1:7" s="55" customFormat="1" ht="31.9" hidden="1" customHeight="1" outlineLevel="4" x14ac:dyDescent="0.25">
      <c r="A4455" s="143" t="s">
        <v>3086</v>
      </c>
      <c r="B4455" s="147" t="s">
        <v>1908</v>
      </c>
      <c r="C4455" s="90"/>
      <c r="D4455" s="90"/>
      <c r="E4455" s="92"/>
      <c r="F4455" s="93"/>
      <c r="G4455" s="94"/>
    </row>
    <row r="4456" spans="1:7" s="55" customFormat="1" ht="31.9" hidden="1" customHeight="1" outlineLevel="4" x14ac:dyDescent="0.25">
      <c r="A4456" s="143" t="s">
        <v>325</v>
      </c>
      <c r="B4456" s="61" t="s">
        <v>320</v>
      </c>
      <c r="C4456" s="311"/>
      <c r="D4456" s="311"/>
      <c r="E4456" s="312"/>
      <c r="F4456" s="313"/>
      <c r="G4456" s="314"/>
    </row>
    <row r="4457" spans="1:7" s="55" customFormat="1" ht="31.9" hidden="1" customHeight="1" outlineLevel="4" x14ac:dyDescent="0.25">
      <c r="A4457" s="143" t="s">
        <v>91</v>
      </c>
      <c r="B4457" s="149" t="s">
        <v>1483</v>
      </c>
      <c r="C4457" s="90"/>
      <c r="D4457" s="90"/>
      <c r="E4457" s="92"/>
      <c r="F4457" s="93"/>
      <c r="G4457" s="94"/>
    </row>
    <row r="4458" spans="1:7" s="55" customFormat="1" ht="31.9" hidden="1" customHeight="1" outlineLevel="4" x14ac:dyDescent="0.25">
      <c r="A4458" s="143" t="s">
        <v>3087</v>
      </c>
      <c r="B4458" s="147" t="s">
        <v>1907</v>
      </c>
      <c r="C4458" s="90"/>
      <c r="D4458" s="90"/>
      <c r="E4458" s="92"/>
      <c r="F4458" s="93"/>
      <c r="G4458" s="94"/>
    </row>
    <row r="4459" spans="1:7" s="55" customFormat="1" ht="31.9" hidden="1" customHeight="1" outlineLevel="4" x14ac:dyDescent="0.25">
      <c r="A4459" s="143" t="s">
        <v>3088</v>
      </c>
      <c r="B4459" s="147" t="s">
        <v>1908</v>
      </c>
      <c r="C4459" s="90"/>
      <c r="D4459" s="90"/>
      <c r="E4459" s="92"/>
      <c r="F4459" s="93"/>
      <c r="G4459" s="94"/>
    </row>
    <row r="4460" spans="1:7" s="55" customFormat="1" ht="31.9" hidden="1" customHeight="1" outlineLevel="4" x14ac:dyDescent="0.25">
      <c r="A4460" s="143" t="s">
        <v>92</v>
      </c>
      <c r="B4460" s="149" t="s">
        <v>1484</v>
      </c>
      <c r="C4460" s="90"/>
      <c r="D4460" s="90"/>
      <c r="E4460" s="92"/>
      <c r="F4460" s="93"/>
      <c r="G4460" s="94"/>
    </row>
    <row r="4461" spans="1:7" s="55" customFormat="1" ht="31.9" hidden="1" customHeight="1" outlineLevel="4" x14ac:dyDescent="0.25">
      <c r="A4461" s="143" t="s">
        <v>3089</v>
      </c>
      <c r="B4461" s="147" t="s">
        <v>1907</v>
      </c>
      <c r="C4461" s="90"/>
      <c r="D4461" s="90"/>
      <c r="E4461" s="92"/>
      <c r="F4461" s="93"/>
      <c r="G4461" s="94"/>
    </row>
    <row r="4462" spans="1:7" s="55" customFormat="1" ht="31.9" hidden="1" customHeight="1" outlineLevel="4" x14ac:dyDescent="0.25">
      <c r="A4462" s="143" t="s">
        <v>3090</v>
      </c>
      <c r="B4462" s="147" t="s">
        <v>1908</v>
      </c>
      <c r="C4462" s="90"/>
      <c r="D4462" s="90"/>
      <c r="E4462" s="92"/>
      <c r="F4462" s="93"/>
      <c r="G4462" s="94"/>
    </row>
    <row r="4463" spans="1:7" s="55" customFormat="1" ht="31.9" hidden="1" customHeight="1" outlineLevel="4" x14ac:dyDescent="0.25">
      <c r="A4463" s="143" t="s">
        <v>93</v>
      </c>
      <c r="B4463" s="149" t="s">
        <v>1485</v>
      </c>
      <c r="C4463" s="90"/>
      <c r="D4463" s="90"/>
      <c r="E4463" s="92"/>
      <c r="F4463" s="93"/>
      <c r="G4463" s="94"/>
    </row>
    <row r="4464" spans="1:7" s="55" customFormat="1" ht="31.9" hidden="1" customHeight="1" outlineLevel="4" x14ac:dyDescent="0.25">
      <c r="A4464" s="143" t="s">
        <v>3091</v>
      </c>
      <c r="B4464" s="147" t="s">
        <v>1907</v>
      </c>
      <c r="C4464" s="90"/>
      <c r="D4464" s="90"/>
      <c r="E4464" s="92"/>
      <c r="F4464" s="93"/>
      <c r="G4464" s="94"/>
    </row>
    <row r="4465" spans="1:7" s="55" customFormat="1" ht="31.9" hidden="1" customHeight="1" outlineLevel="4" x14ac:dyDescent="0.25">
      <c r="A4465" s="143" t="s">
        <v>3092</v>
      </c>
      <c r="B4465" s="147" t="s">
        <v>1908</v>
      </c>
      <c r="C4465" s="90"/>
      <c r="D4465" s="90"/>
      <c r="E4465" s="92"/>
      <c r="F4465" s="93"/>
      <c r="G4465" s="94"/>
    </row>
    <row r="4466" spans="1:7" s="55" customFormat="1" ht="31.9" hidden="1" customHeight="1" outlineLevel="4" x14ac:dyDescent="0.25">
      <c r="A4466" s="143" t="s">
        <v>3093</v>
      </c>
      <c r="B4466" s="149" t="s">
        <v>1486</v>
      </c>
      <c r="C4466" s="90"/>
      <c r="D4466" s="90"/>
      <c r="E4466" s="92"/>
      <c r="F4466" s="93"/>
      <c r="G4466" s="94"/>
    </row>
    <row r="4467" spans="1:7" s="55" customFormat="1" ht="31.9" hidden="1" customHeight="1" outlineLevel="4" x14ac:dyDescent="0.25">
      <c r="A4467" s="143" t="s">
        <v>3094</v>
      </c>
      <c r="B4467" s="147" t="s">
        <v>1907</v>
      </c>
      <c r="C4467" s="90"/>
      <c r="D4467" s="90"/>
      <c r="E4467" s="92"/>
      <c r="F4467" s="93"/>
      <c r="G4467" s="94"/>
    </row>
    <row r="4468" spans="1:7" s="55" customFormat="1" ht="31.9" hidden="1" customHeight="1" outlineLevel="4" x14ac:dyDescent="0.25">
      <c r="A4468" s="143" t="s">
        <v>3095</v>
      </c>
      <c r="B4468" s="147" t="s">
        <v>1908</v>
      </c>
      <c r="C4468" s="90"/>
      <c r="D4468" s="90"/>
      <c r="E4468" s="92"/>
      <c r="F4468" s="93"/>
      <c r="G4468" s="94"/>
    </row>
    <row r="4469" spans="1:7" s="55" customFormat="1" ht="31.9" hidden="1" customHeight="1" outlineLevel="4" x14ac:dyDescent="0.25">
      <c r="A4469" s="143" t="s">
        <v>3096</v>
      </c>
      <c r="B4469" s="149" t="s">
        <v>1487</v>
      </c>
      <c r="C4469" s="90"/>
      <c r="D4469" s="90"/>
      <c r="E4469" s="92"/>
      <c r="F4469" s="93"/>
      <c r="G4469" s="94"/>
    </row>
    <row r="4470" spans="1:7" s="55" customFormat="1" ht="31.9" hidden="1" customHeight="1" outlineLevel="4" x14ac:dyDescent="0.25">
      <c r="A4470" s="143" t="s">
        <v>3097</v>
      </c>
      <c r="B4470" s="147" t="s">
        <v>1907</v>
      </c>
      <c r="C4470" s="90"/>
      <c r="D4470" s="90"/>
      <c r="E4470" s="92"/>
      <c r="F4470" s="93"/>
      <c r="G4470" s="94"/>
    </row>
    <row r="4471" spans="1:7" s="55" customFormat="1" ht="31.9" hidden="1" customHeight="1" outlineLevel="4" x14ac:dyDescent="0.25">
      <c r="A4471" s="143" t="s">
        <v>3098</v>
      </c>
      <c r="B4471" s="147" t="s">
        <v>1908</v>
      </c>
      <c r="C4471" s="90"/>
      <c r="D4471" s="90"/>
      <c r="E4471" s="92"/>
      <c r="F4471" s="93"/>
      <c r="G4471" s="94"/>
    </row>
    <row r="4472" spans="1:7" s="55" customFormat="1" ht="31.9" hidden="1" customHeight="1" outlineLevel="4" x14ac:dyDescent="0.25">
      <c r="A4472" s="143" t="s">
        <v>3099</v>
      </c>
      <c r="B4472" s="149" t="s">
        <v>1488</v>
      </c>
      <c r="C4472" s="90"/>
      <c r="D4472" s="90"/>
      <c r="E4472" s="92"/>
      <c r="F4472" s="93"/>
      <c r="G4472" s="94"/>
    </row>
    <row r="4473" spans="1:7" s="55" customFormat="1" ht="31.9" hidden="1" customHeight="1" outlineLevel="4" x14ac:dyDescent="0.25">
      <c r="A4473" s="143" t="s">
        <v>3100</v>
      </c>
      <c r="B4473" s="147" t="s">
        <v>1907</v>
      </c>
      <c r="C4473" s="90"/>
      <c r="D4473" s="90"/>
      <c r="E4473" s="92"/>
      <c r="F4473" s="93"/>
      <c r="G4473" s="94"/>
    </row>
    <row r="4474" spans="1:7" s="55" customFormat="1" ht="31.9" hidden="1" customHeight="1" outlineLevel="4" x14ac:dyDescent="0.25">
      <c r="A4474" s="143" t="s">
        <v>3101</v>
      </c>
      <c r="B4474" s="147" t="s">
        <v>1908</v>
      </c>
      <c r="C4474" s="90"/>
      <c r="D4474" s="90"/>
      <c r="E4474" s="92"/>
      <c r="F4474" s="93"/>
      <c r="G4474" s="94"/>
    </row>
    <row r="4475" spans="1:7" s="55" customFormat="1" ht="31.9" hidden="1" customHeight="1" outlineLevel="4" x14ac:dyDescent="0.25">
      <c r="A4475" s="143" t="s">
        <v>3102</v>
      </c>
      <c r="B4475" s="149" t="s">
        <v>1489</v>
      </c>
      <c r="C4475" s="90"/>
      <c r="D4475" s="90"/>
      <c r="E4475" s="92"/>
      <c r="F4475" s="93"/>
      <c r="G4475" s="94"/>
    </row>
    <row r="4476" spans="1:7" s="55" customFormat="1" ht="31.9" hidden="1" customHeight="1" outlineLevel="4" x14ac:dyDescent="0.25">
      <c r="A4476" s="143" t="s">
        <v>3103</v>
      </c>
      <c r="B4476" s="147" t="s">
        <v>1907</v>
      </c>
      <c r="C4476" s="90"/>
      <c r="D4476" s="90"/>
      <c r="E4476" s="92"/>
      <c r="F4476" s="93"/>
      <c r="G4476" s="94"/>
    </row>
    <row r="4477" spans="1:7" s="55" customFormat="1" ht="31.9" hidden="1" customHeight="1" outlineLevel="4" x14ac:dyDescent="0.25">
      <c r="A4477" s="143" t="s">
        <v>3104</v>
      </c>
      <c r="B4477" s="147" t="s">
        <v>1908</v>
      </c>
      <c r="C4477" s="90"/>
      <c r="D4477" s="90"/>
      <c r="E4477" s="92"/>
      <c r="F4477" s="93"/>
      <c r="G4477" s="94"/>
    </row>
    <row r="4478" spans="1:7" s="55" customFormat="1" ht="31.9" hidden="1" customHeight="1" outlineLevel="4" x14ac:dyDescent="0.25">
      <c r="A4478" s="143" t="s">
        <v>3105</v>
      </c>
      <c r="B4478" s="149" t="s">
        <v>1490</v>
      </c>
      <c r="C4478" s="90"/>
      <c r="D4478" s="90"/>
      <c r="E4478" s="92"/>
      <c r="F4478" s="93"/>
      <c r="G4478" s="94"/>
    </row>
    <row r="4479" spans="1:7" s="55" customFormat="1" ht="31.9" hidden="1" customHeight="1" outlineLevel="4" x14ac:dyDescent="0.25">
      <c r="A4479" s="143" t="s">
        <v>3106</v>
      </c>
      <c r="B4479" s="147" t="s">
        <v>1907</v>
      </c>
      <c r="C4479" s="90"/>
      <c r="D4479" s="90"/>
      <c r="E4479" s="92"/>
      <c r="F4479" s="93"/>
      <c r="G4479" s="94"/>
    </row>
    <row r="4480" spans="1:7" s="55" customFormat="1" ht="31.9" hidden="1" customHeight="1" outlineLevel="4" x14ac:dyDescent="0.25">
      <c r="A4480" s="143" t="s">
        <v>3107</v>
      </c>
      <c r="B4480" s="147" t="s">
        <v>1908</v>
      </c>
      <c r="C4480" s="90"/>
      <c r="D4480" s="90"/>
      <c r="E4480" s="92"/>
      <c r="F4480" s="93"/>
      <c r="G4480" s="94"/>
    </row>
    <row r="4481" spans="1:7" s="55" customFormat="1" ht="31.9" hidden="1" customHeight="1" outlineLevel="4" x14ac:dyDescent="0.25">
      <c r="A4481" s="143" t="s">
        <v>3108</v>
      </c>
      <c r="B4481" s="149" t="s">
        <v>1491</v>
      </c>
      <c r="C4481" s="90"/>
      <c r="D4481" s="90"/>
      <c r="E4481" s="92"/>
      <c r="F4481" s="93"/>
      <c r="G4481" s="94"/>
    </row>
    <row r="4482" spans="1:7" s="55" customFormat="1" ht="31.9" hidden="1" customHeight="1" outlineLevel="4" x14ac:dyDescent="0.25">
      <c r="A4482" s="143" t="s">
        <v>3109</v>
      </c>
      <c r="B4482" s="147" t="s">
        <v>1907</v>
      </c>
      <c r="C4482" s="90"/>
      <c r="D4482" s="90"/>
      <c r="E4482" s="92"/>
      <c r="F4482" s="93"/>
      <c r="G4482" s="94"/>
    </row>
    <row r="4483" spans="1:7" s="55" customFormat="1" ht="31.9" hidden="1" customHeight="1" outlineLevel="4" x14ac:dyDescent="0.25">
      <c r="A4483" s="143" t="s">
        <v>3110</v>
      </c>
      <c r="B4483" s="147" t="s">
        <v>1908</v>
      </c>
      <c r="C4483" s="90"/>
      <c r="D4483" s="90"/>
      <c r="E4483" s="92"/>
      <c r="F4483" s="93"/>
      <c r="G4483" s="94"/>
    </row>
    <row r="4484" spans="1:7" s="55" customFormat="1" ht="31.9" hidden="1" customHeight="1" outlineLevel="4" x14ac:dyDescent="0.25">
      <c r="A4484" s="143" t="s">
        <v>91</v>
      </c>
      <c r="B4484" s="149" t="s">
        <v>1492</v>
      </c>
      <c r="C4484" s="90"/>
      <c r="D4484" s="90"/>
      <c r="E4484" s="92"/>
      <c r="F4484" s="93"/>
      <c r="G4484" s="94"/>
    </row>
    <row r="4485" spans="1:7" s="55" customFormat="1" ht="31.9" hidden="1" customHeight="1" outlineLevel="4" x14ac:dyDescent="0.25">
      <c r="A4485" s="143" t="s">
        <v>3111</v>
      </c>
      <c r="B4485" s="147" t="s">
        <v>1907</v>
      </c>
      <c r="C4485" s="90"/>
      <c r="D4485" s="90"/>
      <c r="E4485" s="92"/>
      <c r="F4485" s="93"/>
      <c r="G4485" s="94"/>
    </row>
    <row r="4486" spans="1:7" s="55" customFormat="1" ht="31.9" hidden="1" customHeight="1" outlineLevel="4" x14ac:dyDescent="0.25">
      <c r="A4486" s="143" t="s">
        <v>3112</v>
      </c>
      <c r="B4486" s="147" t="s">
        <v>1908</v>
      </c>
      <c r="C4486" s="90"/>
      <c r="D4486" s="90"/>
      <c r="E4486" s="92"/>
      <c r="F4486" s="93"/>
      <c r="G4486" s="94"/>
    </row>
    <row r="4487" spans="1:7" s="55" customFormat="1" ht="31.9" hidden="1" customHeight="1" outlineLevel="4" x14ac:dyDescent="0.25">
      <c r="A4487" s="143"/>
      <c r="B4487" s="144" t="s">
        <v>1940</v>
      </c>
      <c r="C4487" s="90"/>
      <c r="D4487" s="90"/>
      <c r="E4487" s="92"/>
      <c r="F4487" s="93"/>
      <c r="G4487" s="94"/>
    </row>
    <row r="4488" spans="1:7" s="55" customFormat="1" ht="31.9" hidden="1" customHeight="1" outlineLevel="4" x14ac:dyDescent="0.25">
      <c r="A4488" s="143" t="s">
        <v>323</v>
      </c>
      <c r="B4488" s="145" t="s">
        <v>313</v>
      </c>
      <c r="C4488" s="311"/>
      <c r="D4488" s="311"/>
      <c r="E4488" s="312"/>
      <c r="F4488" s="313"/>
      <c r="G4488" s="314"/>
    </row>
    <row r="4489" spans="1:7" s="55" customFormat="1" ht="31.9" hidden="1" customHeight="1" outlineLevel="4" x14ac:dyDescent="0.25">
      <c r="A4489" s="143" t="s">
        <v>88</v>
      </c>
      <c r="B4489" s="149" t="s">
        <v>1483</v>
      </c>
      <c r="C4489" s="90"/>
      <c r="D4489" s="90"/>
      <c r="E4489" s="92"/>
      <c r="F4489" s="93"/>
      <c r="G4489" s="94"/>
    </row>
    <row r="4490" spans="1:7" s="55" customFormat="1" ht="31.9" hidden="1" customHeight="1" outlineLevel="4" x14ac:dyDescent="0.25">
      <c r="A4490" s="143" t="s">
        <v>3060</v>
      </c>
      <c r="B4490" s="147" t="s">
        <v>1907</v>
      </c>
      <c r="C4490" s="90"/>
      <c r="D4490" s="90"/>
      <c r="E4490" s="92"/>
      <c r="F4490" s="93"/>
      <c r="G4490" s="94"/>
    </row>
    <row r="4491" spans="1:7" s="55" customFormat="1" ht="31.9" hidden="1" customHeight="1" outlineLevel="4" x14ac:dyDescent="0.25">
      <c r="A4491" s="143" t="s">
        <v>3061</v>
      </c>
      <c r="B4491" s="147" t="s">
        <v>1908</v>
      </c>
      <c r="C4491" s="90"/>
      <c r="D4491" s="90"/>
      <c r="E4491" s="92"/>
      <c r="F4491" s="93"/>
      <c r="G4491" s="94"/>
    </row>
    <row r="4492" spans="1:7" s="55" customFormat="1" ht="31.9" hidden="1" customHeight="1" outlineLevel="4" x14ac:dyDescent="0.25">
      <c r="A4492" s="143" t="s">
        <v>89</v>
      </c>
      <c r="B4492" s="149" t="s">
        <v>1484</v>
      </c>
      <c r="C4492" s="90"/>
      <c r="D4492" s="90"/>
      <c r="E4492" s="92"/>
      <c r="F4492" s="93"/>
      <c r="G4492" s="94"/>
    </row>
    <row r="4493" spans="1:7" s="55" customFormat="1" ht="31.9" hidden="1" customHeight="1" outlineLevel="4" x14ac:dyDescent="0.25">
      <c r="A4493" s="143" t="s">
        <v>3062</v>
      </c>
      <c r="B4493" s="147" t="s">
        <v>1907</v>
      </c>
      <c r="C4493" s="90"/>
      <c r="D4493" s="90"/>
      <c r="E4493" s="92"/>
      <c r="F4493" s="93"/>
      <c r="G4493" s="94"/>
    </row>
    <row r="4494" spans="1:7" s="55" customFormat="1" ht="31.9" hidden="1" customHeight="1" outlineLevel="4" x14ac:dyDescent="0.25">
      <c r="A4494" s="143" t="s">
        <v>3063</v>
      </c>
      <c r="B4494" s="147" t="s">
        <v>1908</v>
      </c>
      <c r="C4494" s="90"/>
      <c r="D4494" s="90"/>
      <c r="E4494" s="92"/>
      <c r="F4494" s="93"/>
      <c r="G4494" s="94"/>
    </row>
    <row r="4495" spans="1:7" s="55" customFormat="1" ht="31.9" hidden="1" customHeight="1" outlineLevel="4" x14ac:dyDescent="0.25">
      <c r="A4495" s="143" t="s">
        <v>90</v>
      </c>
      <c r="B4495" s="149" t="s">
        <v>1485</v>
      </c>
      <c r="C4495" s="90"/>
      <c r="D4495" s="90"/>
      <c r="E4495" s="92"/>
      <c r="F4495" s="93"/>
      <c r="G4495" s="94"/>
    </row>
    <row r="4496" spans="1:7" s="55" customFormat="1" ht="31.9" hidden="1" customHeight="1" outlineLevel="4" x14ac:dyDescent="0.25">
      <c r="A4496" s="143" t="s">
        <v>3064</v>
      </c>
      <c r="B4496" s="147" t="s">
        <v>1907</v>
      </c>
      <c r="C4496" s="90"/>
      <c r="D4496" s="90"/>
      <c r="E4496" s="92"/>
      <c r="F4496" s="93"/>
      <c r="G4496" s="94"/>
    </row>
    <row r="4497" spans="1:7" s="55" customFormat="1" ht="31.9" hidden="1" customHeight="1" outlineLevel="4" x14ac:dyDescent="0.25">
      <c r="A4497" s="143" t="s">
        <v>3065</v>
      </c>
      <c r="B4497" s="147" t="s">
        <v>1908</v>
      </c>
      <c r="C4497" s="90"/>
      <c r="D4497" s="90"/>
      <c r="E4497" s="92"/>
      <c r="F4497" s="93"/>
      <c r="G4497" s="94"/>
    </row>
    <row r="4498" spans="1:7" s="55" customFormat="1" ht="31.9" hidden="1" customHeight="1" outlineLevel="4" x14ac:dyDescent="0.25">
      <c r="A4498" s="143" t="s">
        <v>3066</v>
      </c>
      <c r="B4498" s="149" t="s">
        <v>1486</v>
      </c>
      <c r="C4498" s="90"/>
      <c r="D4498" s="90"/>
      <c r="E4498" s="92"/>
      <c r="F4498" s="93"/>
      <c r="G4498" s="94"/>
    </row>
    <row r="4499" spans="1:7" s="55" customFormat="1" ht="31.9" hidden="1" customHeight="1" outlineLevel="4" x14ac:dyDescent="0.25">
      <c r="A4499" s="143" t="s">
        <v>3067</v>
      </c>
      <c r="B4499" s="147" t="s">
        <v>1907</v>
      </c>
      <c r="C4499" s="90"/>
      <c r="D4499" s="90"/>
      <c r="E4499" s="92"/>
      <c r="F4499" s="93"/>
      <c r="G4499" s="94"/>
    </row>
    <row r="4500" spans="1:7" s="55" customFormat="1" ht="31.9" hidden="1" customHeight="1" outlineLevel="4" x14ac:dyDescent="0.25">
      <c r="A4500" s="143" t="s">
        <v>3068</v>
      </c>
      <c r="B4500" s="147" t="s">
        <v>1908</v>
      </c>
      <c r="C4500" s="90"/>
      <c r="D4500" s="90"/>
      <c r="E4500" s="92"/>
      <c r="F4500" s="93"/>
      <c r="G4500" s="94"/>
    </row>
    <row r="4501" spans="1:7" s="55" customFormat="1" ht="31.9" hidden="1" customHeight="1" outlineLevel="4" x14ac:dyDescent="0.25">
      <c r="A4501" s="143" t="s">
        <v>3069</v>
      </c>
      <c r="B4501" s="149" t="s">
        <v>1487</v>
      </c>
      <c r="C4501" s="90"/>
      <c r="D4501" s="90"/>
      <c r="E4501" s="92"/>
      <c r="F4501" s="93"/>
      <c r="G4501" s="94"/>
    </row>
    <row r="4502" spans="1:7" s="55" customFormat="1" ht="31.9" hidden="1" customHeight="1" outlineLevel="4" x14ac:dyDescent="0.25">
      <c r="A4502" s="143" t="s">
        <v>3070</v>
      </c>
      <c r="B4502" s="147" t="s">
        <v>1907</v>
      </c>
      <c r="C4502" s="90"/>
      <c r="D4502" s="90"/>
      <c r="E4502" s="92"/>
      <c r="F4502" s="93"/>
      <c r="G4502" s="94"/>
    </row>
    <row r="4503" spans="1:7" s="55" customFormat="1" ht="31.9" hidden="1" customHeight="1" outlineLevel="4" x14ac:dyDescent="0.25">
      <c r="A4503" s="143" t="s">
        <v>3071</v>
      </c>
      <c r="B4503" s="147" t="s">
        <v>1908</v>
      </c>
      <c r="C4503" s="90"/>
      <c r="D4503" s="90"/>
      <c r="E4503" s="92"/>
      <c r="F4503" s="93"/>
      <c r="G4503" s="94"/>
    </row>
    <row r="4504" spans="1:7" s="55" customFormat="1" ht="31.9" hidden="1" customHeight="1" outlineLevel="4" x14ac:dyDescent="0.25">
      <c r="A4504" s="143" t="s">
        <v>3072</v>
      </c>
      <c r="B4504" s="149" t="s">
        <v>1488</v>
      </c>
      <c r="C4504" s="90"/>
      <c r="D4504" s="90"/>
      <c r="E4504" s="92"/>
      <c r="F4504" s="93"/>
      <c r="G4504" s="94"/>
    </row>
    <row r="4505" spans="1:7" s="55" customFormat="1" ht="31.9" hidden="1" customHeight="1" outlineLevel="4" x14ac:dyDescent="0.25">
      <c r="A4505" s="143" t="s">
        <v>3073</v>
      </c>
      <c r="B4505" s="147" t="s">
        <v>1907</v>
      </c>
      <c r="C4505" s="90"/>
      <c r="D4505" s="90"/>
      <c r="E4505" s="92"/>
      <c r="F4505" s="93"/>
      <c r="G4505" s="94"/>
    </row>
    <row r="4506" spans="1:7" s="55" customFormat="1" ht="31.9" hidden="1" customHeight="1" outlineLevel="4" x14ac:dyDescent="0.25">
      <c r="A4506" s="143" t="s">
        <v>3074</v>
      </c>
      <c r="B4506" s="147" t="s">
        <v>1908</v>
      </c>
      <c r="C4506" s="90"/>
      <c r="D4506" s="90"/>
      <c r="E4506" s="92"/>
      <c r="F4506" s="93"/>
      <c r="G4506" s="94"/>
    </row>
    <row r="4507" spans="1:7" s="55" customFormat="1" ht="31.9" hidden="1" customHeight="1" outlineLevel="4" x14ac:dyDescent="0.25">
      <c r="A4507" s="143" t="s">
        <v>3075</v>
      </c>
      <c r="B4507" s="149" t="s">
        <v>1489</v>
      </c>
      <c r="C4507" s="90"/>
      <c r="D4507" s="90"/>
      <c r="E4507" s="92"/>
      <c r="F4507" s="93"/>
      <c r="G4507" s="94"/>
    </row>
    <row r="4508" spans="1:7" s="55" customFormat="1" ht="31.9" hidden="1" customHeight="1" outlineLevel="4" x14ac:dyDescent="0.25">
      <c r="A4508" s="143" t="s">
        <v>3076</v>
      </c>
      <c r="B4508" s="147" t="s">
        <v>1907</v>
      </c>
      <c r="C4508" s="90"/>
      <c r="D4508" s="90"/>
      <c r="E4508" s="92"/>
      <c r="F4508" s="93"/>
      <c r="G4508" s="94"/>
    </row>
    <row r="4509" spans="1:7" s="55" customFormat="1" ht="31.9" hidden="1" customHeight="1" outlineLevel="4" x14ac:dyDescent="0.25">
      <c r="A4509" s="143" t="s">
        <v>3077</v>
      </c>
      <c r="B4509" s="147" t="s">
        <v>1908</v>
      </c>
      <c r="C4509" s="90"/>
      <c r="D4509" s="90"/>
      <c r="E4509" s="92"/>
      <c r="F4509" s="93"/>
      <c r="G4509" s="94"/>
    </row>
    <row r="4510" spans="1:7" s="55" customFormat="1" ht="31.9" hidden="1" customHeight="1" outlineLevel="4" x14ac:dyDescent="0.25">
      <c r="A4510" s="143" t="s">
        <v>3078</v>
      </c>
      <c r="B4510" s="149" t="s">
        <v>1490</v>
      </c>
      <c r="C4510" s="90"/>
      <c r="D4510" s="90"/>
      <c r="E4510" s="92"/>
      <c r="F4510" s="93"/>
      <c r="G4510" s="94"/>
    </row>
    <row r="4511" spans="1:7" s="55" customFormat="1" ht="31.9" hidden="1" customHeight="1" outlineLevel="4" x14ac:dyDescent="0.25">
      <c r="A4511" s="143" t="s">
        <v>3079</v>
      </c>
      <c r="B4511" s="147" t="s">
        <v>1907</v>
      </c>
      <c r="C4511" s="90"/>
      <c r="D4511" s="90"/>
      <c r="E4511" s="92"/>
      <c r="F4511" s="93"/>
      <c r="G4511" s="94"/>
    </row>
    <row r="4512" spans="1:7" s="55" customFormat="1" ht="31.9" hidden="1" customHeight="1" outlineLevel="4" x14ac:dyDescent="0.25">
      <c r="A4512" s="143" t="s">
        <v>3080</v>
      </c>
      <c r="B4512" s="147" t="s">
        <v>1908</v>
      </c>
      <c r="C4512" s="90"/>
      <c r="D4512" s="90"/>
      <c r="E4512" s="92"/>
      <c r="F4512" s="93"/>
      <c r="G4512" s="94"/>
    </row>
    <row r="4513" spans="1:7" s="55" customFormat="1" ht="31.9" hidden="1" customHeight="1" outlineLevel="4" x14ac:dyDescent="0.25">
      <c r="A4513" s="143" t="s">
        <v>3081</v>
      </c>
      <c r="B4513" s="149" t="s">
        <v>1491</v>
      </c>
      <c r="C4513" s="90"/>
      <c r="D4513" s="90"/>
      <c r="E4513" s="92"/>
      <c r="F4513" s="93"/>
      <c r="G4513" s="94"/>
    </row>
    <row r="4514" spans="1:7" s="55" customFormat="1" ht="31.9" hidden="1" customHeight="1" outlineLevel="4" x14ac:dyDescent="0.25">
      <c r="A4514" s="143" t="s">
        <v>3082</v>
      </c>
      <c r="B4514" s="147" t="s">
        <v>1907</v>
      </c>
      <c r="C4514" s="90"/>
      <c r="D4514" s="90"/>
      <c r="E4514" s="92"/>
      <c r="F4514" s="93"/>
      <c r="G4514" s="94"/>
    </row>
    <row r="4515" spans="1:7" s="55" customFormat="1" ht="31.9" hidden="1" customHeight="1" outlineLevel="4" x14ac:dyDescent="0.25">
      <c r="A4515" s="143" t="s">
        <v>3083</v>
      </c>
      <c r="B4515" s="147" t="s">
        <v>1908</v>
      </c>
      <c r="C4515" s="90"/>
      <c r="D4515" s="90"/>
      <c r="E4515" s="92"/>
      <c r="F4515" s="93"/>
      <c r="G4515" s="94"/>
    </row>
    <row r="4516" spans="1:7" s="55" customFormat="1" ht="31.9" hidden="1" customHeight="1" outlineLevel="4" x14ac:dyDescent="0.25">
      <c r="A4516" s="143" t="s">
        <v>3084</v>
      </c>
      <c r="B4516" s="149" t="s">
        <v>1492</v>
      </c>
      <c r="C4516" s="90"/>
      <c r="D4516" s="90"/>
      <c r="E4516" s="92"/>
      <c r="F4516" s="93"/>
      <c r="G4516" s="94"/>
    </row>
    <row r="4517" spans="1:7" s="55" customFormat="1" ht="31.9" hidden="1" customHeight="1" outlineLevel="4" x14ac:dyDescent="0.25">
      <c r="A4517" s="143" t="s">
        <v>3085</v>
      </c>
      <c r="B4517" s="147" t="s">
        <v>1907</v>
      </c>
      <c r="C4517" s="90"/>
      <c r="D4517" s="90"/>
      <c r="E4517" s="92"/>
      <c r="F4517" s="93"/>
      <c r="G4517" s="94"/>
    </row>
    <row r="4518" spans="1:7" s="55" customFormat="1" ht="31.9" hidden="1" customHeight="1" outlineLevel="4" x14ac:dyDescent="0.25">
      <c r="A4518" s="143" t="s">
        <v>3086</v>
      </c>
      <c r="B4518" s="147" t="s">
        <v>1908</v>
      </c>
      <c r="C4518" s="90"/>
      <c r="D4518" s="90"/>
      <c r="E4518" s="92"/>
      <c r="F4518" s="93"/>
      <c r="G4518" s="94"/>
    </row>
    <row r="4519" spans="1:7" s="55" customFormat="1" ht="31.9" hidden="1" customHeight="1" outlineLevel="4" x14ac:dyDescent="0.25">
      <c r="A4519" s="143" t="s">
        <v>325</v>
      </c>
      <c r="B4519" s="61" t="s">
        <v>320</v>
      </c>
      <c r="C4519" s="311"/>
      <c r="D4519" s="311"/>
      <c r="E4519" s="312"/>
      <c r="F4519" s="313"/>
      <c r="G4519" s="314"/>
    </row>
    <row r="4520" spans="1:7" s="55" customFormat="1" ht="31.9" hidden="1" customHeight="1" outlineLevel="4" x14ac:dyDescent="0.25">
      <c r="A4520" s="143" t="s">
        <v>91</v>
      </c>
      <c r="B4520" s="149" t="s">
        <v>1483</v>
      </c>
      <c r="C4520" s="90"/>
      <c r="D4520" s="90"/>
      <c r="E4520" s="92"/>
      <c r="F4520" s="93"/>
      <c r="G4520" s="94"/>
    </row>
    <row r="4521" spans="1:7" s="55" customFormat="1" ht="31.9" hidden="1" customHeight="1" outlineLevel="4" x14ac:dyDescent="0.25">
      <c r="A4521" s="143" t="s">
        <v>3087</v>
      </c>
      <c r="B4521" s="147" t="s">
        <v>1907</v>
      </c>
      <c r="C4521" s="90"/>
      <c r="D4521" s="90"/>
      <c r="E4521" s="92"/>
      <c r="F4521" s="93"/>
      <c r="G4521" s="94"/>
    </row>
    <row r="4522" spans="1:7" s="55" customFormat="1" ht="31.9" hidden="1" customHeight="1" outlineLevel="4" x14ac:dyDescent="0.25">
      <c r="A4522" s="143" t="s">
        <v>3088</v>
      </c>
      <c r="B4522" s="147" t="s">
        <v>1908</v>
      </c>
      <c r="C4522" s="90"/>
      <c r="D4522" s="90"/>
      <c r="E4522" s="92"/>
      <c r="F4522" s="93"/>
      <c r="G4522" s="94"/>
    </row>
    <row r="4523" spans="1:7" s="55" customFormat="1" ht="31.9" hidden="1" customHeight="1" outlineLevel="4" x14ac:dyDescent="0.25">
      <c r="A4523" s="143" t="s">
        <v>92</v>
      </c>
      <c r="B4523" s="149" t="s">
        <v>1484</v>
      </c>
      <c r="C4523" s="90"/>
      <c r="D4523" s="90"/>
      <c r="E4523" s="92"/>
      <c r="F4523" s="93"/>
      <c r="G4523" s="94"/>
    </row>
    <row r="4524" spans="1:7" s="55" customFormat="1" ht="31.9" hidden="1" customHeight="1" outlineLevel="4" x14ac:dyDescent="0.25">
      <c r="A4524" s="143" t="s">
        <v>3089</v>
      </c>
      <c r="B4524" s="147" t="s">
        <v>1907</v>
      </c>
      <c r="C4524" s="90"/>
      <c r="D4524" s="90"/>
      <c r="E4524" s="92"/>
      <c r="F4524" s="93"/>
      <c r="G4524" s="94"/>
    </row>
    <row r="4525" spans="1:7" s="55" customFormat="1" ht="31.9" hidden="1" customHeight="1" outlineLevel="4" x14ac:dyDescent="0.25">
      <c r="A4525" s="143" t="s">
        <v>3090</v>
      </c>
      <c r="B4525" s="147" t="s">
        <v>1908</v>
      </c>
      <c r="C4525" s="90"/>
      <c r="D4525" s="90"/>
      <c r="E4525" s="92"/>
      <c r="F4525" s="93"/>
      <c r="G4525" s="94"/>
    </row>
    <row r="4526" spans="1:7" s="55" customFormat="1" ht="31.9" hidden="1" customHeight="1" outlineLevel="4" x14ac:dyDescent="0.25">
      <c r="A4526" s="143" t="s">
        <v>93</v>
      </c>
      <c r="B4526" s="149" t="s">
        <v>1485</v>
      </c>
      <c r="C4526" s="90"/>
      <c r="D4526" s="90"/>
      <c r="E4526" s="92"/>
      <c r="F4526" s="93"/>
      <c r="G4526" s="94"/>
    </row>
    <row r="4527" spans="1:7" s="55" customFormat="1" ht="31.9" hidden="1" customHeight="1" outlineLevel="4" x14ac:dyDescent="0.25">
      <c r="A4527" s="143" t="s">
        <v>3091</v>
      </c>
      <c r="B4527" s="147" t="s">
        <v>1907</v>
      </c>
      <c r="C4527" s="90"/>
      <c r="D4527" s="90"/>
      <c r="E4527" s="92"/>
      <c r="F4527" s="93"/>
      <c r="G4527" s="94"/>
    </row>
    <row r="4528" spans="1:7" s="55" customFormat="1" ht="31.9" hidden="1" customHeight="1" outlineLevel="4" x14ac:dyDescent="0.25">
      <c r="A4528" s="143" t="s">
        <v>3092</v>
      </c>
      <c r="B4528" s="147" t="s">
        <v>1908</v>
      </c>
      <c r="C4528" s="90"/>
      <c r="D4528" s="90"/>
      <c r="E4528" s="92"/>
      <c r="F4528" s="93"/>
      <c r="G4528" s="94"/>
    </row>
    <row r="4529" spans="1:7" s="55" customFormat="1" ht="31.9" hidden="1" customHeight="1" outlineLevel="4" x14ac:dyDescent="0.25">
      <c r="A4529" s="143" t="s">
        <v>3093</v>
      </c>
      <c r="B4529" s="149" t="s">
        <v>1486</v>
      </c>
      <c r="C4529" s="90"/>
      <c r="D4529" s="90"/>
      <c r="E4529" s="92"/>
      <c r="F4529" s="93"/>
      <c r="G4529" s="94"/>
    </row>
    <row r="4530" spans="1:7" s="55" customFormat="1" ht="31.9" hidden="1" customHeight="1" outlineLevel="4" x14ac:dyDescent="0.25">
      <c r="A4530" s="143" t="s">
        <v>3094</v>
      </c>
      <c r="B4530" s="147" t="s">
        <v>1907</v>
      </c>
      <c r="C4530" s="90"/>
      <c r="D4530" s="90"/>
      <c r="E4530" s="92"/>
      <c r="F4530" s="93"/>
      <c r="G4530" s="94"/>
    </row>
    <row r="4531" spans="1:7" s="55" customFormat="1" ht="31.9" hidden="1" customHeight="1" outlineLevel="4" x14ac:dyDescent="0.25">
      <c r="A4531" s="143" t="s">
        <v>3095</v>
      </c>
      <c r="B4531" s="147" t="s">
        <v>1908</v>
      </c>
      <c r="C4531" s="90"/>
      <c r="D4531" s="90"/>
      <c r="E4531" s="92"/>
      <c r="F4531" s="93"/>
      <c r="G4531" s="94"/>
    </row>
    <row r="4532" spans="1:7" s="55" customFormat="1" ht="31.9" hidden="1" customHeight="1" outlineLevel="4" x14ac:dyDescent="0.25">
      <c r="A4532" s="143" t="s">
        <v>3096</v>
      </c>
      <c r="B4532" s="149" t="s">
        <v>1487</v>
      </c>
      <c r="C4532" s="90"/>
      <c r="D4532" s="90"/>
      <c r="E4532" s="92"/>
      <c r="F4532" s="93"/>
      <c r="G4532" s="94"/>
    </row>
    <row r="4533" spans="1:7" s="55" customFormat="1" ht="31.9" hidden="1" customHeight="1" outlineLevel="4" x14ac:dyDescent="0.25">
      <c r="A4533" s="143" t="s">
        <v>3097</v>
      </c>
      <c r="B4533" s="147" t="s">
        <v>1907</v>
      </c>
      <c r="C4533" s="90"/>
      <c r="D4533" s="90"/>
      <c r="E4533" s="92"/>
      <c r="F4533" s="93"/>
      <c r="G4533" s="94"/>
    </row>
    <row r="4534" spans="1:7" s="55" customFormat="1" ht="31.9" hidden="1" customHeight="1" outlineLevel="4" x14ac:dyDescent="0.25">
      <c r="A4534" s="143" t="s">
        <v>3098</v>
      </c>
      <c r="B4534" s="147" t="s">
        <v>1908</v>
      </c>
      <c r="C4534" s="90"/>
      <c r="D4534" s="90"/>
      <c r="E4534" s="92"/>
      <c r="F4534" s="93"/>
      <c r="G4534" s="94"/>
    </row>
    <row r="4535" spans="1:7" s="55" customFormat="1" ht="31.9" hidden="1" customHeight="1" outlineLevel="4" x14ac:dyDescent="0.25">
      <c r="A4535" s="143" t="s">
        <v>3099</v>
      </c>
      <c r="B4535" s="149" t="s">
        <v>1488</v>
      </c>
      <c r="C4535" s="90"/>
      <c r="D4535" s="90"/>
      <c r="E4535" s="92"/>
      <c r="F4535" s="93"/>
      <c r="G4535" s="94"/>
    </row>
    <row r="4536" spans="1:7" s="55" customFormat="1" ht="31.9" hidden="1" customHeight="1" outlineLevel="4" x14ac:dyDescent="0.25">
      <c r="A4536" s="143" t="s">
        <v>3100</v>
      </c>
      <c r="B4536" s="147" t="s">
        <v>1907</v>
      </c>
      <c r="C4536" s="90"/>
      <c r="D4536" s="90"/>
      <c r="E4536" s="92"/>
      <c r="F4536" s="93"/>
      <c r="G4536" s="94"/>
    </row>
    <row r="4537" spans="1:7" s="55" customFormat="1" ht="31.9" hidden="1" customHeight="1" outlineLevel="4" x14ac:dyDescent="0.25">
      <c r="A4537" s="143" t="s">
        <v>3101</v>
      </c>
      <c r="B4537" s="147" t="s">
        <v>1908</v>
      </c>
      <c r="C4537" s="90"/>
      <c r="D4537" s="90"/>
      <c r="E4537" s="92"/>
      <c r="F4537" s="93"/>
      <c r="G4537" s="94"/>
    </row>
    <row r="4538" spans="1:7" s="55" customFormat="1" ht="31.9" hidden="1" customHeight="1" outlineLevel="4" x14ac:dyDescent="0.25">
      <c r="A4538" s="143" t="s">
        <v>3102</v>
      </c>
      <c r="B4538" s="149" t="s">
        <v>1489</v>
      </c>
      <c r="C4538" s="90"/>
      <c r="D4538" s="90"/>
      <c r="E4538" s="92"/>
      <c r="F4538" s="93"/>
      <c r="G4538" s="94"/>
    </row>
    <row r="4539" spans="1:7" s="55" customFormat="1" ht="31.9" hidden="1" customHeight="1" outlineLevel="4" x14ac:dyDescent="0.25">
      <c r="A4539" s="143" t="s">
        <v>3103</v>
      </c>
      <c r="B4539" s="147" t="s">
        <v>1907</v>
      </c>
      <c r="C4539" s="90"/>
      <c r="D4539" s="90"/>
      <c r="E4539" s="92"/>
      <c r="F4539" s="93"/>
      <c r="G4539" s="94"/>
    </row>
    <row r="4540" spans="1:7" s="55" customFormat="1" ht="31.9" hidden="1" customHeight="1" outlineLevel="4" x14ac:dyDescent="0.25">
      <c r="A4540" s="143" t="s">
        <v>3104</v>
      </c>
      <c r="B4540" s="147" t="s">
        <v>1908</v>
      </c>
      <c r="C4540" s="90"/>
      <c r="D4540" s="90"/>
      <c r="E4540" s="92"/>
      <c r="F4540" s="93"/>
      <c r="G4540" s="94"/>
    </row>
    <row r="4541" spans="1:7" s="55" customFormat="1" ht="31.9" hidden="1" customHeight="1" outlineLevel="4" x14ac:dyDescent="0.25">
      <c r="A4541" s="143" t="s">
        <v>3105</v>
      </c>
      <c r="B4541" s="149" t="s">
        <v>1490</v>
      </c>
      <c r="C4541" s="90"/>
      <c r="D4541" s="90"/>
      <c r="E4541" s="92"/>
      <c r="F4541" s="93"/>
      <c r="G4541" s="94"/>
    </row>
    <row r="4542" spans="1:7" s="55" customFormat="1" ht="31.9" hidden="1" customHeight="1" outlineLevel="4" x14ac:dyDescent="0.25">
      <c r="A4542" s="143" t="s">
        <v>3106</v>
      </c>
      <c r="B4542" s="147" t="s">
        <v>1907</v>
      </c>
      <c r="C4542" s="90"/>
      <c r="D4542" s="90"/>
      <c r="E4542" s="92"/>
      <c r="F4542" s="93"/>
      <c r="G4542" s="94"/>
    </row>
    <row r="4543" spans="1:7" s="55" customFormat="1" ht="31.9" hidden="1" customHeight="1" outlineLevel="4" x14ac:dyDescent="0.25">
      <c r="A4543" s="143" t="s">
        <v>3107</v>
      </c>
      <c r="B4543" s="147" t="s">
        <v>1908</v>
      </c>
      <c r="C4543" s="90"/>
      <c r="D4543" s="90"/>
      <c r="E4543" s="92"/>
      <c r="F4543" s="93"/>
      <c r="G4543" s="94"/>
    </row>
    <row r="4544" spans="1:7" s="55" customFormat="1" ht="31.9" hidden="1" customHeight="1" outlineLevel="4" x14ac:dyDescent="0.25">
      <c r="A4544" s="143" t="s">
        <v>3108</v>
      </c>
      <c r="B4544" s="149" t="s">
        <v>1491</v>
      </c>
      <c r="C4544" s="90"/>
      <c r="D4544" s="90"/>
      <c r="E4544" s="92"/>
      <c r="F4544" s="93"/>
      <c r="G4544" s="94"/>
    </row>
    <row r="4545" spans="1:7" s="55" customFormat="1" ht="31.9" hidden="1" customHeight="1" outlineLevel="4" x14ac:dyDescent="0.25">
      <c r="A4545" s="143" t="s">
        <v>3109</v>
      </c>
      <c r="B4545" s="147" t="s">
        <v>1907</v>
      </c>
      <c r="C4545" s="90"/>
      <c r="D4545" s="90"/>
      <c r="E4545" s="92"/>
      <c r="F4545" s="93"/>
      <c r="G4545" s="94"/>
    </row>
    <row r="4546" spans="1:7" s="55" customFormat="1" ht="31.9" hidden="1" customHeight="1" outlineLevel="4" x14ac:dyDescent="0.25">
      <c r="A4546" s="143" t="s">
        <v>3110</v>
      </c>
      <c r="B4546" s="147" t="s">
        <v>1908</v>
      </c>
      <c r="C4546" s="90"/>
      <c r="D4546" s="90"/>
      <c r="E4546" s="92"/>
      <c r="F4546" s="93"/>
      <c r="G4546" s="94"/>
    </row>
    <row r="4547" spans="1:7" s="55" customFormat="1" ht="31.9" hidden="1" customHeight="1" outlineLevel="4" x14ac:dyDescent="0.25">
      <c r="A4547" s="143" t="s">
        <v>91</v>
      </c>
      <c r="B4547" s="149" t="s">
        <v>1492</v>
      </c>
      <c r="C4547" s="90"/>
      <c r="D4547" s="90"/>
      <c r="E4547" s="92"/>
      <c r="F4547" s="93"/>
      <c r="G4547" s="94"/>
    </row>
    <row r="4548" spans="1:7" s="55" customFormat="1" ht="31.9" hidden="1" customHeight="1" outlineLevel="4" x14ac:dyDescent="0.25">
      <c r="A4548" s="143" t="s">
        <v>3111</v>
      </c>
      <c r="B4548" s="147" t="s">
        <v>1907</v>
      </c>
      <c r="C4548" s="90"/>
      <c r="D4548" s="90"/>
      <c r="E4548" s="92"/>
      <c r="F4548" s="93"/>
      <c r="G4548" s="94"/>
    </row>
    <row r="4549" spans="1:7" s="55" customFormat="1" ht="31.9" hidden="1" customHeight="1" outlineLevel="4" x14ac:dyDescent="0.25">
      <c r="A4549" s="143" t="s">
        <v>3112</v>
      </c>
      <c r="B4549" s="147" t="s">
        <v>1908</v>
      </c>
      <c r="C4549" s="90"/>
      <c r="D4549" s="90"/>
      <c r="E4549" s="92"/>
      <c r="F4549" s="93"/>
      <c r="G4549" s="94"/>
    </row>
    <row r="4550" spans="1:7" s="55" customFormat="1" ht="35.450000000000003" customHeight="1" collapsed="1" x14ac:dyDescent="0.25">
      <c r="A4550" s="143" t="s">
        <v>3113</v>
      </c>
      <c r="B4550" s="129" t="s">
        <v>83</v>
      </c>
      <c r="C4550" s="315"/>
      <c r="D4550" s="315"/>
      <c r="E4550" s="316"/>
      <c r="F4550" s="317"/>
      <c r="G4550" s="318"/>
    </row>
    <row r="4551" spans="1:7" s="55" customFormat="1" ht="19.149999999999999" customHeight="1" x14ac:dyDescent="0.25">
      <c r="A4551" s="143" t="s">
        <v>3114</v>
      </c>
      <c r="B4551" s="151" t="s">
        <v>324</v>
      </c>
      <c r="C4551" s="261"/>
      <c r="D4551" s="261"/>
      <c r="E4551" s="310"/>
      <c r="F4551" s="310"/>
      <c r="G4551" s="264"/>
    </row>
    <row r="4552" spans="1:7" s="55" customFormat="1" ht="19.149999999999999" customHeight="1" x14ac:dyDescent="0.3">
      <c r="A4552" s="143" t="s">
        <v>3115</v>
      </c>
      <c r="B4552" s="153" t="s">
        <v>84</v>
      </c>
      <c r="C4552" s="90"/>
      <c r="D4552" s="182"/>
      <c r="E4552" s="253">
        <f>SUM(E4553:E6096)</f>
        <v>1739</v>
      </c>
      <c r="F4552" s="254">
        <f t="shared" ref="F4552:G4552" si="46">SUM(F4553:F6096)</f>
        <v>17590.900000000001</v>
      </c>
      <c r="G4552" s="255">
        <f t="shared" si="46"/>
        <v>13879.682814343261</v>
      </c>
    </row>
    <row r="4553" spans="1:7" s="55" customFormat="1" ht="17.25" x14ac:dyDescent="0.25">
      <c r="A4553" s="143" t="s">
        <v>3115</v>
      </c>
      <c r="B4553" s="149" t="s">
        <v>1526</v>
      </c>
      <c r="C4553" s="90">
        <v>2020</v>
      </c>
      <c r="D4553" s="182" t="s">
        <v>110</v>
      </c>
      <c r="E4553" s="92">
        <v>40</v>
      </c>
      <c r="F4553" s="92"/>
      <c r="G4553" s="94">
        <v>543.74941000000001</v>
      </c>
    </row>
    <row r="4554" spans="1:7" s="55" customFormat="1" ht="51.75" x14ac:dyDescent="0.25">
      <c r="A4554" s="143" t="s">
        <v>3115</v>
      </c>
      <c r="B4554" s="149" t="s">
        <v>1941</v>
      </c>
      <c r="C4554" s="90">
        <v>2021</v>
      </c>
      <c r="D4554" s="182" t="s">
        <v>111</v>
      </c>
      <c r="E4554" s="92">
        <v>1</v>
      </c>
      <c r="F4554" s="92">
        <v>25</v>
      </c>
      <c r="G4554" s="94">
        <v>12.42792</v>
      </c>
    </row>
    <row r="4555" spans="1:7" s="55" customFormat="1" ht="51.75" x14ac:dyDescent="0.25">
      <c r="A4555" s="143" t="s">
        <v>3115</v>
      </c>
      <c r="B4555" s="149" t="s">
        <v>1942</v>
      </c>
      <c r="C4555" s="90">
        <v>2021</v>
      </c>
      <c r="D4555" s="182" t="s">
        <v>1943</v>
      </c>
      <c r="E4555" s="92">
        <v>1</v>
      </c>
      <c r="F4555" s="92">
        <v>1</v>
      </c>
      <c r="G4555" s="94">
        <v>12.894080000000001</v>
      </c>
    </row>
    <row r="4556" spans="1:7" s="55" customFormat="1" ht="51.75" x14ac:dyDescent="0.25">
      <c r="A4556" s="143" t="s">
        <v>3115</v>
      </c>
      <c r="B4556" s="149" t="s">
        <v>1942</v>
      </c>
      <c r="C4556" s="90">
        <v>2021</v>
      </c>
      <c r="D4556" s="182" t="s">
        <v>1943</v>
      </c>
      <c r="E4556" s="92">
        <v>1</v>
      </c>
      <c r="F4556" s="92">
        <v>1</v>
      </c>
      <c r="G4556" s="94">
        <v>12.89409</v>
      </c>
    </row>
    <row r="4557" spans="1:7" s="55" customFormat="1" ht="51.75" x14ac:dyDescent="0.25">
      <c r="A4557" s="143" t="s">
        <v>3115</v>
      </c>
      <c r="B4557" s="149" t="s">
        <v>1942</v>
      </c>
      <c r="C4557" s="90">
        <v>2021</v>
      </c>
      <c r="D4557" s="182" t="s">
        <v>1943</v>
      </c>
      <c r="E4557" s="92">
        <v>1</v>
      </c>
      <c r="F4557" s="92">
        <v>5</v>
      </c>
      <c r="G4557" s="94">
        <v>10.430099999999999</v>
      </c>
    </row>
    <row r="4558" spans="1:7" s="55" customFormat="1" ht="51.75" x14ac:dyDescent="0.25">
      <c r="A4558" s="143" t="s">
        <v>3115</v>
      </c>
      <c r="B4558" s="149" t="s">
        <v>1944</v>
      </c>
      <c r="C4558" s="90">
        <v>2021</v>
      </c>
      <c r="D4558" s="182" t="s">
        <v>110</v>
      </c>
      <c r="E4558" s="92">
        <v>1</v>
      </c>
      <c r="F4558" s="92">
        <v>10</v>
      </c>
      <c r="G4558" s="94">
        <v>9.1578800000000005</v>
      </c>
    </row>
    <row r="4559" spans="1:7" s="55" customFormat="1" ht="51.75" x14ac:dyDescent="0.25">
      <c r="A4559" s="143" t="s">
        <v>3115</v>
      </c>
      <c r="B4559" s="149" t="s">
        <v>1944</v>
      </c>
      <c r="C4559" s="90">
        <v>2021</v>
      </c>
      <c r="D4559" s="182" t="s">
        <v>1943</v>
      </c>
      <c r="E4559" s="92">
        <v>1</v>
      </c>
      <c r="F4559" s="92">
        <v>5</v>
      </c>
      <c r="G4559" s="94">
        <v>7.1883499999999998</v>
      </c>
    </row>
    <row r="4560" spans="1:7" s="55" customFormat="1" ht="51.75" x14ac:dyDescent="0.25">
      <c r="A4560" s="143" t="s">
        <v>3115</v>
      </c>
      <c r="B4560" s="149" t="s">
        <v>1944</v>
      </c>
      <c r="C4560" s="90">
        <v>2021</v>
      </c>
      <c r="D4560" s="182" t="s">
        <v>1943</v>
      </c>
      <c r="E4560" s="92">
        <v>4</v>
      </c>
      <c r="F4560" s="92">
        <v>14</v>
      </c>
      <c r="G4560" s="94">
        <v>30.817800000000002</v>
      </c>
    </row>
    <row r="4561" spans="1:7" s="55" customFormat="1" ht="51.75" x14ac:dyDescent="0.25">
      <c r="A4561" s="143" t="s">
        <v>3115</v>
      </c>
      <c r="B4561" s="149" t="s">
        <v>1945</v>
      </c>
      <c r="C4561" s="90">
        <v>2021</v>
      </c>
      <c r="D4561" s="182" t="s">
        <v>1943</v>
      </c>
      <c r="E4561" s="92">
        <v>1</v>
      </c>
      <c r="F4561" s="92">
        <v>15</v>
      </c>
      <c r="G4561" s="94">
        <v>9.9558099999999996</v>
      </c>
    </row>
    <row r="4562" spans="1:7" s="55" customFormat="1" ht="51.75" x14ac:dyDescent="0.25">
      <c r="A4562" s="143" t="s">
        <v>3115</v>
      </c>
      <c r="B4562" s="149" t="s">
        <v>1946</v>
      </c>
      <c r="C4562" s="90">
        <v>2021</v>
      </c>
      <c r="D4562" s="182" t="s">
        <v>1943</v>
      </c>
      <c r="E4562" s="92">
        <v>1</v>
      </c>
      <c r="F4562" s="92">
        <v>15</v>
      </c>
      <c r="G4562" s="94">
        <v>9.3431200000000008</v>
      </c>
    </row>
    <row r="4563" spans="1:7" s="55" customFormat="1" ht="51.75" x14ac:dyDescent="0.25">
      <c r="A4563" s="143" t="s">
        <v>3115</v>
      </c>
      <c r="B4563" s="149" t="s">
        <v>1946</v>
      </c>
      <c r="C4563" s="90">
        <v>2021</v>
      </c>
      <c r="D4563" s="182" t="s">
        <v>1943</v>
      </c>
      <c r="E4563" s="92">
        <v>1</v>
      </c>
      <c r="F4563" s="92">
        <v>15</v>
      </c>
      <c r="G4563" s="94">
        <v>9.3430999999999997</v>
      </c>
    </row>
    <row r="4564" spans="1:7" s="55" customFormat="1" ht="51.75" x14ac:dyDescent="0.25">
      <c r="A4564" s="143" t="s">
        <v>3115</v>
      </c>
      <c r="B4564" s="149" t="s">
        <v>1946</v>
      </c>
      <c r="C4564" s="90">
        <v>2021</v>
      </c>
      <c r="D4564" s="182" t="s">
        <v>1943</v>
      </c>
      <c r="E4564" s="92">
        <v>1</v>
      </c>
      <c r="F4564" s="92">
        <v>15</v>
      </c>
      <c r="G4564" s="94">
        <v>4.17117</v>
      </c>
    </row>
    <row r="4565" spans="1:7" s="55" customFormat="1" ht="51.75" x14ac:dyDescent="0.25">
      <c r="A4565" s="143" t="s">
        <v>3115</v>
      </c>
      <c r="B4565" s="149" t="s">
        <v>1946</v>
      </c>
      <c r="C4565" s="90">
        <v>2021</v>
      </c>
      <c r="D4565" s="182" t="s">
        <v>1943</v>
      </c>
      <c r="E4565" s="92">
        <v>1</v>
      </c>
      <c r="F4565" s="92">
        <v>15</v>
      </c>
      <c r="G4565" s="94">
        <v>4.17117</v>
      </c>
    </row>
    <row r="4566" spans="1:7" s="55" customFormat="1" ht="51.75" x14ac:dyDescent="0.25">
      <c r="A4566" s="143" t="s">
        <v>3115</v>
      </c>
      <c r="B4566" s="149" t="s">
        <v>1946</v>
      </c>
      <c r="C4566" s="90">
        <v>2021</v>
      </c>
      <c r="D4566" s="182" t="s">
        <v>1943</v>
      </c>
      <c r="E4566" s="92">
        <v>1</v>
      </c>
      <c r="F4566" s="92">
        <v>15</v>
      </c>
      <c r="G4566" s="94">
        <v>4.17117</v>
      </c>
    </row>
    <row r="4567" spans="1:7" s="55" customFormat="1" ht="51.75" x14ac:dyDescent="0.25">
      <c r="A4567" s="143" t="s">
        <v>3115</v>
      </c>
      <c r="B4567" s="149" t="s">
        <v>1946</v>
      </c>
      <c r="C4567" s="90">
        <v>2021</v>
      </c>
      <c r="D4567" s="182" t="s">
        <v>1943</v>
      </c>
      <c r="E4567" s="92">
        <v>1</v>
      </c>
      <c r="F4567" s="92">
        <v>15</v>
      </c>
      <c r="G4567" s="94">
        <v>4.17117</v>
      </c>
    </row>
    <row r="4568" spans="1:7" s="55" customFormat="1" ht="51.75" x14ac:dyDescent="0.25">
      <c r="A4568" s="143" t="s">
        <v>3115</v>
      </c>
      <c r="B4568" s="149" t="s">
        <v>1946</v>
      </c>
      <c r="C4568" s="90">
        <v>2021</v>
      </c>
      <c r="D4568" s="182" t="s">
        <v>1943</v>
      </c>
      <c r="E4568" s="92">
        <v>1</v>
      </c>
      <c r="F4568" s="92">
        <v>15</v>
      </c>
      <c r="G4568" s="94">
        <v>4.17117</v>
      </c>
    </row>
    <row r="4569" spans="1:7" s="55" customFormat="1" ht="51.75" x14ac:dyDescent="0.25">
      <c r="A4569" s="143" t="s">
        <v>3115</v>
      </c>
      <c r="B4569" s="149" t="s">
        <v>1946</v>
      </c>
      <c r="C4569" s="90">
        <v>2021</v>
      </c>
      <c r="D4569" s="182" t="s">
        <v>1943</v>
      </c>
      <c r="E4569" s="92">
        <v>1</v>
      </c>
      <c r="F4569" s="92">
        <v>15</v>
      </c>
      <c r="G4569" s="94">
        <v>4.17117</v>
      </c>
    </row>
    <row r="4570" spans="1:7" s="55" customFormat="1" ht="51.75" x14ac:dyDescent="0.25">
      <c r="A4570" s="143" t="s">
        <v>3115</v>
      </c>
      <c r="B4570" s="149" t="s">
        <v>1946</v>
      </c>
      <c r="C4570" s="90">
        <v>2021</v>
      </c>
      <c r="D4570" s="182" t="s">
        <v>1943</v>
      </c>
      <c r="E4570" s="92">
        <v>1</v>
      </c>
      <c r="F4570" s="92">
        <v>15</v>
      </c>
      <c r="G4570" s="94">
        <v>4.17117</v>
      </c>
    </row>
    <row r="4571" spans="1:7" s="55" customFormat="1" ht="51.75" x14ac:dyDescent="0.25">
      <c r="A4571" s="143" t="s">
        <v>3115</v>
      </c>
      <c r="B4571" s="149" t="s">
        <v>1946</v>
      </c>
      <c r="C4571" s="90">
        <v>2021</v>
      </c>
      <c r="D4571" s="182" t="s">
        <v>1943</v>
      </c>
      <c r="E4571" s="92">
        <v>1</v>
      </c>
      <c r="F4571" s="92">
        <v>15</v>
      </c>
      <c r="G4571" s="94">
        <v>4.17117</v>
      </c>
    </row>
    <row r="4572" spans="1:7" s="55" customFormat="1" ht="51.75" x14ac:dyDescent="0.25">
      <c r="A4572" s="143" t="s">
        <v>3115</v>
      </c>
      <c r="B4572" s="149" t="s">
        <v>1946</v>
      </c>
      <c r="C4572" s="90">
        <v>2021</v>
      </c>
      <c r="D4572" s="182" t="s">
        <v>1943</v>
      </c>
      <c r="E4572" s="92">
        <v>1</v>
      </c>
      <c r="F4572" s="92">
        <v>15</v>
      </c>
      <c r="G4572" s="94">
        <v>4.17117</v>
      </c>
    </row>
    <row r="4573" spans="1:7" s="55" customFormat="1" ht="51.75" x14ac:dyDescent="0.25">
      <c r="A4573" s="143" t="s">
        <v>3115</v>
      </c>
      <c r="B4573" s="149" t="s">
        <v>1946</v>
      </c>
      <c r="C4573" s="90">
        <v>2021</v>
      </c>
      <c r="D4573" s="182" t="s">
        <v>1943</v>
      </c>
      <c r="E4573" s="92">
        <v>1</v>
      </c>
      <c r="F4573" s="92">
        <v>15</v>
      </c>
      <c r="G4573" s="94">
        <v>4.17117</v>
      </c>
    </row>
    <row r="4574" spans="1:7" s="55" customFormat="1" ht="51.75" x14ac:dyDescent="0.25">
      <c r="A4574" s="143" t="s">
        <v>3115</v>
      </c>
      <c r="B4574" s="149" t="s">
        <v>1946</v>
      </c>
      <c r="C4574" s="90">
        <v>2021</v>
      </c>
      <c r="D4574" s="182" t="s">
        <v>1943</v>
      </c>
      <c r="E4574" s="92">
        <v>1</v>
      </c>
      <c r="F4574" s="92">
        <v>15</v>
      </c>
      <c r="G4574" s="94">
        <v>4.17117</v>
      </c>
    </row>
    <row r="4575" spans="1:7" s="55" customFormat="1" ht="51.75" x14ac:dyDescent="0.25">
      <c r="A4575" s="143" t="s">
        <v>3115</v>
      </c>
      <c r="B4575" s="149" t="s">
        <v>1946</v>
      </c>
      <c r="C4575" s="90">
        <v>2021</v>
      </c>
      <c r="D4575" s="182" t="s">
        <v>1943</v>
      </c>
      <c r="E4575" s="92">
        <v>1</v>
      </c>
      <c r="F4575" s="92">
        <v>15</v>
      </c>
      <c r="G4575" s="94">
        <v>4.17117</v>
      </c>
    </row>
    <row r="4576" spans="1:7" s="55" customFormat="1" ht="51.75" x14ac:dyDescent="0.25">
      <c r="A4576" s="143" t="s">
        <v>3115</v>
      </c>
      <c r="B4576" s="149" t="s">
        <v>1947</v>
      </c>
      <c r="C4576" s="90">
        <v>2021</v>
      </c>
      <c r="D4576" s="182" t="s">
        <v>1943</v>
      </c>
      <c r="E4576" s="92">
        <v>1</v>
      </c>
      <c r="F4576" s="92">
        <v>15</v>
      </c>
      <c r="G4576" s="94">
        <v>4.17117</v>
      </c>
    </row>
    <row r="4577" spans="1:7" s="55" customFormat="1" ht="51.75" x14ac:dyDescent="0.25">
      <c r="A4577" s="143" t="s">
        <v>3115</v>
      </c>
      <c r="B4577" s="149" t="s">
        <v>1946</v>
      </c>
      <c r="C4577" s="90">
        <v>2021</v>
      </c>
      <c r="D4577" s="182" t="s">
        <v>1943</v>
      </c>
      <c r="E4577" s="92">
        <v>1</v>
      </c>
      <c r="F4577" s="92">
        <v>15</v>
      </c>
      <c r="G4577" s="94">
        <v>4.17117</v>
      </c>
    </row>
    <row r="4578" spans="1:7" s="55" customFormat="1" ht="51.75" x14ac:dyDescent="0.25">
      <c r="A4578" s="143" t="s">
        <v>3115</v>
      </c>
      <c r="B4578" s="149" t="s">
        <v>1946</v>
      </c>
      <c r="C4578" s="90">
        <v>2021</v>
      </c>
      <c r="D4578" s="182" t="s">
        <v>1943</v>
      </c>
      <c r="E4578" s="92">
        <v>1</v>
      </c>
      <c r="F4578" s="92">
        <v>15</v>
      </c>
      <c r="G4578" s="94">
        <v>4.17117</v>
      </c>
    </row>
    <row r="4579" spans="1:7" s="55" customFormat="1" ht="51.75" x14ac:dyDescent="0.25">
      <c r="A4579" s="143" t="s">
        <v>3115</v>
      </c>
      <c r="B4579" s="149" t="s">
        <v>1946</v>
      </c>
      <c r="C4579" s="90">
        <v>2021</v>
      </c>
      <c r="D4579" s="182" t="s">
        <v>1943</v>
      </c>
      <c r="E4579" s="92">
        <v>1</v>
      </c>
      <c r="F4579" s="92">
        <v>15</v>
      </c>
      <c r="G4579" s="94">
        <v>4.17117</v>
      </c>
    </row>
    <row r="4580" spans="1:7" s="55" customFormat="1" ht="51.75" x14ac:dyDescent="0.25">
      <c r="A4580" s="143" t="s">
        <v>3115</v>
      </c>
      <c r="B4580" s="149" t="s">
        <v>1946</v>
      </c>
      <c r="C4580" s="90">
        <v>2021</v>
      </c>
      <c r="D4580" s="182" t="s">
        <v>1943</v>
      </c>
      <c r="E4580" s="92">
        <v>1</v>
      </c>
      <c r="F4580" s="92">
        <v>15</v>
      </c>
      <c r="G4580" s="94">
        <v>4.17117</v>
      </c>
    </row>
    <row r="4581" spans="1:7" s="55" customFormat="1" ht="51.75" x14ac:dyDescent="0.25">
      <c r="A4581" s="143" t="s">
        <v>3115</v>
      </c>
      <c r="B4581" s="149" t="s">
        <v>1946</v>
      </c>
      <c r="C4581" s="90">
        <v>2021</v>
      </c>
      <c r="D4581" s="182" t="s">
        <v>1943</v>
      </c>
      <c r="E4581" s="92">
        <v>1</v>
      </c>
      <c r="F4581" s="92">
        <v>15</v>
      </c>
      <c r="G4581" s="94">
        <v>4.17117</v>
      </c>
    </row>
    <row r="4582" spans="1:7" s="55" customFormat="1" ht="51.75" x14ac:dyDescent="0.25">
      <c r="A4582" s="143" t="s">
        <v>3115</v>
      </c>
      <c r="B4582" s="149" t="s">
        <v>1946</v>
      </c>
      <c r="C4582" s="90">
        <v>2021</v>
      </c>
      <c r="D4582" s="182" t="s">
        <v>1943</v>
      </c>
      <c r="E4582" s="92">
        <v>1</v>
      </c>
      <c r="F4582" s="92">
        <v>15</v>
      </c>
      <c r="G4582" s="94">
        <v>4.17117</v>
      </c>
    </row>
    <row r="4583" spans="1:7" s="55" customFormat="1" ht="51.75" x14ac:dyDescent="0.25">
      <c r="A4583" s="143" t="s">
        <v>3115</v>
      </c>
      <c r="B4583" s="149" t="s">
        <v>1946</v>
      </c>
      <c r="C4583" s="90">
        <v>2021</v>
      </c>
      <c r="D4583" s="182" t="s">
        <v>1943</v>
      </c>
      <c r="E4583" s="92">
        <v>1</v>
      </c>
      <c r="F4583" s="92">
        <v>15</v>
      </c>
      <c r="G4583" s="94">
        <v>4.17117</v>
      </c>
    </row>
    <row r="4584" spans="1:7" s="55" customFormat="1" ht="51.75" x14ac:dyDescent="0.25">
      <c r="A4584" s="143" t="s">
        <v>3115</v>
      </c>
      <c r="B4584" s="149" t="s">
        <v>1946</v>
      </c>
      <c r="C4584" s="90">
        <v>2021</v>
      </c>
      <c r="D4584" s="182" t="s">
        <v>1943</v>
      </c>
      <c r="E4584" s="92">
        <v>1</v>
      </c>
      <c r="F4584" s="92">
        <v>15</v>
      </c>
      <c r="G4584" s="94">
        <v>4.17117</v>
      </c>
    </row>
    <row r="4585" spans="1:7" s="55" customFormat="1" ht="51.75" x14ac:dyDescent="0.25">
      <c r="A4585" s="143" t="s">
        <v>3115</v>
      </c>
      <c r="B4585" s="149" t="s">
        <v>1946</v>
      </c>
      <c r="C4585" s="90">
        <v>2021</v>
      </c>
      <c r="D4585" s="182" t="s">
        <v>1943</v>
      </c>
      <c r="E4585" s="92">
        <v>1</v>
      </c>
      <c r="F4585" s="92">
        <v>15</v>
      </c>
      <c r="G4585" s="94">
        <v>4.17117</v>
      </c>
    </row>
    <row r="4586" spans="1:7" s="55" customFormat="1" ht="51.75" x14ac:dyDescent="0.25">
      <c r="A4586" s="143" t="s">
        <v>3115</v>
      </c>
      <c r="B4586" s="149" t="s">
        <v>1946</v>
      </c>
      <c r="C4586" s="90">
        <v>2021</v>
      </c>
      <c r="D4586" s="182" t="s">
        <v>1943</v>
      </c>
      <c r="E4586" s="92">
        <v>1</v>
      </c>
      <c r="F4586" s="92">
        <v>15</v>
      </c>
      <c r="G4586" s="94">
        <v>4.17117</v>
      </c>
    </row>
    <row r="4587" spans="1:7" s="55" customFormat="1" ht="51.75" x14ac:dyDescent="0.25">
      <c r="A4587" s="143" t="s">
        <v>3115</v>
      </c>
      <c r="B4587" s="149" t="s">
        <v>1946</v>
      </c>
      <c r="C4587" s="90">
        <v>2021</v>
      </c>
      <c r="D4587" s="182" t="s">
        <v>1943</v>
      </c>
      <c r="E4587" s="92">
        <v>1</v>
      </c>
      <c r="F4587" s="92">
        <v>15</v>
      </c>
      <c r="G4587" s="94">
        <v>4.17117</v>
      </c>
    </row>
    <row r="4588" spans="1:7" s="55" customFormat="1" ht="51.75" x14ac:dyDescent="0.25">
      <c r="A4588" s="143" t="s">
        <v>3115</v>
      </c>
      <c r="B4588" s="149" t="s">
        <v>1946</v>
      </c>
      <c r="C4588" s="90">
        <v>2021</v>
      </c>
      <c r="D4588" s="182" t="s">
        <v>1943</v>
      </c>
      <c r="E4588" s="92">
        <v>1</v>
      </c>
      <c r="F4588" s="92">
        <v>15</v>
      </c>
      <c r="G4588" s="94">
        <v>4.17117</v>
      </c>
    </row>
    <row r="4589" spans="1:7" s="55" customFormat="1" ht="51.75" x14ac:dyDescent="0.25">
      <c r="A4589" s="143" t="s">
        <v>3115</v>
      </c>
      <c r="B4589" s="149" t="s">
        <v>1946</v>
      </c>
      <c r="C4589" s="90">
        <v>2021</v>
      </c>
      <c r="D4589" s="182" t="s">
        <v>1943</v>
      </c>
      <c r="E4589" s="92">
        <v>1</v>
      </c>
      <c r="F4589" s="92">
        <v>15</v>
      </c>
      <c r="G4589" s="94">
        <v>4.17117</v>
      </c>
    </row>
    <row r="4590" spans="1:7" s="55" customFormat="1" ht="51.75" x14ac:dyDescent="0.25">
      <c r="A4590" s="143" t="s">
        <v>3115</v>
      </c>
      <c r="B4590" s="149" t="s">
        <v>1946</v>
      </c>
      <c r="C4590" s="90">
        <v>2021</v>
      </c>
      <c r="D4590" s="182" t="s">
        <v>1943</v>
      </c>
      <c r="E4590" s="92">
        <v>1</v>
      </c>
      <c r="F4590" s="92">
        <v>15</v>
      </c>
      <c r="G4590" s="94">
        <v>4.17117</v>
      </c>
    </row>
    <row r="4591" spans="1:7" s="55" customFormat="1" ht="51.75" x14ac:dyDescent="0.25">
      <c r="A4591" s="143" t="s">
        <v>3115</v>
      </c>
      <c r="B4591" s="149" t="s">
        <v>1946</v>
      </c>
      <c r="C4591" s="90">
        <v>2021</v>
      </c>
      <c r="D4591" s="182" t="s">
        <v>1943</v>
      </c>
      <c r="E4591" s="92">
        <v>1</v>
      </c>
      <c r="F4591" s="92">
        <v>15</v>
      </c>
      <c r="G4591" s="94">
        <v>4.17117</v>
      </c>
    </row>
    <row r="4592" spans="1:7" s="55" customFormat="1" ht="51.75" x14ac:dyDescent="0.25">
      <c r="A4592" s="143" t="s">
        <v>3115</v>
      </c>
      <c r="B4592" s="149" t="s">
        <v>1946</v>
      </c>
      <c r="C4592" s="90">
        <v>2021</v>
      </c>
      <c r="D4592" s="182" t="s">
        <v>1943</v>
      </c>
      <c r="E4592" s="92">
        <v>1</v>
      </c>
      <c r="F4592" s="92">
        <v>15</v>
      </c>
      <c r="G4592" s="94">
        <v>4.17117</v>
      </c>
    </row>
    <row r="4593" spans="1:7" s="55" customFormat="1" ht="51.75" x14ac:dyDescent="0.25">
      <c r="A4593" s="143" t="s">
        <v>3115</v>
      </c>
      <c r="B4593" s="149" t="s">
        <v>1946</v>
      </c>
      <c r="C4593" s="90">
        <v>2021</v>
      </c>
      <c r="D4593" s="182" t="s">
        <v>1943</v>
      </c>
      <c r="E4593" s="92">
        <v>1</v>
      </c>
      <c r="F4593" s="92">
        <v>15</v>
      </c>
      <c r="G4593" s="94">
        <v>4.2006100000000002</v>
      </c>
    </row>
    <row r="4594" spans="1:7" s="55" customFormat="1" ht="51.75" x14ac:dyDescent="0.25">
      <c r="A4594" s="143" t="s">
        <v>3115</v>
      </c>
      <c r="B4594" s="149" t="s">
        <v>1946</v>
      </c>
      <c r="C4594" s="90">
        <v>2021</v>
      </c>
      <c r="D4594" s="182" t="s">
        <v>1943</v>
      </c>
      <c r="E4594" s="92">
        <v>1</v>
      </c>
      <c r="F4594" s="92">
        <v>15</v>
      </c>
      <c r="G4594" s="94">
        <v>4.2005999999999997</v>
      </c>
    </row>
    <row r="4595" spans="1:7" s="55" customFormat="1" ht="51.75" x14ac:dyDescent="0.25">
      <c r="A4595" s="143" t="s">
        <v>3115</v>
      </c>
      <c r="B4595" s="149" t="s">
        <v>1946</v>
      </c>
      <c r="C4595" s="90">
        <v>2021</v>
      </c>
      <c r="D4595" s="182" t="s">
        <v>1948</v>
      </c>
      <c r="E4595" s="92">
        <v>1</v>
      </c>
      <c r="F4595" s="92">
        <v>15</v>
      </c>
      <c r="G4595" s="94">
        <v>8.3700600000000005</v>
      </c>
    </row>
    <row r="4596" spans="1:7" s="55" customFormat="1" ht="51.75" x14ac:dyDescent="0.25">
      <c r="A4596" s="143" t="s">
        <v>3115</v>
      </c>
      <c r="B4596" s="149" t="s">
        <v>1946</v>
      </c>
      <c r="C4596" s="90">
        <v>2021</v>
      </c>
      <c r="D4596" s="182" t="s">
        <v>1949</v>
      </c>
      <c r="E4596" s="92">
        <v>1</v>
      </c>
      <c r="F4596" s="92">
        <v>15</v>
      </c>
      <c r="G4596" s="94">
        <v>10.389709999999999</v>
      </c>
    </row>
    <row r="4597" spans="1:7" s="55" customFormat="1" ht="51.75" x14ac:dyDescent="0.25">
      <c r="A4597" s="143" t="s">
        <v>3115</v>
      </c>
      <c r="B4597" s="149" t="s">
        <v>1950</v>
      </c>
      <c r="C4597" s="90">
        <v>2021</v>
      </c>
      <c r="D4597" s="182" t="s">
        <v>1943</v>
      </c>
      <c r="E4597" s="92">
        <v>1</v>
      </c>
      <c r="F4597" s="92">
        <v>15</v>
      </c>
      <c r="G4597" s="94">
        <v>9.5225500000000007</v>
      </c>
    </row>
    <row r="4598" spans="1:7" s="55" customFormat="1" ht="51.75" x14ac:dyDescent="0.25">
      <c r="A4598" s="143" t="s">
        <v>3115</v>
      </c>
      <c r="B4598" s="149" t="s">
        <v>1950</v>
      </c>
      <c r="C4598" s="90">
        <v>2021</v>
      </c>
      <c r="D4598" s="182" t="s">
        <v>1943</v>
      </c>
      <c r="E4598" s="92">
        <v>1</v>
      </c>
      <c r="F4598" s="92">
        <v>15</v>
      </c>
      <c r="G4598" s="94">
        <v>9.5225500000000007</v>
      </c>
    </row>
    <row r="4599" spans="1:7" s="55" customFormat="1" ht="51.75" x14ac:dyDescent="0.25">
      <c r="A4599" s="143" t="s">
        <v>3115</v>
      </c>
      <c r="B4599" s="149" t="s">
        <v>1950</v>
      </c>
      <c r="C4599" s="90">
        <v>2021</v>
      </c>
      <c r="D4599" s="182" t="s">
        <v>1943</v>
      </c>
      <c r="E4599" s="92">
        <v>1</v>
      </c>
      <c r="F4599" s="92">
        <v>15</v>
      </c>
      <c r="G4599" s="94">
        <v>9.5225500000000007</v>
      </c>
    </row>
    <row r="4600" spans="1:7" s="55" customFormat="1" ht="51.75" x14ac:dyDescent="0.25">
      <c r="A4600" s="143" t="s">
        <v>3115</v>
      </c>
      <c r="B4600" s="149" t="s">
        <v>1950</v>
      </c>
      <c r="C4600" s="90">
        <v>2021</v>
      </c>
      <c r="D4600" s="182" t="s">
        <v>1943</v>
      </c>
      <c r="E4600" s="92">
        <v>1</v>
      </c>
      <c r="F4600" s="92">
        <v>15</v>
      </c>
      <c r="G4600" s="94">
        <v>9.5225500000000007</v>
      </c>
    </row>
    <row r="4601" spans="1:7" s="55" customFormat="1" ht="51.75" x14ac:dyDescent="0.25">
      <c r="A4601" s="143" t="s">
        <v>3115</v>
      </c>
      <c r="B4601" s="149" t="s">
        <v>1950</v>
      </c>
      <c r="C4601" s="90">
        <v>2021</v>
      </c>
      <c r="D4601" s="182" t="s">
        <v>1943</v>
      </c>
      <c r="E4601" s="92">
        <v>1</v>
      </c>
      <c r="F4601" s="92">
        <v>15</v>
      </c>
      <c r="G4601" s="94">
        <v>9.5225500000000007</v>
      </c>
    </row>
    <row r="4602" spans="1:7" s="55" customFormat="1" ht="51.75" x14ac:dyDescent="0.25">
      <c r="A4602" s="143" t="s">
        <v>3115</v>
      </c>
      <c r="B4602" s="149" t="s">
        <v>1950</v>
      </c>
      <c r="C4602" s="90">
        <v>2021</v>
      </c>
      <c r="D4602" s="182" t="s">
        <v>1943</v>
      </c>
      <c r="E4602" s="92">
        <v>1</v>
      </c>
      <c r="F4602" s="92">
        <v>15</v>
      </c>
      <c r="G4602" s="94">
        <v>9.5225500000000007</v>
      </c>
    </row>
    <row r="4603" spans="1:7" s="55" customFormat="1" ht="51.75" x14ac:dyDescent="0.25">
      <c r="A4603" s="143" t="s">
        <v>3115</v>
      </c>
      <c r="B4603" s="149" t="s">
        <v>1950</v>
      </c>
      <c r="C4603" s="90">
        <v>2021</v>
      </c>
      <c r="D4603" s="182" t="s">
        <v>1943</v>
      </c>
      <c r="E4603" s="92">
        <v>1</v>
      </c>
      <c r="F4603" s="92">
        <v>15</v>
      </c>
      <c r="G4603" s="94">
        <v>9.5225500000000007</v>
      </c>
    </row>
    <row r="4604" spans="1:7" s="55" customFormat="1" ht="51.75" x14ac:dyDescent="0.25">
      <c r="A4604" s="143" t="s">
        <v>3115</v>
      </c>
      <c r="B4604" s="149" t="s">
        <v>1950</v>
      </c>
      <c r="C4604" s="90">
        <v>2021</v>
      </c>
      <c r="D4604" s="182" t="s">
        <v>1943</v>
      </c>
      <c r="E4604" s="92">
        <v>2</v>
      </c>
      <c r="F4604" s="92">
        <v>15</v>
      </c>
      <c r="G4604" s="94">
        <v>19.045100000000001</v>
      </c>
    </row>
    <row r="4605" spans="1:7" s="55" customFormat="1" ht="51.75" x14ac:dyDescent="0.25">
      <c r="A4605" s="143" t="s">
        <v>3115</v>
      </c>
      <c r="B4605" s="149" t="s">
        <v>1951</v>
      </c>
      <c r="C4605" s="90">
        <v>2021</v>
      </c>
      <c r="D4605" s="182" t="s">
        <v>1943</v>
      </c>
      <c r="E4605" s="92">
        <v>1</v>
      </c>
      <c r="F4605" s="92">
        <v>5</v>
      </c>
      <c r="G4605" s="94">
        <v>9.7937100000000008</v>
      </c>
    </row>
    <row r="4606" spans="1:7" s="55" customFormat="1" ht="51.75" x14ac:dyDescent="0.25">
      <c r="A4606" s="143" t="s">
        <v>3115</v>
      </c>
      <c r="B4606" s="149" t="s">
        <v>1951</v>
      </c>
      <c r="C4606" s="90">
        <v>2021</v>
      </c>
      <c r="D4606" s="182" t="s">
        <v>1943</v>
      </c>
      <c r="E4606" s="92">
        <v>1</v>
      </c>
      <c r="F4606" s="92">
        <v>5</v>
      </c>
      <c r="G4606" s="94">
        <v>9.7937100000000008</v>
      </c>
    </row>
    <row r="4607" spans="1:7" s="55" customFormat="1" ht="51.75" x14ac:dyDescent="0.25">
      <c r="A4607" s="143" t="s">
        <v>3115</v>
      </c>
      <c r="B4607" s="149" t="s">
        <v>1952</v>
      </c>
      <c r="C4607" s="90">
        <v>2022</v>
      </c>
      <c r="D4607" s="182" t="s">
        <v>1948</v>
      </c>
      <c r="E4607" s="92">
        <v>1</v>
      </c>
      <c r="F4607" s="92">
        <v>5</v>
      </c>
      <c r="G4607" s="94">
        <v>8.9671000000000003</v>
      </c>
    </row>
    <row r="4608" spans="1:7" s="55" customFormat="1" ht="51.75" x14ac:dyDescent="0.25">
      <c r="A4608" s="143" t="s">
        <v>3115</v>
      </c>
      <c r="B4608" s="149" t="s">
        <v>1953</v>
      </c>
      <c r="C4608" s="90">
        <v>2021</v>
      </c>
      <c r="D4608" s="182" t="s">
        <v>1943</v>
      </c>
      <c r="E4608" s="92">
        <v>1</v>
      </c>
      <c r="F4608" s="92">
        <v>5</v>
      </c>
      <c r="G4608" s="94">
        <v>7.9954299999999998</v>
      </c>
    </row>
    <row r="4609" spans="1:7" s="55" customFormat="1" ht="51.75" x14ac:dyDescent="0.25">
      <c r="A4609" s="143" t="s">
        <v>3115</v>
      </c>
      <c r="B4609" s="149" t="s">
        <v>1953</v>
      </c>
      <c r="C4609" s="90">
        <v>2021</v>
      </c>
      <c r="D4609" s="182" t="s">
        <v>1943</v>
      </c>
      <c r="E4609" s="92">
        <v>1</v>
      </c>
      <c r="F4609" s="92">
        <v>5</v>
      </c>
      <c r="G4609" s="94">
        <v>7.9954299999999998</v>
      </c>
    </row>
    <row r="4610" spans="1:7" s="55" customFormat="1" ht="51.75" x14ac:dyDescent="0.25">
      <c r="A4610" s="143" t="s">
        <v>3115</v>
      </c>
      <c r="B4610" s="149" t="s">
        <v>1953</v>
      </c>
      <c r="C4610" s="90">
        <v>2021</v>
      </c>
      <c r="D4610" s="182" t="s">
        <v>1943</v>
      </c>
      <c r="E4610" s="92">
        <v>1</v>
      </c>
      <c r="F4610" s="92">
        <v>5</v>
      </c>
      <c r="G4610" s="94">
        <v>7.6120900000000002</v>
      </c>
    </row>
    <row r="4611" spans="1:7" s="55" customFormat="1" ht="51.75" x14ac:dyDescent="0.25">
      <c r="A4611" s="143" t="s">
        <v>3115</v>
      </c>
      <c r="B4611" s="149" t="s">
        <v>1954</v>
      </c>
      <c r="C4611" s="90">
        <v>2021</v>
      </c>
      <c r="D4611" s="182" t="s">
        <v>1943</v>
      </c>
      <c r="E4611" s="92">
        <v>1</v>
      </c>
      <c r="F4611" s="92">
        <v>10</v>
      </c>
      <c r="G4611" s="94">
        <v>8.0130199999999991</v>
      </c>
    </row>
    <row r="4612" spans="1:7" s="55" customFormat="1" ht="51.75" x14ac:dyDescent="0.25">
      <c r="A4612" s="143" t="s">
        <v>3115</v>
      </c>
      <c r="B4612" s="149" t="s">
        <v>1954</v>
      </c>
      <c r="C4612" s="90">
        <v>2021</v>
      </c>
      <c r="D4612" s="182" t="s">
        <v>1943</v>
      </c>
      <c r="E4612" s="92">
        <v>1</v>
      </c>
      <c r="F4612" s="92">
        <v>10</v>
      </c>
      <c r="G4612" s="94">
        <v>8.0130400000000002</v>
      </c>
    </row>
    <row r="4613" spans="1:7" s="55" customFormat="1" ht="51.75" x14ac:dyDescent="0.25">
      <c r="A4613" s="143" t="s">
        <v>3115</v>
      </c>
      <c r="B4613" s="149" t="s">
        <v>1954</v>
      </c>
      <c r="C4613" s="90">
        <v>2021</v>
      </c>
      <c r="D4613" s="182" t="s">
        <v>1943</v>
      </c>
      <c r="E4613" s="92">
        <v>1</v>
      </c>
      <c r="F4613" s="92">
        <v>10</v>
      </c>
      <c r="G4613" s="94">
        <v>8.0130400000000002</v>
      </c>
    </row>
    <row r="4614" spans="1:7" s="55" customFormat="1" ht="51.75" x14ac:dyDescent="0.25">
      <c r="A4614" s="143" t="s">
        <v>3115</v>
      </c>
      <c r="B4614" s="149" t="s">
        <v>1954</v>
      </c>
      <c r="C4614" s="90">
        <v>2021</v>
      </c>
      <c r="D4614" s="182" t="s">
        <v>1943</v>
      </c>
      <c r="E4614" s="92">
        <v>1</v>
      </c>
      <c r="F4614" s="92">
        <v>5</v>
      </c>
      <c r="G4614" s="94">
        <v>8.0130400000000002</v>
      </c>
    </row>
    <row r="4615" spans="1:7" s="55" customFormat="1" ht="51.75" x14ac:dyDescent="0.25">
      <c r="A4615" s="143" t="s">
        <v>3115</v>
      </c>
      <c r="B4615" s="149" t="s">
        <v>1954</v>
      </c>
      <c r="C4615" s="90">
        <v>2021</v>
      </c>
      <c r="D4615" s="182" t="s">
        <v>1943</v>
      </c>
      <c r="E4615" s="92">
        <v>1</v>
      </c>
      <c r="F4615" s="92">
        <v>10</v>
      </c>
      <c r="G4615" s="94">
        <v>8.0130400000000002</v>
      </c>
    </row>
    <row r="4616" spans="1:7" s="55" customFormat="1" ht="51.75" x14ac:dyDescent="0.25">
      <c r="A4616" s="143" t="s">
        <v>3115</v>
      </c>
      <c r="B4616" s="149" t="s">
        <v>1954</v>
      </c>
      <c r="C4616" s="90">
        <v>2021</v>
      </c>
      <c r="D4616" s="182" t="s">
        <v>1943</v>
      </c>
      <c r="E4616" s="92">
        <v>1</v>
      </c>
      <c r="F4616" s="92">
        <v>7</v>
      </c>
      <c r="G4616" s="94">
        <v>8.0130400000000002</v>
      </c>
    </row>
    <row r="4617" spans="1:7" s="55" customFormat="1" ht="51.75" x14ac:dyDescent="0.25">
      <c r="A4617" s="143" t="s">
        <v>3115</v>
      </c>
      <c r="B4617" s="149" t="s">
        <v>1954</v>
      </c>
      <c r="C4617" s="90">
        <v>2021</v>
      </c>
      <c r="D4617" s="182" t="s">
        <v>1943</v>
      </c>
      <c r="E4617" s="92">
        <v>1</v>
      </c>
      <c r="F4617" s="92">
        <v>10</v>
      </c>
      <c r="G4617" s="94">
        <v>8.0130400000000002</v>
      </c>
    </row>
    <row r="4618" spans="1:7" s="55" customFormat="1" ht="51.75" x14ac:dyDescent="0.25">
      <c r="A4618" s="143" t="s">
        <v>3115</v>
      </c>
      <c r="B4618" s="149" t="s">
        <v>1954</v>
      </c>
      <c r="C4618" s="90">
        <v>2021</v>
      </c>
      <c r="D4618" s="182" t="s">
        <v>1943</v>
      </c>
      <c r="E4618" s="92">
        <v>1</v>
      </c>
      <c r="F4618" s="92">
        <v>10</v>
      </c>
      <c r="G4618" s="94">
        <v>8.0130400000000002</v>
      </c>
    </row>
    <row r="4619" spans="1:7" s="55" customFormat="1" ht="51.75" x14ac:dyDescent="0.25">
      <c r="A4619" s="143" t="s">
        <v>3115</v>
      </c>
      <c r="B4619" s="149" t="s">
        <v>1954</v>
      </c>
      <c r="C4619" s="90">
        <v>2021</v>
      </c>
      <c r="D4619" s="182" t="s">
        <v>1943</v>
      </c>
      <c r="E4619" s="92">
        <v>1</v>
      </c>
      <c r="F4619" s="92">
        <v>10</v>
      </c>
      <c r="G4619" s="94">
        <v>8.35562</v>
      </c>
    </row>
    <row r="4620" spans="1:7" s="55" customFormat="1" ht="51.75" x14ac:dyDescent="0.25">
      <c r="A4620" s="143" t="s">
        <v>3115</v>
      </c>
      <c r="B4620" s="149" t="s">
        <v>1954</v>
      </c>
      <c r="C4620" s="90">
        <v>2021</v>
      </c>
      <c r="D4620" s="182" t="s">
        <v>1943</v>
      </c>
      <c r="E4620" s="92">
        <v>1</v>
      </c>
      <c r="F4620" s="92">
        <v>15</v>
      </c>
      <c r="G4620" s="94">
        <v>8.35562</v>
      </c>
    </row>
    <row r="4621" spans="1:7" s="55" customFormat="1" ht="51.75" x14ac:dyDescent="0.25">
      <c r="A4621" s="143" t="s">
        <v>3115</v>
      </c>
      <c r="B4621" s="149" t="s">
        <v>1954</v>
      </c>
      <c r="C4621" s="90">
        <v>2021</v>
      </c>
      <c r="D4621" s="182" t="s">
        <v>1943</v>
      </c>
      <c r="E4621" s="92">
        <v>1</v>
      </c>
      <c r="F4621" s="92">
        <v>2</v>
      </c>
      <c r="G4621" s="94">
        <v>8.3556100000000004</v>
      </c>
    </row>
    <row r="4622" spans="1:7" s="55" customFormat="1" ht="51.75" x14ac:dyDescent="0.25">
      <c r="A4622" s="143" t="s">
        <v>3115</v>
      </c>
      <c r="B4622" s="149" t="s">
        <v>1955</v>
      </c>
      <c r="C4622" s="90">
        <v>2021</v>
      </c>
      <c r="D4622" s="182" t="s">
        <v>1943</v>
      </c>
      <c r="E4622" s="92">
        <v>1</v>
      </c>
      <c r="F4622" s="92">
        <v>4.5</v>
      </c>
      <c r="G4622" s="94">
        <v>9.2033400000000007</v>
      </c>
    </row>
    <row r="4623" spans="1:7" s="55" customFormat="1" ht="51.75" x14ac:dyDescent="0.25">
      <c r="A4623" s="143" t="s">
        <v>3115</v>
      </c>
      <c r="B4623" s="149" t="s">
        <v>1955</v>
      </c>
      <c r="C4623" s="90">
        <v>2021</v>
      </c>
      <c r="D4623" s="182" t="s">
        <v>1943</v>
      </c>
      <c r="E4623" s="92">
        <v>1</v>
      </c>
      <c r="F4623" s="92">
        <v>4.5</v>
      </c>
      <c r="G4623" s="94">
        <v>9.2033400000000007</v>
      </c>
    </row>
    <row r="4624" spans="1:7" s="55" customFormat="1" ht="51.75" x14ac:dyDescent="0.25">
      <c r="A4624" s="143" t="s">
        <v>3115</v>
      </c>
      <c r="B4624" s="149" t="s">
        <v>1955</v>
      </c>
      <c r="C4624" s="90">
        <v>2021</v>
      </c>
      <c r="D4624" s="182" t="s">
        <v>1943</v>
      </c>
      <c r="E4624" s="92">
        <v>1</v>
      </c>
      <c r="F4624" s="92">
        <v>4.5</v>
      </c>
      <c r="G4624" s="94">
        <v>8.7901500000000006</v>
      </c>
    </row>
    <row r="4625" spans="1:7" s="55" customFormat="1" ht="51.75" x14ac:dyDescent="0.25">
      <c r="A4625" s="143" t="s">
        <v>3115</v>
      </c>
      <c r="B4625" s="149" t="s">
        <v>1955</v>
      </c>
      <c r="C4625" s="90">
        <v>2021</v>
      </c>
      <c r="D4625" s="182" t="s">
        <v>1943</v>
      </c>
      <c r="E4625" s="92">
        <v>1</v>
      </c>
      <c r="F4625" s="92">
        <v>4.5</v>
      </c>
      <c r="G4625" s="94">
        <v>8.8746200000000002</v>
      </c>
    </row>
    <row r="4626" spans="1:7" s="55" customFormat="1" ht="51.75" x14ac:dyDescent="0.25">
      <c r="A4626" s="143" t="s">
        <v>3115</v>
      </c>
      <c r="B4626" s="149" t="s">
        <v>1955</v>
      </c>
      <c r="C4626" s="90">
        <v>2021</v>
      </c>
      <c r="D4626" s="182" t="s">
        <v>1943</v>
      </c>
      <c r="E4626" s="92">
        <v>2</v>
      </c>
      <c r="F4626" s="92">
        <v>3</v>
      </c>
      <c r="G4626" s="94">
        <v>17.562649999999998</v>
      </c>
    </row>
    <row r="4627" spans="1:7" s="55" customFormat="1" ht="51.75" x14ac:dyDescent="0.25">
      <c r="A4627" s="143" t="s">
        <v>3115</v>
      </c>
      <c r="B4627" s="149" t="s">
        <v>1955</v>
      </c>
      <c r="C4627" s="90">
        <v>2021</v>
      </c>
      <c r="D4627" s="182" t="s">
        <v>1943</v>
      </c>
      <c r="E4627" s="92">
        <v>1</v>
      </c>
      <c r="F4627" s="92">
        <v>4.5</v>
      </c>
      <c r="G4627" s="94">
        <v>8.7782599999999995</v>
      </c>
    </row>
    <row r="4628" spans="1:7" s="55" customFormat="1" ht="51.75" x14ac:dyDescent="0.25">
      <c r="A4628" s="143" t="s">
        <v>3115</v>
      </c>
      <c r="B4628" s="149" t="s">
        <v>1955</v>
      </c>
      <c r="C4628" s="90">
        <v>2021</v>
      </c>
      <c r="D4628" s="182" t="s">
        <v>1943</v>
      </c>
      <c r="E4628" s="92">
        <v>1</v>
      </c>
      <c r="F4628" s="92">
        <v>4.5</v>
      </c>
      <c r="G4628" s="94">
        <v>8.7482799999999994</v>
      </c>
    </row>
    <row r="4629" spans="1:7" s="55" customFormat="1" ht="51.75" x14ac:dyDescent="0.25">
      <c r="A4629" s="143" t="s">
        <v>3115</v>
      </c>
      <c r="B4629" s="149" t="s">
        <v>1955</v>
      </c>
      <c r="C4629" s="90">
        <v>2021</v>
      </c>
      <c r="D4629" s="182" t="s">
        <v>1943</v>
      </c>
      <c r="E4629" s="92">
        <v>1</v>
      </c>
      <c r="F4629" s="92">
        <v>4.5</v>
      </c>
      <c r="G4629" s="94">
        <v>7.9583700000000004</v>
      </c>
    </row>
    <row r="4630" spans="1:7" s="55" customFormat="1" ht="51.75" x14ac:dyDescent="0.25">
      <c r="A4630" s="143" t="s">
        <v>3115</v>
      </c>
      <c r="B4630" s="149" t="s">
        <v>1955</v>
      </c>
      <c r="C4630" s="90">
        <v>2021</v>
      </c>
      <c r="D4630" s="182" t="s">
        <v>1943</v>
      </c>
      <c r="E4630" s="92">
        <v>1</v>
      </c>
      <c r="F4630" s="92">
        <v>4.5</v>
      </c>
      <c r="G4630" s="94">
        <v>7.94794</v>
      </c>
    </row>
    <row r="4631" spans="1:7" s="55" customFormat="1" ht="51.75" x14ac:dyDescent="0.25">
      <c r="A4631" s="143" t="s">
        <v>3115</v>
      </c>
      <c r="B4631" s="149" t="s">
        <v>1955</v>
      </c>
      <c r="C4631" s="90">
        <v>2021</v>
      </c>
      <c r="D4631" s="182" t="s">
        <v>110</v>
      </c>
      <c r="E4631" s="92">
        <v>1</v>
      </c>
      <c r="F4631" s="92">
        <v>20</v>
      </c>
      <c r="G4631" s="94">
        <v>8.0399200000000004</v>
      </c>
    </row>
    <row r="4632" spans="1:7" s="55" customFormat="1" ht="51.75" x14ac:dyDescent="0.25">
      <c r="A4632" s="143" t="s">
        <v>3115</v>
      </c>
      <c r="B4632" s="149" t="s">
        <v>1955</v>
      </c>
      <c r="C4632" s="90">
        <v>2021</v>
      </c>
      <c r="D4632" s="182" t="s">
        <v>1943</v>
      </c>
      <c r="E4632" s="92">
        <v>1</v>
      </c>
      <c r="F4632" s="92">
        <v>4.5</v>
      </c>
      <c r="G4632" s="94">
        <v>7.8821899999999996</v>
      </c>
    </row>
    <row r="4633" spans="1:7" s="55" customFormat="1" ht="51.75" x14ac:dyDescent="0.25">
      <c r="A4633" s="143" t="s">
        <v>3115</v>
      </c>
      <c r="B4633" s="149" t="s">
        <v>1955</v>
      </c>
      <c r="C4633" s="90">
        <v>2021</v>
      </c>
      <c r="D4633" s="182" t="s">
        <v>1943</v>
      </c>
      <c r="E4633" s="92">
        <v>1</v>
      </c>
      <c r="F4633" s="92">
        <v>4.5</v>
      </c>
      <c r="G4633" s="94">
        <v>8.2537199999999995</v>
      </c>
    </row>
    <row r="4634" spans="1:7" s="55" customFormat="1" ht="51.75" x14ac:dyDescent="0.25">
      <c r="A4634" s="143" t="s">
        <v>3115</v>
      </c>
      <c r="B4634" s="149" t="s">
        <v>1955</v>
      </c>
      <c r="C4634" s="90">
        <v>2021</v>
      </c>
      <c r="D4634" s="182" t="s">
        <v>1943</v>
      </c>
      <c r="E4634" s="92">
        <v>1</v>
      </c>
      <c r="F4634" s="92">
        <v>4.5</v>
      </c>
      <c r="G4634" s="94">
        <v>8.2537000000000003</v>
      </c>
    </row>
    <row r="4635" spans="1:7" s="55" customFormat="1" ht="51.75" x14ac:dyDescent="0.25">
      <c r="A4635" s="143" t="s">
        <v>3115</v>
      </c>
      <c r="B4635" s="149" t="s">
        <v>1955</v>
      </c>
      <c r="C4635" s="90">
        <v>2021</v>
      </c>
      <c r="D4635" s="182" t="s">
        <v>1943</v>
      </c>
      <c r="E4635" s="92">
        <v>1</v>
      </c>
      <c r="F4635" s="92">
        <v>4.5</v>
      </c>
      <c r="G4635" s="94">
        <v>8.5758899999999993</v>
      </c>
    </row>
    <row r="4636" spans="1:7" s="55" customFormat="1" ht="51.75" x14ac:dyDescent="0.25">
      <c r="A4636" s="143" t="s">
        <v>3115</v>
      </c>
      <c r="B4636" s="149" t="s">
        <v>1955</v>
      </c>
      <c r="C4636" s="90">
        <v>2021</v>
      </c>
      <c r="D4636" s="182" t="s">
        <v>1943</v>
      </c>
      <c r="E4636" s="92">
        <v>1</v>
      </c>
      <c r="F4636" s="92">
        <v>4.5</v>
      </c>
      <c r="G4636" s="94">
        <v>7.9813000000000001</v>
      </c>
    </row>
    <row r="4637" spans="1:7" s="55" customFormat="1" ht="51.75" x14ac:dyDescent="0.25">
      <c r="A4637" s="143" t="s">
        <v>3115</v>
      </c>
      <c r="B4637" s="149" t="s">
        <v>1955</v>
      </c>
      <c r="C4637" s="90">
        <v>2021</v>
      </c>
      <c r="D4637" s="182" t="s">
        <v>1943</v>
      </c>
      <c r="E4637" s="92">
        <v>1</v>
      </c>
      <c r="F4637" s="92">
        <v>4.5</v>
      </c>
      <c r="G4637" s="94">
        <v>8.5503199999999993</v>
      </c>
    </row>
    <row r="4638" spans="1:7" s="55" customFormat="1" ht="51.75" x14ac:dyDescent="0.25">
      <c r="A4638" s="143" t="s">
        <v>3115</v>
      </c>
      <c r="B4638" s="149" t="s">
        <v>1955</v>
      </c>
      <c r="C4638" s="90">
        <v>2021</v>
      </c>
      <c r="D4638" s="182" t="s">
        <v>1943</v>
      </c>
      <c r="E4638" s="92">
        <v>4</v>
      </c>
      <c r="F4638" s="92">
        <v>6</v>
      </c>
      <c r="G4638" s="94">
        <v>34.258540000000004</v>
      </c>
    </row>
    <row r="4639" spans="1:7" s="55" customFormat="1" ht="51.75" x14ac:dyDescent="0.25">
      <c r="A4639" s="143" t="s">
        <v>3115</v>
      </c>
      <c r="B4639" s="149" t="s">
        <v>1955</v>
      </c>
      <c r="C4639" s="90">
        <v>2021</v>
      </c>
      <c r="D4639" s="182" t="s">
        <v>1943</v>
      </c>
      <c r="E4639" s="92">
        <v>1</v>
      </c>
      <c r="F4639" s="92">
        <v>3</v>
      </c>
      <c r="G4639" s="94">
        <v>8.7843800000000005</v>
      </c>
    </row>
    <row r="4640" spans="1:7" s="55" customFormat="1" ht="51.75" x14ac:dyDescent="0.25">
      <c r="A4640" s="143" t="s">
        <v>3115</v>
      </c>
      <c r="B4640" s="149" t="s">
        <v>1956</v>
      </c>
      <c r="C4640" s="90">
        <v>2021</v>
      </c>
      <c r="D4640" s="182" t="s">
        <v>1943</v>
      </c>
      <c r="E4640" s="92">
        <v>1</v>
      </c>
      <c r="F4640" s="92">
        <v>5</v>
      </c>
      <c r="G4640" s="94">
        <v>9.4553999999999991</v>
      </c>
    </row>
    <row r="4641" spans="1:7" s="55" customFormat="1" ht="51.75" x14ac:dyDescent="0.25">
      <c r="A4641" s="143" t="s">
        <v>3115</v>
      </c>
      <c r="B4641" s="149" t="s">
        <v>1956</v>
      </c>
      <c r="C4641" s="90">
        <v>2021</v>
      </c>
      <c r="D4641" s="182" t="s">
        <v>1943</v>
      </c>
      <c r="E4641" s="92">
        <v>1</v>
      </c>
      <c r="F4641" s="92">
        <v>5</v>
      </c>
      <c r="G4641" s="94">
        <v>15.6875</v>
      </c>
    </row>
    <row r="4642" spans="1:7" s="55" customFormat="1" ht="51.75" x14ac:dyDescent="0.25">
      <c r="A4642" s="143" t="s">
        <v>3115</v>
      </c>
      <c r="B4642" s="149" t="s">
        <v>1957</v>
      </c>
      <c r="C4642" s="90">
        <v>2021</v>
      </c>
      <c r="D4642" s="182" t="s">
        <v>1943</v>
      </c>
      <c r="E4642" s="92">
        <v>1</v>
      </c>
      <c r="F4642" s="92">
        <v>5</v>
      </c>
      <c r="G4642" s="94">
        <v>8.8823000000000008</v>
      </c>
    </row>
    <row r="4643" spans="1:7" s="55" customFormat="1" ht="51.75" x14ac:dyDescent="0.25">
      <c r="A4643" s="143" t="s">
        <v>3115</v>
      </c>
      <c r="B4643" s="149" t="s">
        <v>1958</v>
      </c>
      <c r="C4643" s="90">
        <v>2021</v>
      </c>
      <c r="D4643" s="182" t="s">
        <v>1943</v>
      </c>
      <c r="E4643" s="92">
        <v>1</v>
      </c>
      <c r="F4643" s="92">
        <v>3</v>
      </c>
      <c r="G4643" s="94">
        <v>11.029680000000001</v>
      </c>
    </row>
    <row r="4644" spans="1:7" s="55" customFormat="1" ht="51.75" x14ac:dyDescent="0.25">
      <c r="A4644" s="143" t="s">
        <v>3115</v>
      </c>
      <c r="B4644" s="149" t="s">
        <v>1958</v>
      </c>
      <c r="C4644" s="90">
        <v>2021</v>
      </c>
      <c r="D4644" s="182" t="s">
        <v>1943</v>
      </c>
      <c r="E4644" s="92">
        <v>1</v>
      </c>
      <c r="F4644" s="92">
        <v>3</v>
      </c>
      <c r="G4644" s="94">
        <v>9.3209</v>
      </c>
    </row>
    <row r="4645" spans="1:7" s="55" customFormat="1" ht="51.75" x14ac:dyDescent="0.25">
      <c r="A4645" s="143" t="s">
        <v>3115</v>
      </c>
      <c r="B4645" s="149" t="s">
        <v>1959</v>
      </c>
      <c r="C4645" s="90">
        <v>2021</v>
      </c>
      <c r="D4645" s="182" t="s">
        <v>1943</v>
      </c>
      <c r="E4645" s="92">
        <v>1</v>
      </c>
      <c r="F4645" s="92">
        <v>2</v>
      </c>
      <c r="G4645" s="94">
        <v>13.167960000000001</v>
      </c>
    </row>
    <row r="4646" spans="1:7" s="55" customFormat="1" ht="51.75" x14ac:dyDescent="0.25">
      <c r="A4646" s="143" t="s">
        <v>3115</v>
      </c>
      <c r="B4646" s="149" t="s">
        <v>1959</v>
      </c>
      <c r="C4646" s="90">
        <v>2021</v>
      </c>
      <c r="D4646" s="182" t="s">
        <v>110</v>
      </c>
      <c r="E4646" s="92">
        <v>1</v>
      </c>
      <c r="F4646" s="92">
        <v>14</v>
      </c>
      <c r="G4646" s="94">
        <v>10.219329999999999</v>
      </c>
    </row>
    <row r="4647" spans="1:7" s="55" customFormat="1" ht="51.75" x14ac:dyDescent="0.25">
      <c r="A4647" s="143" t="s">
        <v>3115</v>
      </c>
      <c r="B4647" s="149" t="s">
        <v>1959</v>
      </c>
      <c r="C4647" s="90">
        <v>2021</v>
      </c>
      <c r="D4647" s="182" t="s">
        <v>1943</v>
      </c>
      <c r="E4647" s="92">
        <v>1</v>
      </c>
      <c r="F4647" s="92">
        <v>7</v>
      </c>
      <c r="G4647" s="94">
        <v>10.09164</v>
      </c>
    </row>
    <row r="4648" spans="1:7" s="55" customFormat="1" ht="51.75" x14ac:dyDescent="0.25">
      <c r="A4648" s="143" t="s">
        <v>3115</v>
      </c>
      <c r="B4648" s="149" t="s">
        <v>1959</v>
      </c>
      <c r="C4648" s="90">
        <v>2021</v>
      </c>
      <c r="D4648" s="182" t="s">
        <v>110</v>
      </c>
      <c r="E4648" s="92">
        <v>1</v>
      </c>
      <c r="F4648" s="92">
        <v>10</v>
      </c>
      <c r="G4648" s="94">
        <v>9.80579</v>
      </c>
    </row>
    <row r="4649" spans="1:7" s="55" customFormat="1" ht="51.75" x14ac:dyDescent="0.25">
      <c r="A4649" s="143" t="s">
        <v>3115</v>
      </c>
      <c r="B4649" s="149" t="s">
        <v>1959</v>
      </c>
      <c r="C4649" s="90">
        <v>2021</v>
      </c>
      <c r="D4649" s="182" t="s">
        <v>110</v>
      </c>
      <c r="E4649" s="92">
        <v>1</v>
      </c>
      <c r="F4649" s="92">
        <v>14</v>
      </c>
      <c r="G4649" s="94">
        <v>8.7548999999999992</v>
      </c>
    </row>
    <row r="4650" spans="1:7" s="55" customFormat="1" ht="51.75" x14ac:dyDescent="0.25">
      <c r="A4650" s="143" t="s">
        <v>3115</v>
      </c>
      <c r="B4650" s="149" t="s">
        <v>1959</v>
      </c>
      <c r="C4650" s="90">
        <v>2021</v>
      </c>
      <c r="D4650" s="182" t="s">
        <v>110</v>
      </c>
      <c r="E4650" s="92">
        <v>1</v>
      </c>
      <c r="F4650" s="92">
        <v>10</v>
      </c>
      <c r="G4650" s="94">
        <v>10.735329999999999</v>
      </c>
    </row>
    <row r="4651" spans="1:7" s="55" customFormat="1" ht="51.75" x14ac:dyDescent="0.25">
      <c r="A4651" s="143" t="s">
        <v>3115</v>
      </c>
      <c r="B4651" s="149" t="s">
        <v>1959</v>
      </c>
      <c r="C4651" s="90">
        <v>2021</v>
      </c>
      <c r="D4651" s="182" t="s">
        <v>110</v>
      </c>
      <c r="E4651" s="92">
        <v>1</v>
      </c>
      <c r="F4651" s="92">
        <v>14</v>
      </c>
      <c r="G4651" s="94">
        <v>11.31054</v>
      </c>
    </row>
    <row r="4652" spans="1:7" s="55" customFormat="1" ht="51.75" x14ac:dyDescent="0.25">
      <c r="A4652" s="143" t="s">
        <v>3115</v>
      </c>
      <c r="B4652" s="149" t="s">
        <v>1959</v>
      </c>
      <c r="C4652" s="90">
        <v>2021</v>
      </c>
      <c r="D4652" s="182" t="s">
        <v>1943</v>
      </c>
      <c r="E4652" s="92">
        <v>1</v>
      </c>
      <c r="F4652" s="92">
        <v>7</v>
      </c>
      <c r="G4652" s="94">
        <v>10.21932</v>
      </c>
    </row>
    <row r="4653" spans="1:7" s="55" customFormat="1" ht="51.75" x14ac:dyDescent="0.25">
      <c r="A4653" s="143" t="s">
        <v>3115</v>
      </c>
      <c r="B4653" s="149" t="s">
        <v>1959</v>
      </c>
      <c r="C4653" s="90">
        <v>2021</v>
      </c>
      <c r="D4653" s="182" t="s">
        <v>110</v>
      </c>
      <c r="E4653" s="92">
        <v>1</v>
      </c>
      <c r="F4653" s="92">
        <v>10</v>
      </c>
      <c r="G4653" s="94">
        <v>9.5598799999999997</v>
      </c>
    </row>
    <row r="4654" spans="1:7" s="55" customFormat="1" ht="51.75" x14ac:dyDescent="0.25">
      <c r="A4654" s="143" t="s">
        <v>3115</v>
      </c>
      <c r="B4654" s="149" t="s">
        <v>1959</v>
      </c>
      <c r="C4654" s="90">
        <v>2021</v>
      </c>
      <c r="D4654" s="182" t="s">
        <v>110</v>
      </c>
      <c r="E4654" s="92">
        <v>1</v>
      </c>
      <c r="F4654" s="92">
        <v>10</v>
      </c>
      <c r="G4654" s="94">
        <v>10.47781</v>
      </c>
    </row>
    <row r="4655" spans="1:7" s="55" customFormat="1" ht="51.75" x14ac:dyDescent="0.25">
      <c r="A4655" s="143" t="s">
        <v>3115</v>
      </c>
      <c r="B4655" s="149" t="s">
        <v>1959</v>
      </c>
      <c r="C4655" s="90">
        <v>2021</v>
      </c>
      <c r="D4655" s="182" t="s">
        <v>1943</v>
      </c>
      <c r="E4655" s="92">
        <v>1</v>
      </c>
      <c r="F4655" s="92">
        <v>7</v>
      </c>
      <c r="G4655" s="94">
        <v>7.7656400000000003</v>
      </c>
    </row>
    <row r="4656" spans="1:7" s="55" customFormat="1" ht="51.75" x14ac:dyDescent="0.25">
      <c r="A4656" s="143" t="s">
        <v>3115</v>
      </c>
      <c r="B4656" s="149" t="s">
        <v>1959</v>
      </c>
      <c r="C4656" s="90">
        <v>2021</v>
      </c>
      <c r="D4656" s="182" t="s">
        <v>1943</v>
      </c>
      <c r="E4656" s="92">
        <v>1</v>
      </c>
      <c r="F4656" s="92">
        <v>1</v>
      </c>
      <c r="G4656" s="94">
        <v>9.4020700000000001</v>
      </c>
    </row>
    <row r="4657" spans="1:7" s="55" customFormat="1" ht="51.75" x14ac:dyDescent="0.25">
      <c r="A4657" s="143" t="s">
        <v>3115</v>
      </c>
      <c r="B4657" s="149" t="s">
        <v>1960</v>
      </c>
      <c r="C4657" s="90">
        <v>2021</v>
      </c>
      <c r="D4657" s="182" t="s">
        <v>1943</v>
      </c>
      <c r="E4657" s="92">
        <v>1</v>
      </c>
      <c r="F4657" s="92">
        <v>7</v>
      </c>
      <c r="G4657" s="94">
        <v>7.9661200000000001</v>
      </c>
    </row>
    <row r="4658" spans="1:7" s="55" customFormat="1" ht="51.75" x14ac:dyDescent="0.25">
      <c r="A4658" s="143" t="s">
        <v>3115</v>
      </c>
      <c r="B4658" s="149" t="s">
        <v>1960</v>
      </c>
      <c r="C4658" s="90">
        <v>2021</v>
      </c>
      <c r="D4658" s="182" t="s">
        <v>1943</v>
      </c>
      <c r="E4658" s="92">
        <v>1</v>
      </c>
      <c r="F4658" s="92">
        <v>7</v>
      </c>
      <c r="G4658" s="94">
        <v>8.0409799999999994</v>
      </c>
    </row>
    <row r="4659" spans="1:7" s="55" customFormat="1" ht="51.75" x14ac:dyDescent="0.25">
      <c r="A4659" s="143" t="s">
        <v>3115</v>
      </c>
      <c r="B4659" s="149" t="s">
        <v>1960</v>
      </c>
      <c r="C4659" s="90">
        <v>2021</v>
      </c>
      <c r="D4659" s="182" t="s">
        <v>1943</v>
      </c>
      <c r="E4659" s="92">
        <v>3</v>
      </c>
      <c r="F4659" s="92">
        <v>9</v>
      </c>
      <c r="G4659" s="94">
        <v>24.053829999999998</v>
      </c>
    </row>
    <row r="4660" spans="1:7" s="55" customFormat="1" ht="51.75" x14ac:dyDescent="0.25">
      <c r="A4660" s="143" t="s">
        <v>3115</v>
      </c>
      <c r="B4660" s="149" t="s">
        <v>1960</v>
      </c>
      <c r="C4660" s="90">
        <v>2021</v>
      </c>
      <c r="D4660" s="182" t="s">
        <v>1943</v>
      </c>
      <c r="E4660" s="92">
        <v>1</v>
      </c>
      <c r="F4660" s="92">
        <v>5</v>
      </c>
      <c r="G4660" s="94">
        <v>8.1618300000000001</v>
      </c>
    </row>
    <row r="4661" spans="1:7" s="55" customFormat="1" ht="51.75" x14ac:dyDescent="0.25">
      <c r="A4661" s="143" t="s">
        <v>3115</v>
      </c>
      <c r="B4661" s="149" t="s">
        <v>1960</v>
      </c>
      <c r="C4661" s="90">
        <v>2021</v>
      </c>
      <c r="D4661" s="182" t="s">
        <v>1943</v>
      </c>
      <c r="E4661" s="92">
        <v>1</v>
      </c>
      <c r="F4661" s="92">
        <v>5</v>
      </c>
      <c r="G4661" s="94">
        <v>8.0551499999999994</v>
      </c>
    </row>
    <row r="4662" spans="1:7" s="55" customFormat="1" ht="51.75" x14ac:dyDescent="0.25">
      <c r="A4662" s="143" t="s">
        <v>3115</v>
      </c>
      <c r="B4662" s="149" t="s">
        <v>1960</v>
      </c>
      <c r="C4662" s="90">
        <v>2021</v>
      </c>
      <c r="D4662" s="182" t="s">
        <v>1943</v>
      </c>
      <c r="E4662" s="92">
        <v>1</v>
      </c>
      <c r="F4662" s="92">
        <v>5</v>
      </c>
      <c r="G4662" s="94">
        <v>7.9597499999999997</v>
      </c>
    </row>
    <row r="4663" spans="1:7" s="55" customFormat="1" ht="51.75" x14ac:dyDescent="0.25">
      <c r="A4663" s="143" t="s">
        <v>3115</v>
      </c>
      <c r="B4663" s="149" t="s">
        <v>1960</v>
      </c>
      <c r="C4663" s="90">
        <v>2021</v>
      </c>
      <c r="D4663" s="182" t="s">
        <v>1943</v>
      </c>
      <c r="E4663" s="92">
        <v>1</v>
      </c>
      <c r="F4663" s="92">
        <v>5</v>
      </c>
      <c r="G4663" s="94">
        <v>8.0328900000000001</v>
      </c>
    </row>
    <row r="4664" spans="1:7" s="55" customFormat="1" ht="51.75" x14ac:dyDescent="0.25">
      <c r="A4664" s="143" t="s">
        <v>3115</v>
      </c>
      <c r="B4664" s="149" t="s">
        <v>1960</v>
      </c>
      <c r="C4664" s="90">
        <v>2021</v>
      </c>
      <c r="D4664" s="182" t="s">
        <v>1943</v>
      </c>
      <c r="E4664" s="92">
        <v>1</v>
      </c>
      <c r="F4664" s="92">
        <v>5</v>
      </c>
      <c r="G4664" s="94">
        <v>8.0269700000000004</v>
      </c>
    </row>
    <row r="4665" spans="1:7" s="55" customFormat="1" ht="51.75" x14ac:dyDescent="0.25">
      <c r="A4665" s="143" t="s">
        <v>3115</v>
      </c>
      <c r="B4665" s="149" t="s">
        <v>1960</v>
      </c>
      <c r="C4665" s="90">
        <v>2021</v>
      </c>
      <c r="D4665" s="182" t="s">
        <v>1943</v>
      </c>
      <c r="E4665" s="92">
        <v>6</v>
      </c>
      <c r="F4665" s="92">
        <v>12</v>
      </c>
      <c r="G4665" s="94">
        <v>48.055130000000005</v>
      </c>
    </row>
    <row r="4666" spans="1:7" s="55" customFormat="1" ht="51.75" x14ac:dyDescent="0.25">
      <c r="A4666" s="143" t="s">
        <v>3115</v>
      </c>
      <c r="B4666" s="149" t="s">
        <v>1960</v>
      </c>
      <c r="C4666" s="90">
        <v>2021</v>
      </c>
      <c r="D4666" s="182" t="s">
        <v>1943</v>
      </c>
      <c r="E4666" s="92">
        <v>1</v>
      </c>
      <c r="F4666" s="92">
        <v>5</v>
      </c>
      <c r="G4666" s="94">
        <v>8.0248100000000004</v>
      </c>
    </row>
    <row r="4667" spans="1:7" s="55" customFormat="1" ht="51.75" x14ac:dyDescent="0.25">
      <c r="A4667" s="143" t="s">
        <v>3115</v>
      </c>
      <c r="B4667" s="149" t="s">
        <v>1960</v>
      </c>
      <c r="C4667" s="90">
        <v>2021</v>
      </c>
      <c r="D4667" s="182" t="s">
        <v>1943</v>
      </c>
      <c r="E4667" s="92">
        <v>1</v>
      </c>
      <c r="F4667" s="92">
        <v>7</v>
      </c>
      <c r="G4667" s="94">
        <v>7.96007</v>
      </c>
    </row>
    <row r="4668" spans="1:7" s="55" customFormat="1" ht="51.75" x14ac:dyDescent="0.25">
      <c r="A4668" s="143" t="s">
        <v>3115</v>
      </c>
      <c r="B4668" s="149" t="s">
        <v>1960</v>
      </c>
      <c r="C4668" s="90">
        <v>2021</v>
      </c>
      <c r="D4668" s="182" t="s">
        <v>1943</v>
      </c>
      <c r="E4668" s="92">
        <v>1</v>
      </c>
      <c r="F4668" s="92">
        <v>5</v>
      </c>
      <c r="G4668" s="94">
        <v>8.1293600000000001</v>
      </c>
    </row>
    <row r="4669" spans="1:7" s="55" customFormat="1" ht="51.75" x14ac:dyDescent="0.25">
      <c r="A4669" s="143" t="s">
        <v>3115</v>
      </c>
      <c r="B4669" s="149" t="s">
        <v>1960</v>
      </c>
      <c r="C4669" s="90">
        <v>2021</v>
      </c>
      <c r="D4669" s="182" t="s">
        <v>1943</v>
      </c>
      <c r="E4669" s="92">
        <v>1</v>
      </c>
      <c r="F4669" s="92">
        <v>5</v>
      </c>
      <c r="G4669" s="94">
        <v>8.0381599999999995</v>
      </c>
    </row>
    <row r="4670" spans="1:7" s="55" customFormat="1" ht="51.75" x14ac:dyDescent="0.25">
      <c r="A4670" s="143" t="s">
        <v>3115</v>
      </c>
      <c r="B4670" s="149" t="s">
        <v>1960</v>
      </c>
      <c r="C4670" s="90">
        <v>2021</v>
      </c>
      <c r="D4670" s="182" t="s">
        <v>1943</v>
      </c>
      <c r="E4670" s="92">
        <v>1</v>
      </c>
      <c r="F4670" s="92">
        <v>5</v>
      </c>
      <c r="G4670" s="94">
        <v>7.9630799999999997</v>
      </c>
    </row>
    <row r="4671" spans="1:7" s="55" customFormat="1" ht="51.75" x14ac:dyDescent="0.25">
      <c r="A4671" s="143" t="s">
        <v>3115</v>
      </c>
      <c r="B4671" s="149" t="s">
        <v>1960</v>
      </c>
      <c r="C4671" s="90">
        <v>2021</v>
      </c>
      <c r="D4671" s="182" t="s">
        <v>1943</v>
      </c>
      <c r="E4671" s="92">
        <v>1</v>
      </c>
      <c r="F4671" s="92">
        <v>7</v>
      </c>
      <c r="G4671" s="94">
        <v>8.2820900000000002</v>
      </c>
    </row>
    <row r="4672" spans="1:7" s="55" customFormat="1" ht="51.75" x14ac:dyDescent="0.25">
      <c r="A4672" s="143" t="s">
        <v>3115</v>
      </c>
      <c r="B4672" s="149" t="s">
        <v>1960</v>
      </c>
      <c r="C4672" s="90">
        <v>2021</v>
      </c>
      <c r="D4672" s="182" t="s">
        <v>1943</v>
      </c>
      <c r="E4672" s="92">
        <v>1</v>
      </c>
      <c r="F4672" s="92">
        <v>7</v>
      </c>
      <c r="G4672" s="94">
        <v>8.0248299999999997</v>
      </c>
    </row>
    <row r="4673" spans="1:7" s="55" customFormat="1" ht="51.75" x14ac:dyDescent="0.25">
      <c r="A4673" s="143" t="s">
        <v>3115</v>
      </c>
      <c r="B4673" s="149" t="s">
        <v>1961</v>
      </c>
      <c r="C4673" s="90">
        <v>2021</v>
      </c>
      <c r="D4673" s="182" t="s">
        <v>1943</v>
      </c>
      <c r="E4673" s="92">
        <v>1</v>
      </c>
      <c r="F4673" s="92">
        <v>7</v>
      </c>
      <c r="G4673" s="94">
        <v>8.4418199999999999</v>
      </c>
    </row>
    <row r="4674" spans="1:7" s="55" customFormat="1" ht="51.75" x14ac:dyDescent="0.25">
      <c r="A4674" s="143" t="s">
        <v>3115</v>
      </c>
      <c r="B4674" s="149" t="s">
        <v>1961</v>
      </c>
      <c r="C4674" s="90">
        <v>2021</v>
      </c>
      <c r="D4674" s="182" t="s">
        <v>1943</v>
      </c>
      <c r="E4674" s="92">
        <v>1</v>
      </c>
      <c r="F4674" s="92">
        <v>7</v>
      </c>
      <c r="G4674" s="94">
        <v>8.4418199999999999</v>
      </c>
    </row>
    <row r="4675" spans="1:7" s="55" customFormat="1" ht="51.75" x14ac:dyDescent="0.25">
      <c r="A4675" s="143" t="s">
        <v>3115</v>
      </c>
      <c r="B4675" s="149" t="s">
        <v>1961</v>
      </c>
      <c r="C4675" s="90">
        <v>2021</v>
      </c>
      <c r="D4675" s="182" t="s">
        <v>1943</v>
      </c>
      <c r="E4675" s="92">
        <v>1</v>
      </c>
      <c r="F4675" s="92">
        <v>7</v>
      </c>
      <c r="G4675" s="94">
        <v>8.4418100000000003</v>
      </c>
    </row>
    <row r="4676" spans="1:7" s="55" customFormat="1" ht="34.5" x14ac:dyDescent="0.25">
      <c r="A4676" s="143" t="s">
        <v>3115</v>
      </c>
      <c r="B4676" s="149" t="s">
        <v>3167</v>
      </c>
      <c r="C4676" s="90">
        <v>2022</v>
      </c>
      <c r="D4676" s="182" t="s">
        <v>1943</v>
      </c>
      <c r="E4676" s="92">
        <v>1</v>
      </c>
      <c r="F4676" s="92">
        <v>5</v>
      </c>
      <c r="G4676" s="94">
        <v>11.63749</v>
      </c>
    </row>
    <row r="4677" spans="1:7" s="55" customFormat="1" ht="34.5" x14ac:dyDescent="0.25">
      <c r="A4677" s="143" t="s">
        <v>3115</v>
      </c>
      <c r="B4677" s="149" t="s">
        <v>3167</v>
      </c>
      <c r="C4677" s="90">
        <v>2022</v>
      </c>
      <c r="D4677" s="182" t="s">
        <v>1943</v>
      </c>
      <c r="E4677" s="92">
        <v>1</v>
      </c>
      <c r="F4677" s="92">
        <v>3</v>
      </c>
      <c r="G4677" s="94">
        <v>13.105</v>
      </c>
    </row>
    <row r="4678" spans="1:7" s="55" customFormat="1" ht="34.15" customHeight="1" x14ac:dyDescent="0.25">
      <c r="A4678" s="143" t="s">
        <v>3115</v>
      </c>
      <c r="B4678" s="149" t="s">
        <v>3168</v>
      </c>
      <c r="C4678" s="90">
        <v>2022</v>
      </c>
      <c r="D4678" s="182" t="s">
        <v>1943</v>
      </c>
      <c r="E4678" s="92">
        <v>1</v>
      </c>
      <c r="F4678" s="92">
        <v>3</v>
      </c>
      <c r="G4678" s="94">
        <v>3.6846399999999999</v>
      </c>
    </row>
    <row r="4679" spans="1:7" s="55" customFormat="1" ht="34.5" x14ac:dyDescent="0.25">
      <c r="A4679" s="143" t="s">
        <v>3115</v>
      </c>
      <c r="B4679" s="149" t="s">
        <v>3168</v>
      </c>
      <c r="C4679" s="90">
        <v>2022</v>
      </c>
      <c r="D4679" s="182" t="s">
        <v>1943</v>
      </c>
      <c r="E4679" s="92">
        <v>1</v>
      </c>
      <c r="F4679" s="92">
        <v>3</v>
      </c>
      <c r="G4679" s="94">
        <v>10.288360000000001</v>
      </c>
    </row>
    <row r="4680" spans="1:7" s="55" customFormat="1" ht="34.5" x14ac:dyDescent="0.25">
      <c r="A4680" s="143" t="s">
        <v>3115</v>
      </c>
      <c r="B4680" s="149" t="s">
        <v>3168</v>
      </c>
      <c r="C4680" s="90">
        <v>2022</v>
      </c>
      <c r="D4680" s="182" t="s">
        <v>1943</v>
      </c>
      <c r="E4680" s="92">
        <v>1</v>
      </c>
      <c r="F4680" s="92">
        <v>3</v>
      </c>
      <c r="G4680" s="94">
        <v>13.33338</v>
      </c>
    </row>
    <row r="4681" spans="1:7" s="55" customFormat="1" ht="34.5" x14ac:dyDescent="0.25">
      <c r="A4681" s="143" t="s">
        <v>3115</v>
      </c>
      <c r="B4681" s="149" t="s">
        <v>3168</v>
      </c>
      <c r="C4681" s="90">
        <v>2022</v>
      </c>
      <c r="D4681" s="182" t="s">
        <v>1943</v>
      </c>
      <c r="E4681" s="92">
        <v>1</v>
      </c>
      <c r="F4681" s="92">
        <v>2</v>
      </c>
      <c r="G4681" s="94">
        <v>13.31723</v>
      </c>
    </row>
    <row r="4682" spans="1:7" s="55" customFormat="1" ht="51.75" x14ac:dyDescent="0.25">
      <c r="A4682" s="143" t="s">
        <v>3115</v>
      </c>
      <c r="B4682" s="149" t="s">
        <v>3169</v>
      </c>
      <c r="C4682" s="90">
        <v>2022</v>
      </c>
      <c r="D4682" s="182" t="s">
        <v>1943</v>
      </c>
      <c r="E4682" s="92">
        <v>1</v>
      </c>
      <c r="F4682" s="92">
        <v>1</v>
      </c>
      <c r="G4682" s="94">
        <v>9.4286600000000007</v>
      </c>
    </row>
    <row r="4683" spans="1:7" s="55" customFormat="1" ht="51.75" x14ac:dyDescent="0.25">
      <c r="A4683" s="143" t="s">
        <v>3115</v>
      </c>
      <c r="B4683" s="149" t="s">
        <v>3169</v>
      </c>
      <c r="C4683" s="90">
        <v>2022</v>
      </c>
      <c r="D4683" s="182" t="s">
        <v>1943</v>
      </c>
      <c r="E4683" s="92">
        <v>1</v>
      </c>
      <c r="F4683" s="92">
        <v>2</v>
      </c>
      <c r="G4683" s="94">
        <v>9.4286499999999993</v>
      </c>
    </row>
    <row r="4684" spans="1:7" s="55" customFormat="1" ht="51.75" x14ac:dyDescent="0.25">
      <c r="A4684" s="143" t="s">
        <v>3115</v>
      </c>
      <c r="B4684" s="149" t="s">
        <v>3169</v>
      </c>
      <c r="C4684" s="90">
        <v>2022</v>
      </c>
      <c r="D4684" s="182" t="s">
        <v>1943</v>
      </c>
      <c r="E4684" s="92">
        <v>1</v>
      </c>
      <c r="F4684" s="92">
        <v>1</v>
      </c>
      <c r="G4684" s="94">
        <v>9.4286600000000007</v>
      </c>
    </row>
    <row r="4685" spans="1:7" s="55" customFormat="1" ht="51.75" x14ac:dyDescent="0.25">
      <c r="A4685" s="143" t="s">
        <v>3115</v>
      </c>
      <c r="B4685" s="149" t="s">
        <v>3169</v>
      </c>
      <c r="C4685" s="90">
        <v>2022</v>
      </c>
      <c r="D4685" s="182" t="s">
        <v>1943</v>
      </c>
      <c r="E4685" s="92">
        <v>1</v>
      </c>
      <c r="F4685" s="92">
        <v>8</v>
      </c>
      <c r="G4685" s="94">
        <v>5.4923500000000001</v>
      </c>
    </row>
    <row r="4686" spans="1:7" s="55" customFormat="1" ht="51.75" x14ac:dyDescent="0.25">
      <c r="A4686" s="143" t="s">
        <v>3115</v>
      </c>
      <c r="B4686" s="149" t="s">
        <v>3169</v>
      </c>
      <c r="C4686" s="90">
        <v>2022</v>
      </c>
      <c r="D4686" s="182" t="s">
        <v>1943</v>
      </c>
      <c r="E4686" s="92">
        <v>1</v>
      </c>
      <c r="F4686" s="92">
        <v>3</v>
      </c>
      <c r="G4686" s="94">
        <v>19.57978</v>
      </c>
    </row>
    <row r="4687" spans="1:7" s="55" customFormat="1" ht="34.5" x14ac:dyDescent="0.25">
      <c r="A4687" s="143" t="s">
        <v>3115</v>
      </c>
      <c r="B4687" s="149" t="s">
        <v>3170</v>
      </c>
      <c r="C4687" s="90">
        <v>2022</v>
      </c>
      <c r="D4687" s="91">
        <v>0.4</v>
      </c>
      <c r="E4687" s="92">
        <v>1</v>
      </c>
      <c r="F4687" s="92">
        <v>7</v>
      </c>
      <c r="G4687" s="94">
        <v>9.4367099999999997</v>
      </c>
    </row>
    <row r="4688" spans="1:7" s="55" customFormat="1" ht="34.5" x14ac:dyDescent="0.25">
      <c r="A4688" s="143" t="s">
        <v>3115</v>
      </c>
      <c r="B4688" s="149" t="s">
        <v>3170</v>
      </c>
      <c r="C4688" s="90">
        <v>2022</v>
      </c>
      <c r="D4688" s="96">
        <v>0.22</v>
      </c>
      <c r="E4688" s="92">
        <v>1</v>
      </c>
      <c r="F4688" s="92">
        <v>7</v>
      </c>
      <c r="G4688" s="155">
        <v>11.133520000000001</v>
      </c>
    </row>
    <row r="4689" spans="1:7" s="55" customFormat="1" ht="36.6" customHeight="1" x14ac:dyDescent="0.25">
      <c r="A4689" s="143" t="s">
        <v>3115</v>
      </c>
      <c r="B4689" s="149" t="s">
        <v>3149</v>
      </c>
      <c r="C4689" s="90">
        <v>2022</v>
      </c>
      <c r="D4689" s="96">
        <v>0.22</v>
      </c>
      <c r="E4689" s="92">
        <v>1</v>
      </c>
      <c r="F4689" s="92">
        <v>3</v>
      </c>
      <c r="G4689" s="161">
        <v>13.40512</v>
      </c>
    </row>
    <row r="4690" spans="1:7" s="55" customFormat="1" ht="34.5" x14ac:dyDescent="0.25">
      <c r="A4690" s="143" t="s">
        <v>3115</v>
      </c>
      <c r="B4690" s="149" t="s">
        <v>3149</v>
      </c>
      <c r="C4690" s="90">
        <v>2022</v>
      </c>
      <c r="D4690" s="96">
        <v>0.22</v>
      </c>
      <c r="E4690" s="92">
        <v>1</v>
      </c>
      <c r="F4690" s="92">
        <v>3</v>
      </c>
      <c r="G4690" s="161">
        <v>13.405099999999999</v>
      </c>
    </row>
    <row r="4691" spans="1:7" s="55" customFormat="1" ht="34.5" x14ac:dyDescent="0.25">
      <c r="A4691" s="143" t="s">
        <v>3115</v>
      </c>
      <c r="B4691" s="149" t="s">
        <v>3149</v>
      </c>
      <c r="C4691" s="90">
        <v>2022</v>
      </c>
      <c r="D4691" s="96">
        <v>0.22</v>
      </c>
      <c r="E4691" s="92">
        <v>1</v>
      </c>
      <c r="F4691" s="92">
        <v>1</v>
      </c>
      <c r="G4691" s="319">
        <v>13.405099999999999</v>
      </c>
    </row>
    <row r="4692" spans="1:7" s="55" customFormat="1" ht="34.5" x14ac:dyDescent="0.25">
      <c r="A4692" s="143" t="s">
        <v>3115</v>
      </c>
      <c r="B4692" s="149" t="s">
        <v>3149</v>
      </c>
      <c r="C4692" s="90">
        <v>2022</v>
      </c>
      <c r="D4692" s="96">
        <v>0.22</v>
      </c>
      <c r="E4692" s="92">
        <v>1</v>
      </c>
      <c r="F4692" s="92">
        <v>2</v>
      </c>
      <c r="G4692" s="319">
        <v>13.5458</v>
      </c>
    </row>
    <row r="4693" spans="1:7" s="156" customFormat="1" ht="34.5" x14ac:dyDescent="0.25">
      <c r="A4693" s="143" t="s">
        <v>3115</v>
      </c>
      <c r="B4693" s="149" t="s">
        <v>3149</v>
      </c>
      <c r="C4693" s="40">
        <v>2022</v>
      </c>
      <c r="D4693" s="44" t="s">
        <v>3116</v>
      </c>
      <c r="E4693" s="112">
        <v>1</v>
      </c>
      <c r="F4693" s="112">
        <v>7</v>
      </c>
      <c r="G4693" s="175">
        <v>11.30283</v>
      </c>
    </row>
    <row r="4694" spans="1:7" s="55" customFormat="1" ht="34.5" x14ac:dyDescent="0.25">
      <c r="A4694" s="143" t="s">
        <v>3115</v>
      </c>
      <c r="B4694" s="149" t="s">
        <v>3149</v>
      </c>
      <c r="C4694" s="90">
        <v>2022</v>
      </c>
      <c r="D4694" s="95">
        <v>10</v>
      </c>
      <c r="E4694" s="92">
        <v>1</v>
      </c>
      <c r="F4694" s="92">
        <v>5</v>
      </c>
      <c r="G4694" s="319">
        <v>12.5078</v>
      </c>
    </row>
    <row r="4695" spans="1:7" s="55" customFormat="1" ht="55.15" customHeight="1" x14ac:dyDescent="0.25">
      <c r="A4695" s="143" t="s">
        <v>3115</v>
      </c>
      <c r="B4695" s="149" t="s">
        <v>3150</v>
      </c>
      <c r="C4695" s="90">
        <v>2022</v>
      </c>
      <c r="D4695" s="157">
        <v>0.4</v>
      </c>
      <c r="E4695" s="92">
        <v>1</v>
      </c>
      <c r="F4695" s="158">
        <v>3</v>
      </c>
      <c r="G4695" s="320">
        <v>2.05714</v>
      </c>
    </row>
    <row r="4696" spans="1:7" s="55" customFormat="1" ht="51.75" x14ac:dyDescent="0.25">
      <c r="A4696" s="143" t="s">
        <v>3115</v>
      </c>
      <c r="B4696" s="149" t="s">
        <v>3150</v>
      </c>
      <c r="C4696" s="90">
        <v>2022</v>
      </c>
      <c r="D4696" s="157">
        <v>0.4</v>
      </c>
      <c r="E4696" s="92">
        <v>1</v>
      </c>
      <c r="F4696" s="157">
        <v>15</v>
      </c>
      <c r="G4696" s="320">
        <v>10.29584</v>
      </c>
    </row>
    <row r="4697" spans="1:7" s="55" customFormat="1" ht="51.75" x14ac:dyDescent="0.25">
      <c r="A4697" s="143" t="s">
        <v>3115</v>
      </c>
      <c r="B4697" s="149" t="s">
        <v>3150</v>
      </c>
      <c r="C4697" s="90">
        <v>2022</v>
      </c>
      <c r="D4697" s="176">
        <v>0.4</v>
      </c>
      <c r="E4697" s="321">
        <v>1</v>
      </c>
      <c r="F4697" s="160">
        <v>5</v>
      </c>
      <c r="G4697" s="159">
        <v>1.7236199999999999</v>
      </c>
    </row>
    <row r="4698" spans="1:7" s="55" customFormat="1" ht="51.75" x14ac:dyDescent="0.25">
      <c r="A4698" s="143" t="s">
        <v>3115</v>
      </c>
      <c r="B4698" s="149" t="s">
        <v>3150</v>
      </c>
      <c r="C4698" s="90">
        <v>2022</v>
      </c>
      <c r="D4698" s="176">
        <v>0.4</v>
      </c>
      <c r="E4698" s="321">
        <v>1</v>
      </c>
      <c r="F4698" s="160">
        <v>5</v>
      </c>
      <c r="G4698" s="159">
        <v>1.7236199999999999</v>
      </c>
    </row>
    <row r="4699" spans="1:7" s="55" customFormat="1" ht="51.75" x14ac:dyDescent="0.25">
      <c r="A4699" s="143" t="s">
        <v>3115</v>
      </c>
      <c r="B4699" s="149" t="s">
        <v>3150</v>
      </c>
      <c r="C4699" s="90">
        <v>2022</v>
      </c>
      <c r="D4699" s="176">
        <v>0.4</v>
      </c>
      <c r="E4699" s="92">
        <v>1</v>
      </c>
      <c r="F4699" s="162">
        <v>3</v>
      </c>
      <c r="G4699" s="161">
        <v>1.80209</v>
      </c>
    </row>
    <row r="4700" spans="1:7" s="55" customFormat="1" ht="57.6" customHeight="1" x14ac:dyDescent="0.25">
      <c r="A4700" s="143" t="s">
        <v>3115</v>
      </c>
      <c r="B4700" s="149" t="s">
        <v>3171</v>
      </c>
      <c r="C4700" s="90">
        <v>2022</v>
      </c>
      <c r="D4700" s="158">
        <v>0.4</v>
      </c>
      <c r="E4700" s="92">
        <v>1</v>
      </c>
      <c r="F4700" s="160">
        <v>5</v>
      </c>
      <c r="G4700" s="161">
        <v>10.29138</v>
      </c>
    </row>
    <row r="4701" spans="1:7" s="55" customFormat="1" ht="51.75" x14ac:dyDescent="0.25">
      <c r="A4701" s="143" t="s">
        <v>3115</v>
      </c>
      <c r="B4701" s="149" t="s">
        <v>3171</v>
      </c>
      <c r="C4701" s="90">
        <v>2022</v>
      </c>
      <c r="D4701" s="176">
        <v>0.4</v>
      </c>
      <c r="E4701" s="92">
        <v>1</v>
      </c>
      <c r="F4701" s="160">
        <v>1</v>
      </c>
      <c r="G4701" s="161">
        <v>1.8128500000000001</v>
      </c>
    </row>
    <row r="4702" spans="1:7" s="55" customFormat="1" ht="51.75" x14ac:dyDescent="0.25">
      <c r="A4702" s="143" t="s">
        <v>3115</v>
      </c>
      <c r="B4702" s="149" t="s">
        <v>3171</v>
      </c>
      <c r="C4702" s="90">
        <v>2022</v>
      </c>
      <c r="D4702" s="158">
        <v>0.4</v>
      </c>
      <c r="E4702" s="92">
        <v>1</v>
      </c>
      <c r="F4702" s="160">
        <v>5</v>
      </c>
      <c r="G4702" s="161">
        <v>1.8128500000000001</v>
      </c>
    </row>
    <row r="4703" spans="1:7" s="55" customFormat="1" ht="51.75" x14ac:dyDescent="0.25">
      <c r="A4703" s="143" t="s">
        <v>3115</v>
      </c>
      <c r="B4703" s="149" t="s">
        <v>3171</v>
      </c>
      <c r="C4703" s="90">
        <v>2022</v>
      </c>
      <c r="D4703" s="176">
        <v>0.4</v>
      </c>
      <c r="E4703" s="92">
        <v>1</v>
      </c>
      <c r="F4703" s="160">
        <v>10</v>
      </c>
      <c r="G4703" s="161">
        <v>1.8128500000000001</v>
      </c>
    </row>
    <row r="4704" spans="1:7" s="55" customFormat="1" ht="51.75" x14ac:dyDescent="0.25">
      <c r="A4704" s="143" t="s">
        <v>3115</v>
      </c>
      <c r="B4704" s="149" t="s">
        <v>3171</v>
      </c>
      <c r="C4704" s="90">
        <v>2022</v>
      </c>
      <c r="D4704" s="158">
        <v>0.4</v>
      </c>
      <c r="E4704" s="92">
        <v>1</v>
      </c>
      <c r="F4704" s="160">
        <v>3</v>
      </c>
      <c r="G4704" s="161">
        <v>4.8926699999999999</v>
      </c>
    </row>
    <row r="4705" spans="1:7" s="55" customFormat="1" ht="51.75" x14ac:dyDescent="0.25">
      <c r="A4705" s="143" t="s">
        <v>3115</v>
      </c>
      <c r="B4705" s="149" t="s">
        <v>3171</v>
      </c>
      <c r="C4705" s="90">
        <v>2022</v>
      </c>
      <c r="D4705" s="176">
        <v>0.4</v>
      </c>
      <c r="E4705" s="92">
        <v>1</v>
      </c>
      <c r="F4705" s="160">
        <v>1</v>
      </c>
      <c r="G4705" s="161">
        <v>4.8926699999999999</v>
      </c>
    </row>
    <row r="4706" spans="1:7" s="55" customFormat="1" ht="51.75" x14ac:dyDescent="0.25">
      <c r="A4706" s="143" t="s">
        <v>3115</v>
      </c>
      <c r="B4706" s="149" t="s">
        <v>3172</v>
      </c>
      <c r="C4706" s="90">
        <v>2022</v>
      </c>
      <c r="D4706" s="158">
        <v>0.4</v>
      </c>
      <c r="E4706" s="92">
        <v>1</v>
      </c>
      <c r="F4706" s="160">
        <v>5</v>
      </c>
      <c r="G4706" s="161">
        <v>2.9868199999999998</v>
      </c>
    </row>
    <row r="4707" spans="1:7" s="55" customFormat="1" ht="51.75" x14ac:dyDescent="0.25">
      <c r="A4707" s="143" t="s">
        <v>3115</v>
      </c>
      <c r="B4707" s="149" t="s">
        <v>3172</v>
      </c>
      <c r="C4707" s="90">
        <v>2022</v>
      </c>
      <c r="D4707" s="158">
        <v>0.4</v>
      </c>
      <c r="E4707" s="92">
        <v>1</v>
      </c>
      <c r="F4707" s="160">
        <v>5</v>
      </c>
      <c r="G4707" s="161">
        <v>9.1034799999999994</v>
      </c>
    </row>
    <row r="4708" spans="1:7" s="55" customFormat="1" ht="51.75" x14ac:dyDescent="0.25">
      <c r="A4708" s="143" t="s">
        <v>3115</v>
      </c>
      <c r="B4708" s="149" t="s">
        <v>3172</v>
      </c>
      <c r="C4708" s="90">
        <v>2022</v>
      </c>
      <c r="D4708" s="158">
        <v>0.4</v>
      </c>
      <c r="E4708" s="321">
        <v>1</v>
      </c>
      <c r="F4708" s="162">
        <v>5</v>
      </c>
      <c r="G4708" s="159">
        <v>2.9704299999999999</v>
      </c>
    </row>
    <row r="4709" spans="1:7" s="55" customFormat="1" ht="51.75" x14ac:dyDescent="0.25">
      <c r="A4709" s="143" t="s">
        <v>3115</v>
      </c>
      <c r="B4709" s="149" t="s">
        <v>3172</v>
      </c>
      <c r="C4709" s="90">
        <v>2022</v>
      </c>
      <c r="D4709" s="158">
        <v>0.4</v>
      </c>
      <c r="E4709" s="321">
        <v>1</v>
      </c>
      <c r="F4709" s="162">
        <v>5</v>
      </c>
      <c r="G4709" s="159">
        <v>3.4462600000000001</v>
      </c>
    </row>
    <row r="4710" spans="1:7" s="55" customFormat="1" ht="51.75" x14ac:dyDescent="0.25">
      <c r="A4710" s="143" t="s">
        <v>3115</v>
      </c>
      <c r="B4710" s="149" t="s">
        <v>3172</v>
      </c>
      <c r="C4710" s="90">
        <v>2022</v>
      </c>
      <c r="D4710" s="158">
        <v>0.4</v>
      </c>
      <c r="E4710" s="321">
        <v>1</v>
      </c>
      <c r="F4710" s="162">
        <v>5</v>
      </c>
      <c r="G4710" s="159">
        <v>9.5629299999999997</v>
      </c>
    </row>
    <row r="4711" spans="1:7" s="55" customFormat="1" ht="51.75" x14ac:dyDescent="0.25">
      <c r="A4711" s="143" t="s">
        <v>3115</v>
      </c>
      <c r="B4711" s="149" t="s">
        <v>3172</v>
      </c>
      <c r="C4711" s="322">
        <v>2022</v>
      </c>
      <c r="D4711" s="158">
        <v>0.4</v>
      </c>
      <c r="E4711" s="321">
        <v>1</v>
      </c>
      <c r="F4711" s="162">
        <v>5</v>
      </c>
      <c r="G4711" s="159">
        <v>2.7299899999999999</v>
      </c>
    </row>
    <row r="4712" spans="1:7" s="55" customFormat="1" ht="51.75" x14ac:dyDescent="0.25">
      <c r="A4712" s="143" t="s">
        <v>3115</v>
      </c>
      <c r="B4712" s="149" t="s">
        <v>3172</v>
      </c>
      <c r="C4712" s="322">
        <v>2022</v>
      </c>
      <c r="D4712" s="158">
        <v>0.4</v>
      </c>
      <c r="E4712" s="321">
        <v>1</v>
      </c>
      <c r="F4712" s="162">
        <v>5</v>
      </c>
      <c r="G4712" s="159">
        <v>2.7299899999999999</v>
      </c>
    </row>
    <row r="4713" spans="1:7" s="55" customFormat="1" ht="51.75" x14ac:dyDescent="0.25">
      <c r="A4713" s="143" t="s">
        <v>3115</v>
      </c>
      <c r="B4713" s="149" t="s">
        <v>3172</v>
      </c>
      <c r="C4713" s="322">
        <v>2022</v>
      </c>
      <c r="D4713" s="158">
        <v>0.4</v>
      </c>
      <c r="E4713" s="321">
        <v>1</v>
      </c>
      <c r="F4713" s="162">
        <v>1</v>
      </c>
      <c r="G4713" s="159">
        <v>2.7299899999999999</v>
      </c>
    </row>
    <row r="4714" spans="1:7" s="55" customFormat="1" ht="51.75" x14ac:dyDescent="0.25">
      <c r="A4714" s="143" t="s">
        <v>3115</v>
      </c>
      <c r="B4714" s="149" t="s">
        <v>3172</v>
      </c>
      <c r="C4714" s="322">
        <v>2022</v>
      </c>
      <c r="D4714" s="158">
        <v>0.4</v>
      </c>
      <c r="E4714" s="321">
        <v>1</v>
      </c>
      <c r="F4714" s="162">
        <v>5</v>
      </c>
      <c r="G4714" s="159">
        <v>2.7299899999999999</v>
      </c>
    </row>
    <row r="4715" spans="1:7" s="55" customFormat="1" ht="51.75" x14ac:dyDescent="0.25">
      <c r="A4715" s="143" t="s">
        <v>3115</v>
      </c>
      <c r="B4715" s="149" t="s">
        <v>3172</v>
      </c>
      <c r="C4715" s="322">
        <v>2022</v>
      </c>
      <c r="D4715" s="158">
        <v>0.4</v>
      </c>
      <c r="E4715" s="321">
        <v>1</v>
      </c>
      <c r="F4715" s="162">
        <v>5</v>
      </c>
      <c r="G4715" s="159">
        <v>14.211370000000001</v>
      </c>
    </row>
    <row r="4716" spans="1:7" s="55" customFormat="1" ht="51.75" x14ac:dyDescent="0.25">
      <c r="A4716" s="143" t="s">
        <v>3115</v>
      </c>
      <c r="B4716" s="149" t="s">
        <v>3172</v>
      </c>
      <c r="C4716" s="322">
        <v>2022</v>
      </c>
      <c r="D4716" s="158">
        <v>0.4</v>
      </c>
      <c r="E4716" s="321">
        <v>1</v>
      </c>
      <c r="F4716" s="162">
        <v>5</v>
      </c>
      <c r="G4716" s="159">
        <v>10.96204</v>
      </c>
    </row>
    <row r="4717" spans="1:7" s="55" customFormat="1" ht="51.75" x14ac:dyDescent="0.25">
      <c r="A4717" s="143" t="s">
        <v>3115</v>
      </c>
      <c r="B4717" s="149" t="s">
        <v>3172</v>
      </c>
      <c r="C4717" s="322">
        <v>2022</v>
      </c>
      <c r="D4717" s="158">
        <v>0.4</v>
      </c>
      <c r="E4717" s="321">
        <v>1</v>
      </c>
      <c r="F4717" s="162">
        <v>5</v>
      </c>
      <c r="G4717" s="159">
        <v>3.4771000000000001</v>
      </c>
    </row>
    <row r="4718" spans="1:7" s="55" customFormat="1" ht="69" x14ac:dyDescent="0.25">
      <c r="A4718" s="143" t="s">
        <v>3115</v>
      </c>
      <c r="B4718" s="149" t="s">
        <v>3173</v>
      </c>
      <c r="C4718" s="322">
        <v>2022</v>
      </c>
      <c r="D4718" s="158">
        <v>0.4</v>
      </c>
      <c r="E4718" s="92">
        <v>1</v>
      </c>
      <c r="F4718" s="163">
        <v>5</v>
      </c>
      <c r="G4718" s="164">
        <v>1.8852199999999999</v>
      </c>
    </row>
    <row r="4719" spans="1:7" s="55" customFormat="1" ht="69" x14ac:dyDescent="0.25">
      <c r="A4719" s="143" t="s">
        <v>3115</v>
      </c>
      <c r="B4719" s="149" t="s">
        <v>3173</v>
      </c>
      <c r="C4719" s="322">
        <v>2022</v>
      </c>
      <c r="D4719" s="158">
        <v>0.4</v>
      </c>
      <c r="E4719" s="92">
        <v>1</v>
      </c>
      <c r="F4719" s="163">
        <v>2</v>
      </c>
      <c r="G4719" s="164">
        <v>7.6616600000000004</v>
      </c>
    </row>
    <row r="4720" spans="1:7" s="55" customFormat="1" ht="69" x14ac:dyDescent="0.25">
      <c r="A4720" s="143" t="s">
        <v>3115</v>
      </c>
      <c r="B4720" s="149" t="s">
        <v>3173</v>
      </c>
      <c r="C4720" s="322">
        <v>2022</v>
      </c>
      <c r="D4720" s="158">
        <v>0.4</v>
      </c>
      <c r="E4720" s="92">
        <v>1</v>
      </c>
      <c r="F4720" s="163">
        <v>10</v>
      </c>
      <c r="G4720" s="164">
        <v>7.6616600000000004</v>
      </c>
    </row>
    <row r="4721" spans="1:8" s="55" customFormat="1" ht="69" x14ac:dyDescent="0.25">
      <c r="A4721" s="143" t="s">
        <v>3115</v>
      </c>
      <c r="B4721" s="149" t="s">
        <v>3173</v>
      </c>
      <c r="C4721" s="322">
        <v>2022</v>
      </c>
      <c r="D4721" s="158">
        <v>0.4</v>
      </c>
      <c r="E4721" s="92">
        <v>1</v>
      </c>
      <c r="F4721" s="163">
        <v>10</v>
      </c>
      <c r="G4721" s="164">
        <v>7.6616600000000004</v>
      </c>
    </row>
    <row r="4722" spans="1:8" s="55" customFormat="1" ht="69" x14ac:dyDescent="0.25">
      <c r="A4722" s="143" t="s">
        <v>3115</v>
      </c>
      <c r="B4722" s="149" t="s">
        <v>3173</v>
      </c>
      <c r="C4722" s="322">
        <v>2022</v>
      </c>
      <c r="D4722" s="158">
        <v>0.4</v>
      </c>
      <c r="E4722" s="92">
        <v>1</v>
      </c>
      <c r="F4722" s="163">
        <v>10</v>
      </c>
      <c r="G4722" s="164">
        <v>7.6616600000000004</v>
      </c>
    </row>
    <row r="4723" spans="1:8" s="55" customFormat="1" ht="69" x14ac:dyDescent="0.25">
      <c r="A4723" s="143" t="s">
        <v>3115</v>
      </c>
      <c r="B4723" s="149" t="s">
        <v>3173</v>
      </c>
      <c r="C4723" s="322">
        <v>2022</v>
      </c>
      <c r="D4723" s="158">
        <v>0.4</v>
      </c>
      <c r="E4723" s="92">
        <v>1</v>
      </c>
      <c r="F4723" s="163">
        <v>10</v>
      </c>
      <c r="G4723" s="164">
        <v>7.7745899999999999</v>
      </c>
    </row>
    <row r="4724" spans="1:8" s="55" customFormat="1" ht="69" x14ac:dyDescent="0.25">
      <c r="A4724" s="143" t="s">
        <v>3115</v>
      </c>
      <c r="B4724" s="149" t="s">
        <v>3173</v>
      </c>
      <c r="C4724" s="322">
        <v>2022</v>
      </c>
      <c r="D4724" s="158">
        <v>0.4</v>
      </c>
      <c r="E4724" s="92">
        <v>1</v>
      </c>
      <c r="F4724" s="163">
        <v>10</v>
      </c>
      <c r="G4724" s="164">
        <v>7.7745899999999999</v>
      </c>
    </row>
    <row r="4725" spans="1:8" s="55" customFormat="1" ht="69" x14ac:dyDescent="0.25">
      <c r="A4725" s="143" t="s">
        <v>3115</v>
      </c>
      <c r="B4725" s="149" t="s">
        <v>3173</v>
      </c>
      <c r="C4725" s="322">
        <v>2022</v>
      </c>
      <c r="D4725" s="158">
        <v>0.4</v>
      </c>
      <c r="E4725" s="92">
        <v>1</v>
      </c>
      <c r="F4725" s="163">
        <v>10</v>
      </c>
      <c r="G4725" s="164">
        <v>7.7745899999999999</v>
      </c>
    </row>
    <row r="4726" spans="1:8" s="55" customFormat="1" ht="69" x14ac:dyDescent="0.25">
      <c r="A4726" s="143" t="s">
        <v>3115</v>
      </c>
      <c r="B4726" s="149" t="s">
        <v>3173</v>
      </c>
      <c r="C4726" s="322">
        <v>2022</v>
      </c>
      <c r="D4726" s="158">
        <v>0.4</v>
      </c>
      <c r="E4726" s="92">
        <v>1</v>
      </c>
      <c r="F4726" s="163">
        <v>10</v>
      </c>
      <c r="G4726" s="164">
        <v>7.7745899999999999</v>
      </c>
    </row>
    <row r="4727" spans="1:8" s="55" customFormat="1" ht="69" x14ac:dyDescent="0.25">
      <c r="A4727" s="143" t="s">
        <v>3115</v>
      </c>
      <c r="B4727" s="149" t="s">
        <v>3173</v>
      </c>
      <c r="C4727" s="322">
        <v>2022</v>
      </c>
      <c r="D4727" s="158">
        <v>0.4</v>
      </c>
      <c r="E4727" s="92">
        <v>1</v>
      </c>
      <c r="F4727" s="163">
        <v>10</v>
      </c>
      <c r="G4727" s="164">
        <v>7.7745899999999999</v>
      </c>
    </row>
    <row r="4728" spans="1:8" s="55" customFormat="1" ht="69" x14ac:dyDescent="0.25">
      <c r="A4728" s="143" t="s">
        <v>3115</v>
      </c>
      <c r="B4728" s="149" t="s">
        <v>3173</v>
      </c>
      <c r="C4728" s="322">
        <v>2022</v>
      </c>
      <c r="D4728" s="158">
        <v>0.4</v>
      </c>
      <c r="E4728" s="92">
        <v>1</v>
      </c>
      <c r="F4728" s="163">
        <v>10</v>
      </c>
      <c r="G4728" s="164">
        <v>7.7745899999999999</v>
      </c>
    </row>
    <row r="4729" spans="1:8" s="55" customFormat="1" ht="69" x14ac:dyDescent="0.25">
      <c r="A4729" s="143" t="s">
        <v>3115</v>
      </c>
      <c r="B4729" s="149" t="s">
        <v>3175</v>
      </c>
      <c r="C4729" s="40">
        <v>2022</v>
      </c>
      <c r="D4729" s="40">
        <v>0.22</v>
      </c>
      <c r="E4729" s="112">
        <v>1</v>
      </c>
      <c r="F4729" s="112">
        <v>7</v>
      </c>
      <c r="G4729" s="113">
        <v>10.153409999999999</v>
      </c>
      <c r="H4729" s="131"/>
    </row>
    <row r="4730" spans="1:8" s="55" customFormat="1" ht="69" x14ac:dyDescent="0.25">
      <c r="A4730" s="143" t="s">
        <v>3115</v>
      </c>
      <c r="B4730" s="149" t="s">
        <v>3175</v>
      </c>
      <c r="C4730" s="40">
        <v>2022</v>
      </c>
      <c r="D4730" s="40">
        <v>0.22</v>
      </c>
      <c r="E4730" s="112">
        <v>1</v>
      </c>
      <c r="F4730" s="112">
        <v>7</v>
      </c>
      <c r="G4730" s="113">
        <v>10.371370000000001</v>
      </c>
      <c r="H4730" s="131"/>
    </row>
    <row r="4731" spans="1:8" s="55" customFormat="1" ht="69" x14ac:dyDescent="0.25">
      <c r="A4731" s="143" t="s">
        <v>3115</v>
      </c>
      <c r="B4731" s="149" t="s">
        <v>3175</v>
      </c>
      <c r="C4731" s="40">
        <v>2022</v>
      </c>
      <c r="D4731" s="40">
        <v>0.22</v>
      </c>
      <c r="E4731" s="112">
        <v>1</v>
      </c>
      <c r="F4731" s="112">
        <v>7</v>
      </c>
      <c r="G4731" s="113">
        <v>4.9320599999999999</v>
      </c>
      <c r="H4731" s="131"/>
    </row>
    <row r="4732" spans="1:8" s="55" customFormat="1" ht="69" x14ac:dyDescent="0.25">
      <c r="A4732" s="143" t="s">
        <v>3115</v>
      </c>
      <c r="B4732" s="149" t="s">
        <v>3175</v>
      </c>
      <c r="C4732" s="40">
        <v>2022</v>
      </c>
      <c r="D4732" s="40">
        <v>0.22</v>
      </c>
      <c r="E4732" s="112">
        <v>1</v>
      </c>
      <c r="F4732" s="112">
        <v>7</v>
      </c>
      <c r="G4732" s="113">
        <v>1.88561</v>
      </c>
      <c r="H4732" s="131"/>
    </row>
    <row r="4733" spans="1:8" s="55" customFormat="1" ht="69" x14ac:dyDescent="0.25">
      <c r="A4733" s="143" t="s">
        <v>3115</v>
      </c>
      <c r="B4733" s="149" t="s">
        <v>3175</v>
      </c>
      <c r="C4733" s="40">
        <v>2022</v>
      </c>
      <c r="D4733" s="40">
        <v>0.22</v>
      </c>
      <c r="E4733" s="112">
        <v>1</v>
      </c>
      <c r="F4733" s="112">
        <v>7</v>
      </c>
      <c r="G4733" s="113">
        <v>7.9357499999999996</v>
      </c>
      <c r="H4733" s="131"/>
    </row>
    <row r="4734" spans="1:8" s="55" customFormat="1" ht="69" x14ac:dyDescent="0.25">
      <c r="A4734" s="143" t="s">
        <v>3115</v>
      </c>
      <c r="B4734" s="149" t="s">
        <v>3175</v>
      </c>
      <c r="C4734" s="40">
        <v>2022</v>
      </c>
      <c r="D4734" s="40">
        <v>0.22</v>
      </c>
      <c r="E4734" s="112">
        <v>1</v>
      </c>
      <c r="F4734" s="112">
        <v>1</v>
      </c>
      <c r="G4734" s="113">
        <v>4.5193399999999997</v>
      </c>
      <c r="H4734" s="131"/>
    </row>
    <row r="4735" spans="1:8" s="55" customFormat="1" ht="69" x14ac:dyDescent="0.25">
      <c r="A4735" s="143" t="s">
        <v>3115</v>
      </c>
      <c r="B4735" s="149" t="s">
        <v>3175</v>
      </c>
      <c r="C4735" s="40">
        <v>2022</v>
      </c>
      <c r="D4735" s="40">
        <v>0.22</v>
      </c>
      <c r="E4735" s="112">
        <v>1</v>
      </c>
      <c r="F4735" s="112">
        <v>5</v>
      </c>
      <c r="G4735" s="113">
        <v>1.7343500000000001</v>
      </c>
      <c r="H4735" s="131"/>
    </row>
    <row r="4736" spans="1:8" s="55" customFormat="1" ht="69" x14ac:dyDescent="0.25">
      <c r="A4736" s="143" t="s">
        <v>3115</v>
      </c>
      <c r="B4736" s="149" t="s">
        <v>3175</v>
      </c>
      <c r="C4736" s="40">
        <v>2022</v>
      </c>
      <c r="D4736" s="40">
        <v>0.22</v>
      </c>
      <c r="E4736" s="112">
        <v>1</v>
      </c>
      <c r="F4736" s="112">
        <v>5</v>
      </c>
      <c r="G4736" s="113">
        <v>5.0165100000000002</v>
      </c>
      <c r="H4736" s="131"/>
    </row>
    <row r="4737" spans="1:8" s="55" customFormat="1" ht="69" x14ac:dyDescent="0.25">
      <c r="A4737" s="143" t="s">
        <v>3115</v>
      </c>
      <c r="B4737" s="149" t="s">
        <v>3175</v>
      </c>
      <c r="C4737" s="40">
        <v>2022</v>
      </c>
      <c r="D4737" s="40">
        <v>0.22</v>
      </c>
      <c r="E4737" s="112">
        <v>1</v>
      </c>
      <c r="F4737" s="112">
        <v>2</v>
      </c>
      <c r="G4737" s="113">
        <f>10.39104</f>
        <v>10.39104</v>
      </c>
      <c r="H4737" s="131"/>
    </row>
    <row r="4738" spans="1:8" s="55" customFormat="1" ht="69" x14ac:dyDescent="0.25">
      <c r="A4738" s="143" t="s">
        <v>3115</v>
      </c>
      <c r="B4738" s="149" t="s">
        <v>3175</v>
      </c>
      <c r="C4738" s="40">
        <v>2022</v>
      </c>
      <c r="D4738" s="40">
        <v>0.22</v>
      </c>
      <c r="E4738" s="112">
        <v>1</v>
      </c>
      <c r="F4738" s="112">
        <v>2</v>
      </c>
      <c r="G4738" s="113">
        <f>10.39104</f>
        <v>10.39104</v>
      </c>
      <c r="H4738" s="131"/>
    </row>
    <row r="4739" spans="1:8" s="55" customFormat="1" ht="69" x14ac:dyDescent="0.25">
      <c r="A4739" s="143" t="s">
        <v>3115</v>
      </c>
      <c r="B4739" s="149" t="s">
        <v>3175</v>
      </c>
      <c r="C4739" s="40">
        <v>2022</v>
      </c>
      <c r="D4739" s="40">
        <v>0.22</v>
      </c>
      <c r="E4739" s="112">
        <v>1</v>
      </c>
      <c r="F4739" s="112">
        <v>5</v>
      </c>
      <c r="G4739" s="113">
        <v>1.71427</v>
      </c>
      <c r="H4739" s="131"/>
    </row>
    <row r="4740" spans="1:8" s="55" customFormat="1" ht="69" x14ac:dyDescent="0.25">
      <c r="A4740" s="143" t="s">
        <v>3115</v>
      </c>
      <c r="B4740" s="149" t="s">
        <v>3175</v>
      </c>
      <c r="C4740" s="40">
        <v>2022</v>
      </c>
      <c r="D4740" s="40">
        <v>0.22</v>
      </c>
      <c r="E4740" s="112">
        <v>1</v>
      </c>
      <c r="F4740" s="112">
        <v>7</v>
      </c>
      <c r="G4740" s="113">
        <f>1.66794</f>
        <v>1.66794</v>
      </c>
      <c r="H4740" s="131"/>
    </row>
    <row r="4741" spans="1:8" s="55" customFormat="1" ht="69" x14ac:dyDescent="0.25">
      <c r="A4741" s="143" t="s">
        <v>3115</v>
      </c>
      <c r="B4741" s="149" t="s">
        <v>3175</v>
      </c>
      <c r="C4741" s="40">
        <v>2022</v>
      </c>
      <c r="D4741" s="40">
        <v>0.22</v>
      </c>
      <c r="E4741" s="112">
        <v>1</v>
      </c>
      <c r="F4741" s="112">
        <v>7</v>
      </c>
      <c r="G4741" s="113">
        <f>1.66794</f>
        <v>1.66794</v>
      </c>
      <c r="H4741" s="131"/>
    </row>
    <row r="4742" spans="1:8" s="55" customFormat="1" ht="69" x14ac:dyDescent="0.25">
      <c r="A4742" s="143" t="s">
        <v>3115</v>
      </c>
      <c r="B4742" s="149" t="s">
        <v>3175</v>
      </c>
      <c r="C4742" s="40">
        <v>2022</v>
      </c>
      <c r="D4742" s="40">
        <v>0.22</v>
      </c>
      <c r="E4742" s="112">
        <v>1</v>
      </c>
      <c r="F4742" s="112">
        <v>5</v>
      </c>
      <c r="G4742" s="113">
        <v>20.55359</v>
      </c>
      <c r="H4742" s="131"/>
    </row>
    <row r="4743" spans="1:8" s="55" customFormat="1" ht="69" x14ac:dyDescent="0.25">
      <c r="A4743" s="143" t="s">
        <v>3115</v>
      </c>
      <c r="B4743" s="149" t="s">
        <v>3175</v>
      </c>
      <c r="C4743" s="40">
        <v>2022</v>
      </c>
      <c r="D4743" s="40">
        <v>0.22</v>
      </c>
      <c r="E4743" s="112">
        <v>1</v>
      </c>
      <c r="F4743" s="112">
        <v>5</v>
      </c>
      <c r="G4743" s="113">
        <v>10.022740000000001</v>
      </c>
      <c r="H4743" s="131"/>
    </row>
    <row r="4744" spans="1:8" s="55" customFormat="1" ht="69" x14ac:dyDescent="0.25">
      <c r="A4744" s="143" t="s">
        <v>3115</v>
      </c>
      <c r="B4744" s="149" t="s">
        <v>3175</v>
      </c>
      <c r="C4744" s="40">
        <v>2022</v>
      </c>
      <c r="D4744" s="40">
        <v>0.22</v>
      </c>
      <c r="E4744" s="112">
        <v>1</v>
      </c>
      <c r="F4744" s="112">
        <v>7</v>
      </c>
      <c r="G4744" s="113">
        <v>20.55359</v>
      </c>
      <c r="H4744" s="131"/>
    </row>
    <row r="4745" spans="1:8" s="55" customFormat="1" ht="69" x14ac:dyDescent="0.25">
      <c r="A4745" s="143" t="s">
        <v>3115</v>
      </c>
      <c r="B4745" s="149" t="s">
        <v>3175</v>
      </c>
      <c r="C4745" s="40">
        <v>2022</v>
      </c>
      <c r="D4745" s="40">
        <v>0.22</v>
      </c>
      <c r="E4745" s="112">
        <v>1</v>
      </c>
      <c r="F4745" s="112">
        <v>7</v>
      </c>
      <c r="G4745" s="113">
        <v>8.1157599999999999</v>
      </c>
      <c r="H4745" s="131"/>
    </row>
    <row r="4746" spans="1:8" s="55" customFormat="1" ht="69" x14ac:dyDescent="0.25">
      <c r="A4746" s="143" t="s">
        <v>3115</v>
      </c>
      <c r="B4746" s="149" t="s">
        <v>3175</v>
      </c>
      <c r="C4746" s="40">
        <v>2022</v>
      </c>
      <c r="D4746" s="40">
        <v>0.22</v>
      </c>
      <c r="E4746" s="112">
        <v>1</v>
      </c>
      <c r="F4746" s="112">
        <v>5</v>
      </c>
      <c r="G4746" s="113">
        <v>8.0183700000000009</v>
      </c>
      <c r="H4746" s="131"/>
    </row>
    <row r="4747" spans="1:8" s="55" customFormat="1" ht="69" x14ac:dyDescent="0.25">
      <c r="A4747" s="143" t="s">
        <v>3115</v>
      </c>
      <c r="B4747" s="149" t="s">
        <v>3175</v>
      </c>
      <c r="C4747" s="40">
        <v>2022</v>
      </c>
      <c r="D4747" s="40">
        <v>0.22</v>
      </c>
      <c r="E4747" s="112">
        <v>1</v>
      </c>
      <c r="F4747" s="112">
        <v>3</v>
      </c>
      <c r="G4747" s="113">
        <v>8.0183700000000009</v>
      </c>
      <c r="H4747" s="131"/>
    </row>
    <row r="4748" spans="1:8" s="55" customFormat="1" ht="69" x14ac:dyDescent="0.25">
      <c r="A4748" s="143" t="s">
        <v>3115</v>
      </c>
      <c r="B4748" s="149" t="s">
        <v>3174</v>
      </c>
      <c r="C4748" s="323">
        <v>2022</v>
      </c>
      <c r="D4748" s="323">
        <v>0.22</v>
      </c>
      <c r="E4748" s="324">
        <v>1</v>
      </c>
      <c r="F4748" s="324">
        <v>5</v>
      </c>
      <c r="G4748" s="325">
        <v>20.4529</v>
      </c>
    </row>
    <row r="4749" spans="1:8" s="55" customFormat="1" ht="69" x14ac:dyDescent="0.25">
      <c r="A4749" s="143" t="s">
        <v>3115</v>
      </c>
      <c r="B4749" s="149" t="s">
        <v>3174</v>
      </c>
      <c r="C4749" s="40">
        <v>2022</v>
      </c>
      <c r="D4749" s="40">
        <v>0.22</v>
      </c>
      <c r="E4749" s="112">
        <v>1</v>
      </c>
      <c r="F4749" s="112">
        <v>5</v>
      </c>
      <c r="G4749" s="113">
        <v>23.106909999999999</v>
      </c>
    </row>
    <row r="4750" spans="1:8" s="55" customFormat="1" ht="69" x14ac:dyDescent="0.25">
      <c r="A4750" s="143" t="s">
        <v>3115</v>
      </c>
      <c r="B4750" s="149" t="s">
        <v>3174</v>
      </c>
      <c r="C4750" s="40">
        <v>2022</v>
      </c>
      <c r="D4750" s="40">
        <v>0.22</v>
      </c>
      <c r="E4750" s="112">
        <v>1</v>
      </c>
      <c r="F4750" s="112">
        <v>5</v>
      </c>
      <c r="G4750" s="113">
        <v>23.067019999999999</v>
      </c>
    </row>
    <row r="4751" spans="1:8" s="55" customFormat="1" ht="69" x14ac:dyDescent="0.25">
      <c r="A4751" s="143" t="s">
        <v>3115</v>
      </c>
      <c r="B4751" s="149" t="s">
        <v>3174</v>
      </c>
      <c r="C4751" s="40">
        <v>2022</v>
      </c>
      <c r="D4751" s="40">
        <v>0.22</v>
      </c>
      <c r="E4751" s="112">
        <v>1</v>
      </c>
      <c r="F4751" s="112">
        <v>5</v>
      </c>
      <c r="G4751" s="113">
        <v>23.237590000000001</v>
      </c>
    </row>
    <row r="4752" spans="1:8" s="131" customFormat="1" ht="51.75" x14ac:dyDescent="0.25">
      <c r="A4752" s="143" t="s">
        <v>3115</v>
      </c>
      <c r="B4752" s="149" t="s">
        <v>3176</v>
      </c>
      <c r="C4752" s="40">
        <v>2022</v>
      </c>
      <c r="D4752" s="40">
        <v>0.22</v>
      </c>
      <c r="E4752" s="112">
        <v>1</v>
      </c>
      <c r="F4752" s="112">
        <v>10</v>
      </c>
      <c r="G4752" s="113">
        <v>30.681560000000001</v>
      </c>
    </row>
    <row r="4753" spans="1:7" s="131" customFormat="1" ht="51.75" x14ac:dyDescent="0.25">
      <c r="A4753" s="143" t="s">
        <v>3115</v>
      </c>
      <c r="B4753" s="149" t="s">
        <v>3176</v>
      </c>
      <c r="C4753" s="40">
        <v>2022</v>
      </c>
      <c r="D4753" s="40">
        <v>0.22</v>
      </c>
      <c r="E4753" s="112">
        <v>1</v>
      </c>
      <c r="F4753" s="112">
        <v>10</v>
      </c>
      <c r="G4753" s="113">
        <v>27.80208</v>
      </c>
    </row>
    <row r="4754" spans="1:7" s="131" customFormat="1" ht="51.75" x14ac:dyDescent="0.25">
      <c r="A4754" s="143" t="s">
        <v>3115</v>
      </c>
      <c r="B4754" s="149" t="s">
        <v>3176</v>
      </c>
      <c r="C4754" s="40">
        <v>2022</v>
      </c>
      <c r="D4754" s="40">
        <v>0.22</v>
      </c>
      <c r="E4754" s="112">
        <v>1</v>
      </c>
      <c r="F4754" s="43">
        <v>0.6</v>
      </c>
      <c r="G4754" s="113">
        <v>26.657050000000002</v>
      </c>
    </row>
    <row r="4755" spans="1:7" s="131" customFormat="1" ht="51.75" x14ac:dyDescent="0.25">
      <c r="A4755" s="143" t="s">
        <v>3115</v>
      </c>
      <c r="B4755" s="149" t="s">
        <v>3176</v>
      </c>
      <c r="C4755" s="40">
        <v>2022</v>
      </c>
      <c r="D4755" s="40">
        <v>0.22</v>
      </c>
      <c r="E4755" s="112">
        <v>1</v>
      </c>
      <c r="F4755" s="112">
        <v>10</v>
      </c>
      <c r="G4755" s="113">
        <v>25.07152</v>
      </c>
    </row>
    <row r="4756" spans="1:7" s="131" customFormat="1" ht="51.75" x14ac:dyDescent="0.25">
      <c r="A4756" s="143" t="s">
        <v>3115</v>
      </c>
      <c r="B4756" s="149" t="s">
        <v>3177</v>
      </c>
      <c r="C4756" s="40">
        <v>2022</v>
      </c>
      <c r="D4756" s="40">
        <v>0.22</v>
      </c>
      <c r="E4756" s="112">
        <v>1</v>
      </c>
      <c r="F4756" s="112">
        <v>10</v>
      </c>
      <c r="G4756" s="113">
        <v>1.9492700000000001</v>
      </c>
    </row>
    <row r="4757" spans="1:7" s="131" customFormat="1" ht="51.75" x14ac:dyDescent="0.25">
      <c r="A4757" s="143" t="s">
        <v>3115</v>
      </c>
      <c r="B4757" s="149" t="s">
        <v>3177</v>
      </c>
      <c r="C4757" s="40">
        <v>2022</v>
      </c>
      <c r="D4757" s="40">
        <v>0.22</v>
      </c>
      <c r="E4757" s="112">
        <v>1</v>
      </c>
      <c r="F4757" s="43">
        <v>0.6</v>
      </c>
      <c r="G4757" s="113">
        <v>21.815539999999999</v>
      </c>
    </row>
    <row r="4758" spans="1:7" s="131" customFormat="1" ht="51.75" x14ac:dyDescent="0.25">
      <c r="A4758" s="143" t="s">
        <v>3115</v>
      </c>
      <c r="B4758" s="149" t="s">
        <v>3177</v>
      </c>
      <c r="C4758" s="40">
        <v>2022</v>
      </c>
      <c r="D4758" s="40">
        <v>0.22</v>
      </c>
      <c r="E4758" s="112">
        <v>1</v>
      </c>
      <c r="F4758" s="43">
        <v>0.6</v>
      </c>
      <c r="G4758" s="113">
        <v>21.815539999999999</v>
      </c>
    </row>
    <row r="4759" spans="1:7" s="131" customFormat="1" ht="51.75" x14ac:dyDescent="0.25">
      <c r="A4759" s="143" t="s">
        <v>3115</v>
      </c>
      <c r="B4759" s="149" t="s">
        <v>3177</v>
      </c>
      <c r="C4759" s="40">
        <v>2022</v>
      </c>
      <c r="D4759" s="40">
        <v>0.22</v>
      </c>
      <c r="E4759" s="112">
        <v>1</v>
      </c>
      <c r="F4759" s="43">
        <v>0.6</v>
      </c>
      <c r="G4759" s="113">
        <v>22.225300000000001</v>
      </c>
    </row>
    <row r="4760" spans="1:7" s="131" customFormat="1" ht="51.75" x14ac:dyDescent="0.25">
      <c r="A4760" s="143" t="s">
        <v>3115</v>
      </c>
      <c r="B4760" s="149" t="s">
        <v>3177</v>
      </c>
      <c r="C4760" s="40">
        <v>2022</v>
      </c>
      <c r="D4760" s="40">
        <v>0.22</v>
      </c>
      <c r="E4760" s="112">
        <v>1</v>
      </c>
      <c r="F4760" s="112">
        <v>1</v>
      </c>
      <c r="G4760" s="113">
        <v>25.845739999999999</v>
      </c>
    </row>
    <row r="4761" spans="1:7" s="131" customFormat="1" ht="51.75" x14ac:dyDescent="0.25">
      <c r="A4761" s="143" t="s">
        <v>3115</v>
      </c>
      <c r="B4761" s="149" t="s">
        <v>3177</v>
      </c>
      <c r="C4761" s="40">
        <v>2022</v>
      </c>
      <c r="D4761" s="40">
        <v>0.22</v>
      </c>
      <c r="E4761" s="112">
        <v>1</v>
      </c>
      <c r="F4761" s="112">
        <v>10</v>
      </c>
      <c r="G4761" s="113">
        <v>22.351520000000001</v>
      </c>
    </row>
    <row r="4762" spans="1:7" s="131" customFormat="1" ht="51.75" x14ac:dyDescent="0.25">
      <c r="A4762" s="143" t="s">
        <v>3115</v>
      </c>
      <c r="B4762" s="149" t="s">
        <v>3177</v>
      </c>
      <c r="C4762" s="40">
        <v>2022</v>
      </c>
      <c r="D4762" s="40">
        <v>0.22</v>
      </c>
      <c r="E4762" s="112">
        <v>1</v>
      </c>
      <c r="F4762" s="112">
        <v>10</v>
      </c>
      <c r="G4762" s="113">
        <v>22.887509999999999</v>
      </c>
    </row>
    <row r="4763" spans="1:7" s="131" customFormat="1" ht="51.75" x14ac:dyDescent="0.25">
      <c r="A4763" s="143" t="s">
        <v>3115</v>
      </c>
      <c r="B4763" s="149" t="s">
        <v>3177</v>
      </c>
      <c r="C4763" s="40">
        <v>2022</v>
      </c>
      <c r="D4763" s="40">
        <v>0.22</v>
      </c>
      <c r="E4763" s="112">
        <v>1</v>
      </c>
      <c r="F4763" s="112">
        <v>2</v>
      </c>
      <c r="G4763" s="113">
        <v>25.845749999999999</v>
      </c>
    </row>
    <row r="4764" spans="1:7" s="131" customFormat="1" ht="51.75" x14ac:dyDescent="0.25">
      <c r="A4764" s="143" t="s">
        <v>3115</v>
      </c>
      <c r="B4764" s="149" t="s">
        <v>3177</v>
      </c>
      <c r="C4764" s="40">
        <v>2022</v>
      </c>
      <c r="D4764" s="40">
        <v>0.22</v>
      </c>
      <c r="E4764" s="112">
        <v>1</v>
      </c>
      <c r="F4764" s="112">
        <v>2</v>
      </c>
      <c r="G4764" s="113">
        <v>12.246090000000001</v>
      </c>
    </row>
    <row r="4765" spans="1:7" s="131" customFormat="1" ht="51.75" x14ac:dyDescent="0.25">
      <c r="A4765" s="143" t="s">
        <v>3115</v>
      </c>
      <c r="B4765" s="149" t="s">
        <v>3162</v>
      </c>
      <c r="C4765" s="40">
        <v>2022</v>
      </c>
      <c r="D4765" s="40">
        <v>0.22</v>
      </c>
      <c r="E4765" s="112">
        <v>1</v>
      </c>
      <c r="F4765" s="112">
        <v>5</v>
      </c>
      <c r="G4765" s="113">
        <v>5.2274419999999999</v>
      </c>
    </row>
    <row r="4766" spans="1:7" s="131" customFormat="1" ht="51.75" x14ac:dyDescent="0.25">
      <c r="A4766" s="143" t="s">
        <v>3115</v>
      </c>
      <c r="B4766" s="149" t="s">
        <v>3162</v>
      </c>
      <c r="C4766" s="40">
        <v>2022</v>
      </c>
      <c r="D4766" s="40">
        <v>0.22</v>
      </c>
      <c r="E4766" s="112">
        <v>1</v>
      </c>
      <c r="F4766" s="112">
        <v>5</v>
      </c>
      <c r="G4766" s="113">
        <v>25.522873333333301</v>
      </c>
    </row>
    <row r="4767" spans="1:7" s="131" customFormat="1" ht="51.75" x14ac:dyDescent="0.25">
      <c r="A4767" s="143" t="s">
        <v>3115</v>
      </c>
      <c r="B4767" s="149" t="s">
        <v>3162</v>
      </c>
      <c r="C4767" s="40">
        <v>2022</v>
      </c>
      <c r="D4767" s="40">
        <v>0.22</v>
      </c>
      <c r="E4767" s="112">
        <v>1</v>
      </c>
      <c r="F4767" s="112">
        <v>7</v>
      </c>
      <c r="G4767" s="113">
        <v>9.9683200000000003</v>
      </c>
    </row>
    <row r="4768" spans="1:7" s="55" customFormat="1" ht="54" customHeight="1" x14ac:dyDescent="0.25">
      <c r="A4768" s="143" t="s">
        <v>3115</v>
      </c>
      <c r="B4768" s="149" t="s">
        <v>3178</v>
      </c>
      <c r="C4768" s="40">
        <v>2022</v>
      </c>
      <c r="D4768" s="40">
        <v>0.22</v>
      </c>
      <c r="E4768" s="112">
        <v>1</v>
      </c>
      <c r="F4768" s="43">
        <v>4.5</v>
      </c>
      <c r="G4768" s="113">
        <v>2.3863599999999998</v>
      </c>
    </row>
    <row r="4769" spans="1:8" s="55" customFormat="1" ht="51.75" x14ac:dyDescent="0.25">
      <c r="A4769" s="143" t="s">
        <v>3115</v>
      </c>
      <c r="B4769" s="149" t="s">
        <v>3178</v>
      </c>
      <c r="C4769" s="40">
        <v>2022</v>
      </c>
      <c r="D4769" s="40">
        <v>0.22</v>
      </c>
      <c r="E4769" s="112">
        <v>1</v>
      </c>
      <c r="F4769" s="43">
        <v>4.5</v>
      </c>
      <c r="G4769" s="113">
        <v>2.3863599999999998</v>
      </c>
    </row>
    <row r="4770" spans="1:8" s="55" customFormat="1" ht="51.75" x14ac:dyDescent="0.25">
      <c r="A4770" s="143" t="s">
        <v>3115</v>
      </c>
      <c r="B4770" s="149" t="s">
        <v>3178</v>
      </c>
      <c r="C4770" s="40">
        <v>2022</v>
      </c>
      <c r="D4770" s="40">
        <v>0.22</v>
      </c>
      <c r="E4770" s="112">
        <v>1</v>
      </c>
      <c r="F4770" s="43">
        <v>4.5</v>
      </c>
      <c r="G4770" s="113">
        <v>1.9691099999999999</v>
      </c>
    </row>
    <row r="4771" spans="1:8" s="55" customFormat="1" ht="51.75" x14ac:dyDescent="0.25">
      <c r="A4771" s="143" t="s">
        <v>3115</v>
      </c>
      <c r="B4771" s="149" t="s">
        <v>3178</v>
      </c>
      <c r="C4771" s="40">
        <v>2022</v>
      </c>
      <c r="D4771" s="40">
        <v>0.22</v>
      </c>
      <c r="E4771" s="112">
        <v>1</v>
      </c>
      <c r="F4771" s="112">
        <v>15</v>
      </c>
      <c r="G4771" s="113">
        <v>2.3863400000000001</v>
      </c>
    </row>
    <row r="4772" spans="1:8" s="55" customFormat="1" ht="51.75" x14ac:dyDescent="0.25">
      <c r="A4772" s="143" t="s">
        <v>3115</v>
      </c>
      <c r="B4772" s="149" t="s">
        <v>3178</v>
      </c>
      <c r="C4772" s="40">
        <v>2022</v>
      </c>
      <c r="D4772" s="40">
        <v>0.22</v>
      </c>
      <c r="E4772" s="112">
        <v>1</v>
      </c>
      <c r="F4772" s="43">
        <v>4.5</v>
      </c>
      <c r="G4772" s="113">
        <v>1.7799799999999999</v>
      </c>
    </row>
    <row r="4773" spans="1:8" s="55" customFormat="1" ht="51.75" x14ac:dyDescent="0.25">
      <c r="A4773" s="143" t="s">
        <v>3115</v>
      </c>
      <c r="B4773" s="149" t="s">
        <v>3178</v>
      </c>
      <c r="C4773" s="40">
        <v>2022</v>
      </c>
      <c r="D4773" s="40">
        <v>0.22</v>
      </c>
      <c r="E4773" s="112">
        <v>1</v>
      </c>
      <c r="F4773" s="43">
        <v>2</v>
      </c>
      <c r="G4773" s="113">
        <v>1.8522000000000001</v>
      </c>
    </row>
    <row r="4774" spans="1:8" s="55" customFormat="1" ht="51.75" x14ac:dyDescent="0.25">
      <c r="A4774" s="143" t="s">
        <v>3115</v>
      </c>
      <c r="B4774" s="149" t="s">
        <v>3178</v>
      </c>
      <c r="C4774" s="40">
        <v>2022</v>
      </c>
      <c r="D4774" s="40">
        <v>0.22</v>
      </c>
      <c r="E4774" s="112">
        <v>1</v>
      </c>
      <c r="F4774" s="43">
        <v>4.5</v>
      </c>
      <c r="G4774" s="113">
        <v>4.9913499999999997</v>
      </c>
      <c r="H4774" s="165"/>
    </row>
    <row r="4775" spans="1:8" s="55" customFormat="1" ht="51.75" x14ac:dyDescent="0.25">
      <c r="A4775" s="143" t="s">
        <v>3115</v>
      </c>
      <c r="B4775" s="149" t="s">
        <v>3178</v>
      </c>
      <c r="C4775" s="40">
        <v>2022</v>
      </c>
      <c r="D4775" s="40">
        <v>0.22</v>
      </c>
      <c r="E4775" s="112">
        <v>1</v>
      </c>
      <c r="F4775" s="43">
        <v>4.5</v>
      </c>
      <c r="G4775" s="113">
        <v>4.9913499999999997</v>
      </c>
      <c r="H4775" s="165"/>
    </row>
    <row r="4776" spans="1:8" s="55" customFormat="1" ht="51.75" x14ac:dyDescent="0.25">
      <c r="A4776" s="143" t="s">
        <v>3115</v>
      </c>
      <c r="B4776" s="149" t="s">
        <v>3178</v>
      </c>
      <c r="C4776" s="40">
        <v>2022</v>
      </c>
      <c r="D4776" s="40">
        <v>0.22</v>
      </c>
      <c r="E4776" s="112">
        <v>1</v>
      </c>
      <c r="F4776" s="112">
        <v>5</v>
      </c>
      <c r="G4776" s="113">
        <v>1.8246800000000001</v>
      </c>
      <c r="H4776" s="165"/>
    </row>
    <row r="4777" spans="1:8" s="55" customFormat="1" ht="51.75" x14ac:dyDescent="0.25">
      <c r="A4777" s="143" t="s">
        <v>3115</v>
      </c>
      <c r="B4777" s="149" t="s">
        <v>3178</v>
      </c>
      <c r="C4777" s="40">
        <v>2022</v>
      </c>
      <c r="D4777" s="40">
        <v>0.22</v>
      </c>
      <c r="E4777" s="112">
        <v>1</v>
      </c>
      <c r="F4777" s="112">
        <v>5</v>
      </c>
      <c r="G4777" s="113">
        <v>1.8246800000000001</v>
      </c>
      <c r="H4777" s="165"/>
    </row>
    <row r="4778" spans="1:8" s="55" customFormat="1" ht="51.75" x14ac:dyDescent="0.25">
      <c r="A4778" s="143" t="s">
        <v>3115</v>
      </c>
      <c r="B4778" s="149" t="s">
        <v>3178</v>
      </c>
      <c r="C4778" s="40">
        <v>2022</v>
      </c>
      <c r="D4778" s="40">
        <v>0.22</v>
      </c>
      <c r="E4778" s="112">
        <v>1</v>
      </c>
      <c r="F4778" s="112">
        <v>2</v>
      </c>
      <c r="G4778" s="113">
        <v>1.8246800000000001</v>
      </c>
      <c r="H4778" s="165"/>
    </row>
    <row r="4779" spans="1:8" s="55" customFormat="1" ht="51.75" x14ac:dyDescent="0.25">
      <c r="A4779" s="143" t="s">
        <v>3115</v>
      </c>
      <c r="B4779" s="149" t="s">
        <v>3178</v>
      </c>
      <c r="C4779" s="40">
        <v>2022</v>
      </c>
      <c r="D4779" s="40">
        <v>0.22</v>
      </c>
      <c r="E4779" s="112">
        <v>1</v>
      </c>
      <c r="F4779" s="112">
        <v>5</v>
      </c>
      <c r="G4779" s="113">
        <v>1.8246800000000001</v>
      </c>
      <c r="H4779" s="165"/>
    </row>
    <row r="4780" spans="1:8" s="55" customFormat="1" ht="51.75" x14ac:dyDescent="0.25">
      <c r="A4780" s="143" t="s">
        <v>3115</v>
      </c>
      <c r="B4780" s="149" t="s">
        <v>3178</v>
      </c>
      <c r="C4780" s="40">
        <v>2022</v>
      </c>
      <c r="D4780" s="40">
        <v>0.22</v>
      </c>
      <c r="E4780" s="112">
        <v>1</v>
      </c>
      <c r="F4780" s="112">
        <v>5</v>
      </c>
      <c r="G4780" s="113">
        <v>1.8246800000000001</v>
      </c>
      <c r="H4780" s="165"/>
    </row>
    <row r="4781" spans="1:8" s="55" customFormat="1" ht="51.75" x14ac:dyDescent="0.25">
      <c r="A4781" s="143" t="s">
        <v>3115</v>
      </c>
      <c r="B4781" s="149" t="s">
        <v>3178</v>
      </c>
      <c r="C4781" s="40">
        <v>2022</v>
      </c>
      <c r="D4781" s="40">
        <v>0.22</v>
      </c>
      <c r="E4781" s="112">
        <v>1</v>
      </c>
      <c r="F4781" s="43">
        <v>4.5</v>
      </c>
      <c r="G4781" s="113">
        <v>1.88903</v>
      </c>
      <c r="H4781" s="165"/>
    </row>
    <row r="4782" spans="1:8" s="55" customFormat="1" ht="51.75" x14ac:dyDescent="0.25">
      <c r="A4782" s="143" t="s">
        <v>3115</v>
      </c>
      <c r="B4782" s="149" t="s">
        <v>3178</v>
      </c>
      <c r="C4782" s="40">
        <v>2022</v>
      </c>
      <c r="D4782" s="40">
        <v>0.22</v>
      </c>
      <c r="E4782" s="112">
        <v>1</v>
      </c>
      <c r="F4782" s="112">
        <v>1</v>
      </c>
      <c r="G4782" s="113">
        <v>10.42146</v>
      </c>
      <c r="H4782" s="165"/>
    </row>
    <row r="4783" spans="1:8" s="55" customFormat="1" ht="51.75" x14ac:dyDescent="0.25">
      <c r="A4783" s="143" t="s">
        <v>3115</v>
      </c>
      <c r="B4783" s="149" t="s">
        <v>3178</v>
      </c>
      <c r="C4783" s="40">
        <v>2022</v>
      </c>
      <c r="D4783" s="40">
        <v>0.22</v>
      </c>
      <c r="E4783" s="112">
        <v>1</v>
      </c>
      <c r="F4783" s="43">
        <v>4.5</v>
      </c>
      <c r="G4783" s="113">
        <v>5.0556900000000002</v>
      </c>
      <c r="H4783" s="165"/>
    </row>
    <row r="4784" spans="1:8" s="55" customFormat="1" ht="51.75" x14ac:dyDescent="0.25">
      <c r="A4784" s="143" t="s">
        <v>3115</v>
      </c>
      <c r="B4784" s="149" t="s">
        <v>3178</v>
      </c>
      <c r="C4784" s="40">
        <v>2022</v>
      </c>
      <c r="D4784" s="40">
        <v>0.22</v>
      </c>
      <c r="E4784" s="112">
        <v>1</v>
      </c>
      <c r="F4784" s="112">
        <v>5</v>
      </c>
      <c r="G4784" s="113">
        <v>10.42146</v>
      </c>
      <c r="H4784" s="165"/>
    </row>
    <row r="4785" spans="1:8" s="55" customFormat="1" ht="51.75" x14ac:dyDescent="0.25">
      <c r="A4785" s="143" t="s">
        <v>3115</v>
      </c>
      <c r="B4785" s="149" t="s">
        <v>3178</v>
      </c>
      <c r="C4785" s="40">
        <v>2022</v>
      </c>
      <c r="D4785" s="40">
        <v>0.22</v>
      </c>
      <c r="E4785" s="112">
        <v>1</v>
      </c>
      <c r="F4785" s="112">
        <v>2</v>
      </c>
      <c r="G4785" s="113">
        <v>1.8439000000000001</v>
      </c>
      <c r="H4785" s="165"/>
    </row>
    <row r="4786" spans="1:8" s="55" customFormat="1" ht="51.75" x14ac:dyDescent="0.25">
      <c r="A4786" s="143" t="s">
        <v>3115</v>
      </c>
      <c r="B4786" s="149" t="s">
        <v>3178</v>
      </c>
      <c r="C4786" s="40">
        <v>2022</v>
      </c>
      <c r="D4786" s="40">
        <v>0.22</v>
      </c>
      <c r="E4786" s="112">
        <v>1</v>
      </c>
      <c r="F4786" s="43">
        <v>4.5</v>
      </c>
      <c r="G4786" s="113">
        <v>1.8439000000000001</v>
      </c>
      <c r="H4786" s="165"/>
    </row>
    <row r="4787" spans="1:8" s="55" customFormat="1" ht="51.75" x14ac:dyDescent="0.25">
      <c r="A4787" s="143" t="s">
        <v>3115</v>
      </c>
      <c r="B4787" s="149" t="s">
        <v>3178</v>
      </c>
      <c r="C4787" s="40">
        <v>2022</v>
      </c>
      <c r="D4787" s="40">
        <v>0.22</v>
      </c>
      <c r="E4787" s="112">
        <v>1</v>
      </c>
      <c r="F4787" s="43">
        <v>4.5</v>
      </c>
      <c r="G4787" s="113">
        <v>1.8439000000000001</v>
      </c>
      <c r="H4787" s="165"/>
    </row>
    <row r="4788" spans="1:8" s="55" customFormat="1" ht="51.75" x14ac:dyDescent="0.25">
      <c r="A4788" s="143" t="s">
        <v>3115</v>
      </c>
      <c r="B4788" s="149" t="s">
        <v>3178</v>
      </c>
      <c r="C4788" s="40">
        <v>2022</v>
      </c>
      <c r="D4788" s="40">
        <v>0.22</v>
      </c>
      <c r="E4788" s="112">
        <v>1</v>
      </c>
      <c r="F4788" s="43">
        <v>4.5</v>
      </c>
      <c r="G4788" s="113">
        <v>10.40353</v>
      </c>
      <c r="H4788" s="165"/>
    </row>
    <row r="4789" spans="1:8" s="55" customFormat="1" ht="51.75" x14ac:dyDescent="0.25">
      <c r="A4789" s="143" t="s">
        <v>3115</v>
      </c>
      <c r="B4789" s="149" t="s">
        <v>3178</v>
      </c>
      <c r="C4789" s="40">
        <v>2022</v>
      </c>
      <c r="D4789" s="40">
        <v>0.22</v>
      </c>
      <c r="E4789" s="112">
        <v>1</v>
      </c>
      <c r="F4789" s="43">
        <v>4.5</v>
      </c>
      <c r="G4789" s="113">
        <v>1.8790100000000001</v>
      </c>
      <c r="H4789" s="165"/>
    </row>
    <row r="4790" spans="1:8" s="55" customFormat="1" ht="51.75" x14ac:dyDescent="0.25">
      <c r="A4790" s="143" t="s">
        <v>3115</v>
      </c>
      <c r="B4790" s="149" t="s">
        <v>3178</v>
      </c>
      <c r="C4790" s="40">
        <v>2022</v>
      </c>
      <c r="D4790" s="40">
        <v>0.22</v>
      </c>
      <c r="E4790" s="112">
        <v>1</v>
      </c>
      <c r="F4790" s="112">
        <v>2</v>
      </c>
      <c r="G4790" s="113">
        <v>7.8559400000000004</v>
      </c>
      <c r="H4790" s="165"/>
    </row>
    <row r="4791" spans="1:8" s="55" customFormat="1" ht="51.75" x14ac:dyDescent="0.25">
      <c r="A4791" s="143" t="s">
        <v>3115</v>
      </c>
      <c r="B4791" s="149" t="s">
        <v>3178</v>
      </c>
      <c r="C4791" s="40">
        <v>2022</v>
      </c>
      <c r="D4791" s="40">
        <v>0.22</v>
      </c>
      <c r="E4791" s="112">
        <v>1</v>
      </c>
      <c r="F4791" s="112">
        <v>1</v>
      </c>
      <c r="G4791" s="113">
        <v>9.9930299999999992</v>
      </c>
      <c r="H4791" s="165"/>
    </row>
    <row r="4792" spans="1:8" s="55" customFormat="1" ht="53.45" customHeight="1" x14ac:dyDescent="0.25">
      <c r="A4792" s="143" t="s">
        <v>3115</v>
      </c>
      <c r="B4792" s="149" t="s">
        <v>3178</v>
      </c>
      <c r="C4792" s="40">
        <v>2022</v>
      </c>
      <c r="D4792" s="40">
        <v>0.22</v>
      </c>
      <c r="E4792" s="112">
        <v>1</v>
      </c>
      <c r="F4792" s="112">
        <v>15</v>
      </c>
      <c r="G4792" s="113">
        <v>7.8559400000000004</v>
      </c>
      <c r="H4792" s="165"/>
    </row>
    <row r="4793" spans="1:8" s="55" customFormat="1" ht="53.45" customHeight="1" x14ac:dyDescent="0.25">
      <c r="A4793" s="143" t="s">
        <v>3115</v>
      </c>
      <c r="B4793" s="149" t="s">
        <v>3178</v>
      </c>
      <c r="C4793" s="40">
        <v>2022</v>
      </c>
      <c r="D4793" s="40">
        <v>0.22</v>
      </c>
      <c r="E4793" s="112">
        <v>1</v>
      </c>
      <c r="F4793" s="112">
        <v>5</v>
      </c>
      <c r="G4793" s="113">
        <v>9.9930299999999992</v>
      </c>
      <c r="H4793" s="165"/>
    </row>
    <row r="4794" spans="1:8" s="55" customFormat="1" ht="53.45" customHeight="1" x14ac:dyDescent="0.25">
      <c r="A4794" s="143" t="s">
        <v>3115</v>
      </c>
      <c r="B4794" s="149" t="s">
        <v>3178</v>
      </c>
      <c r="C4794" s="40">
        <v>2022</v>
      </c>
      <c r="D4794" s="40">
        <v>0.22</v>
      </c>
      <c r="E4794" s="112">
        <v>1</v>
      </c>
      <c r="F4794" s="112">
        <v>5</v>
      </c>
      <c r="G4794" s="113">
        <v>1.83081</v>
      </c>
      <c r="H4794" s="165"/>
    </row>
    <row r="4795" spans="1:8" s="55" customFormat="1" ht="53.45" customHeight="1" x14ac:dyDescent="0.25">
      <c r="A4795" s="143" t="s">
        <v>3115</v>
      </c>
      <c r="B4795" s="149" t="s">
        <v>3178</v>
      </c>
      <c r="C4795" s="40">
        <v>2022</v>
      </c>
      <c r="D4795" s="40">
        <v>0.22</v>
      </c>
      <c r="E4795" s="112">
        <v>1</v>
      </c>
      <c r="F4795" s="112">
        <v>5</v>
      </c>
      <c r="G4795" s="113">
        <v>1.83081</v>
      </c>
      <c r="H4795" s="165"/>
    </row>
    <row r="4796" spans="1:8" s="55" customFormat="1" ht="53.45" customHeight="1" x14ac:dyDescent="0.25">
      <c r="A4796" s="143" t="s">
        <v>3115</v>
      </c>
      <c r="B4796" s="149" t="s">
        <v>3178</v>
      </c>
      <c r="C4796" s="40">
        <v>2022</v>
      </c>
      <c r="D4796" s="40">
        <v>0.22</v>
      </c>
      <c r="E4796" s="112">
        <v>1</v>
      </c>
      <c r="F4796" s="112">
        <v>5</v>
      </c>
      <c r="G4796" s="113">
        <v>1.83081</v>
      </c>
      <c r="H4796" s="165"/>
    </row>
    <row r="4797" spans="1:8" s="131" customFormat="1" ht="53.45" customHeight="1" x14ac:dyDescent="0.25">
      <c r="A4797" s="143" t="s">
        <v>3115</v>
      </c>
      <c r="B4797" s="149" t="s">
        <v>3178</v>
      </c>
      <c r="C4797" s="40">
        <v>2022</v>
      </c>
      <c r="D4797" s="40">
        <v>0.22</v>
      </c>
      <c r="E4797" s="112">
        <v>1</v>
      </c>
      <c r="F4797" s="112">
        <v>3</v>
      </c>
      <c r="G4797" s="113">
        <v>20.51322</v>
      </c>
    </row>
    <row r="4798" spans="1:8" s="131" customFormat="1" ht="51.75" x14ac:dyDescent="0.25">
      <c r="A4798" s="143" t="s">
        <v>3115</v>
      </c>
      <c r="B4798" s="149" t="s">
        <v>3178</v>
      </c>
      <c r="C4798" s="40">
        <v>2022</v>
      </c>
      <c r="D4798" s="40">
        <v>0.22</v>
      </c>
      <c r="E4798" s="112">
        <v>1</v>
      </c>
      <c r="F4798" s="112">
        <v>5</v>
      </c>
      <c r="G4798" s="113">
        <v>9.9823900000000005</v>
      </c>
    </row>
    <row r="4799" spans="1:8" s="131" customFormat="1" ht="51.75" x14ac:dyDescent="0.25">
      <c r="A4799" s="143" t="s">
        <v>3115</v>
      </c>
      <c r="B4799" s="149" t="s">
        <v>3178</v>
      </c>
      <c r="C4799" s="40">
        <v>2022</v>
      </c>
      <c r="D4799" s="40">
        <v>0.22</v>
      </c>
      <c r="E4799" s="112">
        <v>1</v>
      </c>
      <c r="F4799" s="112">
        <v>5</v>
      </c>
      <c r="G4799" s="113">
        <v>23.12735</v>
      </c>
    </row>
    <row r="4800" spans="1:8" s="131" customFormat="1" ht="54.6" customHeight="1" x14ac:dyDescent="0.25">
      <c r="A4800" s="143" t="s">
        <v>3115</v>
      </c>
      <c r="B4800" s="149" t="s">
        <v>3179</v>
      </c>
      <c r="C4800" s="40">
        <v>2022</v>
      </c>
      <c r="D4800" s="265" t="s">
        <v>1943</v>
      </c>
      <c r="E4800" s="112">
        <v>1</v>
      </c>
      <c r="F4800" s="112">
        <v>8</v>
      </c>
      <c r="G4800" s="113">
        <v>3.82463</v>
      </c>
    </row>
    <row r="4801" spans="1:7" s="131" customFormat="1" ht="51.75" x14ac:dyDescent="0.25">
      <c r="A4801" s="143" t="s">
        <v>3115</v>
      </c>
      <c r="B4801" s="149" t="s">
        <v>3179</v>
      </c>
      <c r="C4801" s="40">
        <v>2022</v>
      </c>
      <c r="D4801" s="265" t="s">
        <v>1943</v>
      </c>
      <c r="E4801" s="112">
        <v>1</v>
      </c>
      <c r="F4801" s="112">
        <v>7</v>
      </c>
      <c r="G4801" s="113">
        <v>3.82463</v>
      </c>
    </row>
    <row r="4802" spans="1:7" s="131" customFormat="1" ht="51.75" x14ac:dyDescent="0.25">
      <c r="A4802" s="143" t="s">
        <v>3115</v>
      </c>
      <c r="B4802" s="149" t="s">
        <v>3179</v>
      </c>
      <c r="C4802" s="40">
        <v>2022</v>
      </c>
      <c r="D4802" s="265" t="s">
        <v>1943</v>
      </c>
      <c r="E4802" s="112">
        <v>1</v>
      </c>
      <c r="F4802" s="112">
        <v>5</v>
      </c>
      <c r="G4802" s="113">
        <v>3.82463</v>
      </c>
    </row>
    <row r="4803" spans="1:7" s="131" customFormat="1" ht="51.75" x14ac:dyDescent="0.25">
      <c r="A4803" s="143" t="s">
        <v>3115</v>
      </c>
      <c r="B4803" s="149" t="s">
        <v>3179</v>
      </c>
      <c r="C4803" s="40">
        <v>2022</v>
      </c>
      <c r="D4803" s="265" t="s">
        <v>1943</v>
      </c>
      <c r="E4803" s="112">
        <v>1</v>
      </c>
      <c r="F4803" s="112">
        <v>7</v>
      </c>
      <c r="G4803" s="113">
        <v>3.82463</v>
      </c>
    </row>
    <row r="4804" spans="1:7" s="131" customFormat="1" ht="51.75" x14ac:dyDescent="0.25">
      <c r="A4804" s="143" t="s">
        <v>3115</v>
      </c>
      <c r="B4804" s="149" t="s">
        <v>3179</v>
      </c>
      <c r="C4804" s="40">
        <v>2022</v>
      </c>
      <c r="D4804" s="265" t="s">
        <v>1943</v>
      </c>
      <c r="E4804" s="112">
        <v>1</v>
      </c>
      <c r="F4804" s="112">
        <v>5</v>
      </c>
      <c r="G4804" s="113">
        <v>3.82463</v>
      </c>
    </row>
    <row r="4805" spans="1:7" s="131" customFormat="1" ht="51.75" x14ac:dyDescent="0.25">
      <c r="A4805" s="143" t="s">
        <v>3115</v>
      </c>
      <c r="B4805" s="149" t="s">
        <v>3179</v>
      </c>
      <c r="C4805" s="40">
        <v>2022</v>
      </c>
      <c r="D4805" s="265" t="s">
        <v>1943</v>
      </c>
      <c r="E4805" s="112">
        <v>1</v>
      </c>
      <c r="F4805" s="112">
        <v>5</v>
      </c>
      <c r="G4805" s="113">
        <v>3.82463</v>
      </c>
    </row>
    <row r="4806" spans="1:7" s="131" customFormat="1" ht="51.75" x14ac:dyDescent="0.25">
      <c r="A4806" s="143" t="s">
        <v>3115</v>
      </c>
      <c r="B4806" s="149" t="s">
        <v>3179</v>
      </c>
      <c r="C4806" s="40">
        <v>2022</v>
      </c>
      <c r="D4806" s="265" t="s">
        <v>1943</v>
      </c>
      <c r="E4806" s="112">
        <v>1</v>
      </c>
      <c r="F4806" s="112">
        <v>5</v>
      </c>
      <c r="G4806" s="113">
        <v>3.82463</v>
      </c>
    </row>
    <row r="4807" spans="1:7" s="131" customFormat="1" ht="51.75" x14ac:dyDescent="0.25">
      <c r="A4807" s="143" t="s">
        <v>3115</v>
      </c>
      <c r="B4807" s="149" t="s">
        <v>3179</v>
      </c>
      <c r="C4807" s="40">
        <v>2022</v>
      </c>
      <c r="D4807" s="265" t="s">
        <v>1943</v>
      </c>
      <c r="E4807" s="112">
        <v>1</v>
      </c>
      <c r="F4807" s="112">
        <v>7</v>
      </c>
      <c r="G4807" s="113">
        <v>3.82463</v>
      </c>
    </row>
    <row r="4808" spans="1:7" s="131" customFormat="1" ht="51.75" x14ac:dyDescent="0.25">
      <c r="A4808" s="143" t="s">
        <v>3115</v>
      </c>
      <c r="B4808" s="149" t="s">
        <v>3179</v>
      </c>
      <c r="C4808" s="40">
        <v>2022</v>
      </c>
      <c r="D4808" s="265" t="s">
        <v>1943</v>
      </c>
      <c r="E4808" s="112">
        <v>1</v>
      </c>
      <c r="F4808" s="112">
        <v>7</v>
      </c>
      <c r="G4808" s="113">
        <v>3.82463</v>
      </c>
    </row>
    <row r="4809" spans="1:7" s="131" customFormat="1" ht="51.75" x14ac:dyDescent="0.25">
      <c r="A4809" s="143" t="s">
        <v>3115</v>
      </c>
      <c r="B4809" s="149" t="s">
        <v>3179</v>
      </c>
      <c r="C4809" s="40">
        <v>2022</v>
      </c>
      <c r="D4809" s="265" t="s">
        <v>1943</v>
      </c>
      <c r="E4809" s="112">
        <v>1</v>
      </c>
      <c r="F4809" s="112">
        <v>10</v>
      </c>
      <c r="G4809" s="113">
        <v>3.82463</v>
      </c>
    </row>
    <row r="4810" spans="1:7" s="131" customFormat="1" ht="51.75" x14ac:dyDescent="0.25">
      <c r="A4810" s="143" t="s">
        <v>3115</v>
      </c>
      <c r="B4810" s="149" t="s">
        <v>3179</v>
      </c>
      <c r="C4810" s="40">
        <v>2022</v>
      </c>
      <c r="D4810" s="265" t="s">
        <v>1943</v>
      </c>
      <c r="E4810" s="112">
        <v>1</v>
      </c>
      <c r="F4810" s="112">
        <v>5</v>
      </c>
      <c r="G4810" s="113">
        <v>8.9118300000000001</v>
      </c>
    </row>
    <row r="4811" spans="1:7" s="131" customFormat="1" ht="51.75" x14ac:dyDescent="0.25">
      <c r="A4811" s="143" t="s">
        <v>3115</v>
      </c>
      <c r="B4811" s="149" t="s">
        <v>3179</v>
      </c>
      <c r="C4811" s="40">
        <v>2022</v>
      </c>
      <c r="D4811" s="265" t="s">
        <v>1943</v>
      </c>
      <c r="E4811" s="112">
        <v>1</v>
      </c>
      <c r="F4811" s="112">
        <v>7</v>
      </c>
      <c r="G4811" s="113">
        <v>8.9118300000000001</v>
      </c>
    </row>
    <row r="4812" spans="1:7" s="131" customFormat="1" ht="51.75" x14ac:dyDescent="0.25">
      <c r="A4812" s="143" t="s">
        <v>3115</v>
      </c>
      <c r="B4812" s="149" t="s">
        <v>3179</v>
      </c>
      <c r="C4812" s="40">
        <v>2022</v>
      </c>
      <c r="D4812" s="265" t="s">
        <v>1943</v>
      </c>
      <c r="E4812" s="112">
        <v>1</v>
      </c>
      <c r="F4812" s="112">
        <v>5</v>
      </c>
      <c r="G4812" s="113">
        <v>8.9118300000000001</v>
      </c>
    </row>
    <row r="4813" spans="1:7" s="131" customFormat="1" ht="51.75" x14ac:dyDescent="0.25">
      <c r="A4813" s="143" t="s">
        <v>3115</v>
      </c>
      <c r="B4813" s="149" t="s">
        <v>3179</v>
      </c>
      <c r="C4813" s="40">
        <v>2022</v>
      </c>
      <c r="D4813" s="265" t="s">
        <v>1943</v>
      </c>
      <c r="E4813" s="112">
        <v>1</v>
      </c>
      <c r="F4813" s="112">
        <v>5</v>
      </c>
      <c r="G4813" s="113">
        <v>8.9118300000000001</v>
      </c>
    </row>
    <row r="4814" spans="1:7" s="131" customFormat="1" ht="51.75" x14ac:dyDescent="0.25">
      <c r="A4814" s="143" t="s">
        <v>3115</v>
      </c>
      <c r="B4814" s="149" t="s">
        <v>3179</v>
      </c>
      <c r="C4814" s="40">
        <v>2022</v>
      </c>
      <c r="D4814" s="265" t="s">
        <v>1943</v>
      </c>
      <c r="E4814" s="112">
        <v>1</v>
      </c>
      <c r="F4814" s="112">
        <v>5</v>
      </c>
      <c r="G4814" s="113">
        <v>8.9118300000000001</v>
      </c>
    </row>
    <row r="4815" spans="1:7" s="131" customFormat="1" ht="51.75" x14ac:dyDescent="0.25">
      <c r="A4815" s="143" t="s">
        <v>3115</v>
      </c>
      <c r="B4815" s="149" t="s">
        <v>3179</v>
      </c>
      <c r="C4815" s="40">
        <v>2022</v>
      </c>
      <c r="D4815" s="265" t="s">
        <v>1943</v>
      </c>
      <c r="E4815" s="112">
        <v>1</v>
      </c>
      <c r="F4815" s="112">
        <v>5</v>
      </c>
      <c r="G4815" s="113">
        <v>8.9118300000000001</v>
      </c>
    </row>
    <row r="4816" spans="1:7" s="131" customFormat="1" ht="51.75" x14ac:dyDescent="0.25">
      <c r="A4816" s="143" t="s">
        <v>3115</v>
      </c>
      <c r="B4816" s="149" t="s">
        <v>3179</v>
      </c>
      <c r="C4816" s="40">
        <v>2022</v>
      </c>
      <c r="D4816" s="265" t="s">
        <v>1943</v>
      </c>
      <c r="E4816" s="112">
        <v>1</v>
      </c>
      <c r="F4816" s="112">
        <v>7</v>
      </c>
      <c r="G4816" s="113">
        <v>8.9118300000000001</v>
      </c>
    </row>
    <row r="4817" spans="1:7" s="131" customFormat="1" ht="51.75" x14ac:dyDescent="0.25">
      <c r="A4817" s="143" t="s">
        <v>3115</v>
      </c>
      <c r="B4817" s="149" t="s">
        <v>3179</v>
      </c>
      <c r="C4817" s="40">
        <v>2022</v>
      </c>
      <c r="D4817" s="265" t="s">
        <v>1943</v>
      </c>
      <c r="E4817" s="112">
        <v>1</v>
      </c>
      <c r="F4817" s="112">
        <v>7</v>
      </c>
      <c r="G4817" s="113">
        <v>8.9118300000000001</v>
      </c>
    </row>
    <row r="4818" spans="1:7" s="131" customFormat="1" ht="51.75" x14ac:dyDescent="0.25">
      <c r="A4818" s="143" t="s">
        <v>3115</v>
      </c>
      <c r="B4818" s="149" t="s">
        <v>3179</v>
      </c>
      <c r="C4818" s="40">
        <v>2022</v>
      </c>
      <c r="D4818" s="265" t="s">
        <v>1943</v>
      </c>
      <c r="E4818" s="112">
        <v>1</v>
      </c>
      <c r="F4818" s="112">
        <v>8</v>
      </c>
      <c r="G4818" s="113">
        <v>8.9118300000000001</v>
      </c>
    </row>
    <row r="4819" spans="1:7" s="131" customFormat="1" ht="51.75" x14ac:dyDescent="0.25">
      <c r="A4819" s="143" t="s">
        <v>3115</v>
      </c>
      <c r="B4819" s="149" t="s">
        <v>3179</v>
      </c>
      <c r="C4819" s="40">
        <v>2022</v>
      </c>
      <c r="D4819" s="265" t="s">
        <v>1943</v>
      </c>
      <c r="E4819" s="112">
        <v>1</v>
      </c>
      <c r="F4819" s="112">
        <v>7</v>
      </c>
      <c r="G4819" s="113">
        <v>8.9118300000000001</v>
      </c>
    </row>
    <row r="4820" spans="1:7" s="131" customFormat="1" ht="51.75" x14ac:dyDescent="0.25">
      <c r="A4820" s="143" t="s">
        <v>3115</v>
      </c>
      <c r="B4820" s="149" t="s">
        <v>3179</v>
      </c>
      <c r="C4820" s="40">
        <v>2022</v>
      </c>
      <c r="D4820" s="265" t="s">
        <v>1943</v>
      </c>
      <c r="E4820" s="112">
        <v>1</v>
      </c>
      <c r="F4820" s="112">
        <v>8</v>
      </c>
      <c r="G4820" s="113">
        <v>8.9118300000000001</v>
      </c>
    </row>
    <row r="4821" spans="1:7" s="131" customFormat="1" ht="51.75" x14ac:dyDescent="0.25">
      <c r="A4821" s="143" t="s">
        <v>3115</v>
      </c>
      <c r="B4821" s="149" t="s">
        <v>3179</v>
      </c>
      <c r="C4821" s="40">
        <v>2022</v>
      </c>
      <c r="D4821" s="265" t="s">
        <v>1943</v>
      </c>
      <c r="E4821" s="112">
        <v>1</v>
      </c>
      <c r="F4821" s="112">
        <v>7</v>
      </c>
      <c r="G4821" s="113">
        <v>8.9118300000000001</v>
      </c>
    </row>
    <row r="4822" spans="1:7" s="131" customFormat="1" ht="51.75" x14ac:dyDescent="0.25">
      <c r="A4822" s="143" t="s">
        <v>3115</v>
      </c>
      <c r="B4822" s="149" t="s">
        <v>3179</v>
      </c>
      <c r="C4822" s="40">
        <v>2022</v>
      </c>
      <c r="D4822" s="265" t="s">
        <v>1943</v>
      </c>
      <c r="E4822" s="112">
        <v>1</v>
      </c>
      <c r="F4822" s="112">
        <v>8</v>
      </c>
      <c r="G4822" s="113">
        <v>8.9118999999999993</v>
      </c>
    </row>
    <row r="4823" spans="1:7" s="131" customFormat="1" ht="51.75" x14ac:dyDescent="0.25">
      <c r="A4823" s="143" t="s">
        <v>3115</v>
      </c>
      <c r="B4823" s="149" t="s">
        <v>3179</v>
      </c>
      <c r="C4823" s="40">
        <v>2022</v>
      </c>
      <c r="D4823" s="265" t="s">
        <v>1943</v>
      </c>
      <c r="E4823" s="112">
        <v>1</v>
      </c>
      <c r="F4823" s="112">
        <v>6</v>
      </c>
      <c r="G4823" s="113">
        <v>8.9118300000000001</v>
      </c>
    </row>
    <row r="4824" spans="1:7" s="131" customFormat="1" ht="51.75" x14ac:dyDescent="0.25">
      <c r="A4824" s="143" t="s">
        <v>3115</v>
      </c>
      <c r="B4824" s="149" t="s">
        <v>3179</v>
      </c>
      <c r="C4824" s="40">
        <v>2022</v>
      </c>
      <c r="D4824" s="265" t="s">
        <v>1943</v>
      </c>
      <c r="E4824" s="112">
        <v>1</v>
      </c>
      <c r="F4824" s="112">
        <v>5</v>
      </c>
      <c r="G4824" s="113">
        <v>8.9118300000000001</v>
      </c>
    </row>
    <row r="4825" spans="1:7" s="131" customFormat="1" ht="51.75" x14ac:dyDescent="0.25">
      <c r="A4825" s="143" t="s">
        <v>3115</v>
      </c>
      <c r="B4825" s="149" t="s">
        <v>3179</v>
      </c>
      <c r="C4825" s="40">
        <v>2022</v>
      </c>
      <c r="D4825" s="265" t="s">
        <v>1943</v>
      </c>
      <c r="E4825" s="112">
        <v>1</v>
      </c>
      <c r="F4825" s="112">
        <v>7</v>
      </c>
      <c r="G4825" s="113">
        <v>8.9118300000000001</v>
      </c>
    </row>
    <row r="4826" spans="1:7" s="131" customFormat="1" ht="51.75" x14ac:dyDescent="0.25">
      <c r="A4826" s="143" t="s">
        <v>3115</v>
      </c>
      <c r="B4826" s="149" t="s">
        <v>3179</v>
      </c>
      <c r="C4826" s="40">
        <v>2022</v>
      </c>
      <c r="D4826" s="265" t="s">
        <v>1943</v>
      </c>
      <c r="E4826" s="112">
        <v>1</v>
      </c>
      <c r="F4826" s="112">
        <v>7</v>
      </c>
      <c r="G4826" s="113">
        <v>8.9118300000000001</v>
      </c>
    </row>
    <row r="4827" spans="1:7" s="131" customFormat="1" ht="51.75" x14ac:dyDescent="0.25">
      <c r="A4827" s="143" t="s">
        <v>3115</v>
      </c>
      <c r="B4827" s="149" t="s">
        <v>3179</v>
      </c>
      <c r="C4827" s="40">
        <v>2022</v>
      </c>
      <c r="D4827" s="265" t="s">
        <v>1943</v>
      </c>
      <c r="E4827" s="112">
        <v>1</v>
      </c>
      <c r="F4827" s="112">
        <v>8</v>
      </c>
      <c r="G4827" s="113">
        <v>8.9118300000000001</v>
      </c>
    </row>
    <row r="4828" spans="1:7" s="131" customFormat="1" ht="51.75" x14ac:dyDescent="0.25">
      <c r="A4828" s="143" t="s">
        <v>3115</v>
      </c>
      <c r="B4828" s="149" t="s">
        <v>3179</v>
      </c>
      <c r="C4828" s="40">
        <v>2022</v>
      </c>
      <c r="D4828" s="265" t="s">
        <v>1943</v>
      </c>
      <c r="E4828" s="112">
        <v>1</v>
      </c>
      <c r="F4828" s="112">
        <v>7</v>
      </c>
      <c r="G4828" s="113">
        <v>8.9118300000000001</v>
      </c>
    </row>
    <row r="4829" spans="1:7" s="131" customFormat="1" ht="51.75" x14ac:dyDescent="0.25">
      <c r="A4829" s="143" t="s">
        <v>3115</v>
      </c>
      <c r="B4829" s="149" t="s">
        <v>3179</v>
      </c>
      <c r="C4829" s="40">
        <v>2022</v>
      </c>
      <c r="D4829" s="265" t="s">
        <v>1943</v>
      </c>
      <c r="E4829" s="112">
        <v>1</v>
      </c>
      <c r="F4829" s="112">
        <v>10</v>
      </c>
      <c r="G4829" s="113">
        <v>8.9118300000000001</v>
      </c>
    </row>
    <row r="4830" spans="1:7" s="131" customFormat="1" ht="51.75" x14ac:dyDescent="0.25">
      <c r="A4830" s="143" t="s">
        <v>3115</v>
      </c>
      <c r="B4830" s="149" t="s">
        <v>3179</v>
      </c>
      <c r="C4830" s="40">
        <v>2022</v>
      </c>
      <c r="D4830" s="265" t="s">
        <v>1943</v>
      </c>
      <c r="E4830" s="112">
        <v>1</v>
      </c>
      <c r="F4830" s="112">
        <v>7</v>
      </c>
      <c r="G4830" s="113">
        <v>22.573250000000002</v>
      </c>
    </row>
    <row r="4831" spans="1:7" s="131" customFormat="1" ht="51.75" x14ac:dyDescent="0.25">
      <c r="A4831" s="143" t="s">
        <v>3115</v>
      </c>
      <c r="B4831" s="149" t="s">
        <v>3179</v>
      </c>
      <c r="C4831" s="40">
        <v>2022</v>
      </c>
      <c r="D4831" s="265" t="s">
        <v>1943</v>
      </c>
      <c r="E4831" s="112">
        <v>1</v>
      </c>
      <c r="F4831" s="112">
        <v>7</v>
      </c>
      <c r="G4831" s="113">
        <v>20.305299999999999</v>
      </c>
    </row>
    <row r="4832" spans="1:7" s="131" customFormat="1" ht="51.75" x14ac:dyDescent="0.25">
      <c r="A4832" s="143" t="s">
        <v>3115</v>
      </c>
      <c r="B4832" s="149" t="s">
        <v>3179</v>
      </c>
      <c r="C4832" s="40">
        <v>2022</v>
      </c>
      <c r="D4832" s="265" t="s">
        <v>1943</v>
      </c>
      <c r="E4832" s="112">
        <v>1</v>
      </c>
      <c r="F4832" s="112">
        <v>5</v>
      </c>
      <c r="G4832" s="113">
        <f>20.3053</f>
        <v>20.305299999999999</v>
      </c>
    </row>
    <row r="4833" spans="1:7" s="131" customFormat="1" ht="51.75" x14ac:dyDescent="0.25">
      <c r="A4833" s="143" t="s">
        <v>3115</v>
      </c>
      <c r="B4833" s="149" t="s">
        <v>3179</v>
      </c>
      <c r="C4833" s="40">
        <v>2022</v>
      </c>
      <c r="D4833" s="265" t="s">
        <v>1943</v>
      </c>
      <c r="E4833" s="112">
        <v>1</v>
      </c>
      <c r="F4833" s="112">
        <v>5</v>
      </c>
      <c r="G4833" s="113">
        <f t="shared" ref="G4833:G4834" si="47">20.3053</f>
        <v>20.305299999999999</v>
      </c>
    </row>
    <row r="4834" spans="1:7" s="131" customFormat="1" ht="51.75" x14ac:dyDescent="0.25">
      <c r="A4834" s="143" t="s">
        <v>3115</v>
      </c>
      <c r="B4834" s="149" t="s">
        <v>3179</v>
      </c>
      <c r="C4834" s="40">
        <v>2022</v>
      </c>
      <c r="D4834" s="265" t="s">
        <v>1943</v>
      </c>
      <c r="E4834" s="112">
        <v>1</v>
      </c>
      <c r="F4834" s="112">
        <v>5</v>
      </c>
      <c r="G4834" s="113">
        <f t="shared" si="47"/>
        <v>20.305299999999999</v>
      </c>
    </row>
    <row r="4835" spans="1:7" s="131" customFormat="1" ht="51.75" x14ac:dyDescent="0.25">
      <c r="A4835" s="143" t="s">
        <v>3115</v>
      </c>
      <c r="B4835" s="149" t="s">
        <v>3179</v>
      </c>
      <c r="C4835" s="40">
        <v>2022</v>
      </c>
      <c r="D4835" s="265" t="s">
        <v>1943</v>
      </c>
      <c r="E4835" s="112">
        <v>1</v>
      </c>
      <c r="F4835" s="112">
        <v>5</v>
      </c>
      <c r="G4835" s="113">
        <v>22.573250000000002</v>
      </c>
    </row>
    <row r="4836" spans="1:7" s="131" customFormat="1" ht="51.75" x14ac:dyDescent="0.25">
      <c r="A4836" s="143" t="s">
        <v>3115</v>
      </c>
      <c r="B4836" s="149" t="s">
        <v>3179</v>
      </c>
      <c r="C4836" s="40">
        <v>2022</v>
      </c>
      <c r="D4836" s="265" t="s">
        <v>1943</v>
      </c>
      <c r="E4836" s="112">
        <v>1</v>
      </c>
      <c r="F4836" s="112">
        <v>5</v>
      </c>
      <c r="G4836" s="113">
        <v>20.305289999999999</v>
      </c>
    </row>
    <row r="4837" spans="1:7" s="131" customFormat="1" ht="51.75" x14ac:dyDescent="0.25">
      <c r="A4837" s="143" t="s">
        <v>3115</v>
      </c>
      <c r="B4837" s="149" t="s">
        <v>3179</v>
      </c>
      <c r="C4837" s="40">
        <v>2022</v>
      </c>
      <c r="D4837" s="265" t="s">
        <v>1943</v>
      </c>
      <c r="E4837" s="112">
        <v>1</v>
      </c>
      <c r="F4837" s="112">
        <v>5</v>
      </c>
      <c r="G4837" s="113">
        <f>11.24659</f>
        <v>11.246589999999999</v>
      </c>
    </row>
    <row r="4838" spans="1:7" s="131" customFormat="1" ht="51.75" x14ac:dyDescent="0.25">
      <c r="A4838" s="143" t="s">
        <v>3115</v>
      </c>
      <c r="B4838" s="149" t="s">
        <v>3179</v>
      </c>
      <c r="C4838" s="40">
        <v>2022</v>
      </c>
      <c r="D4838" s="265" t="s">
        <v>1943</v>
      </c>
      <c r="E4838" s="112">
        <v>1</v>
      </c>
      <c r="F4838" s="112">
        <v>5</v>
      </c>
      <c r="G4838" s="113">
        <f>11.24659</f>
        <v>11.246589999999999</v>
      </c>
    </row>
    <row r="4839" spans="1:7" s="131" customFormat="1" ht="51.75" collapsed="1" x14ac:dyDescent="0.25">
      <c r="A4839" s="143" t="s">
        <v>3115</v>
      </c>
      <c r="B4839" s="149" t="s">
        <v>3180</v>
      </c>
      <c r="C4839" s="40">
        <v>2022</v>
      </c>
      <c r="D4839" s="265" t="s">
        <v>1943</v>
      </c>
      <c r="E4839" s="112">
        <v>1</v>
      </c>
      <c r="F4839" s="112">
        <v>1</v>
      </c>
      <c r="G4839" s="113">
        <v>4.6458500000000003</v>
      </c>
    </row>
    <row r="4840" spans="1:7" s="131" customFormat="1" ht="51.75" x14ac:dyDescent="0.25">
      <c r="A4840" s="143" t="s">
        <v>3115</v>
      </c>
      <c r="B4840" s="149" t="s">
        <v>3180</v>
      </c>
      <c r="C4840" s="40">
        <v>2022</v>
      </c>
      <c r="D4840" s="265" t="s">
        <v>1943</v>
      </c>
      <c r="E4840" s="112">
        <v>1</v>
      </c>
      <c r="F4840" s="112">
        <v>1</v>
      </c>
      <c r="G4840" s="113">
        <v>13.185510000000001</v>
      </c>
    </row>
    <row r="4841" spans="1:7" s="131" customFormat="1" ht="51.75" x14ac:dyDescent="0.25">
      <c r="A4841" s="143" t="s">
        <v>3115</v>
      </c>
      <c r="B4841" s="149" t="s">
        <v>3180</v>
      </c>
      <c r="C4841" s="40">
        <v>2022</v>
      </c>
      <c r="D4841" s="265" t="s">
        <v>1943</v>
      </c>
      <c r="E4841" s="112">
        <v>1</v>
      </c>
      <c r="F4841" s="112">
        <v>7</v>
      </c>
      <c r="G4841" s="113">
        <v>14.21381</v>
      </c>
    </row>
    <row r="4842" spans="1:7" s="131" customFormat="1" ht="51.75" x14ac:dyDescent="0.25">
      <c r="A4842" s="143" t="s">
        <v>3115</v>
      </c>
      <c r="B4842" s="149" t="s">
        <v>3180</v>
      </c>
      <c r="C4842" s="40">
        <v>2022</v>
      </c>
      <c r="D4842" s="265" t="s">
        <v>1943</v>
      </c>
      <c r="E4842" s="112">
        <v>1</v>
      </c>
      <c r="F4842" s="112">
        <v>7</v>
      </c>
      <c r="G4842" s="113">
        <v>14.21381</v>
      </c>
    </row>
    <row r="4843" spans="1:7" s="131" customFormat="1" ht="51.75" x14ac:dyDescent="0.25">
      <c r="A4843" s="143" t="s">
        <v>3115</v>
      </c>
      <c r="B4843" s="149" t="s">
        <v>3180</v>
      </c>
      <c r="C4843" s="40">
        <v>2022</v>
      </c>
      <c r="D4843" s="265" t="s">
        <v>1943</v>
      </c>
      <c r="E4843" s="112">
        <v>1</v>
      </c>
      <c r="F4843" s="112">
        <v>7</v>
      </c>
      <c r="G4843" s="113">
        <v>14.21381</v>
      </c>
    </row>
    <row r="4844" spans="1:7" s="131" customFormat="1" ht="51.75" x14ac:dyDescent="0.25">
      <c r="A4844" s="143" t="s">
        <v>3115</v>
      </c>
      <c r="B4844" s="149" t="s">
        <v>3180</v>
      </c>
      <c r="C4844" s="40">
        <v>2022</v>
      </c>
      <c r="D4844" s="265" t="s">
        <v>1943</v>
      </c>
      <c r="E4844" s="112">
        <v>1</v>
      </c>
      <c r="F4844" s="112">
        <v>7</v>
      </c>
      <c r="G4844" s="113">
        <v>14.21381</v>
      </c>
    </row>
    <row r="4845" spans="1:7" s="131" customFormat="1" ht="51.75" x14ac:dyDescent="0.25">
      <c r="A4845" s="143" t="s">
        <v>3115</v>
      </c>
      <c r="B4845" s="149" t="s">
        <v>3180</v>
      </c>
      <c r="C4845" s="40">
        <v>2022</v>
      </c>
      <c r="D4845" s="265" t="s">
        <v>1943</v>
      </c>
      <c r="E4845" s="112">
        <v>1</v>
      </c>
      <c r="F4845" s="112">
        <v>7</v>
      </c>
      <c r="G4845" s="113">
        <v>14.21381</v>
      </c>
    </row>
    <row r="4846" spans="1:7" s="131" customFormat="1" ht="51.75" x14ac:dyDescent="0.25">
      <c r="A4846" s="143" t="s">
        <v>3115</v>
      </c>
      <c r="B4846" s="149" t="s">
        <v>3180</v>
      </c>
      <c r="C4846" s="40">
        <v>2022</v>
      </c>
      <c r="D4846" s="265" t="s">
        <v>1943</v>
      </c>
      <c r="E4846" s="112">
        <v>1</v>
      </c>
      <c r="F4846" s="112">
        <v>7</v>
      </c>
      <c r="G4846" s="113">
        <v>13.185499999999999</v>
      </c>
    </row>
    <row r="4847" spans="1:7" s="131" customFormat="1" ht="51.75" x14ac:dyDescent="0.25">
      <c r="A4847" s="143" t="s">
        <v>3115</v>
      </c>
      <c r="B4847" s="149" t="s">
        <v>3180</v>
      </c>
      <c r="C4847" s="40">
        <v>2022</v>
      </c>
      <c r="D4847" s="265" t="s">
        <v>1943</v>
      </c>
      <c r="E4847" s="112">
        <v>1</v>
      </c>
      <c r="F4847" s="112">
        <v>7</v>
      </c>
      <c r="G4847" s="113">
        <v>13.185510000000001</v>
      </c>
    </row>
    <row r="4848" spans="1:7" s="131" customFormat="1" ht="51.75" x14ac:dyDescent="0.25">
      <c r="A4848" s="143" t="s">
        <v>3115</v>
      </c>
      <c r="B4848" s="149" t="s">
        <v>3180</v>
      </c>
      <c r="C4848" s="40">
        <v>2022</v>
      </c>
      <c r="D4848" s="265" t="s">
        <v>1943</v>
      </c>
      <c r="E4848" s="112">
        <v>1</v>
      </c>
      <c r="F4848" s="112">
        <v>7</v>
      </c>
      <c r="G4848" s="113">
        <v>4.6458500000000003</v>
      </c>
    </row>
    <row r="4849" spans="1:7" s="131" customFormat="1" ht="51.75" x14ac:dyDescent="0.25">
      <c r="A4849" s="143" t="s">
        <v>3115</v>
      </c>
      <c r="B4849" s="149" t="s">
        <v>3180</v>
      </c>
      <c r="C4849" s="40">
        <v>2022</v>
      </c>
      <c r="D4849" s="265" t="s">
        <v>1943</v>
      </c>
      <c r="E4849" s="112">
        <v>1</v>
      </c>
      <c r="F4849" s="112">
        <v>7</v>
      </c>
      <c r="G4849" s="113">
        <v>4.4416100000000007</v>
      </c>
    </row>
    <row r="4850" spans="1:7" s="131" customFormat="1" ht="51.75" x14ac:dyDescent="0.25">
      <c r="A4850" s="143" t="s">
        <v>3115</v>
      </c>
      <c r="B4850" s="149" t="s">
        <v>3180</v>
      </c>
      <c r="C4850" s="40">
        <v>2022</v>
      </c>
      <c r="D4850" s="265" t="s">
        <v>1943</v>
      </c>
      <c r="E4850" s="112">
        <v>1</v>
      </c>
      <c r="F4850" s="112">
        <v>7</v>
      </c>
      <c r="G4850" s="113">
        <v>4.4416100000000007</v>
      </c>
    </row>
    <row r="4851" spans="1:7" s="131" customFormat="1" ht="51.75" collapsed="1" x14ac:dyDescent="0.25">
      <c r="A4851" s="143" t="s">
        <v>3115</v>
      </c>
      <c r="B4851" s="149" t="s">
        <v>3151</v>
      </c>
      <c r="C4851" s="40">
        <v>2022</v>
      </c>
      <c r="D4851" s="265" t="s">
        <v>1943</v>
      </c>
      <c r="E4851" s="112">
        <v>1</v>
      </c>
      <c r="F4851" s="112">
        <v>10</v>
      </c>
      <c r="G4851" s="113">
        <v>6.8490000000000002</v>
      </c>
    </row>
    <row r="4852" spans="1:7" s="131" customFormat="1" ht="51.75" x14ac:dyDescent="0.25">
      <c r="A4852" s="143" t="s">
        <v>3115</v>
      </c>
      <c r="B4852" s="149" t="s">
        <v>3151</v>
      </c>
      <c r="C4852" s="40">
        <v>2022</v>
      </c>
      <c r="D4852" s="265" t="s">
        <v>1943</v>
      </c>
      <c r="E4852" s="112">
        <v>2</v>
      </c>
      <c r="F4852" s="112">
        <f>5*2</f>
        <v>10</v>
      </c>
      <c r="G4852" s="113">
        <f>6.84834*2</f>
        <v>13.696680000000001</v>
      </c>
    </row>
    <row r="4853" spans="1:7" s="131" customFormat="1" ht="51.75" x14ac:dyDescent="0.25">
      <c r="A4853" s="143" t="s">
        <v>3115</v>
      </c>
      <c r="B4853" s="149" t="s">
        <v>3151</v>
      </c>
      <c r="C4853" s="40">
        <v>2022</v>
      </c>
      <c r="D4853" s="265" t="s">
        <v>1943</v>
      </c>
      <c r="E4853" s="112">
        <v>1</v>
      </c>
      <c r="F4853" s="112">
        <v>7</v>
      </c>
      <c r="G4853" s="113">
        <v>7.8775500000000003</v>
      </c>
    </row>
    <row r="4854" spans="1:7" s="131" customFormat="1" ht="51.75" x14ac:dyDescent="0.25">
      <c r="A4854" s="143" t="s">
        <v>3115</v>
      </c>
      <c r="B4854" s="149" t="s">
        <v>3151</v>
      </c>
      <c r="C4854" s="40">
        <v>2022</v>
      </c>
      <c r="D4854" s="265" t="s">
        <v>1943</v>
      </c>
      <c r="E4854" s="112">
        <v>1</v>
      </c>
      <c r="F4854" s="112">
        <v>7</v>
      </c>
      <c r="G4854" s="113">
        <v>6.8483400000000003</v>
      </c>
    </row>
    <row r="4855" spans="1:7" s="131" customFormat="1" ht="51.75" x14ac:dyDescent="0.25">
      <c r="A4855" s="143" t="s">
        <v>3115</v>
      </c>
      <c r="B4855" s="149" t="s">
        <v>3151</v>
      </c>
      <c r="C4855" s="40">
        <v>2022</v>
      </c>
      <c r="D4855" s="265" t="s">
        <v>1943</v>
      </c>
      <c r="E4855" s="112">
        <v>1</v>
      </c>
      <c r="F4855" s="112">
        <v>15</v>
      </c>
      <c r="G4855" s="113">
        <v>6.8483400000000003</v>
      </c>
    </row>
    <row r="4856" spans="1:7" s="131" customFormat="1" ht="51.75" x14ac:dyDescent="0.25">
      <c r="A4856" s="143" t="s">
        <v>3115</v>
      </c>
      <c r="B4856" s="149" t="s">
        <v>3151</v>
      </c>
      <c r="C4856" s="40">
        <v>2022</v>
      </c>
      <c r="D4856" s="265" t="s">
        <v>1943</v>
      </c>
      <c r="E4856" s="112">
        <v>1</v>
      </c>
      <c r="F4856" s="112">
        <v>8</v>
      </c>
      <c r="G4856" s="113">
        <v>6.8483400000000003</v>
      </c>
    </row>
    <row r="4857" spans="1:7" s="131" customFormat="1" ht="51.75" x14ac:dyDescent="0.25">
      <c r="A4857" s="143" t="s">
        <v>3115</v>
      </c>
      <c r="B4857" s="149" t="s">
        <v>3151</v>
      </c>
      <c r="C4857" s="40">
        <v>2022</v>
      </c>
      <c r="D4857" s="265" t="s">
        <v>1943</v>
      </c>
      <c r="E4857" s="112">
        <v>1</v>
      </c>
      <c r="F4857" s="112">
        <v>8</v>
      </c>
      <c r="G4857" s="113">
        <v>6.8483400000000003</v>
      </c>
    </row>
    <row r="4858" spans="1:7" s="131" customFormat="1" ht="51.75" x14ac:dyDescent="0.25">
      <c r="A4858" s="143" t="s">
        <v>3115</v>
      </c>
      <c r="B4858" s="149" t="s">
        <v>3151</v>
      </c>
      <c r="C4858" s="40">
        <v>2022</v>
      </c>
      <c r="D4858" s="265" t="s">
        <v>1943</v>
      </c>
      <c r="E4858" s="112">
        <v>1</v>
      </c>
      <c r="F4858" s="112">
        <v>6</v>
      </c>
      <c r="G4858" s="113">
        <v>6.8483400000000003</v>
      </c>
    </row>
    <row r="4859" spans="1:7" s="131" customFormat="1" ht="51.75" x14ac:dyDescent="0.25">
      <c r="A4859" s="143" t="s">
        <v>3115</v>
      </c>
      <c r="B4859" s="149" t="s">
        <v>3151</v>
      </c>
      <c r="C4859" s="40">
        <v>2022</v>
      </c>
      <c r="D4859" s="265" t="s">
        <v>1943</v>
      </c>
      <c r="E4859" s="112">
        <v>1</v>
      </c>
      <c r="F4859" s="112">
        <v>7</v>
      </c>
      <c r="G4859" s="113">
        <v>6.8483400000000003</v>
      </c>
    </row>
    <row r="4860" spans="1:7" s="131" customFormat="1" ht="51.75" x14ac:dyDescent="0.25">
      <c r="A4860" s="143" t="s">
        <v>3115</v>
      </c>
      <c r="B4860" s="149" t="s">
        <v>3151</v>
      </c>
      <c r="C4860" s="40">
        <v>2022</v>
      </c>
      <c r="D4860" s="265" t="s">
        <v>1943</v>
      </c>
      <c r="E4860" s="112">
        <v>1</v>
      </c>
      <c r="F4860" s="112">
        <v>7</v>
      </c>
      <c r="G4860" s="113">
        <v>6.8483400000000003</v>
      </c>
    </row>
    <row r="4861" spans="1:7" s="131" customFormat="1" ht="51.75" x14ac:dyDescent="0.25">
      <c r="A4861" s="143" t="s">
        <v>3115</v>
      </c>
      <c r="B4861" s="149" t="s">
        <v>3151</v>
      </c>
      <c r="C4861" s="40">
        <v>2022</v>
      </c>
      <c r="D4861" s="265" t="s">
        <v>1943</v>
      </c>
      <c r="E4861" s="112">
        <v>1</v>
      </c>
      <c r="F4861" s="112">
        <v>15</v>
      </c>
      <c r="G4861" s="113">
        <v>6.8483400000000003</v>
      </c>
    </row>
    <row r="4862" spans="1:7" s="131" customFormat="1" ht="51.75" x14ac:dyDescent="0.25">
      <c r="A4862" s="143" t="s">
        <v>3115</v>
      </c>
      <c r="B4862" s="149" t="s">
        <v>3151</v>
      </c>
      <c r="C4862" s="40">
        <v>2022</v>
      </c>
      <c r="D4862" s="265" t="s">
        <v>1943</v>
      </c>
      <c r="E4862" s="112">
        <v>1</v>
      </c>
      <c r="F4862" s="112">
        <v>7</v>
      </c>
      <c r="G4862" s="113">
        <v>6.8483400000000003</v>
      </c>
    </row>
    <row r="4863" spans="1:7" s="131" customFormat="1" ht="51.75" x14ac:dyDescent="0.25">
      <c r="A4863" s="143" t="s">
        <v>3115</v>
      </c>
      <c r="B4863" s="149" t="s">
        <v>3151</v>
      </c>
      <c r="C4863" s="40">
        <v>2022</v>
      </c>
      <c r="D4863" s="265" t="s">
        <v>1943</v>
      </c>
      <c r="E4863" s="112">
        <v>1</v>
      </c>
      <c r="F4863" s="112">
        <v>15</v>
      </c>
      <c r="G4863" s="113">
        <v>7.8778100000000002</v>
      </c>
    </row>
    <row r="4864" spans="1:7" s="131" customFormat="1" ht="51.75" x14ac:dyDescent="0.25">
      <c r="A4864" s="143" t="s">
        <v>3115</v>
      </c>
      <c r="B4864" s="149" t="s">
        <v>3151</v>
      </c>
      <c r="C4864" s="40">
        <v>2022</v>
      </c>
      <c r="D4864" s="265" t="s">
        <v>1943</v>
      </c>
      <c r="E4864" s="112">
        <v>1</v>
      </c>
      <c r="F4864" s="112">
        <v>7</v>
      </c>
      <c r="G4864" s="113">
        <v>7.8778100000000002</v>
      </c>
    </row>
    <row r="4865" spans="1:7" s="131" customFormat="1" ht="51.75" x14ac:dyDescent="0.25">
      <c r="A4865" s="143" t="s">
        <v>3115</v>
      </c>
      <c r="B4865" s="149" t="s">
        <v>3151</v>
      </c>
      <c r="C4865" s="40">
        <v>2022</v>
      </c>
      <c r="D4865" s="265" t="s">
        <v>1943</v>
      </c>
      <c r="E4865" s="112">
        <v>2</v>
      </c>
      <c r="F4865" s="112">
        <f>10*2</f>
        <v>20</v>
      </c>
      <c r="G4865" s="113">
        <f>7.87781*2</f>
        <v>15.75562</v>
      </c>
    </row>
    <row r="4866" spans="1:7" s="131" customFormat="1" ht="51.75" x14ac:dyDescent="0.25">
      <c r="A4866" s="143" t="s">
        <v>3115</v>
      </c>
      <c r="B4866" s="149" t="s">
        <v>3151</v>
      </c>
      <c r="C4866" s="40">
        <v>2022</v>
      </c>
      <c r="D4866" s="265" t="s">
        <v>1943</v>
      </c>
      <c r="E4866" s="112">
        <v>1</v>
      </c>
      <c r="F4866" s="112">
        <v>15</v>
      </c>
      <c r="G4866" s="113">
        <v>7.8778100000000002</v>
      </c>
    </row>
    <row r="4867" spans="1:7" s="131" customFormat="1" ht="51.75" x14ac:dyDescent="0.25">
      <c r="A4867" s="143" t="s">
        <v>3115</v>
      </c>
      <c r="B4867" s="149" t="s">
        <v>3151</v>
      </c>
      <c r="C4867" s="40">
        <v>2022</v>
      </c>
      <c r="D4867" s="265" t="s">
        <v>1943</v>
      </c>
      <c r="E4867" s="112">
        <v>1</v>
      </c>
      <c r="F4867" s="112">
        <v>10</v>
      </c>
      <c r="G4867" s="113">
        <v>6.8483400000000003</v>
      </c>
    </row>
    <row r="4868" spans="1:7" s="131" customFormat="1" ht="51.75" x14ac:dyDescent="0.25">
      <c r="A4868" s="143" t="s">
        <v>3115</v>
      </c>
      <c r="B4868" s="149" t="s">
        <v>3151</v>
      </c>
      <c r="C4868" s="40">
        <v>2022</v>
      </c>
      <c r="D4868" s="265" t="s">
        <v>1943</v>
      </c>
      <c r="E4868" s="112">
        <v>1</v>
      </c>
      <c r="F4868" s="112">
        <v>10</v>
      </c>
      <c r="G4868" s="113">
        <v>7.8778100000000002</v>
      </c>
    </row>
    <row r="4869" spans="1:7" s="131" customFormat="1" ht="51.75" x14ac:dyDescent="0.25">
      <c r="A4869" s="143" t="s">
        <v>3115</v>
      </c>
      <c r="B4869" s="149" t="s">
        <v>3151</v>
      </c>
      <c r="C4869" s="40">
        <v>2022</v>
      </c>
      <c r="D4869" s="265" t="s">
        <v>1943</v>
      </c>
      <c r="E4869" s="112">
        <v>1</v>
      </c>
      <c r="F4869" s="112">
        <v>8</v>
      </c>
      <c r="G4869" s="113">
        <v>7.8778100000000002</v>
      </c>
    </row>
    <row r="4870" spans="1:7" s="131" customFormat="1" ht="51.75" x14ac:dyDescent="0.25">
      <c r="A4870" s="143" t="s">
        <v>3115</v>
      </c>
      <c r="B4870" s="149" t="s">
        <v>3151</v>
      </c>
      <c r="C4870" s="40">
        <v>2022</v>
      </c>
      <c r="D4870" s="265" t="s">
        <v>1943</v>
      </c>
      <c r="E4870" s="112">
        <v>1</v>
      </c>
      <c r="F4870" s="112">
        <v>8</v>
      </c>
      <c r="G4870" s="113">
        <v>7.8778100000000002</v>
      </c>
    </row>
    <row r="4871" spans="1:7" s="131" customFormat="1" ht="51.75" x14ac:dyDescent="0.25">
      <c r="A4871" s="143" t="s">
        <v>3115</v>
      </c>
      <c r="B4871" s="149" t="s">
        <v>3151</v>
      </c>
      <c r="C4871" s="40">
        <v>2022</v>
      </c>
      <c r="D4871" s="265" t="s">
        <v>1943</v>
      </c>
      <c r="E4871" s="112">
        <v>33</v>
      </c>
      <c r="F4871" s="112">
        <f>3*33</f>
        <v>99</v>
      </c>
      <c r="G4871" s="113">
        <f>7.87781*33</f>
        <v>259.96773000000002</v>
      </c>
    </row>
    <row r="4872" spans="1:7" s="131" customFormat="1" ht="51.75" x14ac:dyDescent="0.25">
      <c r="A4872" s="143" t="s">
        <v>3115</v>
      </c>
      <c r="B4872" s="149" t="s">
        <v>3151</v>
      </c>
      <c r="C4872" s="40">
        <v>2022</v>
      </c>
      <c r="D4872" s="265" t="s">
        <v>1943</v>
      </c>
      <c r="E4872" s="112">
        <v>1</v>
      </c>
      <c r="F4872" s="112">
        <v>10</v>
      </c>
      <c r="G4872" s="113">
        <v>7.8778100000000002</v>
      </c>
    </row>
    <row r="4873" spans="1:7" s="131" customFormat="1" ht="51.75" x14ac:dyDescent="0.25">
      <c r="A4873" s="143" t="s">
        <v>3115</v>
      </c>
      <c r="B4873" s="149" t="s">
        <v>3151</v>
      </c>
      <c r="C4873" s="40">
        <v>2022</v>
      </c>
      <c r="D4873" s="265" t="s">
        <v>1943</v>
      </c>
      <c r="E4873" s="112">
        <v>1</v>
      </c>
      <c r="F4873" s="112">
        <v>7</v>
      </c>
      <c r="G4873" s="113">
        <v>7.8778100000000002</v>
      </c>
    </row>
    <row r="4874" spans="1:7" s="131" customFormat="1" ht="51.75" x14ac:dyDescent="0.25">
      <c r="A4874" s="143" t="s">
        <v>3115</v>
      </c>
      <c r="B4874" s="149" t="s">
        <v>3151</v>
      </c>
      <c r="C4874" s="40">
        <v>2022</v>
      </c>
      <c r="D4874" s="265" t="s">
        <v>1943</v>
      </c>
      <c r="E4874" s="112">
        <v>1</v>
      </c>
      <c r="F4874" s="112">
        <v>8</v>
      </c>
      <c r="G4874" s="113">
        <v>7.8778100000000002</v>
      </c>
    </row>
    <row r="4875" spans="1:7" s="131" customFormat="1" ht="51.75" x14ac:dyDescent="0.25">
      <c r="A4875" s="143" t="s">
        <v>3115</v>
      </c>
      <c r="B4875" s="149" t="s">
        <v>3151</v>
      </c>
      <c r="C4875" s="40">
        <v>2022</v>
      </c>
      <c r="D4875" s="265" t="s">
        <v>1943</v>
      </c>
      <c r="E4875" s="112">
        <v>1</v>
      </c>
      <c r="F4875" s="112">
        <v>10</v>
      </c>
      <c r="G4875" s="113">
        <v>7.8778100000000002</v>
      </c>
    </row>
    <row r="4876" spans="1:7" s="131" customFormat="1" ht="51.75" x14ac:dyDescent="0.25">
      <c r="A4876" s="143" t="s">
        <v>3115</v>
      </c>
      <c r="B4876" s="149" t="s">
        <v>3151</v>
      </c>
      <c r="C4876" s="40">
        <v>2022</v>
      </c>
      <c r="D4876" s="265" t="s">
        <v>1943</v>
      </c>
      <c r="E4876" s="112">
        <v>1</v>
      </c>
      <c r="F4876" s="112">
        <v>7</v>
      </c>
      <c r="G4876" s="113">
        <v>6.8483400000000003</v>
      </c>
    </row>
    <row r="4877" spans="1:7" s="131" customFormat="1" ht="51.75" x14ac:dyDescent="0.25">
      <c r="A4877" s="143" t="s">
        <v>3115</v>
      </c>
      <c r="B4877" s="149" t="s">
        <v>3151</v>
      </c>
      <c r="C4877" s="40">
        <v>2022</v>
      </c>
      <c r="D4877" s="265" t="s">
        <v>1943</v>
      </c>
      <c r="E4877" s="112">
        <v>1</v>
      </c>
      <c r="F4877" s="112">
        <v>7</v>
      </c>
      <c r="G4877" s="113">
        <v>6.8483400000000003</v>
      </c>
    </row>
    <row r="4878" spans="1:7" s="131" customFormat="1" ht="51.75" x14ac:dyDescent="0.25">
      <c r="A4878" s="143" t="s">
        <v>3115</v>
      </c>
      <c r="B4878" s="149" t="s">
        <v>3151</v>
      </c>
      <c r="C4878" s="40">
        <v>2022</v>
      </c>
      <c r="D4878" s="265" t="s">
        <v>1943</v>
      </c>
      <c r="E4878" s="112">
        <v>1</v>
      </c>
      <c r="F4878" s="112">
        <v>15</v>
      </c>
      <c r="G4878" s="113">
        <v>7.8778100000000002</v>
      </c>
    </row>
    <row r="4879" spans="1:7" s="131" customFormat="1" ht="51.75" x14ac:dyDescent="0.25">
      <c r="A4879" s="143" t="s">
        <v>3115</v>
      </c>
      <c r="B4879" s="149" t="s">
        <v>3151</v>
      </c>
      <c r="C4879" s="40">
        <v>2022</v>
      </c>
      <c r="D4879" s="265" t="s">
        <v>1943</v>
      </c>
      <c r="E4879" s="112">
        <v>1</v>
      </c>
      <c r="F4879" s="112">
        <v>7</v>
      </c>
      <c r="G4879" s="113">
        <v>6.8483400000000003</v>
      </c>
    </row>
    <row r="4880" spans="1:7" s="131" customFormat="1" ht="51.75" x14ac:dyDescent="0.25">
      <c r="A4880" s="143" t="s">
        <v>3115</v>
      </c>
      <c r="B4880" s="149" t="s">
        <v>3151</v>
      </c>
      <c r="C4880" s="40">
        <v>2022</v>
      </c>
      <c r="D4880" s="265" t="s">
        <v>1943</v>
      </c>
      <c r="E4880" s="112">
        <v>1</v>
      </c>
      <c r="F4880" s="112">
        <v>7</v>
      </c>
      <c r="G4880" s="113">
        <v>7.8778100000000002</v>
      </c>
    </row>
    <row r="4881" spans="1:7" s="131" customFormat="1" ht="51.75" x14ac:dyDescent="0.25">
      <c r="A4881" s="143" t="s">
        <v>3115</v>
      </c>
      <c r="B4881" s="149" t="s">
        <v>3151</v>
      </c>
      <c r="C4881" s="40">
        <v>2022</v>
      </c>
      <c r="D4881" s="265" t="s">
        <v>1943</v>
      </c>
      <c r="E4881" s="112">
        <v>1</v>
      </c>
      <c r="F4881" s="112">
        <v>15</v>
      </c>
      <c r="G4881" s="113">
        <v>7.8778100000000002</v>
      </c>
    </row>
    <row r="4882" spans="1:7" s="131" customFormat="1" ht="51.75" x14ac:dyDescent="0.25">
      <c r="A4882" s="143" t="s">
        <v>3115</v>
      </c>
      <c r="B4882" s="149" t="s">
        <v>3151</v>
      </c>
      <c r="C4882" s="40">
        <v>2022</v>
      </c>
      <c r="D4882" s="265" t="s">
        <v>1943</v>
      </c>
      <c r="E4882" s="112">
        <v>1</v>
      </c>
      <c r="F4882" s="112">
        <v>15</v>
      </c>
      <c r="G4882" s="113">
        <v>7.8778100000000002</v>
      </c>
    </row>
    <row r="4883" spans="1:7" s="131" customFormat="1" ht="51.75" x14ac:dyDescent="0.25">
      <c r="A4883" s="143" t="s">
        <v>3115</v>
      </c>
      <c r="B4883" s="149" t="s">
        <v>3151</v>
      </c>
      <c r="C4883" s="40">
        <v>2022</v>
      </c>
      <c r="D4883" s="265" t="s">
        <v>1943</v>
      </c>
      <c r="E4883" s="112">
        <v>1</v>
      </c>
      <c r="F4883" s="112">
        <v>8</v>
      </c>
      <c r="G4883" s="113">
        <v>7.8778100000000002</v>
      </c>
    </row>
    <row r="4884" spans="1:7" s="131" customFormat="1" ht="51.75" x14ac:dyDescent="0.25">
      <c r="A4884" s="143" t="s">
        <v>3115</v>
      </c>
      <c r="B4884" s="149" t="s">
        <v>3151</v>
      </c>
      <c r="C4884" s="40">
        <v>2022</v>
      </c>
      <c r="D4884" s="265" t="s">
        <v>1943</v>
      </c>
      <c r="E4884" s="112">
        <v>1</v>
      </c>
      <c r="F4884" s="112">
        <v>10</v>
      </c>
      <c r="G4884" s="113">
        <v>7.8778100000000002</v>
      </c>
    </row>
    <row r="4885" spans="1:7" s="131" customFormat="1" ht="51.75" x14ac:dyDescent="0.25">
      <c r="A4885" s="143" t="s">
        <v>3115</v>
      </c>
      <c r="B4885" s="149" t="s">
        <v>3151</v>
      </c>
      <c r="C4885" s="40">
        <v>2022</v>
      </c>
      <c r="D4885" s="265" t="s">
        <v>1943</v>
      </c>
      <c r="E4885" s="112">
        <v>1</v>
      </c>
      <c r="F4885" s="112">
        <v>15</v>
      </c>
      <c r="G4885" s="113">
        <v>7.8778100000000002</v>
      </c>
    </row>
    <row r="4886" spans="1:7" s="131" customFormat="1" ht="51.75" x14ac:dyDescent="0.25">
      <c r="A4886" s="143" t="s">
        <v>3115</v>
      </c>
      <c r="B4886" s="149" t="s">
        <v>3151</v>
      </c>
      <c r="C4886" s="40">
        <v>2022</v>
      </c>
      <c r="D4886" s="265" t="s">
        <v>1943</v>
      </c>
      <c r="E4886" s="112">
        <v>1</v>
      </c>
      <c r="F4886" s="112">
        <v>7</v>
      </c>
      <c r="G4886" s="113">
        <v>7.8778100000000002</v>
      </c>
    </row>
    <row r="4887" spans="1:7" s="131" customFormat="1" ht="51.75" x14ac:dyDescent="0.25">
      <c r="A4887" s="143" t="s">
        <v>3115</v>
      </c>
      <c r="B4887" s="149" t="s">
        <v>3151</v>
      </c>
      <c r="C4887" s="40">
        <v>2022</v>
      </c>
      <c r="D4887" s="265" t="s">
        <v>1943</v>
      </c>
      <c r="E4887" s="112">
        <v>1</v>
      </c>
      <c r="F4887" s="112">
        <v>8</v>
      </c>
      <c r="G4887" s="113">
        <v>7.8778100000000002</v>
      </c>
    </row>
    <row r="4888" spans="1:7" s="131" customFormat="1" ht="51.75" x14ac:dyDescent="0.25">
      <c r="A4888" s="143" t="s">
        <v>3115</v>
      </c>
      <c r="B4888" s="149" t="s">
        <v>3151</v>
      </c>
      <c r="C4888" s="40">
        <v>2022</v>
      </c>
      <c r="D4888" s="265" t="s">
        <v>1943</v>
      </c>
      <c r="E4888" s="112">
        <v>1</v>
      </c>
      <c r="F4888" s="112">
        <v>7</v>
      </c>
      <c r="G4888" s="113">
        <v>7.8778100000000002</v>
      </c>
    </row>
    <row r="4889" spans="1:7" s="131" customFormat="1" ht="51.75" x14ac:dyDescent="0.25">
      <c r="A4889" s="143" t="s">
        <v>3115</v>
      </c>
      <c r="B4889" s="149" t="s">
        <v>3151</v>
      </c>
      <c r="C4889" s="40">
        <v>2022</v>
      </c>
      <c r="D4889" s="265" t="s">
        <v>1943</v>
      </c>
      <c r="E4889" s="112">
        <v>1</v>
      </c>
      <c r="F4889" s="112">
        <v>8</v>
      </c>
      <c r="G4889" s="113">
        <v>6.8483400000000003</v>
      </c>
    </row>
    <row r="4890" spans="1:7" s="131" customFormat="1" ht="51.75" x14ac:dyDescent="0.25">
      <c r="A4890" s="143" t="s">
        <v>3115</v>
      </c>
      <c r="B4890" s="149" t="s">
        <v>3151</v>
      </c>
      <c r="C4890" s="40">
        <v>2022</v>
      </c>
      <c r="D4890" s="265" t="s">
        <v>1943</v>
      </c>
      <c r="E4890" s="112">
        <v>1</v>
      </c>
      <c r="F4890" s="112">
        <v>8</v>
      </c>
      <c r="G4890" s="113">
        <v>7.8778100000000002</v>
      </c>
    </row>
    <row r="4891" spans="1:7" s="131" customFormat="1" ht="51.75" x14ac:dyDescent="0.25">
      <c r="A4891" s="143" t="s">
        <v>3115</v>
      </c>
      <c r="B4891" s="149" t="s">
        <v>3151</v>
      </c>
      <c r="C4891" s="40">
        <v>2022</v>
      </c>
      <c r="D4891" s="265" t="s">
        <v>1943</v>
      </c>
      <c r="E4891" s="112">
        <v>1</v>
      </c>
      <c r="F4891" s="112">
        <v>8</v>
      </c>
      <c r="G4891" s="113">
        <v>7.8778100000000002</v>
      </c>
    </row>
    <row r="4892" spans="1:7" s="131" customFormat="1" ht="51.75" x14ac:dyDescent="0.25">
      <c r="A4892" s="143" t="s">
        <v>3115</v>
      </c>
      <c r="B4892" s="149" t="s">
        <v>3151</v>
      </c>
      <c r="C4892" s="40">
        <v>2022</v>
      </c>
      <c r="D4892" s="265" t="s">
        <v>1943</v>
      </c>
      <c r="E4892" s="112">
        <v>1</v>
      </c>
      <c r="F4892" s="112">
        <v>7</v>
      </c>
      <c r="G4892" s="113">
        <v>6.8483400000000003</v>
      </c>
    </row>
    <row r="4893" spans="1:7" s="131" customFormat="1" ht="51.75" x14ac:dyDescent="0.25">
      <c r="A4893" s="143" t="s">
        <v>3115</v>
      </c>
      <c r="B4893" s="149" t="s">
        <v>3151</v>
      </c>
      <c r="C4893" s="40">
        <v>2022</v>
      </c>
      <c r="D4893" s="265" t="s">
        <v>1943</v>
      </c>
      <c r="E4893" s="112">
        <v>1</v>
      </c>
      <c r="F4893" s="112">
        <v>10</v>
      </c>
      <c r="G4893" s="113">
        <v>7.8778100000000002</v>
      </c>
    </row>
    <row r="4894" spans="1:7" s="131" customFormat="1" ht="51.75" x14ac:dyDescent="0.25">
      <c r="A4894" s="143" t="s">
        <v>3115</v>
      </c>
      <c r="B4894" s="149" t="s">
        <v>3151</v>
      </c>
      <c r="C4894" s="40">
        <v>2022</v>
      </c>
      <c r="D4894" s="265" t="s">
        <v>1943</v>
      </c>
      <c r="E4894" s="112">
        <v>1</v>
      </c>
      <c r="F4894" s="112">
        <v>8</v>
      </c>
      <c r="G4894" s="113">
        <v>7.8778100000000002</v>
      </c>
    </row>
    <row r="4895" spans="1:7" s="131" customFormat="1" ht="51.75" x14ac:dyDescent="0.25">
      <c r="A4895" s="143" t="s">
        <v>3115</v>
      </c>
      <c r="B4895" s="149" t="s">
        <v>3151</v>
      </c>
      <c r="C4895" s="40">
        <v>2022</v>
      </c>
      <c r="D4895" s="265" t="s">
        <v>1943</v>
      </c>
      <c r="E4895" s="112">
        <v>1</v>
      </c>
      <c r="F4895" s="112">
        <v>8</v>
      </c>
      <c r="G4895" s="113">
        <v>7.8778100000000002</v>
      </c>
    </row>
    <row r="4896" spans="1:7" s="131" customFormat="1" ht="51.75" x14ac:dyDescent="0.25">
      <c r="A4896" s="143" t="s">
        <v>3115</v>
      </c>
      <c r="B4896" s="149" t="s">
        <v>3151</v>
      </c>
      <c r="C4896" s="40">
        <v>2022</v>
      </c>
      <c r="D4896" s="265" t="s">
        <v>1943</v>
      </c>
      <c r="E4896" s="112">
        <v>1</v>
      </c>
      <c r="F4896" s="112">
        <v>7</v>
      </c>
      <c r="G4896" s="113">
        <v>7.8778100000000002</v>
      </c>
    </row>
    <row r="4897" spans="1:7" s="131" customFormat="1" ht="51.75" x14ac:dyDescent="0.25">
      <c r="A4897" s="143" t="s">
        <v>3115</v>
      </c>
      <c r="B4897" s="149" t="s">
        <v>3151</v>
      </c>
      <c r="C4897" s="40">
        <v>2022</v>
      </c>
      <c r="D4897" s="265" t="s">
        <v>1943</v>
      </c>
      <c r="E4897" s="112">
        <v>1</v>
      </c>
      <c r="F4897" s="112">
        <v>15</v>
      </c>
      <c r="G4897" s="113">
        <v>7.8778100000000002</v>
      </c>
    </row>
    <row r="4898" spans="1:7" s="131" customFormat="1" ht="51.75" x14ac:dyDescent="0.25">
      <c r="A4898" s="143" t="s">
        <v>3115</v>
      </c>
      <c r="B4898" s="149" t="s">
        <v>3151</v>
      </c>
      <c r="C4898" s="40">
        <v>2022</v>
      </c>
      <c r="D4898" s="265" t="s">
        <v>1943</v>
      </c>
      <c r="E4898" s="112">
        <v>1</v>
      </c>
      <c r="F4898" s="112">
        <v>5</v>
      </c>
      <c r="G4898" s="113">
        <v>7.8778100000000002</v>
      </c>
    </row>
    <row r="4899" spans="1:7" s="131" customFormat="1" ht="51.75" x14ac:dyDescent="0.25">
      <c r="A4899" s="143" t="s">
        <v>3115</v>
      </c>
      <c r="B4899" s="149" t="s">
        <v>3151</v>
      </c>
      <c r="C4899" s="40">
        <v>2022</v>
      </c>
      <c r="D4899" s="265" t="s">
        <v>1943</v>
      </c>
      <c r="E4899" s="112">
        <v>1</v>
      </c>
      <c r="F4899" s="112">
        <v>15</v>
      </c>
      <c r="G4899" s="113">
        <v>7.8778100000000002</v>
      </c>
    </row>
    <row r="4900" spans="1:7" s="131" customFormat="1" ht="51.75" x14ac:dyDescent="0.25">
      <c r="A4900" s="143" t="s">
        <v>3115</v>
      </c>
      <c r="B4900" s="149" t="s">
        <v>3151</v>
      </c>
      <c r="C4900" s="40">
        <v>2022</v>
      </c>
      <c r="D4900" s="265" t="s">
        <v>1943</v>
      </c>
      <c r="E4900" s="112">
        <v>1</v>
      </c>
      <c r="F4900" s="112">
        <v>8</v>
      </c>
      <c r="G4900" s="113">
        <v>7.8778100000000002</v>
      </c>
    </row>
    <row r="4901" spans="1:7" s="131" customFormat="1" ht="51.75" x14ac:dyDescent="0.25">
      <c r="A4901" s="143" t="s">
        <v>3115</v>
      </c>
      <c r="B4901" s="149" t="s">
        <v>3151</v>
      </c>
      <c r="C4901" s="40">
        <v>2022</v>
      </c>
      <c r="D4901" s="265" t="s">
        <v>1943</v>
      </c>
      <c r="E4901" s="112">
        <v>1</v>
      </c>
      <c r="F4901" s="112">
        <v>6</v>
      </c>
      <c r="G4901" s="113">
        <v>7.8778100000000002</v>
      </c>
    </row>
    <row r="4902" spans="1:7" s="131" customFormat="1" ht="51.75" x14ac:dyDescent="0.25">
      <c r="A4902" s="143" t="s">
        <v>3115</v>
      </c>
      <c r="B4902" s="149" t="s">
        <v>3151</v>
      </c>
      <c r="C4902" s="40">
        <v>2022</v>
      </c>
      <c r="D4902" s="265" t="s">
        <v>1943</v>
      </c>
      <c r="E4902" s="112">
        <v>1</v>
      </c>
      <c r="F4902" s="112">
        <v>7</v>
      </c>
      <c r="G4902" s="113">
        <v>7.8778100000000002</v>
      </c>
    </row>
    <row r="4903" spans="1:7" s="131" customFormat="1" ht="51.75" x14ac:dyDescent="0.25">
      <c r="A4903" s="143" t="s">
        <v>3115</v>
      </c>
      <c r="B4903" s="149" t="s">
        <v>3151</v>
      </c>
      <c r="C4903" s="40">
        <v>2022</v>
      </c>
      <c r="D4903" s="265" t="s">
        <v>1943</v>
      </c>
      <c r="E4903" s="112">
        <v>1</v>
      </c>
      <c r="F4903" s="112">
        <v>7</v>
      </c>
      <c r="G4903" s="113">
        <v>6.8483400000000003</v>
      </c>
    </row>
    <row r="4904" spans="1:7" s="131" customFormat="1" ht="51.75" x14ac:dyDescent="0.25">
      <c r="A4904" s="143" t="s">
        <v>3115</v>
      </c>
      <c r="B4904" s="149" t="s">
        <v>3151</v>
      </c>
      <c r="C4904" s="40">
        <v>2022</v>
      </c>
      <c r="D4904" s="265" t="s">
        <v>1943</v>
      </c>
      <c r="E4904" s="112">
        <v>1</v>
      </c>
      <c r="F4904" s="112">
        <v>8</v>
      </c>
      <c r="G4904" s="113">
        <v>6.8483400000000003</v>
      </c>
    </row>
    <row r="4905" spans="1:7" s="131" customFormat="1" ht="51.75" x14ac:dyDescent="0.25">
      <c r="A4905" s="143" t="s">
        <v>3115</v>
      </c>
      <c r="B4905" s="149" t="s">
        <v>3151</v>
      </c>
      <c r="C4905" s="40">
        <v>2022</v>
      </c>
      <c r="D4905" s="265" t="s">
        <v>1943</v>
      </c>
      <c r="E4905" s="112">
        <v>1</v>
      </c>
      <c r="F4905" s="112">
        <v>5</v>
      </c>
      <c r="G4905" s="113">
        <v>7.8778100000000002</v>
      </c>
    </row>
    <row r="4906" spans="1:7" s="131" customFormat="1" ht="51.75" x14ac:dyDescent="0.25">
      <c r="A4906" s="143" t="s">
        <v>3115</v>
      </c>
      <c r="B4906" s="149" t="s">
        <v>3151</v>
      </c>
      <c r="C4906" s="40">
        <v>2022</v>
      </c>
      <c r="D4906" s="265" t="s">
        <v>1943</v>
      </c>
      <c r="E4906" s="112">
        <v>1</v>
      </c>
      <c r="F4906" s="112">
        <v>5</v>
      </c>
      <c r="G4906" s="113">
        <v>7.8778100000000002</v>
      </c>
    </row>
    <row r="4907" spans="1:7" s="131" customFormat="1" ht="51.75" x14ac:dyDescent="0.25">
      <c r="A4907" s="143" t="s">
        <v>3115</v>
      </c>
      <c r="B4907" s="149" t="s">
        <v>3151</v>
      </c>
      <c r="C4907" s="40">
        <v>2022</v>
      </c>
      <c r="D4907" s="265" t="s">
        <v>1943</v>
      </c>
      <c r="E4907" s="112">
        <v>1</v>
      </c>
      <c r="F4907" s="112">
        <v>7</v>
      </c>
      <c r="G4907" s="113">
        <v>7.8778100000000002</v>
      </c>
    </row>
    <row r="4908" spans="1:7" s="131" customFormat="1" ht="51.75" x14ac:dyDescent="0.25">
      <c r="A4908" s="143" t="s">
        <v>3115</v>
      </c>
      <c r="B4908" s="149" t="s">
        <v>3151</v>
      </c>
      <c r="C4908" s="40">
        <v>2022</v>
      </c>
      <c r="D4908" s="265" t="s">
        <v>1943</v>
      </c>
      <c r="E4908" s="112">
        <v>1</v>
      </c>
      <c r="F4908" s="112">
        <v>7</v>
      </c>
      <c r="G4908" s="113">
        <v>7.8778100000000002</v>
      </c>
    </row>
    <row r="4909" spans="1:7" s="131" customFormat="1" ht="51.75" x14ac:dyDescent="0.25">
      <c r="A4909" s="143" t="s">
        <v>3115</v>
      </c>
      <c r="B4909" s="149" t="s">
        <v>3151</v>
      </c>
      <c r="C4909" s="40">
        <v>2022</v>
      </c>
      <c r="D4909" s="265" t="s">
        <v>1943</v>
      </c>
      <c r="E4909" s="112">
        <v>1</v>
      </c>
      <c r="F4909" s="112">
        <v>7</v>
      </c>
      <c r="G4909" s="113">
        <v>7.8778100000000002</v>
      </c>
    </row>
    <row r="4910" spans="1:7" s="131" customFormat="1" ht="51.75" x14ac:dyDescent="0.25">
      <c r="A4910" s="143" t="s">
        <v>3115</v>
      </c>
      <c r="B4910" s="149" t="s">
        <v>3151</v>
      </c>
      <c r="C4910" s="40">
        <v>2022</v>
      </c>
      <c r="D4910" s="265" t="s">
        <v>1943</v>
      </c>
      <c r="E4910" s="112">
        <v>1</v>
      </c>
      <c r="F4910" s="112">
        <v>6</v>
      </c>
      <c r="G4910" s="113">
        <v>6.8483400000000003</v>
      </c>
    </row>
    <row r="4911" spans="1:7" s="131" customFormat="1" ht="51.75" x14ac:dyDescent="0.25">
      <c r="A4911" s="143" t="s">
        <v>3115</v>
      </c>
      <c r="B4911" s="149" t="s">
        <v>3151</v>
      </c>
      <c r="C4911" s="40">
        <v>2022</v>
      </c>
      <c r="D4911" s="265" t="s">
        <v>1943</v>
      </c>
      <c r="E4911" s="112">
        <v>1</v>
      </c>
      <c r="F4911" s="112">
        <v>8</v>
      </c>
      <c r="G4911" s="113">
        <v>6.8483400000000003</v>
      </c>
    </row>
    <row r="4912" spans="1:7" s="131" customFormat="1" ht="51.75" x14ac:dyDescent="0.25">
      <c r="A4912" s="143" t="s">
        <v>3115</v>
      </c>
      <c r="B4912" s="149" t="s">
        <v>3151</v>
      </c>
      <c r="C4912" s="40">
        <v>2022</v>
      </c>
      <c r="D4912" s="265" t="s">
        <v>1943</v>
      </c>
      <c r="E4912" s="112">
        <v>1</v>
      </c>
      <c r="F4912" s="112">
        <v>8</v>
      </c>
      <c r="G4912" s="113">
        <v>7.8778100000000002</v>
      </c>
    </row>
    <row r="4913" spans="1:7" s="131" customFormat="1" ht="51.75" x14ac:dyDescent="0.25">
      <c r="A4913" s="143" t="s">
        <v>3115</v>
      </c>
      <c r="B4913" s="149" t="s">
        <v>3151</v>
      </c>
      <c r="C4913" s="40">
        <v>2022</v>
      </c>
      <c r="D4913" s="265" t="s">
        <v>1943</v>
      </c>
      <c r="E4913" s="112">
        <v>1</v>
      </c>
      <c r="F4913" s="112">
        <v>7</v>
      </c>
      <c r="G4913" s="113">
        <v>6.8483400000000003</v>
      </c>
    </row>
    <row r="4914" spans="1:7" s="131" customFormat="1" ht="51.75" x14ac:dyDescent="0.25">
      <c r="A4914" s="143" t="s">
        <v>3115</v>
      </c>
      <c r="B4914" s="149" t="s">
        <v>3151</v>
      </c>
      <c r="C4914" s="40">
        <v>2022</v>
      </c>
      <c r="D4914" s="265" t="s">
        <v>1943</v>
      </c>
      <c r="E4914" s="112">
        <v>1</v>
      </c>
      <c r="F4914" s="112">
        <v>8</v>
      </c>
      <c r="G4914" s="113">
        <v>7.8778100000000002</v>
      </c>
    </row>
    <row r="4915" spans="1:7" s="131" customFormat="1" ht="51.75" x14ac:dyDescent="0.25">
      <c r="A4915" s="143" t="s">
        <v>3115</v>
      </c>
      <c r="B4915" s="149" t="s">
        <v>3151</v>
      </c>
      <c r="C4915" s="40">
        <v>2022</v>
      </c>
      <c r="D4915" s="265" t="s">
        <v>1943</v>
      </c>
      <c r="E4915" s="112">
        <v>1</v>
      </c>
      <c r="F4915" s="112">
        <v>7</v>
      </c>
      <c r="G4915" s="113">
        <v>7.8778100000000002</v>
      </c>
    </row>
    <row r="4916" spans="1:7" s="131" customFormat="1" ht="51.75" x14ac:dyDescent="0.25">
      <c r="A4916" s="143" t="s">
        <v>3115</v>
      </c>
      <c r="B4916" s="149" t="s">
        <v>3151</v>
      </c>
      <c r="C4916" s="40">
        <v>2022</v>
      </c>
      <c r="D4916" s="265" t="s">
        <v>1943</v>
      </c>
      <c r="E4916" s="112">
        <v>1</v>
      </c>
      <c r="F4916" s="112">
        <v>8</v>
      </c>
      <c r="G4916" s="113">
        <v>7.8778100000000002</v>
      </c>
    </row>
    <row r="4917" spans="1:7" s="131" customFormat="1" ht="51.75" x14ac:dyDescent="0.25">
      <c r="A4917" s="143" t="s">
        <v>3115</v>
      </c>
      <c r="B4917" s="149" t="s">
        <v>3151</v>
      </c>
      <c r="C4917" s="40">
        <v>2022</v>
      </c>
      <c r="D4917" s="265" t="s">
        <v>1943</v>
      </c>
      <c r="E4917" s="112">
        <v>1</v>
      </c>
      <c r="F4917" s="112">
        <v>7</v>
      </c>
      <c r="G4917" s="113">
        <v>7.8778100000000002</v>
      </c>
    </row>
    <row r="4918" spans="1:7" s="131" customFormat="1" ht="51.75" x14ac:dyDescent="0.25">
      <c r="A4918" s="143" t="s">
        <v>3115</v>
      </c>
      <c r="B4918" s="149" t="s">
        <v>3151</v>
      </c>
      <c r="C4918" s="40">
        <v>2022</v>
      </c>
      <c r="D4918" s="265" t="s">
        <v>1943</v>
      </c>
      <c r="E4918" s="112">
        <v>1</v>
      </c>
      <c r="F4918" s="112">
        <v>6</v>
      </c>
      <c r="G4918" s="113">
        <v>6.8483400000000003</v>
      </c>
    </row>
    <row r="4919" spans="1:7" s="131" customFormat="1" ht="51.75" x14ac:dyDescent="0.25">
      <c r="A4919" s="143" t="s">
        <v>3115</v>
      </c>
      <c r="B4919" s="149" t="s">
        <v>3151</v>
      </c>
      <c r="C4919" s="40">
        <v>2022</v>
      </c>
      <c r="D4919" s="265" t="s">
        <v>1943</v>
      </c>
      <c r="E4919" s="112">
        <v>1</v>
      </c>
      <c r="F4919" s="112">
        <v>10</v>
      </c>
      <c r="G4919" s="113">
        <v>7.8778100000000002</v>
      </c>
    </row>
    <row r="4920" spans="1:7" s="131" customFormat="1" ht="51.75" x14ac:dyDescent="0.25">
      <c r="A4920" s="143" t="s">
        <v>3115</v>
      </c>
      <c r="B4920" s="149" t="s">
        <v>3151</v>
      </c>
      <c r="C4920" s="40">
        <v>2022</v>
      </c>
      <c r="D4920" s="265" t="s">
        <v>1943</v>
      </c>
      <c r="E4920" s="112">
        <v>1</v>
      </c>
      <c r="F4920" s="112">
        <v>7</v>
      </c>
      <c r="G4920" s="113">
        <v>6.8483400000000003</v>
      </c>
    </row>
    <row r="4921" spans="1:7" s="131" customFormat="1" ht="51.75" x14ac:dyDescent="0.25">
      <c r="A4921" s="143" t="s">
        <v>3115</v>
      </c>
      <c r="B4921" s="149" t="s">
        <v>3151</v>
      </c>
      <c r="C4921" s="40">
        <v>2022</v>
      </c>
      <c r="D4921" s="265" t="s">
        <v>1943</v>
      </c>
      <c r="E4921" s="112">
        <v>1</v>
      </c>
      <c r="F4921" s="112">
        <v>7</v>
      </c>
      <c r="G4921" s="113">
        <v>7.9557700000000002</v>
      </c>
    </row>
    <row r="4922" spans="1:7" s="131" customFormat="1" ht="51.75" x14ac:dyDescent="0.25">
      <c r="A4922" s="143" t="s">
        <v>3115</v>
      </c>
      <c r="B4922" s="149" t="s">
        <v>3151</v>
      </c>
      <c r="C4922" s="40">
        <v>2022</v>
      </c>
      <c r="D4922" s="265" t="s">
        <v>1943</v>
      </c>
      <c r="E4922" s="112">
        <v>1</v>
      </c>
      <c r="F4922" s="112">
        <v>7</v>
      </c>
      <c r="G4922" s="113">
        <v>7.9557700000000002</v>
      </c>
    </row>
    <row r="4923" spans="1:7" s="131" customFormat="1" ht="51.75" x14ac:dyDescent="0.25">
      <c r="A4923" s="143" t="s">
        <v>3115</v>
      </c>
      <c r="B4923" s="149" t="s">
        <v>3151</v>
      </c>
      <c r="C4923" s="40">
        <v>2022</v>
      </c>
      <c r="D4923" s="265" t="s">
        <v>1943</v>
      </c>
      <c r="E4923" s="112">
        <v>1</v>
      </c>
      <c r="F4923" s="112">
        <v>15</v>
      </c>
      <c r="G4923" s="113">
        <v>10.40577</v>
      </c>
    </row>
    <row r="4924" spans="1:7" s="131" customFormat="1" ht="51.75" x14ac:dyDescent="0.25">
      <c r="A4924" s="143" t="s">
        <v>3115</v>
      </c>
      <c r="B4924" s="149" t="s">
        <v>3151</v>
      </c>
      <c r="C4924" s="40">
        <v>2022</v>
      </c>
      <c r="D4924" s="265" t="s">
        <v>1943</v>
      </c>
      <c r="E4924" s="112">
        <v>1</v>
      </c>
      <c r="F4924" s="112">
        <v>10</v>
      </c>
      <c r="G4924" s="113">
        <v>10.40577</v>
      </c>
    </row>
    <row r="4925" spans="1:7" s="131" customFormat="1" ht="51.75" x14ac:dyDescent="0.25">
      <c r="A4925" s="143" t="s">
        <v>3115</v>
      </c>
      <c r="B4925" s="149" t="s">
        <v>3151</v>
      </c>
      <c r="C4925" s="40">
        <v>2022</v>
      </c>
      <c r="D4925" s="265" t="s">
        <v>1943</v>
      </c>
      <c r="E4925" s="112">
        <v>1</v>
      </c>
      <c r="F4925" s="112">
        <v>8</v>
      </c>
      <c r="G4925" s="113">
        <v>10.40577</v>
      </c>
    </row>
    <row r="4926" spans="1:7" s="131" customFormat="1" ht="51.75" x14ac:dyDescent="0.25">
      <c r="A4926" s="143" t="s">
        <v>3115</v>
      </c>
      <c r="B4926" s="149" t="s">
        <v>3151</v>
      </c>
      <c r="C4926" s="40">
        <v>2022</v>
      </c>
      <c r="D4926" s="265" t="s">
        <v>1943</v>
      </c>
      <c r="E4926" s="112">
        <v>1</v>
      </c>
      <c r="F4926" s="112">
        <v>6</v>
      </c>
      <c r="G4926" s="113">
        <v>7.9557700000000002</v>
      </c>
    </row>
    <row r="4927" spans="1:7" s="131" customFormat="1" ht="51.75" x14ac:dyDescent="0.25">
      <c r="A4927" s="143" t="s">
        <v>3115</v>
      </c>
      <c r="B4927" s="149" t="s">
        <v>3151</v>
      </c>
      <c r="C4927" s="40">
        <v>2022</v>
      </c>
      <c r="D4927" s="265" t="s">
        <v>1943</v>
      </c>
      <c r="E4927" s="112">
        <v>4</v>
      </c>
      <c r="F4927" s="112">
        <f>3*4</f>
        <v>12</v>
      </c>
      <c r="G4927" s="113">
        <f>7.95577*4</f>
        <v>31.823080000000001</v>
      </c>
    </row>
    <row r="4928" spans="1:7" s="131" customFormat="1" ht="51.75" x14ac:dyDescent="0.25">
      <c r="A4928" s="143" t="s">
        <v>3115</v>
      </c>
      <c r="B4928" s="149" t="s">
        <v>3151</v>
      </c>
      <c r="C4928" s="40">
        <v>2022</v>
      </c>
      <c r="D4928" s="265" t="s">
        <v>1943</v>
      </c>
      <c r="E4928" s="112">
        <v>1</v>
      </c>
      <c r="F4928" s="112">
        <v>7</v>
      </c>
      <c r="G4928" s="113">
        <v>7.9557700000000002</v>
      </c>
    </row>
    <row r="4929" spans="1:7" s="131" customFormat="1" ht="51.75" x14ac:dyDescent="0.25">
      <c r="A4929" s="143" t="s">
        <v>3115</v>
      </c>
      <c r="B4929" s="149" t="s">
        <v>3151</v>
      </c>
      <c r="C4929" s="40">
        <v>2022</v>
      </c>
      <c r="D4929" s="265" t="s">
        <v>1943</v>
      </c>
      <c r="E4929" s="112">
        <v>1</v>
      </c>
      <c r="F4929" s="112">
        <v>7</v>
      </c>
      <c r="G4929" s="113">
        <v>7.9557700000000002</v>
      </c>
    </row>
    <row r="4930" spans="1:7" s="131" customFormat="1" ht="51.75" x14ac:dyDescent="0.25">
      <c r="A4930" s="143" t="s">
        <v>3115</v>
      </c>
      <c r="B4930" s="149" t="s">
        <v>3151</v>
      </c>
      <c r="C4930" s="40">
        <v>2022</v>
      </c>
      <c r="D4930" s="265" t="s">
        <v>1943</v>
      </c>
      <c r="E4930" s="112">
        <v>1</v>
      </c>
      <c r="F4930" s="112">
        <v>7</v>
      </c>
      <c r="G4930" s="113">
        <v>7.9557700000000002</v>
      </c>
    </row>
    <row r="4931" spans="1:7" s="131" customFormat="1" ht="51.75" x14ac:dyDescent="0.25">
      <c r="A4931" s="143" t="s">
        <v>3115</v>
      </c>
      <c r="B4931" s="149" t="s">
        <v>3151</v>
      </c>
      <c r="C4931" s="40">
        <v>2022</v>
      </c>
      <c r="D4931" s="265" t="s">
        <v>1943</v>
      </c>
      <c r="E4931" s="112">
        <v>1</v>
      </c>
      <c r="F4931" s="112">
        <v>8</v>
      </c>
      <c r="G4931" s="113">
        <v>10.40577</v>
      </c>
    </row>
    <row r="4932" spans="1:7" s="131" customFormat="1" ht="51.75" x14ac:dyDescent="0.25">
      <c r="A4932" s="143" t="s">
        <v>3115</v>
      </c>
      <c r="B4932" s="149" t="s">
        <v>3151</v>
      </c>
      <c r="C4932" s="40">
        <v>2022</v>
      </c>
      <c r="D4932" s="265" t="s">
        <v>1943</v>
      </c>
      <c r="E4932" s="112">
        <v>1</v>
      </c>
      <c r="F4932" s="112">
        <v>7</v>
      </c>
      <c r="G4932" s="113">
        <v>7.9557700000000002</v>
      </c>
    </row>
    <row r="4933" spans="1:7" s="131" customFormat="1" ht="51.75" x14ac:dyDescent="0.25">
      <c r="A4933" s="143" t="s">
        <v>3115</v>
      </c>
      <c r="B4933" s="149" t="s">
        <v>3151</v>
      </c>
      <c r="C4933" s="40">
        <v>2022</v>
      </c>
      <c r="D4933" s="265" t="s">
        <v>1943</v>
      </c>
      <c r="E4933" s="112">
        <v>1</v>
      </c>
      <c r="F4933" s="112">
        <v>7</v>
      </c>
      <c r="G4933" s="113">
        <v>7.9557700000000002</v>
      </c>
    </row>
    <row r="4934" spans="1:7" s="131" customFormat="1" ht="51.75" x14ac:dyDescent="0.25">
      <c r="A4934" s="143" t="s">
        <v>3115</v>
      </c>
      <c r="B4934" s="149" t="s">
        <v>3151</v>
      </c>
      <c r="C4934" s="40">
        <v>2022</v>
      </c>
      <c r="D4934" s="265" t="s">
        <v>1943</v>
      </c>
      <c r="E4934" s="112">
        <v>1</v>
      </c>
      <c r="F4934" s="112">
        <v>8</v>
      </c>
      <c r="G4934" s="113">
        <v>10.40577</v>
      </c>
    </row>
    <row r="4935" spans="1:7" s="131" customFormat="1" ht="51.75" x14ac:dyDescent="0.25">
      <c r="A4935" s="143" t="s">
        <v>3115</v>
      </c>
      <c r="B4935" s="149" t="s">
        <v>3151</v>
      </c>
      <c r="C4935" s="40">
        <v>2022</v>
      </c>
      <c r="D4935" s="265" t="s">
        <v>1943</v>
      </c>
      <c r="E4935" s="112">
        <v>1</v>
      </c>
      <c r="F4935" s="112">
        <v>8</v>
      </c>
      <c r="G4935" s="113">
        <v>10.40577</v>
      </c>
    </row>
    <row r="4936" spans="1:7" s="131" customFormat="1" ht="51.75" x14ac:dyDescent="0.25">
      <c r="A4936" s="143" t="s">
        <v>3115</v>
      </c>
      <c r="B4936" s="149" t="s">
        <v>3151</v>
      </c>
      <c r="C4936" s="40">
        <v>2022</v>
      </c>
      <c r="D4936" s="265" t="s">
        <v>1943</v>
      </c>
      <c r="E4936" s="112">
        <v>1</v>
      </c>
      <c r="F4936" s="112">
        <v>8</v>
      </c>
      <c r="G4936" s="113">
        <v>10.40577</v>
      </c>
    </row>
    <row r="4937" spans="1:7" s="131" customFormat="1" ht="51.75" x14ac:dyDescent="0.25">
      <c r="A4937" s="143" t="s">
        <v>3115</v>
      </c>
      <c r="B4937" s="149" t="s">
        <v>3151</v>
      </c>
      <c r="C4937" s="40">
        <v>2022</v>
      </c>
      <c r="D4937" s="265" t="s">
        <v>1943</v>
      </c>
      <c r="E4937" s="112">
        <v>1</v>
      </c>
      <c r="F4937" s="112">
        <v>7</v>
      </c>
      <c r="G4937" s="113">
        <v>10.40577</v>
      </c>
    </row>
    <row r="4938" spans="1:7" s="131" customFormat="1" ht="51.75" x14ac:dyDescent="0.25">
      <c r="A4938" s="143" t="s">
        <v>3115</v>
      </c>
      <c r="B4938" s="149" t="s">
        <v>3151</v>
      </c>
      <c r="C4938" s="40">
        <v>2022</v>
      </c>
      <c r="D4938" s="265" t="s">
        <v>1943</v>
      </c>
      <c r="E4938" s="112">
        <v>1</v>
      </c>
      <c r="F4938" s="112">
        <v>8</v>
      </c>
      <c r="G4938" s="113">
        <v>10.40577</v>
      </c>
    </row>
    <row r="4939" spans="1:7" s="131" customFormat="1" ht="51.75" x14ac:dyDescent="0.25">
      <c r="A4939" s="143" t="s">
        <v>3115</v>
      </c>
      <c r="B4939" s="149" t="s">
        <v>3151</v>
      </c>
      <c r="C4939" s="40">
        <v>2022</v>
      </c>
      <c r="D4939" s="265" t="s">
        <v>1943</v>
      </c>
      <c r="E4939" s="112">
        <v>1</v>
      </c>
      <c r="F4939" s="112">
        <v>1</v>
      </c>
      <c r="G4939" s="113">
        <v>7.9557700000000002</v>
      </c>
    </row>
    <row r="4940" spans="1:7" s="131" customFormat="1" ht="51.75" x14ac:dyDescent="0.25">
      <c r="A4940" s="143" t="s">
        <v>3115</v>
      </c>
      <c r="B4940" s="149" t="s">
        <v>3151</v>
      </c>
      <c r="C4940" s="40">
        <v>2022</v>
      </c>
      <c r="D4940" s="265" t="s">
        <v>1943</v>
      </c>
      <c r="E4940" s="112">
        <v>2</v>
      </c>
      <c r="F4940" s="112">
        <f>5*2</f>
        <v>10</v>
      </c>
      <c r="G4940" s="113">
        <f>8.0305124*2</f>
        <v>16.061024799999998</v>
      </c>
    </row>
    <row r="4941" spans="1:7" s="131" customFormat="1" ht="51.75" x14ac:dyDescent="0.25">
      <c r="A4941" s="143" t="s">
        <v>3115</v>
      </c>
      <c r="B4941" s="149" t="s">
        <v>3151</v>
      </c>
      <c r="C4941" s="40">
        <v>2022</v>
      </c>
      <c r="D4941" s="265" t="s">
        <v>1943</v>
      </c>
      <c r="E4941" s="112">
        <v>1</v>
      </c>
      <c r="F4941" s="112">
        <v>10</v>
      </c>
      <c r="G4941" s="113">
        <v>7.9175723999999992</v>
      </c>
    </row>
    <row r="4942" spans="1:7" s="131" customFormat="1" ht="51.75" x14ac:dyDescent="0.25">
      <c r="A4942" s="143" t="s">
        <v>3115</v>
      </c>
      <c r="B4942" s="149" t="s">
        <v>3151</v>
      </c>
      <c r="C4942" s="40">
        <v>2022</v>
      </c>
      <c r="D4942" s="265" t="s">
        <v>1943</v>
      </c>
      <c r="E4942" s="112">
        <v>1</v>
      </c>
      <c r="F4942" s="112">
        <v>7</v>
      </c>
      <c r="G4942" s="113">
        <v>7.9175723999999992</v>
      </c>
    </row>
    <row r="4943" spans="1:7" s="131" customFormat="1" ht="51.75" x14ac:dyDescent="0.25">
      <c r="A4943" s="143" t="s">
        <v>3115</v>
      </c>
      <c r="B4943" s="149" t="s">
        <v>3151</v>
      </c>
      <c r="C4943" s="40">
        <v>2022</v>
      </c>
      <c r="D4943" s="265" t="s">
        <v>1943</v>
      </c>
      <c r="E4943" s="112">
        <v>1</v>
      </c>
      <c r="F4943" s="112">
        <v>7</v>
      </c>
      <c r="G4943" s="113">
        <v>7.9175723999999992</v>
      </c>
    </row>
    <row r="4944" spans="1:7" s="131" customFormat="1" ht="51.75" x14ac:dyDescent="0.25">
      <c r="A4944" s="143" t="s">
        <v>3115</v>
      </c>
      <c r="B4944" s="149" t="s">
        <v>3151</v>
      </c>
      <c r="C4944" s="40">
        <v>2022</v>
      </c>
      <c r="D4944" s="265" t="s">
        <v>1943</v>
      </c>
      <c r="E4944" s="112">
        <v>1</v>
      </c>
      <c r="F4944" s="112">
        <v>15</v>
      </c>
      <c r="G4944" s="113">
        <v>7.9175723999999992</v>
      </c>
    </row>
    <row r="4945" spans="1:7" s="131" customFormat="1" ht="51.75" x14ac:dyDescent="0.25">
      <c r="A4945" s="143" t="s">
        <v>3115</v>
      </c>
      <c r="B4945" s="149" t="s">
        <v>3151</v>
      </c>
      <c r="C4945" s="40">
        <v>2022</v>
      </c>
      <c r="D4945" s="265" t="s">
        <v>1943</v>
      </c>
      <c r="E4945" s="112">
        <v>1</v>
      </c>
      <c r="F4945" s="112">
        <v>8</v>
      </c>
      <c r="G4945" s="113">
        <v>7.9175723999999992</v>
      </c>
    </row>
    <row r="4946" spans="1:7" s="131" customFormat="1" ht="51.75" x14ac:dyDescent="0.25">
      <c r="A4946" s="143" t="s">
        <v>3115</v>
      </c>
      <c r="B4946" s="149" t="s">
        <v>3151</v>
      </c>
      <c r="C4946" s="40">
        <v>2022</v>
      </c>
      <c r="D4946" s="265" t="s">
        <v>1943</v>
      </c>
      <c r="E4946" s="112">
        <v>1</v>
      </c>
      <c r="F4946" s="112">
        <v>7</v>
      </c>
      <c r="G4946" s="113">
        <v>8.0305123999999992</v>
      </c>
    </row>
    <row r="4947" spans="1:7" s="131" customFormat="1" ht="51.75" x14ac:dyDescent="0.25">
      <c r="A4947" s="143" t="s">
        <v>3115</v>
      </c>
      <c r="B4947" s="149" t="s">
        <v>3151</v>
      </c>
      <c r="C4947" s="40">
        <v>2022</v>
      </c>
      <c r="D4947" s="265" t="s">
        <v>1943</v>
      </c>
      <c r="E4947" s="112">
        <v>1</v>
      </c>
      <c r="F4947" s="112">
        <v>7</v>
      </c>
      <c r="G4947" s="113">
        <v>8.0305123999999992</v>
      </c>
    </row>
    <row r="4948" spans="1:7" s="131" customFormat="1" ht="51.75" x14ac:dyDescent="0.25">
      <c r="A4948" s="143" t="s">
        <v>3115</v>
      </c>
      <c r="B4948" s="149" t="s">
        <v>3151</v>
      </c>
      <c r="C4948" s="40">
        <v>2022</v>
      </c>
      <c r="D4948" s="265" t="s">
        <v>1943</v>
      </c>
      <c r="E4948" s="112">
        <v>1</v>
      </c>
      <c r="F4948" s="112">
        <v>7</v>
      </c>
      <c r="G4948" s="113">
        <v>7.0010424000000002</v>
      </c>
    </row>
    <row r="4949" spans="1:7" s="131" customFormat="1" ht="51.75" x14ac:dyDescent="0.25">
      <c r="A4949" s="143" t="s">
        <v>3115</v>
      </c>
      <c r="B4949" s="149" t="s">
        <v>3151</v>
      </c>
      <c r="C4949" s="40">
        <v>2022</v>
      </c>
      <c r="D4949" s="265" t="s">
        <v>1943</v>
      </c>
      <c r="E4949" s="112">
        <v>2</v>
      </c>
      <c r="F4949" s="112">
        <f>5*2</f>
        <v>10</v>
      </c>
      <c r="G4949" s="113">
        <f>7.0010424*2</f>
        <v>14.0020848</v>
      </c>
    </row>
    <row r="4950" spans="1:7" s="131" customFormat="1" ht="51.75" x14ac:dyDescent="0.25">
      <c r="A4950" s="143" t="s">
        <v>3115</v>
      </c>
      <c r="B4950" s="149" t="s">
        <v>3151</v>
      </c>
      <c r="C4950" s="40">
        <v>2022</v>
      </c>
      <c r="D4950" s="265" t="s">
        <v>1943</v>
      </c>
      <c r="E4950" s="112">
        <v>1</v>
      </c>
      <c r="F4950" s="112">
        <v>6</v>
      </c>
      <c r="G4950" s="113">
        <v>7.0010424000000002</v>
      </c>
    </row>
    <row r="4951" spans="1:7" s="131" customFormat="1" ht="51.75" x14ac:dyDescent="0.25">
      <c r="A4951" s="143" t="s">
        <v>3115</v>
      </c>
      <c r="B4951" s="149" t="s">
        <v>3151</v>
      </c>
      <c r="C4951" s="40">
        <v>2022</v>
      </c>
      <c r="D4951" s="265" t="s">
        <v>1943</v>
      </c>
      <c r="E4951" s="112">
        <v>1</v>
      </c>
      <c r="F4951" s="112">
        <v>7</v>
      </c>
      <c r="G4951" s="113">
        <v>7.9175723999999992</v>
      </c>
    </row>
    <row r="4952" spans="1:7" s="131" customFormat="1" ht="51.75" x14ac:dyDescent="0.25">
      <c r="A4952" s="143" t="s">
        <v>3115</v>
      </c>
      <c r="B4952" s="149" t="s">
        <v>3151</v>
      </c>
      <c r="C4952" s="40">
        <v>2022</v>
      </c>
      <c r="D4952" s="265" t="s">
        <v>1943</v>
      </c>
      <c r="E4952" s="112">
        <v>1</v>
      </c>
      <c r="F4952" s="112">
        <v>7</v>
      </c>
      <c r="G4952" s="113">
        <v>7.9175723999999992</v>
      </c>
    </row>
    <row r="4953" spans="1:7" s="131" customFormat="1" ht="51.75" x14ac:dyDescent="0.25">
      <c r="A4953" s="143" t="s">
        <v>3115</v>
      </c>
      <c r="B4953" s="149" t="s">
        <v>3151</v>
      </c>
      <c r="C4953" s="40">
        <v>2022</v>
      </c>
      <c r="D4953" s="265" t="s">
        <v>1943</v>
      </c>
      <c r="E4953" s="112">
        <v>1</v>
      </c>
      <c r="F4953" s="112">
        <v>7</v>
      </c>
      <c r="G4953" s="113">
        <v>7.9175723999999992</v>
      </c>
    </row>
    <row r="4954" spans="1:7" s="131" customFormat="1" ht="51.75" x14ac:dyDescent="0.25">
      <c r="A4954" s="143" t="s">
        <v>3115</v>
      </c>
      <c r="B4954" s="149" t="s">
        <v>3151</v>
      </c>
      <c r="C4954" s="40">
        <v>2022</v>
      </c>
      <c r="D4954" s="265" t="s">
        <v>1943</v>
      </c>
      <c r="E4954" s="112">
        <v>1</v>
      </c>
      <c r="F4954" s="112">
        <v>7</v>
      </c>
      <c r="G4954" s="113">
        <v>7.9175723999999992</v>
      </c>
    </row>
    <row r="4955" spans="1:7" s="131" customFormat="1" ht="51.75" x14ac:dyDescent="0.25">
      <c r="A4955" s="143" t="s">
        <v>3115</v>
      </c>
      <c r="B4955" s="149" t="s">
        <v>3151</v>
      </c>
      <c r="C4955" s="40">
        <v>2022</v>
      </c>
      <c r="D4955" s="265" t="s">
        <v>1943</v>
      </c>
      <c r="E4955" s="112">
        <v>3</v>
      </c>
      <c r="F4955" s="112">
        <f>10*3</f>
        <v>30</v>
      </c>
      <c r="G4955" s="113">
        <f>7.0010424*3</f>
        <v>21.003127200000002</v>
      </c>
    </row>
    <row r="4956" spans="1:7" s="131" customFormat="1" ht="51.75" x14ac:dyDescent="0.25">
      <c r="A4956" s="143" t="s">
        <v>3115</v>
      </c>
      <c r="B4956" s="149" t="s">
        <v>3151</v>
      </c>
      <c r="C4956" s="40">
        <v>2022</v>
      </c>
      <c r="D4956" s="265" t="s">
        <v>1943</v>
      </c>
      <c r="E4956" s="112">
        <v>1</v>
      </c>
      <c r="F4956" s="112">
        <v>7</v>
      </c>
      <c r="G4956" s="113">
        <v>7.9175723999999992</v>
      </c>
    </row>
    <row r="4957" spans="1:7" s="131" customFormat="1" ht="51.75" x14ac:dyDescent="0.25">
      <c r="A4957" s="143" t="s">
        <v>3115</v>
      </c>
      <c r="B4957" s="149" t="s">
        <v>3151</v>
      </c>
      <c r="C4957" s="40">
        <v>2022</v>
      </c>
      <c r="D4957" s="265" t="s">
        <v>1943</v>
      </c>
      <c r="E4957" s="112">
        <v>1</v>
      </c>
      <c r="F4957" s="112">
        <v>7</v>
      </c>
      <c r="G4957" s="113">
        <v>7.9175723999999992</v>
      </c>
    </row>
    <row r="4958" spans="1:7" s="131" customFormat="1" ht="51.75" x14ac:dyDescent="0.25">
      <c r="A4958" s="143" t="s">
        <v>3115</v>
      </c>
      <c r="B4958" s="149" t="s">
        <v>3151</v>
      </c>
      <c r="C4958" s="40">
        <v>2022</v>
      </c>
      <c r="D4958" s="265" t="s">
        <v>1943</v>
      </c>
      <c r="E4958" s="112">
        <v>1</v>
      </c>
      <c r="F4958" s="112">
        <v>15</v>
      </c>
      <c r="G4958" s="113">
        <v>7.9175723999999992</v>
      </c>
    </row>
    <row r="4959" spans="1:7" s="131" customFormat="1" ht="51.75" x14ac:dyDescent="0.25">
      <c r="A4959" s="143" t="s">
        <v>3115</v>
      </c>
      <c r="B4959" s="149" t="s">
        <v>3151</v>
      </c>
      <c r="C4959" s="40">
        <v>2022</v>
      </c>
      <c r="D4959" s="265" t="s">
        <v>1943</v>
      </c>
      <c r="E4959" s="112">
        <v>1</v>
      </c>
      <c r="F4959" s="112">
        <v>5</v>
      </c>
      <c r="G4959" s="113">
        <v>7.9175723999999992</v>
      </c>
    </row>
    <row r="4960" spans="1:7" s="131" customFormat="1" ht="51.75" x14ac:dyDescent="0.25">
      <c r="A4960" s="143" t="s">
        <v>3115</v>
      </c>
      <c r="B4960" s="149" t="s">
        <v>3151</v>
      </c>
      <c r="C4960" s="40">
        <v>2022</v>
      </c>
      <c r="D4960" s="265" t="s">
        <v>1943</v>
      </c>
      <c r="E4960" s="112">
        <v>1</v>
      </c>
      <c r="F4960" s="112">
        <v>7</v>
      </c>
      <c r="G4960" s="113">
        <v>7.9175723999999992</v>
      </c>
    </row>
    <row r="4961" spans="1:7" s="131" customFormat="1" ht="51.75" x14ac:dyDescent="0.25">
      <c r="A4961" s="143" t="s">
        <v>3115</v>
      </c>
      <c r="B4961" s="149" t="s">
        <v>3151</v>
      </c>
      <c r="C4961" s="40">
        <v>2022</v>
      </c>
      <c r="D4961" s="265" t="s">
        <v>1943</v>
      </c>
      <c r="E4961" s="112">
        <v>1</v>
      </c>
      <c r="F4961" s="112">
        <v>7</v>
      </c>
      <c r="G4961" s="113">
        <v>7.9175723999999992</v>
      </c>
    </row>
    <row r="4962" spans="1:7" s="131" customFormat="1" ht="51.75" x14ac:dyDescent="0.25">
      <c r="A4962" s="143" t="s">
        <v>3115</v>
      </c>
      <c r="B4962" s="149" t="s">
        <v>3151</v>
      </c>
      <c r="C4962" s="40">
        <v>2022</v>
      </c>
      <c r="D4962" s="265" t="s">
        <v>1943</v>
      </c>
      <c r="E4962" s="112">
        <v>1</v>
      </c>
      <c r="F4962" s="112">
        <v>7</v>
      </c>
      <c r="G4962" s="113">
        <v>7.9175723999999992</v>
      </c>
    </row>
    <row r="4963" spans="1:7" s="131" customFormat="1" ht="51.75" x14ac:dyDescent="0.25">
      <c r="A4963" s="143" t="s">
        <v>3115</v>
      </c>
      <c r="B4963" s="149" t="s">
        <v>3151</v>
      </c>
      <c r="C4963" s="40">
        <v>2022</v>
      </c>
      <c r="D4963" s="265" t="s">
        <v>1943</v>
      </c>
      <c r="E4963" s="112">
        <v>1</v>
      </c>
      <c r="F4963" s="112">
        <v>7</v>
      </c>
      <c r="G4963" s="113">
        <v>7.9175723999999992</v>
      </c>
    </row>
    <row r="4964" spans="1:7" s="131" customFormat="1" ht="51.75" x14ac:dyDescent="0.25">
      <c r="A4964" s="143" t="s">
        <v>3115</v>
      </c>
      <c r="B4964" s="149" t="s">
        <v>3151</v>
      </c>
      <c r="C4964" s="40">
        <v>2022</v>
      </c>
      <c r="D4964" s="265" t="s">
        <v>1943</v>
      </c>
      <c r="E4964" s="112">
        <v>1</v>
      </c>
      <c r="F4964" s="112">
        <v>7</v>
      </c>
      <c r="G4964" s="113">
        <v>7.9175723999999992</v>
      </c>
    </row>
    <row r="4965" spans="1:7" s="131" customFormat="1" ht="51.75" x14ac:dyDescent="0.25">
      <c r="A4965" s="143" t="s">
        <v>3115</v>
      </c>
      <c r="B4965" s="149" t="s">
        <v>3151</v>
      </c>
      <c r="C4965" s="40">
        <v>2022</v>
      </c>
      <c r="D4965" s="265" t="s">
        <v>1943</v>
      </c>
      <c r="E4965" s="112">
        <v>1</v>
      </c>
      <c r="F4965" s="112">
        <v>7</v>
      </c>
      <c r="G4965" s="113">
        <v>7.9175723999999992</v>
      </c>
    </row>
    <row r="4966" spans="1:7" s="131" customFormat="1" ht="51.75" x14ac:dyDescent="0.25">
      <c r="A4966" s="143" t="s">
        <v>3115</v>
      </c>
      <c r="B4966" s="149" t="s">
        <v>3151</v>
      </c>
      <c r="C4966" s="40">
        <v>2022</v>
      </c>
      <c r="D4966" s="265" t="s">
        <v>1943</v>
      </c>
      <c r="E4966" s="112">
        <v>1</v>
      </c>
      <c r="F4966" s="112">
        <v>7</v>
      </c>
      <c r="G4966" s="113">
        <v>7.9175723999999992</v>
      </c>
    </row>
    <row r="4967" spans="1:7" s="131" customFormat="1" ht="51.75" x14ac:dyDescent="0.25">
      <c r="A4967" s="143" t="s">
        <v>3115</v>
      </c>
      <c r="B4967" s="149" t="s">
        <v>3151</v>
      </c>
      <c r="C4967" s="40">
        <v>2022</v>
      </c>
      <c r="D4967" s="265" t="s">
        <v>1943</v>
      </c>
      <c r="E4967" s="112">
        <v>1</v>
      </c>
      <c r="F4967" s="112">
        <v>7</v>
      </c>
      <c r="G4967" s="113">
        <v>7.9175723999999992</v>
      </c>
    </row>
    <row r="4968" spans="1:7" s="131" customFormat="1" ht="51.75" x14ac:dyDescent="0.25">
      <c r="A4968" s="143" t="s">
        <v>3115</v>
      </c>
      <c r="B4968" s="149" t="s">
        <v>3151</v>
      </c>
      <c r="C4968" s="40">
        <v>2022</v>
      </c>
      <c r="D4968" s="265" t="s">
        <v>1943</v>
      </c>
      <c r="E4968" s="112">
        <v>1</v>
      </c>
      <c r="F4968" s="112">
        <v>7</v>
      </c>
      <c r="G4968" s="113">
        <v>7.9175723999999992</v>
      </c>
    </row>
    <row r="4969" spans="1:7" s="131" customFormat="1" ht="51.75" x14ac:dyDescent="0.25">
      <c r="A4969" s="143" t="s">
        <v>3115</v>
      </c>
      <c r="B4969" s="149" t="s">
        <v>3151</v>
      </c>
      <c r="C4969" s="40">
        <v>2022</v>
      </c>
      <c r="D4969" s="265" t="s">
        <v>1943</v>
      </c>
      <c r="E4969" s="112">
        <v>1</v>
      </c>
      <c r="F4969" s="112">
        <v>7</v>
      </c>
      <c r="G4969" s="113">
        <v>7.9175723999999992</v>
      </c>
    </row>
    <row r="4970" spans="1:7" s="131" customFormat="1" ht="51.75" x14ac:dyDescent="0.25">
      <c r="A4970" s="143" t="s">
        <v>3115</v>
      </c>
      <c r="B4970" s="149" t="s">
        <v>3151</v>
      </c>
      <c r="C4970" s="40">
        <v>2022</v>
      </c>
      <c r="D4970" s="265" t="s">
        <v>1943</v>
      </c>
      <c r="E4970" s="112">
        <v>1</v>
      </c>
      <c r="F4970" s="112">
        <v>5</v>
      </c>
      <c r="G4970" s="113">
        <v>7.9175723999999992</v>
      </c>
    </row>
    <row r="4971" spans="1:7" s="131" customFormat="1" ht="51.75" x14ac:dyDescent="0.25">
      <c r="A4971" s="143" t="s">
        <v>3115</v>
      </c>
      <c r="B4971" s="149" t="s">
        <v>3151</v>
      </c>
      <c r="C4971" s="40">
        <v>2022</v>
      </c>
      <c r="D4971" s="265" t="s">
        <v>1943</v>
      </c>
      <c r="E4971" s="112">
        <v>1</v>
      </c>
      <c r="F4971" s="112">
        <v>5</v>
      </c>
      <c r="G4971" s="113">
        <v>7.9175723999999992</v>
      </c>
    </row>
    <row r="4972" spans="1:7" s="131" customFormat="1" ht="51.75" x14ac:dyDescent="0.25">
      <c r="A4972" s="143" t="s">
        <v>3115</v>
      </c>
      <c r="B4972" s="149" t="s">
        <v>3151</v>
      </c>
      <c r="C4972" s="40">
        <v>2022</v>
      </c>
      <c r="D4972" s="265" t="s">
        <v>1943</v>
      </c>
      <c r="E4972" s="112">
        <v>1</v>
      </c>
      <c r="F4972" s="112">
        <v>5</v>
      </c>
      <c r="G4972" s="113">
        <v>7.9175723999999992</v>
      </c>
    </row>
    <row r="4973" spans="1:7" s="131" customFormat="1" ht="51.75" x14ac:dyDescent="0.25">
      <c r="A4973" s="143" t="s">
        <v>3115</v>
      </c>
      <c r="B4973" s="149" t="s">
        <v>3151</v>
      </c>
      <c r="C4973" s="40">
        <v>2022</v>
      </c>
      <c r="D4973" s="265" t="s">
        <v>1943</v>
      </c>
      <c r="E4973" s="112">
        <v>1</v>
      </c>
      <c r="F4973" s="112">
        <v>7</v>
      </c>
      <c r="G4973" s="113">
        <v>7.9175723999999992</v>
      </c>
    </row>
    <row r="4974" spans="1:7" s="131" customFormat="1" ht="51.75" x14ac:dyDescent="0.25">
      <c r="A4974" s="143" t="s">
        <v>3115</v>
      </c>
      <c r="B4974" s="149" t="s">
        <v>3151</v>
      </c>
      <c r="C4974" s="40">
        <v>2022</v>
      </c>
      <c r="D4974" s="265" t="s">
        <v>1943</v>
      </c>
      <c r="E4974" s="112">
        <v>1</v>
      </c>
      <c r="F4974" s="112">
        <v>5</v>
      </c>
      <c r="G4974" s="113">
        <v>7.9175723999999992</v>
      </c>
    </row>
    <row r="4975" spans="1:7" s="131" customFormat="1" ht="51.75" x14ac:dyDescent="0.25">
      <c r="A4975" s="143" t="s">
        <v>3115</v>
      </c>
      <c r="B4975" s="149" t="s">
        <v>3151</v>
      </c>
      <c r="C4975" s="40">
        <v>2022</v>
      </c>
      <c r="D4975" s="265" t="s">
        <v>1943</v>
      </c>
      <c r="E4975" s="112">
        <v>1</v>
      </c>
      <c r="F4975" s="112">
        <v>7</v>
      </c>
      <c r="G4975" s="113">
        <v>7.9175723999999992</v>
      </c>
    </row>
    <row r="4976" spans="1:7" s="131" customFormat="1" ht="51.75" x14ac:dyDescent="0.25">
      <c r="A4976" s="143" t="s">
        <v>3115</v>
      </c>
      <c r="B4976" s="149" t="s">
        <v>3151</v>
      </c>
      <c r="C4976" s="40">
        <v>2022</v>
      </c>
      <c r="D4976" s="265" t="s">
        <v>1943</v>
      </c>
      <c r="E4976" s="112">
        <v>1</v>
      </c>
      <c r="F4976" s="112">
        <v>8</v>
      </c>
      <c r="G4976" s="113">
        <v>7.9175723999999992</v>
      </c>
    </row>
    <row r="4977" spans="1:7" s="131" customFormat="1" ht="51.75" x14ac:dyDescent="0.25">
      <c r="A4977" s="143" t="s">
        <v>3115</v>
      </c>
      <c r="B4977" s="149" t="s">
        <v>3151</v>
      </c>
      <c r="C4977" s="40">
        <v>2022</v>
      </c>
      <c r="D4977" s="265" t="s">
        <v>1943</v>
      </c>
      <c r="E4977" s="112">
        <v>1</v>
      </c>
      <c r="F4977" s="112">
        <v>7</v>
      </c>
      <c r="G4977" s="113">
        <v>7.9175723999999992</v>
      </c>
    </row>
    <row r="4978" spans="1:7" s="131" customFormat="1" ht="51.75" x14ac:dyDescent="0.25">
      <c r="A4978" s="143" t="s">
        <v>3115</v>
      </c>
      <c r="B4978" s="149" t="s">
        <v>3151</v>
      </c>
      <c r="C4978" s="40">
        <v>2022</v>
      </c>
      <c r="D4978" s="265" t="s">
        <v>1943</v>
      </c>
      <c r="E4978" s="112">
        <v>1</v>
      </c>
      <c r="F4978" s="112">
        <v>5</v>
      </c>
      <c r="G4978" s="113">
        <v>7.9175723999999992</v>
      </c>
    </row>
    <row r="4979" spans="1:7" s="131" customFormat="1" ht="51.75" x14ac:dyDescent="0.25">
      <c r="A4979" s="143" t="s">
        <v>3115</v>
      </c>
      <c r="B4979" s="149" t="s">
        <v>3151</v>
      </c>
      <c r="C4979" s="40">
        <v>2022</v>
      </c>
      <c r="D4979" s="265" t="s">
        <v>1943</v>
      </c>
      <c r="E4979" s="112">
        <v>1</v>
      </c>
      <c r="F4979" s="112">
        <v>7</v>
      </c>
      <c r="G4979" s="113">
        <v>7.9175723999999992</v>
      </c>
    </row>
    <row r="4980" spans="1:7" s="131" customFormat="1" ht="51.75" x14ac:dyDescent="0.25">
      <c r="A4980" s="143" t="s">
        <v>3115</v>
      </c>
      <c r="B4980" s="149" t="s">
        <v>3151</v>
      </c>
      <c r="C4980" s="40">
        <v>2022</v>
      </c>
      <c r="D4980" s="265" t="s">
        <v>1943</v>
      </c>
      <c r="E4980" s="112">
        <v>1</v>
      </c>
      <c r="F4980" s="112">
        <v>8</v>
      </c>
      <c r="G4980" s="113">
        <v>7.9175723999999992</v>
      </c>
    </row>
    <row r="4981" spans="1:7" s="131" customFormat="1" ht="51.75" x14ac:dyDescent="0.25">
      <c r="A4981" s="143" t="s">
        <v>3115</v>
      </c>
      <c r="B4981" s="149" t="s">
        <v>3151</v>
      </c>
      <c r="C4981" s="40">
        <v>2022</v>
      </c>
      <c r="D4981" s="265" t="s">
        <v>1943</v>
      </c>
      <c r="E4981" s="112">
        <v>1</v>
      </c>
      <c r="F4981" s="112">
        <v>7</v>
      </c>
      <c r="G4981" s="113">
        <v>11.071039999999998</v>
      </c>
    </row>
    <row r="4982" spans="1:7" s="131" customFormat="1" ht="51.75" x14ac:dyDescent="0.25">
      <c r="A4982" s="143" t="s">
        <v>3115</v>
      </c>
      <c r="B4982" s="149" t="s">
        <v>3151</v>
      </c>
      <c r="C4982" s="40">
        <v>2022</v>
      </c>
      <c r="D4982" s="265" t="s">
        <v>1943</v>
      </c>
      <c r="E4982" s="112">
        <v>1</v>
      </c>
      <c r="F4982" s="112">
        <v>7</v>
      </c>
      <c r="G4982" s="113">
        <v>5.0673099999999991</v>
      </c>
    </row>
    <row r="4983" spans="1:7" s="131" customFormat="1" ht="51.75" x14ac:dyDescent="0.25">
      <c r="A4983" s="143" t="s">
        <v>3115</v>
      </c>
      <c r="B4983" s="149" t="s">
        <v>3151</v>
      </c>
      <c r="C4983" s="40">
        <v>2022</v>
      </c>
      <c r="D4983" s="265" t="s">
        <v>1943</v>
      </c>
      <c r="E4983" s="112">
        <v>1</v>
      </c>
      <c r="F4983" s="112">
        <v>7</v>
      </c>
      <c r="G4983" s="113">
        <v>5.0673099999999991</v>
      </c>
    </row>
    <row r="4984" spans="1:7" s="131" customFormat="1" ht="51.75" x14ac:dyDescent="0.25">
      <c r="A4984" s="143" t="s">
        <v>3115</v>
      </c>
      <c r="B4984" s="149" t="s">
        <v>3151</v>
      </c>
      <c r="C4984" s="40">
        <v>2022</v>
      </c>
      <c r="D4984" s="265" t="s">
        <v>1943</v>
      </c>
      <c r="E4984" s="112">
        <v>1</v>
      </c>
      <c r="F4984" s="112">
        <v>7</v>
      </c>
      <c r="G4984" s="113">
        <v>11.071039999999998</v>
      </c>
    </row>
    <row r="4985" spans="1:7" s="131" customFormat="1" ht="51.75" x14ac:dyDescent="0.25">
      <c r="A4985" s="143" t="s">
        <v>3115</v>
      </c>
      <c r="B4985" s="149" t="s">
        <v>3151</v>
      </c>
      <c r="C4985" s="40">
        <v>2022</v>
      </c>
      <c r="D4985" s="265" t="s">
        <v>1943</v>
      </c>
      <c r="E4985" s="112">
        <v>1</v>
      </c>
      <c r="F4985" s="112">
        <v>7</v>
      </c>
      <c r="G4985" s="113">
        <v>11.071039999999998</v>
      </c>
    </row>
    <row r="4986" spans="1:7" s="131" customFormat="1" ht="51.75" x14ac:dyDescent="0.25">
      <c r="A4986" s="143" t="s">
        <v>3115</v>
      </c>
      <c r="B4986" s="149" t="s">
        <v>3151</v>
      </c>
      <c r="C4986" s="40">
        <v>2022</v>
      </c>
      <c r="D4986" s="265" t="s">
        <v>1943</v>
      </c>
      <c r="E4986" s="112">
        <v>1</v>
      </c>
      <c r="F4986" s="112">
        <v>7</v>
      </c>
      <c r="G4986" s="113">
        <v>11.071039999999998</v>
      </c>
    </row>
    <row r="4987" spans="1:7" s="131" customFormat="1" ht="51.75" x14ac:dyDescent="0.25">
      <c r="A4987" s="143" t="s">
        <v>3115</v>
      </c>
      <c r="B4987" s="149" t="s">
        <v>3151</v>
      </c>
      <c r="C4987" s="40">
        <v>2022</v>
      </c>
      <c r="D4987" s="265" t="s">
        <v>1943</v>
      </c>
      <c r="E4987" s="112">
        <v>1</v>
      </c>
      <c r="F4987" s="112">
        <v>7</v>
      </c>
      <c r="G4987" s="113">
        <v>11.071039999999998</v>
      </c>
    </row>
    <row r="4988" spans="1:7" s="131" customFormat="1" ht="51.75" x14ac:dyDescent="0.25">
      <c r="A4988" s="143" t="s">
        <v>3115</v>
      </c>
      <c r="B4988" s="149" t="s">
        <v>3151</v>
      </c>
      <c r="C4988" s="40">
        <v>2022</v>
      </c>
      <c r="D4988" s="265" t="s">
        <v>1943</v>
      </c>
      <c r="E4988" s="112">
        <v>1</v>
      </c>
      <c r="F4988" s="112">
        <v>7</v>
      </c>
      <c r="G4988" s="113">
        <v>11.071039999999998</v>
      </c>
    </row>
    <row r="4989" spans="1:7" s="131" customFormat="1" ht="51.75" x14ac:dyDescent="0.25">
      <c r="A4989" s="143" t="s">
        <v>3115</v>
      </c>
      <c r="B4989" s="149" t="s">
        <v>3151</v>
      </c>
      <c r="C4989" s="40">
        <v>2022</v>
      </c>
      <c r="D4989" s="265" t="s">
        <v>1943</v>
      </c>
      <c r="E4989" s="112">
        <v>1</v>
      </c>
      <c r="F4989" s="112">
        <v>7</v>
      </c>
      <c r="G4989" s="113">
        <v>5.0673099999999991</v>
      </c>
    </row>
    <row r="4990" spans="1:7" s="131" customFormat="1" ht="51.75" x14ac:dyDescent="0.25">
      <c r="A4990" s="143" t="s">
        <v>3115</v>
      </c>
      <c r="B4990" s="149" t="s">
        <v>3151</v>
      </c>
      <c r="C4990" s="40">
        <v>2022</v>
      </c>
      <c r="D4990" s="265" t="s">
        <v>1943</v>
      </c>
      <c r="E4990" s="112">
        <v>1</v>
      </c>
      <c r="F4990" s="112">
        <v>8</v>
      </c>
      <c r="G4990" s="113">
        <v>11.071039999999998</v>
      </c>
    </row>
    <row r="4991" spans="1:7" s="131" customFormat="1" ht="51.75" x14ac:dyDescent="0.25">
      <c r="A4991" s="143" t="s">
        <v>3115</v>
      </c>
      <c r="B4991" s="149" t="s">
        <v>3151</v>
      </c>
      <c r="C4991" s="40">
        <v>2022</v>
      </c>
      <c r="D4991" s="265" t="s">
        <v>1943</v>
      </c>
      <c r="E4991" s="112">
        <v>1</v>
      </c>
      <c r="F4991" s="112">
        <v>8</v>
      </c>
      <c r="G4991" s="113">
        <v>5.0673099999999991</v>
      </c>
    </row>
    <row r="4992" spans="1:7" s="131" customFormat="1" ht="51.75" x14ac:dyDescent="0.25">
      <c r="A4992" s="143" t="s">
        <v>3115</v>
      </c>
      <c r="B4992" s="149" t="s">
        <v>3151</v>
      </c>
      <c r="C4992" s="40">
        <v>2022</v>
      </c>
      <c r="D4992" s="265" t="s">
        <v>1943</v>
      </c>
      <c r="E4992" s="112">
        <v>1</v>
      </c>
      <c r="F4992" s="112">
        <v>7</v>
      </c>
      <c r="G4992" s="113">
        <v>11.071039999999998</v>
      </c>
    </row>
    <row r="4993" spans="1:7" s="131" customFormat="1" ht="51.75" x14ac:dyDescent="0.25">
      <c r="A4993" s="143" t="s">
        <v>3115</v>
      </c>
      <c r="B4993" s="149" t="s">
        <v>3151</v>
      </c>
      <c r="C4993" s="40">
        <v>2022</v>
      </c>
      <c r="D4993" s="265" t="s">
        <v>1943</v>
      </c>
      <c r="E4993" s="112">
        <v>1</v>
      </c>
      <c r="F4993" s="112">
        <v>7</v>
      </c>
      <c r="G4993" s="113">
        <v>11.071039999999998</v>
      </c>
    </row>
    <row r="4994" spans="1:7" s="131" customFormat="1" ht="51.75" x14ac:dyDescent="0.25">
      <c r="A4994" s="143" t="s">
        <v>3115</v>
      </c>
      <c r="B4994" s="149" t="s">
        <v>3151</v>
      </c>
      <c r="C4994" s="40">
        <v>2022</v>
      </c>
      <c r="D4994" s="265" t="s">
        <v>1943</v>
      </c>
      <c r="E4994" s="112">
        <v>1</v>
      </c>
      <c r="F4994" s="112">
        <v>7</v>
      </c>
      <c r="G4994" s="113">
        <v>11.071039999999998</v>
      </c>
    </row>
    <row r="4995" spans="1:7" s="131" customFormat="1" ht="51.75" x14ac:dyDescent="0.25">
      <c r="A4995" s="143" t="s">
        <v>3115</v>
      </c>
      <c r="B4995" s="149" t="s">
        <v>3151</v>
      </c>
      <c r="C4995" s="40">
        <v>2022</v>
      </c>
      <c r="D4995" s="265" t="s">
        <v>1943</v>
      </c>
      <c r="E4995" s="112">
        <v>1</v>
      </c>
      <c r="F4995" s="112">
        <v>7</v>
      </c>
      <c r="G4995" s="113">
        <v>5.0673099999999991</v>
      </c>
    </row>
    <row r="4996" spans="1:7" s="131" customFormat="1" ht="51.75" x14ac:dyDescent="0.25">
      <c r="A4996" s="143" t="s">
        <v>3115</v>
      </c>
      <c r="B4996" s="149" t="s">
        <v>3151</v>
      </c>
      <c r="C4996" s="40">
        <v>2022</v>
      </c>
      <c r="D4996" s="265" t="s">
        <v>1943</v>
      </c>
      <c r="E4996" s="112">
        <v>1</v>
      </c>
      <c r="F4996" s="112">
        <v>7</v>
      </c>
      <c r="G4996" s="113">
        <v>11.071039999999998</v>
      </c>
    </row>
    <row r="4997" spans="1:7" s="131" customFormat="1" ht="51.75" x14ac:dyDescent="0.25">
      <c r="A4997" s="143" t="s">
        <v>3115</v>
      </c>
      <c r="B4997" s="149" t="s">
        <v>3151</v>
      </c>
      <c r="C4997" s="40">
        <v>2022</v>
      </c>
      <c r="D4997" s="265" t="s">
        <v>1943</v>
      </c>
      <c r="E4997" s="112">
        <v>1</v>
      </c>
      <c r="F4997" s="112">
        <v>7</v>
      </c>
      <c r="G4997" s="113">
        <v>11.071039999999998</v>
      </c>
    </row>
    <row r="4998" spans="1:7" s="131" customFormat="1" ht="51.75" x14ac:dyDescent="0.25">
      <c r="A4998" s="143" t="s">
        <v>3115</v>
      </c>
      <c r="B4998" s="149" t="s">
        <v>3151</v>
      </c>
      <c r="C4998" s="40">
        <v>2022</v>
      </c>
      <c r="D4998" s="265" t="s">
        <v>1943</v>
      </c>
      <c r="E4998" s="112">
        <v>1</v>
      </c>
      <c r="F4998" s="112">
        <v>10</v>
      </c>
      <c r="G4998" s="113">
        <v>11.071039999999998</v>
      </c>
    </row>
    <row r="4999" spans="1:7" s="131" customFormat="1" ht="51.75" x14ac:dyDescent="0.25">
      <c r="A4999" s="143" t="s">
        <v>3115</v>
      </c>
      <c r="B4999" s="149" t="s">
        <v>3151</v>
      </c>
      <c r="C4999" s="40">
        <v>2022</v>
      </c>
      <c r="D4999" s="265" t="s">
        <v>1943</v>
      </c>
      <c r="E4999" s="112">
        <v>1</v>
      </c>
      <c r="F4999" s="112">
        <v>8</v>
      </c>
      <c r="G4999" s="113">
        <v>11.071039999999998</v>
      </c>
    </row>
    <row r="5000" spans="1:7" s="131" customFormat="1" ht="51.75" x14ac:dyDescent="0.25">
      <c r="A5000" s="143" t="s">
        <v>3115</v>
      </c>
      <c r="B5000" s="149" t="s">
        <v>3151</v>
      </c>
      <c r="C5000" s="40">
        <v>2022</v>
      </c>
      <c r="D5000" s="265" t="s">
        <v>1943</v>
      </c>
      <c r="E5000" s="112">
        <v>1</v>
      </c>
      <c r="F5000" s="112">
        <v>8</v>
      </c>
      <c r="G5000" s="113">
        <v>11.071039999999998</v>
      </c>
    </row>
    <row r="5001" spans="1:7" s="131" customFormat="1" ht="51.75" x14ac:dyDescent="0.25">
      <c r="A5001" s="143" t="s">
        <v>3115</v>
      </c>
      <c r="B5001" s="149" t="s">
        <v>3151</v>
      </c>
      <c r="C5001" s="40">
        <v>2022</v>
      </c>
      <c r="D5001" s="265" t="s">
        <v>1943</v>
      </c>
      <c r="E5001" s="112">
        <v>1</v>
      </c>
      <c r="F5001" s="112">
        <v>8</v>
      </c>
      <c r="G5001" s="113">
        <v>5.0673099999999991</v>
      </c>
    </row>
    <row r="5002" spans="1:7" s="131" customFormat="1" ht="51.75" x14ac:dyDescent="0.25">
      <c r="A5002" s="143" t="s">
        <v>3115</v>
      </c>
      <c r="B5002" s="149" t="s">
        <v>3151</v>
      </c>
      <c r="C5002" s="40">
        <v>2022</v>
      </c>
      <c r="D5002" s="265" t="s">
        <v>1943</v>
      </c>
      <c r="E5002" s="112">
        <v>1</v>
      </c>
      <c r="F5002" s="112">
        <v>8</v>
      </c>
      <c r="G5002" s="113">
        <v>5.0673099999999991</v>
      </c>
    </row>
    <row r="5003" spans="1:7" s="131" customFormat="1" ht="51.75" x14ac:dyDescent="0.25">
      <c r="A5003" s="143" t="s">
        <v>3115</v>
      </c>
      <c r="B5003" s="149" t="s">
        <v>3151</v>
      </c>
      <c r="C5003" s="40">
        <v>2022</v>
      </c>
      <c r="D5003" s="265" t="s">
        <v>1943</v>
      </c>
      <c r="E5003" s="112">
        <v>1</v>
      </c>
      <c r="F5003" s="112">
        <v>8</v>
      </c>
      <c r="G5003" s="113">
        <v>5.0673099999999991</v>
      </c>
    </row>
    <row r="5004" spans="1:7" s="131" customFormat="1" ht="51.75" x14ac:dyDescent="0.25">
      <c r="A5004" s="143" t="s">
        <v>3115</v>
      </c>
      <c r="B5004" s="149" t="s">
        <v>3151</v>
      </c>
      <c r="C5004" s="40">
        <v>2022</v>
      </c>
      <c r="D5004" s="265" t="s">
        <v>1943</v>
      </c>
      <c r="E5004" s="112">
        <v>1</v>
      </c>
      <c r="F5004" s="112">
        <v>7</v>
      </c>
      <c r="G5004" s="113">
        <v>11.071039999999998</v>
      </c>
    </row>
    <row r="5005" spans="1:7" s="131" customFormat="1" ht="51.75" x14ac:dyDescent="0.25">
      <c r="A5005" s="143" t="s">
        <v>3115</v>
      </c>
      <c r="B5005" s="149" t="s">
        <v>3151</v>
      </c>
      <c r="C5005" s="40">
        <v>2022</v>
      </c>
      <c r="D5005" s="265" t="s">
        <v>1943</v>
      </c>
      <c r="E5005" s="112">
        <v>1</v>
      </c>
      <c r="F5005" s="112">
        <v>7</v>
      </c>
      <c r="G5005" s="113">
        <v>11.071039999999998</v>
      </c>
    </row>
    <row r="5006" spans="1:7" s="131" customFormat="1" ht="51.75" x14ac:dyDescent="0.25">
      <c r="A5006" s="143" t="s">
        <v>3115</v>
      </c>
      <c r="B5006" s="149" t="s">
        <v>3151</v>
      </c>
      <c r="C5006" s="40">
        <v>2022</v>
      </c>
      <c r="D5006" s="265" t="s">
        <v>1943</v>
      </c>
      <c r="E5006" s="112">
        <v>1</v>
      </c>
      <c r="F5006" s="112">
        <v>7</v>
      </c>
      <c r="G5006" s="113">
        <v>11.071039999999998</v>
      </c>
    </row>
    <row r="5007" spans="1:7" s="131" customFormat="1" ht="51.75" x14ac:dyDescent="0.25">
      <c r="A5007" s="143" t="s">
        <v>3115</v>
      </c>
      <c r="B5007" s="149" t="s">
        <v>3151</v>
      </c>
      <c r="C5007" s="40">
        <v>2022</v>
      </c>
      <c r="D5007" s="265" t="s">
        <v>1943</v>
      </c>
      <c r="E5007" s="112">
        <v>1</v>
      </c>
      <c r="F5007" s="112">
        <v>10</v>
      </c>
      <c r="G5007" s="113">
        <v>11.071039999999998</v>
      </c>
    </row>
    <row r="5008" spans="1:7" s="131" customFormat="1" ht="51.75" x14ac:dyDescent="0.25">
      <c r="A5008" s="143" t="s">
        <v>3115</v>
      </c>
      <c r="B5008" s="149" t="s">
        <v>3151</v>
      </c>
      <c r="C5008" s="40">
        <v>2022</v>
      </c>
      <c r="D5008" s="265" t="s">
        <v>1943</v>
      </c>
      <c r="E5008" s="112">
        <v>2</v>
      </c>
      <c r="F5008" s="112">
        <f>5*2</f>
        <v>10</v>
      </c>
      <c r="G5008" s="113">
        <f>11.07104*2</f>
        <v>22.14208</v>
      </c>
    </row>
    <row r="5009" spans="1:7" s="131" customFormat="1" ht="51.75" x14ac:dyDescent="0.25">
      <c r="A5009" s="143" t="s">
        <v>3115</v>
      </c>
      <c r="B5009" s="149" t="s">
        <v>3151</v>
      </c>
      <c r="C5009" s="40">
        <v>2022</v>
      </c>
      <c r="D5009" s="265" t="s">
        <v>1943</v>
      </c>
      <c r="E5009" s="112">
        <v>1</v>
      </c>
      <c r="F5009" s="112">
        <v>7</v>
      </c>
      <c r="G5009" s="113">
        <v>11.071039999999998</v>
      </c>
    </row>
    <row r="5010" spans="1:7" s="131" customFormat="1" ht="51.75" x14ac:dyDescent="0.25">
      <c r="A5010" s="143" t="s">
        <v>3115</v>
      </c>
      <c r="B5010" s="149" t="s">
        <v>3151</v>
      </c>
      <c r="C5010" s="40">
        <v>2022</v>
      </c>
      <c r="D5010" s="265" t="s">
        <v>1943</v>
      </c>
      <c r="E5010" s="112">
        <v>1</v>
      </c>
      <c r="F5010" s="112">
        <v>8</v>
      </c>
      <c r="G5010" s="113">
        <v>11.071039999999998</v>
      </c>
    </row>
    <row r="5011" spans="1:7" s="131" customFormat="1" ht="51.75" x14ac:dyDescent="0.25">
      <c r="A5011" s="143" t="s">
        <v>3115</v>
      </c>
      <c r="B5011" s="149" t="s">
        <v>3151</v>
      </c>
      <c r="C5011" s="40">
        <v>2022</v>
      </c>
      <c r="D5011" s="265" t="s">
        <v>1943</v>
      </c>
      <c r="E5011" s="112">
        <v>1</v>
      </c>
      <c r="F5011" s="112">
        <v>7</v>
      </c>
      <c r="G5011" s="113">
        <v>11.071039999999998</v>
      </c>
    </row>
    <row r="5012" spans="1:7" s="131" customFormat="1" ht="51.75" x14ac:dyDescent="0.25">
      <c r="A5012" s="143" t="s">
        <v>3115</v>
      </c>
      <c r="B5012" s="149" t="s">
        <v>3151</v>
      </c>
      <c r="C5012" s="40">
        <v>2022</v>
      </c>
      <c r="D5012" s="265" t="s">
        <v>1943</v>
      </c>
      <c r="E5012" s="112">
        <v>1</v>
      </c>
      <c r="F5012" s="112">
        <v>7</v>
      </c>
      <c r="G5012" s="113">
        <v>5.0674299999999999</v>
      </c>
    </row>
    <row r="5013" spans="1:7" s="131" customFormat="1" ht="51.75" x14ac:dyDescent="0.25">
      <c r="A5013" s="143" t="s">
        <v>3115</v>
      </c>
      <c r="B5013" s="149" t="s">
        <v>3151</v>
      </c>
      <c r="C5013" s="40">
        <v>2022</v>
      </c>
      <c r="D5013" s="265" t="s">
        <v>1943</v>
      </c>
      <c r="E5013" s="112">
        <v>1</v>
      </c>
      <c r="F5013" s="112">
        <v>7</v>
      </c>
      <c r="G5013" s="113">
        <v>11.071039999999998</v>
      </c>
    </row>
    <row r="5014" spans="1:7" s="131" customFormat="1" ht="51.75" x14ac:dyDescent="0.25">
      <c r="A5014" s="143" t="s">
        <v>3115</v>
      </c>
      <c r="B5014" s="149" t="s">
        <v>3151</v>
      </c>
      <c r="C5014" s="40">
        <v>2022</v>
      </c>
      <c r="D5014" s="265" t="s">
        <v>1943</v>
      </c>
      <c r="E5014" s="112">
        <v>13</v>
      </c>
      <c r="F5014" s="112">
        <f>3*13</f>
        <v>39</v>
      </c>
      <c r="G5014" s="113">
        <f>11.07104*3+13.49315*10</f>
        <v>168.14462</v>
      </c>
    </row>
    <row r="5015" spans="1:7" s="131" customFormat="1" ht="51.75" x14ac:dyDescent="0.25">
      <c r="A5015" s="143" t="s">
        <v>3115</v>
      </c>
      <c r="B5015" s="149" t="s">
        <v>3151</v>
      </c>
      <c r="C5015" s="40">
        <v>2022</v>
      </c>
      <c r="D5015" s="265" t="s">
        <v>1943</v>
      </c>
      <c r="E5015" s="112">
        <v>1</v>
      </c>
      <c r="F5015" s="112">
        <v>10</v>
      </c>
      <c r="G5015" s="113">
        <v>13.49315</v>
      </c>
    </row>
    <row r="5016" spans="1:7" s="131" customFormat="1" ht="51.75" x14ac:dyDescent="0.25">
      <c r="A5016" s="143" t="s">
        <v>3115</v>
      </c>
      <c r="B5016" s="149" t="s">
        <v>3151</v>
      </c>
      <c r="C5016" s="40">
        <v>2022</v>
      </c>
      <c r="D5016" s="265" t="s">
        <v>1943</v>
      </c>
      <c r="E5016" s="112">
        <v>1</v>
      </c>
      <c r="F5016" s="112">
        <v>8</v>
      </c>
      <c r="G5016" s="113">
        <v>13.49315</v>
      </c>
    </row>
    <row r="5017" spans="1:7" s="131" customFormat="1" ht="51.75" x14ac:dyDescent="0.25">
      <c r="A5017" s="143" t="s">
        <v>3115</v>
      </c>
      <c r="B5017" s="149" t="s">
        <v>3151</v>
      </c>
      <c r="C5017" s="40">
        <v>2022</v>
      </c>
      <c r="D5017" s="265" t="s">
        <v>1943</v>
      </c>
      <c r="E5017" s="112">
        <v>1</v>
      </c>
      <c r="F5017" s="112">
        <v>7</v>
      </c>
      <c r="G5017" s="113">
        <v>13.49315</v>
      </c>
    </row>
    <row r="5018" spans="1:7" s="131" customFormat="1" ht="51.75" x14ac:dyDescent="0.25">
      <c r="A5018" s="143" t="s">
        <v>3115</v>
      </c>
      <c r="B5018" s="149" t="s">
        <v>3151</v>
      </c>
      <c r="C5018" s="40">
        <v>2022</v>
      </c>
      <c r="D5018" s="265" t="s">
        <v>1943</v>
      </c>
      <c r="E5018" s="112">
        <v>1</v>
      </c>
      <c r="F5018" s="112">
        <v>7</v>
      </c>
      <c r="G5018" s="113">
        <v>13.49315</v>
      </c>
    </row>
    <row r="5019" spans="1:7" s="131" customFormat="1" ht="51.75" x14ac:dyDescent="0.25">
      <c r="A5019" s="143" t="s">
        <v>3115</v>
      </c>
      <c r="B5019" s="149" t="s">
        <v>3151</v>
      </c>
      <c r="C5019" s="40">
        <v>2022</v>
      </c>
      <c r="D5019" s="265" t="s">
        <v>1943</v>
      </c>
      <c r="E5019" s="112">
        <v>1</v>
      </c>
      <c r="F5019" s="112">
        <v>7</v>
      </c>
      <c r="G5019" s="113">
        <v>13.49315</v>
      </c>
    </row>
    <row r="5020" spans="1:7" s="131" customFormat="1" ht="51.75" x14ac:dyDescent="0.25">
      <c r="A5020" s="143" t="s">
        <v>3115</v>
      </c>
      <c r="B5020" s="149" t="s">
        <v>3151</v>
      </c>
      <c r="C5020" s="40">
        <v>2022</v>
      </c>
      <c r="D5020" s="265" t="s">
        <v>1943</v>
      </c>
      <c r="E5020" s="112">
        <v>1</v>
      </c>
      <c r="F5020" s="112">
        <v>7</v>
      </c>
      <c r="G5020" s="113">
        <v>13.49315</v>
      </c>
    </row>
    <row r="5021" spans="1:7" s="131" customFormat="1" ht="51.75" x14ac:dyDescent="0.25">
      <c r="A5021" s="143" t="s">
        <v>3115</v>
      </c>
      <c r="B5021" s="149" t="s">
        <v>3151</v>
      </c>
      <c r="C5021" s="40">
        <v>2022</v>
      </c>
      <c r="D5021" s="265" t="s">
        <v>1943</v>
      </c>
      <c r="E5021" s="112">
        <v>1</v>
      </c>
      <c r="F5021" s="112">
        <v>7</v>
      </c>
      <c r="G5021" s="113">
        <v>13.91211</v>
      </c>
    </row>
    <row r="5022" spans="1:7" s="131" customFormat="1" ht="51.75" x14ac:dyDescent="0.25">
      <c r="A5022" s="143" t="s">
        <v>3115</v>
      </c>
      <c r="B5022" s="149" t="s">
        <v>3151</v>
      </c>
      <c r="C5022" s="40">
        <v>2022</v>
      </c>
      <c r="D5022" s="265" t="s">
        <v>1943</v>
      </c>
      <c r="E5022" s="112">
        <v>1</v>
      </c>
      <c r="F5022" s="112">
        <v>8</v>
      </c>
      <c r="G5022" s="113">
        <v>13.91211</v>
      </c>
    </row>
    <row r="5023" spans="1:7" s="131" customFormat="1" ht="51.75" x14ac:dyDescent="0.25">
      <c r="A5023" s="143" t="s">
        <v>3115</v>
      </c>
      <c r="B5023" s="149" t="s">
        <v>3151</v>
      </c>
      <c r="C5023" s="40">
        <v>2022</v>
      </c>
      <c r="D5023" s="265" t="s">
        <v>1943</v>
      </c>
      <c r="E5023" s="112">
        <v>1</v>
      </c>
      <c r="F5023" s="112">
        <v>8</v>
      </c>
      <c r="G5023" s="113">
        <v>13.91211</v>
      </c>
    </row>
    <row r="5024" spans="1:7" s="131" customFormat="1" ht="51.75" x14ac:dyDescent="0.25">
      <c r="A5024" s="143" t="s">
        <v>3115</v>
      </c>
      <c r="B5024" s="149" t="s">
        <v>3151</v>
      </c>
      <c r="C5024" s="40">
        <v>2022</v>
      </c>
      <c r="D5024" s="265" t="s">
        <v>1943</v>
      </c>
      <c r="E5024" s="112">
        <v>1</v>
      </c>
      <c r="F5024" s="112">
        <v>10</v>
      </c>
      <c r="G5024" s="113">
        <v>13.91211</v>
      </c>
    </row>
    <row r="5025" spans="1:7" s="131" customFormat="1" ht="51.75" x14ac:dyDescent="0.25">
      <c r="A5025" s="143" t="s">
        <v>3115</v>
      </c>
      <c r="B5025" s="149" t="s">
        <v>3151</v>
      </c>
      <c r="C5025" s="40">
        <v>2022</v>
      </c>
      <c r="D5025" s="265" t="s">
        <v>1943</v>
      </c>
      <c r="E5025" s="112">
        <v>1</v>
      </c>
      <c r="F5025" s="112">
        <v>7</v>
      </c>
      <c r="G5025" s="113">
        <v>13.91211</v>
      </c>
    </row>
    <row r="5026" spans="1:7" s="131" customFormat="1" ht="51.75" x14ac:dyDescent="0.25">
      <c r="A5026" s="143" t="s">
        <v>3115</v>
      </c>
      <c r="B5026" s="149" t="s">
        <v>3151</v>
      </c>
      <c r="C5026" s="40">
        <v>2022</v>
      </c>
      <c r="D5026" s="265" t="s">
        <v>1943</v>
      </c>
      <c r="E5026" s="112">
        <v>1</v>
      </c>
      <c r="F5026" s="112">
        <v>8</v>
      </c>
      <c r="G5026" s="113">
        <v>5.4862700000000002</v>
      </c>
    </row>
    <row r="5027" spans="1:7" s="131" customFormat="1" ht="51.75" x14ac:dyDescent="0.25">
      <c r="A5027" s="143" t="s">
        <v>3115</v>
      </c>
      <c r="B5027" s="149" t="s">
        <v>3151</v>
      </c>
      <c r="C5027" s="40">
        <v>2022</v>
      </c>
      <c r="D5027" s="265" t="s">
        <v>1943</v>
      </c>
      <c r="E5027" s="112">
        <v>1</v>
      </c>
      <c r="F5027" s="112">
        <v>8</v>
      </c>
      <c r="G5027" s="113">
        <v>13.91211</v>
      </c>
    </row>
    <row r="5028" spans="1:7" s="131" customFormat="1" ht="51.75" x14ac:dyDescent="0.25">
      <c r="A5028" s="143" t="s">
        <v>3115</v>
      </c>
      <c r="B5028" s="149" t="s">
        <v>3151</v>
      </c>
      <c r="C5028" s="40">
        <v>2022</v>
      </c>
      <c r="D5028" s="265" t="s">
        <v>1943</v>
      </c>
      <c r="E5028" s="112">
        <v>1</v>
      </c>
      <c r="F5028" s="112">
        <v>8</v>
      </c>
      <c r="G5028" s="113">
        <v>13.91211</v>
      </c>
    </row>
    <row r="5029" spans="1:7" s="131" customFormat="1" ht="51.75" x14ac:dyDescent="0.25">
      <c r="A5029" s="143" t="s">
        <v>3115</v>
      </c>
      <c r="B5029" s="149" t="s">
        <v>3151</v>
      </c>
      <c r="C5029" s="40">
        <v>2022</v>
      </c>
      <c r="D5029" s="265" t="s">
        <v>1943</v>
      </c>
      <c r="E5029" s="112">
        <v>1</v>
      </c>
      <c r="F5029" s="112">
        <v>10</v>
      </c>
      <c r="G5029" s="113">
        <v>13.91211</v>
      </c>
    </row>
    <row r="5030" spans="1:7" s="131" customFormat="1" ht="51.75" x14ac:dyDescent="0.25">
      <c r="A5030" s="143" t="s">
        <v>3115</v>
      </c>
      <c r="B5030" s="149" t="s">
        <v>3151</v>
      </c>
      <c r="C5030" s="40">
        <v>2022</v>
      </c>
      <c r="D5030" s="265" t="s">
        <v>1943</v>
      </c>
      <c r="E5030" s="112">
        <v>1</v>
      </c>
      <c r="F5030" s="112">
        <v>8</v>
      </c>
      <c r="G5030" s="113">
        <v>13.91211</v>
      </c>
    </row>
    <row r="5031" spans="1:7" s="131" customFormat="1" ht="51.75" x14ac:dyDescent="0.25">
      <c r="A5031" s="143" t="s">
        <v>3115</v>
      </c>
      <c r="B5031" s="149" t="s">
        <v>3151</v>
      </c>
      <c r="C5031" s="40">
        <v>2022</v>
      </c>
      <c r="D5031" s="265" t="s">
        <v>1943</v>
      </c>
      <c r="E5031" s="112">
        <v>1</v>
      </c>
      <c r="F5031" s="112">
        <v>10</v>
      </c>
      <c r="G5031" s="113">
        <v>13.91211</v>
      </c>
    </row>
    <row r="5032" spans="1:7" s="131" customFormat="1" ht="51.75" x14ac:dyDescent="0.25">
      <c r="A5032" s="143" t="s">
        <v>3115</v>
      </c>
      <c r="B5032" s="149" t="s">
        <v>3151</v>
      </c>
      <c r="C5032" s="40">
        <v>2022</v>
      </c>
      <c r="D5032" s="265" t="s">
        <v>1943</v>
      </c>
      <c r="E5032" s="112">
        <v>1</v>
      </c>
      <c r="F5032" s="112">
        <v>8</v>
      </c>
      <c r="G5032" s="113">
        <v>13.91211</v>
      </c>
    </row>
    <row r="5033" spans="1:7" s="131" customFormat="1" ht="51.75" x14ac:dyDescent="0.25">
      <c r="A5033" s="143" t="s">
        <v>3115</v>
      </c>
      <c r="B5033" s="149" t="s">
        <v>3151</v>
      </c>
      <c r="C5033" s="40">
        <v>2022</v>
      </c>
      <c r="D5033" s="265" t="s">
        <v>1943</v>
      </c>
      <c r="E5033" s="112">
        <v>1</v>
      </c>
      <c r="F5033" s="112">
        <v>7</v>
      </c>
      <c r="G5033" s="113">
        <v>13.91211</v>
      </c>
    </row>
    <row r="5034" spans="1:7" s="131" customFormat="1" ht="51.75" x14ac:dyDescent="0.25">
      <c r="A5034" s="143" t="s">
        <v>3115</v>
      </c>
      <c r="B5034" s="149" t="s">
        <v>3151</v>
      </c>
      <c r="C5034" s="40">
        <v>2022</v>
      </c>
      <c r="D5034" s="265" t="s">
        <v>1943</v>
      </c>
      <c r="E5034" s="112">
        <v>1</v>
      </c>
      <c r="F5034" s="112">
        <v>5</v>
      </c>
      <c r="G5034" s="113">
        <v>13.91211</v>
      </c>
    </row>
    <row r="5035" spans="1:7" s="131" customFormat="1" ht="51.75" x14ac:dyDescent="0.25">
      <c r="A5035" s="143" t="s">
        <v>3115</v>
      </c>
      <c r="B5035" s="149" t="s">
        <v>3151</v>
      </c>
      <c r="C5035" s="40">
        <v>2022</v>
      </c>
      <c r="D5035" s="265" t="s">
        <v>1943</v>
      </c>
      <c r="E5035" s="112">
        <v>1</v>
      </c>
      <c r="F5035" s="112">
        <v>5</v>
      </c>
      <c r="G5035" s="113">
        <v>13.91211</v>
      </c>
    </row>
    <row r="5036" spans="1:7" s="131" customFormat="1" ht="51.75" x14ac:dyDescent="0.25">
      <c r="A5036" s="143" t="s">
        <v>3115</v>
      </c>
      <c r="B5036" s="149" t="s">
        <v>3151</v>
      </c>
      <c r="C5036" s="40">
        <v>2022</v>
      </c>
      <c r="D5036" s="265" t="s">
        <v>1943</v>
      </c>
      <c r="E5036" s="112">
        <v>1</v>
      </c>
      <c r="F5036" s="112">
        <v>7</v>
      </c>
      <c r="G5036" s="113">
        <v>5.4862700000000002</v>
      </c>
    </row>
    <row r="5037" spans="1:7" s="131" customFormat="1" ht="51.75" x14ac:dyDescent="0.25">
      <c r="A5037" s="143" t="s">
        <v>3115</v>
      </c>
      <c r="B5037" s="149" t="s">
        <v>3151</v>
      </c>
      <c r="C5037" s="40">
        <v>2022</v>
      </c>
      <c r="D5037" s="265" t="s">
        <v>1943</v>
      </c>
      <c r="E5037" s="112">
        <v>2</v>
      </c>
      <c r="F5037" s="112">
        <f>5*2</f>
        <v>10</v>
      </c>
      <c r="G5037" s="113">
        <f>5.48627*2</f>
        <v>10.97254</v>
      </c>
    </row>
    <row r="5038" spans="1:7" s="131" customFormat="1" ht="51.75" x14ac:dyDescent="0.25">
      <c r="A5038" s="143" t="s">
        <v>3115</v>
      </c>
      <c r="B5038" s="149" t="s">
        <v>3151</v>
      </c>
      <c r="C5038" s="40">
        <v>2022</v>
      </c>
      <c r="D5038" s="265" t="s">
        <v>1943</v>
      </c>
      <c r="E5038" s="112">
        <v>1</v>
      </c>
      <c r="F5038" s="112">
        <v>7</v>
      </c>
      <c r="G5038" s="113">
        <v>13.91211</v>
      </c>
    </row>
    <row r="5039" spans="1:7" s="131" customFormat="1" ht="51.75" x14ac:dyDescent="0.25">
      <c r="A5039" s="143" t="s">
        <v>3115</v>
      </c>
      <c r="B5039" s="149" t="s">
        <v>3151</v>
      </c>
      <c r="C5039" s="40">
        <v>2022</v>
      </c>
      <c r="D5039" s="265" t="s">
        <v>1943</v>
      </c>
      <c r="E5039" s="112">
        <v>1</v>
      </c>
      <c r="F5039" s="112">
        <v>10</v>
      </c>
      <c r="G5039" s="113">
        <v>13.91211</v>
      </c>
    </row>
    <row r="5040" spans="1:7" s="131" customFormat="1" ht="51.75" x14ac:dyDescent="0.25">
      <c r="A5040" s="143" t="s">
        <v>3115</v>
      </c>
      <c r="B5040" s="149" t="s">
        <v>3151</v>
      </c>
      <c r="C5040" s="40">
        <v>2022</v>
      </c>
      <c r="D5040" s="265" t="s">
        <v>1943</v>
      </c>
      <c r="E5040" s="112">
        <v>1</v>
      </c>
      <c r="F5040" s="112">
        <v>7</v>
      </c>
      <c r="G5040" s="113">
        <v>13.91211</v>
      </c>
    </row>
    <row r="5041" spans="1:7" s="131" customFormat="1" ht="51.75" x14ac:dyDescent="0.25">
      <c r="A5041" s="143" t="s">
        <v>3115</v>
      </c>
      <c r="B5041" s="149" t="s">
        <v>3151</v>
      </c>
      <c r="C5041" s="40">
        <v>2022</v>
      </c>
      <c r="D5041" s="265" t="s">
        <v>1943</v>
      </c>
      <c r="E5041" s="112">
        <v>1</v>
      </c>
      <c r="F5041" s="112">
        <v>8</v>
      </c>
      <c r="G5041" s="113">
        <v>13.91211</v>
      </c>
    </row>
    <row r="5042" spans="1:7" s="131" customFormat="1" ht="51.75" x14ac:dyDescent="0.25">
      <c r="A5042" s="143" t="s">
        <v>3115</v>
      </c>
      <c r="B5042" s="149" t="s">
        <v>3151</v>
      </c>
      <c r="C5042" s="40">
        <v>2022</v>
      </c>
      <c r="D5042" s="265" t="s">
        <v>1943</v>
      </c>
      <c r="E5042" s="112">
        <v>1</v>
      </c>
      <c r="F5042" s="112">
        <v>8</v>
      </c>
      <c r="G5042" s="113">
        <v>13.91211</v>
      </c>
    </row>
    <row r="5043" spans="1:7" s="131" customFormat="1" ht="51.75" x14ac:dyDescent="0.25">
      <c r="A5043" s="143" t="s">
        <v>3115</v>
      </c>
      <c r="B5043" s="149" t="s">
        <v>3151</v>
      </c>
      <c r="C5043" s="40">
        <v>2022</v>
      </c>
      <c r="D5043" s="265" t="s">
        <v>1943</v>
      </c>
      <c r="E5043" s="112">
        <v>1</v>
      </c>
      <c r="F5043" s="112">
        <v>8</v>
      </c>
      <c r="G5043" s="113">
        <v>13.91211</v>
      </c>
    </row>
    <row r="5044" spans="1:7" s="131" customFormat="1" ht="51.75" x14ac:dyDescent="0.25">
      <c r="A5044" s="143" t="s">
        <v>3115</v>
      </c>
      <c r="B5044" s="149" t="s">
        <v>3151</v>
      </c>
      <c r="C5044" s="40">
        <v>2022</v>
      </c>
      <c r="D5044" s="265" t="s">
        <v>1943</v>
      </c>
      <c r="E5044" s="112">
        <v>1</v>
      </c>
      <c r="F5044" s="112">
        <v>7</v>
      </c>
      <c r="G5044" s="113">
        <v>13.91211</v>
      </c>
    </row>
    <row r="5045" spans="1:7" s="131" customFormat="1" ht="51.75" x14ac:dyDescent="0.25">
      <c r="A5045" s="143" t="s">
        <v>3115</v>
      </c>
      <c r="B5045" s="149" t="s">
        <v>3151</v>
      </c>
      <c r="C5045" s="40">
        <v>2022</v>
      </c>
      <c r="D5045" s="265" t="s">
        <v>1943</v>
      </c>
      <c r="E5045" s="112">
        <v>1</v>
      </c>
      <c r="F5045" s="112">
        <v>7</v>
      </c>
      <c r="G5045" s="113">
        <v>13.91211</v>
      </c>
    </row>
    <row r="5046" spans="1:7" s="131" customFormat="1" ht="51.75" x14ac:dyDescent="0.25">
      <c r="A5046" s="143" t="s">
        <v>3115</v>
      </c>
      <c r="B5046" s="149" t="s">
        <v>3151</v>
      </c>
      <c r="C5046" s="40">
        <v>2022</v>
      </c>
      <c r="D5046" s="265" t="s">
        <v>1943</v>
      </c>
      <c r="E5046" s="112">
        <v>1</v>
      </c>
      <c r="F5046" s="112">
        <v>7</v>
      </c>
      <c r="G5046" s="113">
        <v>13.91211</v>
      </c>
    </row>
    <row r="5047" spans="1:7" s="131" customFormat="1" ht="51.75" x14ac:dyDescent="0.25">
      <c r="A5047" s="143" t="s">
        <v>3115</v>
      </c>
      <c r="B5047" s="149" t="s">
        <v>3151</v>
      </c>
      <c r="C5047" s="40">
        <v>2022</v>
      </c>
      <c r="D5047" s="265" t="s">
        <v>1943</v>
      </c>
      <c r="E5047" s="112">
        <v>1</v>
      </c>
      <c r="F5047" s="112">
        <v>7</v>
      </c>
      <c r="G5047" s="113">
        <v>13.91211</v>
      </c>
    </row>
    <row r="5048" spans="1:7" s="131" customFormat="1" ht="51.75" x14ac:dyDescent="0.25">
      <c r="A5048" s="143" t="s">
        <v>3115</v>
      </c>
      <c r="B5048" s="149" t="s">
        <v>3151</v>
      </c>
      <c r="C5048" s="40">
        <v>2022</v>
      </c>
      <c r="D5048" s="265" t="s">
        <v>1943</v>
      </c>
      <c r="E5048" s="112">
        <v>1</v>
      </c>
      <c r="F5048" s="112">
        <v>7</v>
      </c>
      <c r="G5048" s="113">
        <v>13.91211</v>
      </c>
    </row>
    <row r="5049" spans="1:7" s="131" customFormat="1" ht="51.75" x14ac:dyDescent="0.25">
      <c r="A5049" s="143" t="s">
        <v>3115</v>
      </c>
      <c r="B5049" s="149" t="s">
        <v>3151</v>
      </c>
      <c r="C5049" s="40">
        <v>2022</v>
      </c>
      <c r="D5049" s="265" t="s">
        <v>1943</v>
      </c>
      <c r="E5049" s="112">
        <v>1</v>
      </c>
      <c r="F5049" s="112">
        <v>7</v>
      </c>
      <c r="G5049" s="113">
        <v>13.91211</v>
      </c>
    </row>
    <row r="5050" spans="1:7" s="131" customFormat="1" ht="51.75" x14ac:dyDescent="0.25">
      <c r="A5050" s="143" t="s">
        <v>3115</v>
      </c>
      <c r="B5050" s="149" t="s">
        <v>3151</v>
      </c>
      <c r="C5050" s="40">
        <v>2022</v>
      </c>
      <c r="D5050" s="265" t="s">
        <v>1943</v>
      </c>
      <c r="E5050" s="112">
        <v>1</v>
      </c>
      <c r="F5050" s="112">
        <v>8</v>
      </c>
      <c r="G5050" s="113">
        <v>13.91211</v>
      </c>
    </row>
    <row r="5051" spans="1:7" s="131" customFormat="1" ht="51.75" x14ac:dyDescent="0.25">
      <c r="A5051" s="143" t="s">
        <v>3115</v>
      </c>
      <c r="B5051" s="149" t="s">
        <v>3151</v>
      </c>
      <c r="C5051" s="40">
        <v>2022</v>
      </c>
      <c r="D5051" s="265" t="s">
        <v>1943</v>
      </c>
      <c r="E5051" s="112">
        <v>1</v>
      </c>
      <c r="F5051" s="112">
        <v>6</v>
      </c>
      <c r="G5051" s="113">
        <v>13.91211</v>
      </c>
    </row>
    <row r="5052" spans="1:7" s="131" customFormat="1" ht="51.75" x14ac:dyDescent="0.25">
      <c r="A5052" s="143" t="s">
        <v>3115</v>
      </c>
      <c r="B5052" s="149" t="s">
        <v>3151</v>
      </c>
      <c r="C5052" s="40">
        <v>2022</v>
      </c>
      <c r="D5052" s="265" t="s">
        <v>1943</v>
      </c>
      <c r="E5052" s="112">
        <v>1</v>
      </c>
      <c r="F5052" s="112">
        <v>8</v>
      </c>
      <c r="G5052" s="113">
        <v>14.629910000000001</v>
      </c>
    </row>
    <row r="5053" spans="1:7" s="131" customFormat="1" ht="51.75" x14ac:dyDescent="0.25">
      <c r="A5053" s="143" t="s">
        <v>3115</v>
      </c>
      <c r="B5053" s="149" t="s">
        <v>3151</v>
      </c>
      <c r="C5053" s="40">
        <v>2022</v>
      </c>
      <c r="D5053" s="265" t="s">
        <v>1943</v>
      </c>
      <c r="E5053" s="112">
        <v>1</v>
      </c>
      <c r="F5053" s="112">
        <v>8</v>
      </c>
      <c r="G5053" s="113">
        <v>14.629910000000001</v>
      </c>
    </row>
    <row r="5054" spans="1:7" s="131" customFormat="1" ht="51.75" x14ac:dyDescent="0.25">
      <c r="A5054" s="143" t="s">
        <v>3115</v>
      </c>
      <c r="B5054" s="149" t="s">
        <v>3151</v>
      </c>
      <c r="C5054" s="40">
        <v>2022</v>
      </c>
      <c r="D5054" s="265" t="s">
        <v>1943</v>
      </c>
      <c r="E5054" s="112">
        <v>1</v>
      </c>
      <c r="F5054" s="112">
        <v>5</v>
      </c>
      <c r="G5054" s="113">
        <v>14.629910000000001</v>
      </c>
    </row>
    <row r="5055" spans="1:7" s="131" customFormat="1" ht="51.75" x14ac:dyDescent="0.25">
      <c r="A5055" s="143" t="s">
        <v>3115</v>
      </c>
      <c r="B5055" s="149" t="s">
        <v>3151</v>
      </c>
      <c r="C5055" s="40">
        <v>2022</v>
      </c>
      <c r="D5055" s="265" t="s">
        <v>1943</v>
      </c>
      <c r="E5055" s="112">
        <v>1</v>
      </c>
      <c r="F5055" s="112">
        <v>7</v>
      </c>
      <c r="G5055" s="113">
        <v>14.629910000000001</v>
      </c>
    </row>
    <row r="5056" spans="1:7" s="131" customFormat="1" ht="51.75" x14ac:dyDescent="0.25">
      <c r="A5056" s="143" t="s">
        <v>3115</v>
      </c>
      <c r="B5056" s="149" t="s">
        <v>3151</v>
      </c>
      <c r="C5056" s="40">
        <v>2022</v>
      </c>
      <c r="D5056" s="265" t="s">
        <v>1943</v>
      </c>
      <c r="E5056" s="112">
        <v>1</v>
      </c>
      <c r="F5056" s="112">
        <v>8</v>
      </c>
      <c r="G5056" s="113">
        <v>6.4890799999999995</v>
      </c>
    </row>
    <row r="5057" spans="1:7" s="131" customFormat="1" ht="51.75" x14ac:dyDescent="0.25">
      <c r="A5057" s="143" t="s">
        <v>3115</v>
      </c>
      <c r="B5057" s="149" t="s">
        <v>3151</v>
      </c>
      <c r="C5057" s="40">
        <v>2022</v>
      </c>
      <c r="D5057" s="265" t="s">
        <v>1943</v>
      </c>
      <c r="E5057" s="112">
        <v>1</v>
      </c>
      <c r="F5057" s="112">
        <v>8</v>
      </c>
      <c r="G5057" s="113">
        <v>14.629910000000001</v>
      </c>
    </row>
    <row r="5058" spans="1:7" s="131" customFormat="1" ht="51.75" x14ac:dyDescent="0.25">
      <c r="A5058" s="143" t="s">
        <v>3115</v>
      </c>
      <c r="B5058" s="149" t="s">
        <v>3151</v>
      </c>
      <c r="C5058" s="40">
        <v>2022</v>
      </c>
      <c r="D5058" s="265" t="s">
        <v>1943</v>
      </c>
      <c r="E5058" s="112">
        <v>1</v>
      </c>
      <c r="F5058" s="112">
        <v>8</v>
      </c>
      <c r="G5058" s="113">
        <v>6.4890799999999995</v>
      </c>
    </row>
    <row r="5059" spans="1:7" s="131" customFormat="1" ht="51.75" x14ac:dyDescent="0.25">
      <c r="A5059" s="143" t="s">
        <v>3115</v>
      </c>
      <c r="B5059" s="149" t="s">
        <v>3151</v>
      </c>
      <c r="C5059" s="40">
        <v>2022</v>
      </c>
      <c r="D5059" s="265" t="s">
        <v>1943</v>
      </c>
      <c r="E5059" s="112">
        <v>1</v>
      </c>
      <c r="F5059" s="112">
        <v>8</v>
      </c>
      <c r="G5059" s="113">
        <v>6.4890799999999995</v>
      </c>
    </row>
    <row r="5060" spans="1:7" s="131" customFormat="1" ht="51.75" x14ac:dyDescent="0.25">
      <c r="A5060" s="143" t="s">
        <v>3115</v>
      </c>
      <c r="B5060" s="149" t="s">
        <v>3151</v>
      </c>
      <c r="C5060" s="40">
        <v>2022</v>
      </c>
      <c r="D5060" s="265" t="s">
        <v>1943</v>
      </c>
      <c r="E5060" s="112">
        <v>2</v>
      </c>
      <c r="F5060" s="112">
        <f>7*2</f>
        <v>14</v>
      </c>
      <c r="G5060" s="113">
        <f>14.62979*2</f>
        <v>29.25958</v>
      </c>
    </row>
    <row r="5061" spans="1:7" s="131" customFormat="1" ht="51.75" x14ac:dyDescent="0.25">
      <c r="A5061" s="143" t="s">
        <v>3115</v>
      </c>
      <c r="B5061" s="149" t="s">
        <v>3151</v>
      </c>
      <c r="C5061" s="40">
        <v>2022</v>
      </c>
      <c r="D5061" s="265" t="s">
        <v>1943</v>
      </c>
      <c r="E5061" s="112">
        <v>1</v>
      </c>
      <c r="F5061" s="112">
        <v>8</v>
      </c>
      <c r="G5061" s="113">
        <v>14.629910000000001</v>
      </c>
    </row>
    <row r="5062" spans="1:7" s="131" customFormat="1" ht="51.75" x14ac:dyDescent="0.25">
      <c r="A5062" s="143" t="s">
        <v>3115</v>
      </c>
      <c r="B5062" s="149" t="s">
        <v>3151</v>
      </c>
      <c r="C5062" s="40">
        <v>2022</v>
      </c>
      <c r="D5062" s="265" t="s">
        <v>1943</v>
      </c>
      <c r="E5062" s="112">
        <v>1</v>
      </c>
      <c r="F5062" s="112">
        <v>7</v>
      </c>
      <c r="G5062" s="113">
        <v>14.629910000000001</v>
      </c>
    </row>
    <row r="5063" spans="1:7" s="131" customFormat="1" ht="51.75" x14ac:dyDescent="0.25">
      <c r="A5063" s="143" t="s">
        <v>3115</v>
      </c>
      <c r="B5063" s="149" t="s">
        <v>3151</v>
      </c>
      <c r="C5063" s="40">
        <v>2022</v>
      </c>
      <c r="D5063" s="265" t="s">
        <v>1943</v>
      </c>
      <c r="E5063" s="112">
        <v>1</v>
      </c>
      <c r="F5063" s="112">
        <v>7</v>
      </c>
      <c r="G5063" s="113">
        <v>14.629910000000001</v>
      </c>
    </row>
    <row r="5064" spans="1:7" s="131" customFormat="1" ht="51.75" x14ac:dyDescent="0.25">
      <c r="A5064" s="143" t="s">
        <v>3115</v>
      </c>
      <c r="B5064" s="149" t="s">
        <v>3151</v>
      </c>
      <c r="C5064" s="40">
        <v>2022</v>
      </c>
      <c r="D5064" s="265" t="s">
        <v>1943</v>
      </c>
      <c r="E5064" s="112">
        <v>1</v>
      </c>
      <c r="F5064" s="112">
        <v>7</v>
      </c>
      <c r="G5064" s="113">
        <v>14.629910000000001</v>
      </c>
    </row>
    <row r="5065" spans="1:7" s="131" customFormat="1" ht="51.75" x14ac:dyDescent="0.25">
      <c r="A5065" s="143" t="s">
        <v>3115</v>
      </c>
      <c r="B5065" s="149" t="s">
        <v>3151</v>
      </c>
      <c r="C5065" s="40">
        <v>2022</v>
      </c>
      <c r="D5065" s="265" t="s">
        <v>1943</v>
      </c>
      <c r="E5065" s="112">
        <v>1</v>
      </c>
      <c r="F5065" s="112">
        <v>7</v>
      </c>
      <c r="G5065" s="113">
        <v>14.629910000000001</v>
      </c>
    </row>
    <row r="5066" spans="1:7" s="131" customFormat="1" ht="51.75" x14ac:dyDescent="0.25">
      <c r="A5066" s="143" t="s">
        <v>3115</v>
      </c>
      <c r="B5066" s="149" t="s">
        <v>3151</v>
      </c>
      <c r="C5066" s="40">
        <v>2022</v>
      </c>
      <c r="D5066" s="265" t="s">
        <v>1943</v>
      </c>
      <c r="E5066" s="112">
        <v>4</v>
      </c>
      <c r="F5066" s="112">
        <f>10*4</f>
        <v>40</v>
      </c>
      <c r="G5066" s="113">
        <f>6.48908*4</f>
        <v>25.956320000000002</v>
      </c>
    </row>
    <row r="5067" spans="1:7" s="131" customFormat="1" ht="51.75" x14ac:dyDescent="0.25">
      <c r="A5067" s="143" t="s">
        <v>3115</v>
      </c>
      <c r="B5067" s="149" t="s">
        <v>3151</v>
      </c>
      <c r="C5067" s="40">
        <v>2022</v>
      </c>
      <c r="D5067" s="265" t="s">
        <v>1943</v>
      </c>
      <c r="E5067" s="112">
        <v>1</v>
      </c>
      <c r="F5067" s="112">
        <v>8</v>
      </c>
      <c r="G5067" s="113">
        <v>16.512139999999999</v>
      </c>
    </row>
    <row r="5068" spans="1:7" s="131" customFormat="1" ht="51.75" x14ac:dyDescent="0.25">
      <c r="A5068" s="143" t="s">
        <v>3115</v>
      </c>
      <c r="B5068" s="149" t="s">
        <v>3151</v>
      </c>
      <c r="C5068" s="40">
        <v>2022</v>
      </c>
      <c r="D5068" s="265" t="s">
        <v>1943</v>
      </c>
      <c r="E5068" s="112">
        <v>1</v>
      </c>
      <c r="F5068" s="112">
        <v>8</v>
      </c>
      <c r="G5068" s="113">
        <v>16.512139999999999</v>
      </c>
    </row>
    <row r="5069" spans="1:7" s="131" customFormat="1" ht="51.75" x14ac:dyDescent="0.25">
      <c r="A5069" s="143" t="s">
        <v>3115</v>
      </c>
      <c r="B5069" s="149" t="s">
        <v>3151</v>
      </c>
      <c r="C5069" s="40">
        <v>2022</v>
      </c>
      <c r="D5069" s="265" t="s">
        <v>1943</v>
      </c>
      <c r="E5069" s="112">
        <v>1</v>
      </c>
      <c r="F5069" s="112">
        <v>8</v>
      </c>
      <c r="G5069" s="113">
        <v>16.512139999999999</v>
      </c>
    </row>
    <row r="5070" spans="1:7" s="131" customFormat="1" ht="51.75" x14ac:dyDescent="0.25">
      <c r="A5070" s="143" t="s">
        <v>3115</v>
      </c>
      <c r="B5070" s="149" t="s">
        <v>3151</v>
      </c>
      <c r="C5070" s="40">
        <v>2022</v>
      </c>
      <c r="D5070" s="265" t="s">
        <v>1943</v>
      </c>
      <c r="E5070" s="112">
        <v>1</v>
      </c>
      <c r="F5070" s="112">
        <v>5</v>
      </c>
      <c r="G5070" s="113">
        <v>16.512139999999999</v>
      </c>
    </row>
    <row r="5071" spans="1:7" s="131" customFormat="1" ht="51.75" x14ac:dyDescent="0.25">
      <c r="A5071" s="143" t="s">
        <v>3115</v>
      </c>
      <c r="B5071" s="149" t="s">
        <v>3151</v>
      </c>
      <c r="C5071" s="40">
        <v>2022</v>
      </c>
      <c r="D5071" s="265" t="s">
        <v>1943</v>
      </c>
      <c r="E5071" s="112">
        <v>1</v>
      </c>
      <c r="F5071" s="112">
        <v>10</v>
      </c>
      <c r="G5071" s="113">
        <v>8.3713100000000011</v>
      </c>
    </row>
    <row r="5072" spans="1:7" s="131" customFormat="1" ht="51.75" x14ac:dyDescent="0.25">
      <c r="A5072" s="143" t="s">
        <v>3115</v>
      </c>
      <c r="B5072" s="149" t="s">
        <v>3151</v>
      </c>
      <c r="C5072" s="40">
        <v>2022</v>
      </c>
      <c r="D5072" s="265" t="s">
        <v>1943</v>
      </c>
      <c r="E5072" s="112">
        <v>1</v>
      </c>
      <c r="F5072" s="112">
        <v>5</v>
      </c>
      <c r="G5072" s="113">
        <v>16.512150000000002</v>
      </c>
    </row>
    <row r="5073" spans="1:7" s="131" customFormat="1" ht="51.75" x14ac:dyDescent="0.25">
      <c r="A5073" s="143" t="s">
        <v>3115</v>
      </c>
      <c r="B5073" s="149" t="s">
        <v>3151</v>
      </c>
      <c r="C5073" s="40">
        <v>2022</v>
      </c>
      <c r="D5073" s="265" t="s">
        <v>1943</v>
      </c>
      <c r="E5073" s="112">
        <v>1</v>
      </c>
      <c r="F5073" s="112">
        <v>7</v>
      </c>
      <c r="G5073" s="113">
        <v>8.3713100000000011</v>
      </c>
    </row>
    <row r="5074" spans="1:7" s="131" customFormat="1" ht="51.75" x14ac:dyDescent="0.25">
      <c r="A5074" s="143" t="s">
        <v>3115</v>
      </c>
      <c r="B5074" s="149" t="s">
        <v>3151</v>
      </c>
      <c r="C5074" s="40">
        <v>2022</v>
      </c>
      <c r="D5074" s="265" t="s">
        <v>1943</v>
      </c>
      <c r="E5074" s="112">
        <v>1</v>
      </c>
      <c r="F5074" s="112">
        <v>8</v>
      </c>
      <c r="G5074" s="113">
        <v>8.3713100000000011</v>
      </c>
    </row>
    <row r="5075" spans="1:7" s="131" customFormat="1" ht="51.75" x14ac:dyDescent="0.25">
      <c r="A5075" s="143" t="s">
        <v>3115</v>
      </c>
      <c r="B5075" s="149" t="s">
        <v>3151</v>
      </c>
      <c r="C5075" s="40">
        <v>2022</v>
      </c>
      <c r="D5075" s="265" t="s">
        <v>1943</v>
      </c>
      <c r="E5075" s="112">
        <v>1</v>
      </c>
      <c r="F5075" s="112">
        <v>7</v>
      </c>
      <c r="G5075" s="113">
        <v>8.3713100000000011</v>
      </c>
    </row>
    <row r="5076" spans="1:7" s="131" customFormat="1" ht="51.75" x14ac:dyDescent="0.25">
      <c r="A5076" s="143" t="s">
        <v>3115</v>
      </c>
      <c r="B5076" s="149" t="s">
        <v>3151</v>
      </c>
      <c r="C5076" s="40">
        <v>2022</v>
      </c>
      <c r="D5076" s="265" t="s">
        <v>1943</v>
      </c>
      <c r="E5076" s="112">
        <v>1</v>
      </c>
      <c r="F5076" s="112">
        <v>7</v>
      </c>
      <c r="G5076" s="113">
        <v>8.3713100000000011</v>
      </c>
    </row>
    <row r="5077" spans="1:7" s="131" customFormat="1" ht="51.75" x14ac:dyDescent="0.25">
      <c r="A5077" s="143" t="s">
        <v>3115</v>
      </c>
      <c r="B5077" s="149" t="s">
        <v>3151</v>
      </c>
      <c r="C5077" s="40">
        <v>2022</v>
      </c>
      <c r="D5077" s="265" t="s">
        <v>1943</v>
      </c>
      <c r="E5077" s="112">
        <v>1</v>
      </c>
      <c r="F5077" s="112">
        <v>8</v>
      </c>
      <c r="G5077" s="113">
        <v>8.3713100000000011</v>
      </c>
    </row>
    <row r="5078" spans="1:7" s="131" customFormat="1" ht="51.75" x14ac:dyDescent="0.25">
      <c r="A5078" s="143" t="s">
        <v>3115</v>
      </c>
      <c r="B5078" s="149" t="s">
        <v>3151</v>
      </c>
      <c r="C5078" s="40">
        <v>2022</v>
      </c>
      <c r="D5078" s="265" t="s">
        <v>1943</v>
      </c>
      <c r="E5078" s="112">
        <v>1</v>
      </c>
      <c r="F5078" s="112">
        <v>7</v>
      </c>
      <c r="G5078" s="113">
        <v>8.3713100000000011</v>
      </c>
    </row>
    <row r="5079" spans="1:7" s="131" customFormat="1" ht="51.75" x14ac:dyDescent="0.25">
      <c r="A5079" s="143" t="s">
        <v>3115</v>
      </c>
      <c r="B5079" s="149" t="s">
        <v>3151</v>
      </c>
      <c r="C5079" s="40">
        <v>2022</v>
      </c>
      <c r="D5079" s="265" t="s">
        <v>1943</v>
      </c>
      <c r="E5079" s="112">
        <v>1</v>
      </c>
      <c r="F5079" s="112">
        <v>7</v>
      </c>
      <c r="G5079" s="113">
        <v>8.3713100000000011</v>
      </c>
    </row>
    <row r="5080" spans="1:7" s="131" customFormat="1" ht="51.75" x14ac:dyDescent="0.25">
      <c r="A5080" s="143" t="s">
        <v>3115</v>
      </c>
      <c r="B5080" s="149" t="s">
        <v>3151</v>
      </c>
      <c r="C5080" s="40">
        <v>2022</v>
      </c>
      <c r="D5080" s="265" t="s">
        <v>1943</v>
      </c>
      <c r="E5080" s="112">
        <v>1</v>
      </c>
      <c r="F5080" s="112">
        <v>8</v>
      </c>
      <c r="G5080" s="113">
        <v>8.3713100000000011</v>
      </c>
    </row>
    <row r="5081" spans="1:7" s="131" customFormat="1" ht="51.75" x14ac:dyDescent="0.25">
      <c r="A5081" s="143" t="s">
        <v>3115</v>
      </c>
      <c r="B5081" s="149" t="s">
        <v>3151</v>
      </c>
      <c r="C5081" s="40">
        <v>2022</v>
      </c>
      <c r="D5081" s="265" t="s">
        <v>1943</v>
      </c>
      <c r="E5081" s="112">
        <v>1</v>
      </c>
      <c r="F5081" s="112">
        <v>7</v>
      </c>
      <c r="G5081" s="113">
        <v>8.3713100000000011</v>
      </c>
    </row>
    <row r="5082" spans="1:7" s="131" customFormat="1" ht="51.75" x14ac:dyDescent="0.25">
      <c r="A5082" s="143" t="s">
        <v>3115</v>
      </c>
      <c r="B5082" s="149" t="s">
        <v>3151</v>
      </c>
      <c r="C5082" s="40">
        <v>2022</v>
      </c>
      <c r="D5082" s="265" t="s">
        <v>1943</v>
      </c>
      <c r="E5082" s="112">
        <v>1</v>
      </c>
      <c r="F5082" s="112">
        <v>8</v>
      </c>
      <c r="G5082" s="113">
        <v>2.5778199999999996</v>
      </c>
    </row>
    <row r="5083" spans="1:7" s="131" customFormat="1" ht="51.75" x14ac:dyDescent="0.25">
      <c r="A5083" s="143" t="s">
        <v>3115</v>
      </c>
      <c r="B5083" s="149" t="s">
        <v>3151</v>
      </c>
      <c r="C5083" s="40">
        <v>2022</v>
      </c>
      <c r="D5083" s="265" t="s">
        <v>1943</v>
      </c>
      <c r="E5083" s="112">
        <v>1</v>
      </c>
      <c r="F5083" s="112">
        <v>12</v>
      </c>
      <c r="G5083" s="113">
        <v>2.5778199999999996</v>
      </c>
    </row>
    <row r="5084" spans="1:7" s="131" customFormat="1" ht="51.75" x14ac:dyDescent="0.25">
      <c r="A5084" s="143" t="s">
        <v>3115</v>
      </c>
      <c r="B5084" s="149" t="s">
        <v>3151</v>
      </c>
      <c r="C5084" s="40">
        <v>2022</v>
      </c>
      <c r="D5084" s="265" t="s">
        <v>1943</v>
      </c>
      <c r="E5084" s="112">
        <v>1</v>
      </c>
      <c r="F5084" s="112">
        <v>8</v>
      </c>
      <c r="G5084" s="113">
        <v>2.5778199999999996</v>
      </c>
    </row>
    <row r="5085" spans="1:7" s="131" customFormat="1" ht="51.75" x14ac:dyDescent="0.25">
      <c r="A5085" s="143" t="s">
        <v>3115</v>
      </c>
      <c r="B5085" s="149" t="s">
        <v>3151</v>
      </c>
      <c r="C5085" s="40">
        <v>2022</v>
      </c>
      <c r="D5085" s="265" t="s">
        <v>1943</v>
      </c>
      <c r="E5085" s="112">
        <v>1</v>
      </c>
      <c r="F5085" s="112">
        <v>8</v>
      </c>
      <c r="G5085" s="113">
        <v>2.5778199999999996</v>
      </c>
    </row>
    <row r="5086" spans="1:7" s="131" customFormat="1" ht="51.75" x14ac:dyDescent="0.25">
      <c r="A5086" s="143" t="s">
        <v>3115</v>
      </c>
      <c r="B5086" s="149" t="s">
        <v>3151</v>
      </c>
      <c r="C5086" s="40">
        <v>2022</v>
      </c>
      <c r="D5086" s="265" t="s">
        <v>1943</v>
      </c>
      <c r="E5086" s="112">
        <v>1</v>
      </c>
      <c r="F5086" s="112">
        <v>8</v>
      </c>
      <c r="G5086" s="113">
        <v>2.5778199999999996</v>
      </c>
    </row>
    <row r="5087" spans="1:7" s="131" customFormat="1" ht="51.75" x14ac:dyDescent="0.25">
      <c r="A5087" s="143" t="s">
        <v>3115</v>
      </c>
      <c r="B5087" s="149" t="s">
        <v>3151</v>
      </c>
      <c r="C5087" s="40">
        <v>2022</v>
      </c>
      <c r="D5087" s="265" t="s">
        <v>1943</v>
      </c>
      <c r="E5087" s="112">
        <v>1</v>
      </c>
      <c r="F5087" s="112">
        <v>5</v>
      </c>
      <c r="G5087" s="113">
        <v>2.5778199999999996</v>
      </c>
    </row>
    <row r="5088" spans="1:7" s="131" customFormat="1" ht="51.75" x14ac:dyDescent="0.25">
      <c r="A5088" s="143" t="s">
        <v>3115</v>
      </c>
      <c r="B5088" s="149" t="s">
        <v>3151</v>
      </c>
      <c r="C5088" s="40">
        <v>2022</v>
      </c>
      <c r="D5088" s="265" t="s">
        <v>1943</v>
      </c>
      <c r="E5088" s="112">
        <v>1</v>
      </c>
      <c r="F5088" s="112">
        <v>10</v>
      </c>
      <c r="G5088" s="113">
        <v>2.5778199999999996</v>
      </c>
    </row>
    <row r="5089" spans="1:7" s="131" customFormat="1" ht="51.75" x14ac:dyDescent="0.25">
      <c r="A5089" s="143" t="s">
        <v>3115</v>
      </c>
      <c r="B5089" s="149" t="s">
        <v>3151</v>
      </c>
      <c r="C5089" s="40">
        <v>2022</v>
      </c>
      <c r="D5089" s="265" t="s">
        <v>1943</v>
      </c>
      <c r="E5089" s="112">
        <v>1</v>
      </c>
      <c r="F5089" s="112">
        <v>7</v>
      </c>
      <c r="G5089" s="113">
        <v>2.5778199999999996</v>
      </c>
    </row>
    <row r="5090" spans="1:7" s="131" customFormat="1" ht="51.75" x14ac:dyDescent="0.25">
      <c r="A5090" s="143" t="s">
        <v>3115</v>
      </c>
      <c r="B5090" s="149" t="s">
        <v>3151</v>
      </c>
      <c r="C5090" s="40">
        <v>2022</v>
      </c>
      <c r="D5090" s="265" t="s">
        <v>1943</v>
      </c>
      <c r="E5090" s="112">
        <v>1</v>
      </c>
      <c r="F5090" s="112">
        <v>8</v>
      </c>
      <c r="G5090" s="113">
        <v>2.5778199999999996</v>
      </c>
    </row>
    <row r="5091" spans="1:7" s="131" customFormat="1" ht="51.75" x14ac:dyDescent="0.25">
      <c r="A5091" s="143" t="s">
        <v>3115</v>
      </c>
      <c r="B5091" s="149" t="s">
        <v>3151</v>
      </c>
      <c r="C5091" s="40">
        <v>2022</v>
      </c>
      <c r="D5091" s="265" t="s">
        <v>1943</v>
      </c>
      <c r="E5091" s="112">
        <v>1</v>
      </c>
      <c r="F5091" s="112">
        <v>5</v>
      </c>
      <c r="G5091" s="113">
        <v>2.5778199999999996</v>
      </c>
    </row>
    <row r="5092" spans="1:7" s="131" customFormat="1" ht="51.75" x14ac:dyDescent="0.25">
      <c r="A5092" s="143" t="s">
        <v>3115</v>
      </c>
      <c r="B5092" s="149" t="s">
        <v>3151</v>
      </c>
      <c r="C5092" s="40">
        <v>2022</v>
      </c>
      <c r="D5092" s="265" t="s">
        <v>1943</v>
      </c>
      <c r="E5092" s="112">
        <v>1</v>
      </c>
      <c r="F5092" s="112">
        <v>6</v>
      </c>
      <c r="G5092" s="113">
        <v>2.5778199999999996</v>
      </c>
    </row>
    <row r="5093" spans="1:7" s="131" customFormat="1" ht="51.75" x14ac:dyDescent="0.25">
      <c r="A5093" s="143" t="s">
        <v>3115</v>
      </c>
      <c r="B5093" s="149" t="s">
        <v>3151</v>
      </c>
      <c r="C5093" s="40">
        <v>2022</v>
      </c>
      <c r="D5093" s="265" t="s">
        <v>1943</v>
      </c>
      <c r="E5093" s="112">
        <v>3</v>
      </c>
      <c r="F5093" s="112">
        <f>10*3</f>
        <v>30</v>
      </c>
      <c r="G5093" s="113">
        <f>2.57782*3</f>
        <v>7.73346</v>
      </c>
    </row>
    <row r="5094" spans="1:7" s="131" customFormat="1" ht="51.75" x14ac:dyDescent="0.25">
      <c r="A5094" s="143" t="s">
        <v>3115</v>
      </c>
      <c r="B5094" s="149" t="s">
        <v>3151</v>
      </c>
      <c r="C5094" s="40">
        <v>2022</v>
      </c>
      <c r="D5094" s="265" t="s">
        <v>1943</v>
      </c>
      <c r="E5094" s="112">
        <v>1</v>
      </c>
      <c r="F5094" s="112">
        <v>8</v>
      </c>
      <c r="G5094" s="113">
        <v>2.5778199999999996</v>
      </c>
    </row>
    <row r="5095" spans="1:7" s="131" customFormat="1" ht="51.75" x14ac:dyDescent="0.25">
      <c r="A5095" s="143" t="s">
        <v>3115</v>
      </c>
      <c r="B5095" s="149" t="s">
        <v>3151</v>
      </c>
      <c r="C5095" s="40">
        <v>2022</v>
      </c>
      <c r="D5095" s="265" t="s">
        <v>1943</v>
      </c>
      <c r="E5095" s="112">
        <v>1</v>
      </c>
      <c r="F5095" s="112">
        <v>6.5</v>
      </c>
      <c r="G5095" s="113">
        <v>2.5778199999999996</v>
      </c>
    </row>
    <row r="5096" spans="1:7" s="131" customFormat="1" ht="51.75" x14ac:dyDescent="0.25">
      <c r="A5096" s="143" t="s">
        <v>3115</v>
      </c>
      <c r="B5096" s="149" t="s">
        <v>3151</v>
      </c>
      <c r="C5096" s="40">
        <v>2022</v>
      </c>
      <c r="D5096" s="265" t="s">
        <v>1943</v>
      </c>
      <c r="E5096" s="112">
        <v>1</v>
      </c>
      <c r="F5096" s="112">
        <v>7</v>
      </c>
      <c r="G5096" s="113">
        <v>2.5778199999999996</v>
      </c>
    </row>
    <row r="5097" spans="1:7" s="131" customFormat="1" ht="51.75" x14ac:dyDescent="0.25">
      <c r="A5097" s="143" t="s">
        <v>3115</v>
      </c>
      <c r="B5097" s="149" t="s">
        <v>3151</v>
      </c>
      <c r="C5097" s="40">
        <v>2022</v>
      </c>
      <c r="D5097" s="265" t="s">
        <v>1943</v>
      </c>
      <c r="E5097" s="112">
        <v>3</v>
      </c>
      <c r="F5097" s="112">
        <f>6+7+8</f>
        <v>21</v>
      </c>
      <c r="G5097" s="113">
        <f>2.57782*3</f>
        <v>7.73346</v>
      </c>
    </row>
    <row r="5098" spans="1:7" s="131" customFormat="1" ht="51.75" x14ac:dyDescent="0.25">
      <c r="A5098" s="143" t="s">
        <v>3115</v>
      </c>
      <c r="B5098" s="149" t="s">
        <v>3151</v>
      </c>
      <c r="C5098" s="40">
        <v>2022</v>
      </c>
      <c r="D5098" s="265" t="s">
        <v>1943</v>
      </c>
      <c r="E5098" s="112">
        <v>5</v>
      </c>
      <c r="F5098" s="112">
        <f>10*5</f>
        <v>50</v>
      </c>
      <c r="G5098" s="113">
        <f>2.57782*5</f>
        <v>12.889099999999999</v>
      </c>
    </row>
    <row r="5099" spans="1:7" s="131" customFormat="1" ht="51.75" x14ac:dyDescent="0.25">
      <c r="A5099" s="143" t="s">
        <v>3115</v>
      </c>
      <c r="B5099" s="149" t="s">
        <v>3151</v>
      </c>
      <c r="C5099" s="40">
        <v>2022</v>
      </c>
      <c r="D5099" s="265" t="s">
        <v>1943</v>
      </c>
      <c r="E5099" s="112">
        <v>1</v>
      </c>
      <c r="F5099" s="112">
        <v>5</v>
      </c>
      <c r="G5099" s="113">
        <v>2.5778199999999996</v>
      </c>
    </row>
    <row r="5100" spans="1:7" s="131" customFormat="1" ht="51.75" x14ac:dyDescent="0.25">
      <c r="A5100" s="143" t="s">
        <v>3115</v>
      </c>
      <c r="B5100" s="149" t="s">
        <v>3151</v>
      </c>
      <c r="C5100" s="40">
        <v>2022</v>
      </c>
      <c r="D5100" s="265" t="s">
        <v>1943</v>
      </c>
      <c r="E5100" s="112">
        <v>1</v>
      </c>
      <c r="F5100" s="112">
        <v>5</v>
      </c>
      <c r="G5100" s="113">
        <v>2.5778199999999996</v>
      </c>
    </row>
    <row r="5101" spans="1:7" s="131" customFormat="1" ht="51.75" x14ac:dyDescent="0.25">
      <c r="A5101" s="143" t="s">
        <v>3115</v>
      </c>
      <c r="B5101" s="149" t="s">
        <v>3151</v>
      </c>
      <c r="C5101" s="40">
        <v>2022</v>
      </c>
      <c r="D5101" s="265" t="s">
        <v>1943</v>
      </c>
      <c r="E5101" s="112">
        <v>2</v>
      </c>
      <c r="F5101" s="112">
        <f>5*2</f>
        <v>10</v>
      </c>
      <c r="G5101" s="113">
        <f>5.74985*2</f>
        <v>11.499700000000001</v>
      </c>
    </row>
    <row r="5102" spans="1:7" s="131" customFormat="1" ht="51.75" x14ac:dyDescent="0.25">
      <c r="A5102" s="143" t="s">
        <v>3115</v>
      </c>
      <c r="B5102" s="149" t="s">
        <v>3151</v>
      </c>
      <c r="C5102" s="40">
        <v>2022</v>
      </c>
      <c r="D5102" s="265" t="s">
        <v>1943</v>
      </c>
      <c r="E5102" s="112">
        <v>1</v>
      </c>
      <c r="F5102" s="112">
        <v>8</v>
      </c>
      <c r="G5102" s="113">
        <v>5.7498500000000003</v>
      </c>
    </row>
    <row r="5103" spans="1:7" s="131" customFormat="1" ht="51.75" x14ac:dyDescent="0.25">
      <c r="A5103" s="143" t="s">
        <v>3115</v>
      </c>
      <c r="B5103" s="149" t="s">
        <v>3151</v>
      </c>
      <c r="C5103" s="40">
        <v>2022</v>
      </c>
      <c r="D5103" s="265" t="s">
        <v>1943</v>
      </c>
      <c r="E5103" s="112">
        <v>1</v>
      </c>
      <c r="F5103" s="112">
        <v>5</v>
      </c>
      <c r="G5103" s="113">
        <v>5.7498500000000003</v>
      </c>
    </row>
    <row r="5104" spans="1:7" s="131" customFormat="1" ht="51.75" x14ac:dyDescent="0.25">
      <c r="A5104" s="143" t="s">
        <v>3115</v>
      </c>
      <c r="B5104" s="149" t="s">
        <v>3151</v>
      </c>
      <c r="C5104" s="40">
        <v>2022</v>
      </c>
      <c r="D5104" s="265" t="s">
        <v>1943</v>
      </c>
      <c r="E5104" s="112">
        <v>1</v>
      </c>
      <c r="F5104" s="112">
        <v>5</v>
      </c>
      <c r="G5104" s="113">
        <v>5.7498500000000003</v>
      </c>
    </row>
    <row r="5105" spans="1:7" s="131" customFormat="1" ht="51.75" x14ac:dyDescent="0.25">
      <c r="A5105" s="143" t="s">
        <v>3115</v>
      </c>
      <c r="B5105" s="149" t="s">
        <v>3151</v>
      </c>
      <c r="C5105" s="40">
        <v>2022</v>
      </c>
      <c r="D5105" s="265" t="s">
        <v>1943</v>
      </c>
      <c r="E5105" s="112">
        <v>1</v>
      </c>
      <c r="F5105" s="112">
        <v>3</v>
      </c>
      <c r="G5105" s="113">
        <v>5.7498500000000003</v>
      </c>
    </row>
    <row r="5106" spans="1:7" s="131" customFormat="1" ht="51.75" x14ac:dyDescent="0.25">
      <c r="A5106" s="143" t="s">
        <v>3115</v>
      </c>
      <c r="B5106" s="149" t="s">
        <v>3151</v>
      </c>
      <c r="C5106" s="40">
        <v>2022</v>
      </c>
      <c r="D5106" s="265" t="s">
        <v>1943</v>
      </c>
      <c r="E5106" s="112">
        <v>1</v>
      </c>
      <c r="F5106" s="112">
        <v>7</v>
      </c>
      <c r="G5106" s="113">
        <v>5.7498500000000003</v>
      </c>
    </row>
    <row r="5107" spans="1:7" s="131" customFormat="1" ht="51.75" x14ac:dyDescent="0.25">
      <c r="A5107" s="143" t="s">
        <v>3115</v>
      </c>
      <c r="B5107" s="149" t="s">
        <v>3151</v>
      </c>
      <c r="C5107" s="40">
        <v>2022</v>
      </c>
      <c r="D5107" s="265" t="s">
        <v>1943</v>
      </c>
      <c r="E5107" s="112">
        <v>1</v>
      </c>
      <c r="F5107" s="112">
        <v>3</v>
      </c>
      <c r="G5107" s="113">
        <v>5.7498500000000003</v>
      </c>
    </row>
    <row r="5108" spans="1:7" s="131" customFormat="1" ht="51.75" x14ac:dyDescent="0.25">
      <c r="A5108" s="143" t="s">
        <v>3115</v>
      </c>
      <c r="B5108" s="149" t="s">
        <v>3151</v>
      </c>
      <c r="C5108" s="40">
        <v>2022</v>
      </c>
      <c r="D5108" s="265" t="s">
        <v>1943</v>
      </c>
      <c r="E5108" s="112">
        <v>1</v>
      </c>
      <c r="F5108" s="112">
        <v>7</v>
      </c>
      <c r="G5108" s="113">
        <v>5.7498500000000003</v>
      </c>
    </row>
    <row r="5109" spans="1:7" s="131" customFormat="1" ht="51.75" x14ac:dyDescent="0.25">
      <c r="A5109" s="143" t="s">
        <v>3115</v>
      </c>
      <c r="B5109" s="149" t="s">
        <v>3151</v>
      </c>
      <c r="C5109" s="40">
        <v>2022</v>
      </c>
      <c r="D5109" s="265" t="s">
        <v>1943</v>
      </c>
      <c r="E5109" s="112">
        <v>1</v>
      </c>
      <c r="F5109" s="112">
        <v>5</v>
      </c>
      <c r="G5109" s="113">
        <v>5.7498500000000003</v>
      </c>
    </row>
    <row r="5110" spans="1:7" s="131" customFormat="1" ht="51.75" x14ac:dyDescent="0.25">
      <c r="A5110" s="143" t="s">
        <v>3115</v>
      </c>
      <c r="B5110" s="149" t="s">
        <v>3151</v>
      </c>
      <c r="C5110" s="40">
        <v>2022</v>
      </c>
      <c r="D5110" s="265" t="s">
        <v>1943</v>
      </c>
      <c r="E5110" s="112">
        <v>1</v>
      </c>
      <c r="F5110" s="112">
        <v>5</v>
      </c>
      <c r="G5110" s="113">
        <v>5.7498500000000003</v>
      </c>
    </row>
    <row r="5111" spans="1:7" s="131" customFormat="1" ht="51.75" x14ac:dyDescent="0.25">
      <c r="A5111" s="143" t="s">
        <v>3115</v>
      </c>
      <c r="B5111" s="149" t="s">
        <v>3151</v>
      </c>
      <c r="C5111" s="40">
        <v>2022</v>
      </c>
      <c r="D5111" s="265" t="s">
        <v>1943</v>
      </c>
      <c r="E5111" s="112">
        <v>1</v>
      </c>
      <c r="F5111" s="112">
        <v>8</v>
      </c>
      <c r="G5111" s="113">
        <v>20.925230000000003</v>
      </c>
    </row>
    <row r="5112" spans="1:7" s="131" customFormat="1" ht="51.75" x14ac:dyDescent="0.25">
      <c r="A5112" s="143" t="s">
        <v>3115</v>
      </c>
      <c r="B5112" s="149" t="s">
        <v>3151</v>
      </c>
      <c r="C5112" s="40">
        <v>2022</v>
      </c>
      <c r="D5112" s="265" t="s">
        <v>1943</v>
      </c>
      <c r="E5112" s="112">
        <v>1</v>
      </c>
      <c r="F5112" s="112">
        <v>10</v>
      </c>
      <c r="G5112" s="113">
        <v>20.925230000000003</v>
      </c>
    </row>
    <row r="5113" spans="1:7" s="131" customFormat="1" ht="51.75" x14ac:dyDescent="0.25">
      <c r="A5113" s="143" t="s">
        <v>3115</v>
      </c>
      <c r="B5113" s="149" t="s">
        <v>3151</v>
      </c>
      <c r="C5113" s="40">
        <v>2022</v>
      </c>
      <c r="D5113" s="265" t="s">
        <v>1943</v>
      </c>
      <c r="E5113" s="112">
        <v>1</v>
      </c>
      <c r="F5113" s="112">
        <v>7</v>
      </c>
      <c r="G5113" s="113">
        <v>20.925230000000003</v>
      </c>
    </row>
    <row r="5114" spans="1:7" s="131" customFormat="1" ht="51.75" x14ac:dyDescent="0.25">
      <c r="A5114" s="143" t="s">
        <v>3115</v>
      </c>
      <c r="B5114" s="149" t="s">
        <v>3151</v>
      </c>
      <c r="C5114" s="40">
        <v>2022</v>
      </c>
      <c r="D5114" s="265" t="s">
        <v>1943</v>
      </c>
      <c r="E5114" s="112">
        <v>1</v>
      </c>
      <c r="F5114" s="112">
        <v>5</v>
      </c>
      <c r="G5114" s="113">
        <v>20.925230000000003</v>
      </c>
    </row>
    <row r="5115" spans="1:7" s="131" customFormat="1" ht="51.75" x14ac:dyDescent="0.25">
      <c r="A5115" s="143" t="s">
        <v>3115</v>
      </c>
      <c r="B5115" s="149" t="s">
        <v>3151</v>
      </c>
      <c r="C5115" s="40">
        <v>2022</v>
      </c>
      <c r="D5115" s="265" t="s">
        <v>1943</v>
      </c>
      <c r="E5115" s="112">
        <v>1</v>
      </c>
      <c r="F5115" s="112">
        <v>5</v>
      </c>
      <c r="G5115" s="113">
        <v>20.925230000000003</v>
      </c>
    </row>
    <row r="5116" spans="1:7" s="131" customFormat="1" ht="51.75" x14ac:dyDescent="0.25">
      <c r="A5116" s="143" t="s">
        <v>3115</v>
      </c>
      <c r="B5116" s="149" t="s">
        <v>3151</v>
      </c>
      <c r="C5116" s="40">
        <v>2022</v>
      </c>
      <c r="D5116" s="265" t="s">
        <v>1943</v>
      </c>
      <c r="E5116" s="112">
        <v>1</v>
      </c>
      <c r="F5116" s="112">
        <v>5</v>
      </c>
      <c r="G5116" s="113">
        <v>5.7498500000000003</v>
      </c>
    </row>
    <row r="5117" spans="1:7" s="131" customFormat="1" ht="51.75" x14ac:dyDescent="0.25">
      <c r="A5117" s="143" t="s">
        <v>3115</v>
      </c>
      <c r="B5117" s="149" t="s">
        <v>3151</v>
      </c>
      <c r="C5117" s="40">
        <v>2022</v>
      </c>
      <c r="D5117" s="265" t="s">
        <v>1943</v>
      </c>
      <c r="E5117" s="112">
        <v>1</v>
      </c>
      <c r="F5117" s="112">
        <v>5</v>
      </c>
      <c r="G5117" s="113">
        <v>5.7498500000000003</v>
      </c>
    </row>
    <row r="5118" spans="1:7" s="131" customFormat="1" ht="51.75" x14ac:dyDescent="0.25">
      <c r="A5118" s="143" t="s">
        <v>3115</v>
      </c>
      <c r="B5118" s="149" t="s">
        <v>3151</v>
      </c>
      <c r="C5118" s="40">
        <v>2022</v>
      </c>
      <c r="D5118" s="265" t="s">
        <v>1943</v>
      </c>
      <c r="E5118" s="112">
        <v>1</v>
      </c>
      <c r="F5118" s="112">
        <v>8</v>
      </c>
      <c r="G5118" s="113">
        <v>20.925230000000003</v>
      </c>
    </row>
    <row r="5119" spans="1:7" s="131" customFormat="1" ht="51.75" x14ac:dyDescent="0.25">
      <c r="A5119" s="143" t="s">
        <v>3115</v>
      </c>
      <c r="B5119" s="149" t="s">
        <v>3151</v>
      </c>
      <c r="C5119" s="40">
        <v>2022</v>
      </c>
      <c r="D5119" s="265" t="s">
        <v>1943</v>
      </c>
      <c r="E5119" s="112">
        <v>1</v>
      </c>
      <c r="F5119" s="112">
        <v>7</v>
      </c>
      <c r="G5119" s="113">
        <v>5.7498500000000003</v>
      </c>
    </row>
    <row r="5120" spans="1:7" s="131" customFormat="1" ht="51.75" x14ac:dyDescent="0.25">
      <c r="A5120" s="143" t="s">
        <v>3115</v>
      </c>
      <c r="B5120" s="149" t="s">
        <v>3151</v>
      </c>
      <c r="C5120" s="40">
        <v>2022</v>
      </c>
      <c r="D5120" s="265" t="s">
        <v>1943</v>
      </c>
      <c r="E5120" s="112">
        <v>1</v>
      </c>
      <c r="F5120" s="112">
        <v>5</v>
      </c>
      <c r="G5120" s="113">
        <v>20.925230000000003</v>
      </c>
    </row>
    <row r="5121" spans="1:7" s="131" customFormat="1" ht="51.75" x14ac:dyDescent="0.25">
      <c r="A5121" s="143" t="s">
        <v>3115</v>
      </c>
      <c r="B5121" s="149" t="s">
        <v>3151</v>
      </c>
      <c r="C5121" s="40">
        <v>2022</v>
      </c>
      <c r="D5121" s="265" t="s">
        <v>1943</v>
      </c>
      <c r="E5121" s="112">
        <v>1</v>
      </c>
      <c r="F5121" s="112">
        <v>5</v>
      </c>
      <c r="G5121" s="113">
        <v>20.925230000000003</v>
      </c>
    </row>
    <row r="5122" spans="1:7" s="131" customFormat="1" ht="51.75" x14ac:dyDescent="0.25">
      <c r="A5122" s="143" t="s">
        <v>3115</v>
      </c>
      <c r="B5122" s="149" t="s">
        <v>3151</v>
      </c>
      <c r="C5122" s="40">
        <v>2022</v>
      </c>
      <c r="D5122" s="265" t="s">
        <v>1943</v>
      </c>
      <c r="E5122" s="112">
        <v>1</v>
      </c>
      <c r="F5122" s="112">
        <v>7</v>
      </c>
      <c r="G5122" s="113">
        <v>20.925230000000003</v>
      </c>
    </row>
    <row r="5123" spans="1:7" s="131" customFormat="1" ht="51.75" x14ac:dyDescent="0.25">
      <c r="A5123" s="143" t="s">
        <v>3115</v>
      </c>
      <c r="B5123" s="149" t="s">
        <v>3151</v>
      </c>
      <c r="C5123" s="40">
        <v>2022</v>
      </c>
      <c r="D5123" s="265" t="s">
        <v>1943</v>
      </c>
      <c r="E5123" s="112">
        <v>1</v>
      </c>
      <c r="F5123" s="112">
        <v>5</v>
      </c>
      <c r="G5123" s="113">
        <v>5.7498500000000003</v>
      </c>
    </row>
    <row r="5124" spans="1:7" s="131" customFormat="1" ht="51.75" x14ac:dyDescent="0.25">
      <c r="A5124" s="143" t="s">
        <v>3115</v>
      </c>
      <c r="B5124" s="149" t="s">
        <v>3151</v>
      </c>
      <c r="C5124" s="40">
        <v>2022</v>
      </c>
      <c r="D5124" s="265" t="s">
        <v>1943</v>
      </c>
      <c r="E5124" s="112">
        <v>1</v>
      </c>
      <c r="F5124" s="112">
        <v>5</v>
      </c>
      <c r="G5124" s="113">
        <v>20.925360000000005</v>
      </c>
    </row>
    <row r="5125" spans="1:7" s="131" customFormat="1" ht="51.75" x14ac:dyDescent="0.25">
      <c r="A5125" s="143" t="s">
        <v>3115</v>
      </c>
      <c r="B5125" s="149" t="s">
        <v>3151</v>
      </c>
      <c r="C5125" s="40">
        <v>2022</v>
      </c>
      <c r="D5125" s="265" t="s">
        <v>1943</v>
      </c>
      <c r="E5125" s="112">
        <v>1</v>
      </c>
      <c r="F5125" s="112">
        <v>10</v>
      </c>
      <c r="G5125" s="113">
        <v>5.7498500000000003</v>
      </c>
    </row>
    <row r="5126" spans="1:7" s="131" customFormat="1" ht="51.75" x14ac:dyDescent="0.25">
      <c r="A5126" s="143" t="s">
        <v>3115</v>
      </c>
      <c r="B5126" s="149" t="s">
        <v>3151</v>
      </c>
      <c r="C5126" s="40">
        <v>2022</v>
      </c>
      <c r="D5126" s="265" t="s">
        <v>1943</v>
      </c>
      <c r="E5126" s="112">
        <v>1</v>
      </c>
      <c r="F5126" s="112">
        <v>10</v>
      </c>
      <c r="G5126" s="113">
        <v>5.7498500000000003</v>
      </c>
    </row>
    <row r="5127" spans="1:7" s="131" customFormat="1" ht="51.75" collapsed="1" x14ac:dyDescent="0.25">
      <c r="A5127" s="143" t="s">
        <v>3115</v>
      </c>
      <c r="B5127" s="149" t="s">
        <v>3151</v>
      </c>
      <c r="C5127" s="40">
        <v>2022</v>
      </c>
      <c r="D5127" s="265" t="s">
        <v>1943</v>
      </c>
      <c r="E5127" s="112">
        <v>1</v>
      </c>
      <c r="F5127" s="112">
        <v>6</v>
      </c>
      <c r="G5127" s="113">
        <v>25.673800000000004</v>
      </c>
    </row>
    <row r="5128" spans="1:7" s="131" customFormat="1" ht="51.75" x14ac:dyDescent="0.25">
      <c r="A5128" s="143" t="s">
        <v>3115</v>
      </c>
      <c r="B5128" s="149" t="s">
        <v>3151</v>
      </c>
      <c r="C5128" s="40">
        <v>2022</v>
      </c>
      <c r="D5128" s="265" t="s">
        <v>1943</v>
      </c>
      <c r="E5128" s="112">
        <v>1</v>
      </c>
      <c r="F5128" s="112">
        <v>8</v>
      </c>
      <c r="G5128" s="113">
        <v>25.673800000000004</v>
      </c>
    </row>
    <row r="5129" spans="1:7" s="131" customFormat="1" ht="51.75" x14ac:dyDescent="0.25">
      <c r="A5129" s="143" t="s">
        <v>3115</v>
      </c>
      <c r="B5129" s="149" t="s">
        <v>3151</v>
      </c>
      <c r="C5129" s="40">
        <v>2022</v>
      </c>
      <c r="D5129" s="265" t="s">
        <v>1943</v>
      </c>
      <c r="E5129" s="112">
        <v>1</v>
      </c>
      <c r="F5129" s="112">
        <v>5</v>
      </c>
      <c r="G5129" s="113">
        <v>10.498419999999999</v>
      </c>
    </row>
    <row r="5130" spans="1:7" s="131" customFormat="1" ht="51.75" x14ac:dyDescent="0.25">
      <c r="A5130" s="143" t="s">
        <v>3115</v>
      </c>
      <c r="B5130" s="149" t="s">
        <v>3151</v>
      </c>
      <c r="C5130" s="40">
        <v>2022</v>
      </c>
      <c r="D5130" s="265" t="s">
        <v>1943</v>
      </c>
      <c r="E5130" s="112">
        <v>1</v>
      </c>
      <c r="F5130" s="112">
        <v>5</v>
      </c>
      <c r="G5130" s="113">
        <v>10.498419999999999</v>
      </c>
    </row>
    <row r="5131" spans="1:7" s="131" customFormat="1" ht="51.75" x14ac:dyDescent="0.25">
      <c r="A5131" s="143" t="s">
        <v>3115</v>
      </c>
      <c r="B5131" s="149" t="s">
        <v>3151</v>
      </c>
      <c r="C5131" s="40">
        <v>2022</v>
      </c>
      <c r="D5131" s="265" t="s">
        <v>1943</v>
      </c>
      <c r="E5131" s="112">
        <v>1</v>
      </c>
      <c r="F5131" s="112">
        <v>6.5</v>
      </c>
      <c r="G5131" s="113">
        <v>25.673800000000004</v>
      </c>
    </row>
    <row r="5132" spans="1:7" s="131" customFormat="1" ht="51.75" x14ac:dyDescent="0.25">
      <c r="A5132" s="143" t="s">
        <v>3115</v>
      </c>
      <c r="B5132" s="149" t="s">
        <v>3151</v>
      </c>
      <c r="C5132" s="40">
        <v>2022</v>
      </c>
      <c r="D5132" s="265" t="s">
        <v>1943</v>
      </c>
      <c r="E5132" s="112">
        <v>1</v>
      </c>
      <c r="F5132" s="112">
        <v>8</v>
      </c>
      <c r="G5132" s="113">
        <v>27.941749999999999</v>
      </c>
    </row>
    <row r="5133" spans="1:7" s="131" customFormat="1" ht="51.75" x14ac:dyDescent="0.25">
      <c r="A5133" s="143" t="s">
        <v>3115</v>
      </c>
      <c r="B5133" s="149" t="s">
        <v>3151</v>
      </c>
      <c r="C5133" s="40">
        <v>2022</v>
      </c>
      <c r="D5133" s="265" t="s">
        <v>1943</v>
      </c>
      <c r="E5133" s="112">
        <v>1</v>
      </c>
      <c r="F5133" s="112">
        <v>5</v>
      </c>
      <c r="G5133" s="113">
        <v>10.498419999999999</v>
      </c>
    </row>
    <row r="5134" spans="1:7" s="131" customFormat="1" ht="51.75" x14ac:dyDescent="0.25">
      <c r="A5134" s="143" t="s">
        <v>3115</v>
      </c>
      <c r="B5134" s="149" t="s">
        <v>3151</v>
      </c>
      <c r="C5134" s="40">
        <v>2022</v>
      </c>
      <c r="D5134" s="265" t="s">
        <v>1943</v>
      </c>
      <c r="E5134" s="112">
        <v>1</v>
      </c>
      <c r="F5134" s="112">
        <v>7</v>
      </c>
      <c r="G5134" s="113">
        <v>27.941749999999999</v>
      </c>
    </row>
    <row r="5135" spans="1:7" s="131" customFormat="1" ht="51.75" x14ac:dyDescent="0.25">
      <c r="A5135" s="143" t="s">
        <v>3115</v>
      </c>
      <c r="B5135" s="149" t="s">
        <v>3151</v>
      </c>
      <c r="C5135" s="40">
        <v>2022</v>
      </c>
      <c r="D5135" s="265" t="s">
        <v>1943</v>
      </c>
      <c r="E5135" s="112">
        <v>1</v>
      </c>
      <c r="F5135" s="112">
        <v>5</v>
      </c>
      <c r="G5135" s="113">
        <v>25.673800000000004</v>
      </c>
    </row>
    <row r="5136" spans="1:7" s="131" customFormat="1" ht="51.75" x14ac:dyDescent="0.25">
      <c r="A5136" s="143" t="s">
        <v>3115</v>
      </c>
      <c r="B5136" s="149" t="s">
        <v>3151</v>
      </c>
      <c r="C5136" s="40">
        <v>2022</v>
      </c>
      <c r="D5136" s="265" t="s">
        <v>1943</v>
      </c>
      <c r="E5136" s="112">
        <v>1</v>
      </c>
      <c r="F5136" s="112">
        <v>10</v>
      </c>
      <c r="G5136" s="113">
        <v>25.673800000000004</v>
      </c>
    </row>
    <row r="5137" spans="1:7" s="131" customFormat="1" ht="51.75" x14ac:dyDescent="0.25">
      <c r="A5137" s="143" t="s">
        <v>3115</v>
      </c>
      <c r="B5137" s="149" t="s">
        <v>3151</v>
      </c>
      <c r="C5137" s="40">
        <v>2022</v>
      </c>
      <c r="D5137" s="265" t="s">
        <v>1943</v>
      </c>
      <c r="E5137" s="112">
        <v>1</v>
      </c>
      <c r="F5137" s="112">
        <v>7</v>
      </c>
      <c r="G5137" s="113">
        <v>10.498419999999999</v>
      </c>
    </row>
    <row r="5138" spans="1:7" s="131" customFormat="1" ht="51.75" x14ac:dyDescent="0.25">
      <c r="A5138" s="143" t="s">
        <v>3115</v>
      </c>
      <c r="B5138" s="149" t="s">
        <v>3151</v>
      </c>
      <c r="C5138" s="40">
        <v>2022</v>
      </c>
      <c r="D5138" s="265" t="s">
        <v>1943</v>
      </c>
      <c r="E5138" s="112">
        <v>1</v>
      </c>
      <c r="F5138" s="112">
        <v>5</v>
      </c>
      <c r="G5138" s="113">
        <v>27.941749999999999</v>
      </c>
    </row>
    <row r="5139" spans="1:7" s="131" customFormat="1" ht="51.75" x14ac:dyDescent="0.25">
      <c r="A5139" s="143" t="s">
        <v>3115</v>
      </c>
      <c r="B5139" s="149" t="s">
        <v>3151</v>
      </c>
      <c r="C5139" s="40">
        <v>2022</v>
      </c>
      <c r="D5139" s="265" t="s">
        <v>1943</v>
      </c>
      <c r="E5139" s="112">
        <v>1</v>
      </c>
      <c r="F5139" s="112">
        <v>6.5</v>
      </c>
      <c r="G5139" s="113">
        <v>25.673800000000004</v>
      </c>
    </row>
    <row r="5140" spans="1:7" s="131" customFormat="1" ht="51.75" x14ac:dyDescent="0.25">
      <c r="A5140" s="143" t="s">
        <v>3115</v>
      </c>
      <c r="B5140" s="149" t="s">
        <v>3151</v>
      </c>
      <c r="C5140" s="40">
        <v>2022</v>
      </c>
      <c r="D5140" s="265" t="s">
        <v>1943</v>
      </c>
      <c r="E5140" s="112">
        <v>1</v>
      </c>
      <c r="F5140" s="112">
        <v>5</v>
      </c>
      <c r="G5140" s="113">
        <v>27.941749999999999</v>
      </c>
    </row>
    <row r="5141" spans="1:7" s="131" customFormat="1" ht="51.75" x14ac:dyDescent="0.25">
      <c r="A5141" s="143" t="s">
        <v>3115</v>
      </c>
      <c r="B5141" s="149" t="s">
        <v>3151</v>
      </c>
      <c r="C5141" s="40">
        <v>2022</v>
      </c>
      <c r="D5141" s="265" t="s">
        <v>1943</v>
      </c>
      <c r="E5141" s="112">
        <v>1</v>
      </c>
      <c r="F5141" s="112">
        <v>5</v>
      </c>
      <c r="G5141" s="113">
        <v>27.941749999999999</v>
      </c>
    </row>
    <row r="5142" spans="1:7" s="131" customFormat="1" ht="51.75" x14ac:dyDescent="0.25">
      <c r="A5142" s="143" t="s">
        <v>3115</v>
      </c>
      <c r="B5142" s="149" t="s">
        <v>3151</v>
      </c>
      <c r="C5142" s="40">
        <v>2022</v>
      </c>
      <c r="D5142" s="265" t="s">
        <v>1943</v>
      </c>
      <c r="E5142" s="112">
        <v>1</v>
      </c>
      <c r="F5142" s="112">
        <v>5</v>
      </c>
      <c r="G5142" s="113">
        <v>10.498419999999999</v>
      </c>
    </row>
    <row r="5143" spans="1:7" s="131" customFormat="1" ht="51.75" x14ac:dyDescent="0.25">
      <c r="A5143" s="143" t="s">
        <v>3115</v>
      </c>
      <c r="B5143" s="149" t="s">
        <v>3151</v>
      </c>
      <c r="C5143" s="40">
        <v>2022</v>
      </c>
      <c r="D5143" s="265" t="s">
        <v>1943</v>
      </c>
      <c r="E5143" s="112">
        <v>1</v>
      </c>
      <c r="F5143" s="112">
        <v>7</v>
      </c>
      <c r="G5143" s="113">
        <v>27.941749999999999</v>
      </c>
    </row>
    <row r="5144" spans="1:7" s="131" customFormat="1" ht="51.75" x14ac:dyDescent="0.25">
      <c r="A5144" s="143" t="s">
        <v>3115</v>
      </c>
      <c r="B5144" s="149" t="s">
        <v>3151</v>
      </c>
      <c r="C5144" s="40">
        <v>2022</v>
      </c>
      <c r="D5144" s="265" t="s">
        <v>1943</v>
      </c>
      <c r="E5144" s="112">
        <v>1</v>
      </c>
      <c r="F5144" s="112">
        <v>7</v>
      </c>
      <c r="G5144" s="113">
        <v>27.941749999999999</v>
      </c>
    </row>
    <row r="5145" spans="1:7" s="131" customFormat="1" ht="51.75" x14ac:dyDescent="0.25">
      <c r="A5145" s="143" t="s">
        <v>3115</v>
      </c>
      <c r="B5145" s="149" t="s">
        <v>3151</v>
      </c>
      <c r="C5145" s="40">
        <v>2022</v>
      </c>
      <c r="D5145" s="265" t="s">
        <v>1943</v>
      </c>
      <c r="E5145" s="112">
        <v>1</v>
      </c>
      <c r="F5145" s="112">
        <v>5</v>
      </c>
      <c r="G5145" s="113">
        <v>27.941749999999999</v>
      </c>
    </row>
    <row r="5146" spans="1:7" s="131" customFormat="1" ht="51.75" x14ac:dyDescent="0.25">
      <c r="A5146" s="143" t="s">
        <v>3115</v>
      </c>
      <c r="B5146" s="149" t="s">
        <v>3151</v>
      </c>
      <c r="C5146" s="40">
        <v>2022</v>
      </c>
      <c r="D5146" s="265" t="s">
        <v>1943</v>
      </c>
      <c r="E5146" s="112">
        <v>1</v>
      </c>
      <c r="F5146" s="112">
        <v>5</v>
      </c>
      <c r="G5146" s="113">
        <v>10.498419999999999</v>
      </c>
    </row>
    <row r="5147" spans="1:7" s="131" customFormat="1" ht="51.75" x14ac:dyDescent="0.25">
      <c r="A5147" s="143" t="s">
        <v>3115</v>
      </c>
      <c r="B5147" s="149" t="s">
        <v>3151</v>
      </c>
      <c r="C5147" s="40">
        <v>2022</v>
      </c>
      <c r="D5147" s="265" t="s">
        <v>1943</v>
      </c>
      <c r="E5147" s="112">
        <v>1</v>
      </c>
      <c r="F5147" s="112">
        <v>5</v>
      </c>
      <c r="G5147" s="113">
        <v>10.498419999999999</v>
      </c>
    </row>
    <row r="5148" spans="1:7" s="131" customFormat="1" ht="51.75" x14ac:dyDescent="0.25">
      <c r="A5148" s="143" t="s">
        <v>3115</v>
      </c>
      <c r="B5148" s="149" t="s">
        <v>3151</v>
      </c>
      <c r="C5148" s="40">
        <v>2022</v>
      </c>
      <c r="D5148" s="265" t="s">
        <v>1943</v>
      </c>
      <c r="E5148" s="112">
        <v>1</v>
      </c>
      <c r="F5148" s="112">
        <v>8</v>
      </c>
      <c r="G5148" s="113">
        <v>25.673800000000004</v>
      </c>
    </row>
    <row r="5149" spans="1:7" s="131" customFormat="1" ht="51.75" x14ac:dyDescent="0.25">
      <c r="A5149" s="143" t="s">
        <v>3115</v>
      </c>
      <c r="B5149" s="149" t="s">
        <v>3151</v>
      </c>
      <c r="C5149" s="40">
        <v>2022</v>
      </c>
      <c r="D5149" s="265" t="s">
        <v>1943</v>
      </c>
      <c r="E5149" s="112">
        <v>1</v>
      </c>
      <c r="F5149" s="112">
        <v>8</v>
      </c>
      <c r="G5149" s="113">
        <v>10.498419999999999</v>
      </c>
    </row>
    <row r="5150" spans="1:7" s="131" customFormat="1" ht="51.75" x14ac:dyDescent="0.25">
      <c r="A5150" s="143" t="s">
        <v>3115</v>
      </c>
      <c r="B5150" s="149" t="s">
        <v>3151</v>
      </c>
      <c r="C5150" s="40">
        <v>2022</v>
      </c>
      <c r="D5150" s="265" t="s">
        <v>1943</v>
      </c>
      <c r="E5150" s="112">
        <v>1</v>
      </c>
      <c r="F5150" s="112">
        <v>3</v>
      </c>
      <c r="G5150" s="113">
        <v>27.941749999999999</v>
      </c>
    </row>
    <row r="5151" spans="1:7" s="131" customFormat="1" ht="51.75" x14ac:dyDescent="0.25">
      <c r="A5151" s="143" t="s">
        <v>3115</v>
      </c>
      <c r="B5151" s="149" t="s">
        <v>3151</v>
      </c>
      <c r="C5151" s="40">
        <v>2022</v>
      </c>
      <c r="D5151" s="265" t="s">
        <v>1943</v>
      </c>
      <c r="E5151" s="112">
        <v>1</v>
      </c>
      <c r="F5151" s="112">
        <v>3</v>
      </c>
      <c r="G5151" s="113">
        <v>27.941749999999999</v>
      </c>
    </row>
    <row r="5152" spans="1:7" s="131" customFormat="1" ht="51.75" x14ac:dyDescent="0.25">
      <c r="A5152" s="143" t="s">
        <v>3115</v>
      </c>
      <c r="B5152" s="149" t="s">
        <v>3151</v>
      </c>
      <c r="C5152" s="40">
        <v>2022</v>
      </c>
      <c r="D5152" s="265" t="s">
        <v>1943</v>
      </c>
      <c r="E5152" s="112">
        <v>1</v>
      </c>
      <c r="F5152" s="112">
        <v>5</v>
      </c>
      <c r="G5152" s="113">
        <v>27.941749999999999</v>
      </c>
    </row>
    <row r="5153" spans="1:7" s="131" customFormat="1" ht="51.75" x14ac:dyDescent="0.25">
      <c r="A5153" s="143" t="s">
        <v>3115</v>
      </c>
      <c r="B5153" s="149" t="s">
        <v>3151</v>
      </c>
      <c r="C5153" s="40">
        <v>2022</v>
      </c>
      <c r="D5153" s="265" t="s">
        <v>1943</v>
      </c>
      <c r="E5153" s="112">
        <v>1</v>
      </c>
      <c r="F5153" s="112">
        <v>5</v>
      </c>
      <c r="G5153" s="113">
        <v>27.941749999999999</v>
      </c>
    </row>
    <row r="5154" spans="1:7" s="131" customFormat="1" ht="51.75" x14ac:dyDescent="0.25">
      <c r="A5154" s="143" t="s">
        <v>3115</v>
      </c>
      <c r="B5154" s="149" t="s">
        <v>3151</v>
      </c>
      <c r="C5154" s="40">
        <v>2022</v>
      </c>
      <c r="D5154" s="265" t="s">
        <v>1943</v>
      </c>
      <c r="E5154" s="112">
        <v>1</v>
      </c>
      <c r="F5154" s="112">
        <v>5</v>
      </c>
      <c r="G5154" s="113">
        <v>27.941749999999999</v>
      </c>
    </row>
    <row r="5155" spans="1:7" s="131" customFormat="1" ht="51.75" x14ac:dyDescent="0.25">
      <c r="A5155" s="143" t="s">
        <v>3115</v>
      </c>
      <c r="B5155" s="149" t="s">
        <v>3151</v>
      </c>
      <c r="C5155" s="40">
        <v>2022</v>
      </c>
      <c r="D5155" s="265" t="s">
        <v>1943</v>
      </c>
      <c r="E5155" s="112">
        <v>1</v>
      </c>
      <c r="F5155" s="112">
        <v>7</v>
      </c>
      <c r="G5155" s="113">
        <v>27.941749999999999</v>
      </c>
    </row>
    <row r="5156" spans="1:7" s="131" customFormat="1" ht="51.75" x14ac:dyDescent="0.25">
      <c r="A5156" s="143" t="s">
        <v>3115</v>
      </c>
      <c r="B5156" s="149" t="s">
        <v>3151</v>
      </c>
      <c r="C5156" s="40">
        <v>2022</v>
      </c>
      <c r="D5156" s="265" t="s">
        <v>1943</v>
      </c>
      <c r="E5156" s="112">
        <v>1</v>
      </c>
      <c r="F5156" s="112">
        <v>8</v>
      </c>
      <c r="G5156" s="113">
        <v>27.941749999999999</v>
      </c>
    </row>
    <row r="5157" spans="1:7" s="131" customFormat="1" ht="51.75" x14ac:dyDescent="0.25">
      <c r="A5157" s="143" t="s">
        <v>3115</v>
      </c>
      <c r="B5157" s="149" t="s">
        <v>3151</v>
      </c>
      <c r="C5157" s="40">
        <v>2022</v>
      </c>
      <c r="D5157" s="265" t="s">
        <v>1943</v>
      </c>
      <c r="E5157" s="112">
        <v>1</v>
      </c>
      <c r="F5157" s="112">
        <v>5</v>
      </c>
      <c r="G5157" s="113">
        <v>27.941749999999999</v>
      </c>
    </row>
    <row r="5158" spans="1:7" s="131" customFormat="1" ht="51.75" x14ac:dyDescent="0.25">
      <c r="A5158" s="143" t="s">
        <v>3115</v>
      </c>
      <c r="B5158" s="149" t="s">
        <v>3151</v>
      </c>
      <c r="C5158" s="40">
        <v>2022</v>
      </c>
      <c r="D5158" s="265" t="s">
        <v>1943</v>
      </c>
      <c r="E5158" s="112">
        <v>1</v>
      </c>
      <c r="F5158" s="112">
        <v>5</v>
      </c>
      <c r="G5158" s="113">
        <v>27.941749999999999</v>
      </c>
    </row>
    <row r="5159" spans="1:7" s="131" customFormat="1" ht="51.75" x14ac:dyDescent="0.25">
      <c r="A5159" s="143" t="s">
        <v>3115</v>
      </c>
      <c r="B5159" s="149" t="s">
        <v>3151</v>
      </c>
      <c r="C5159" s="40">
        <v>2022</v>
      </c>
      <c r="D5159" s="265" t="s">
        <v>1943</v>
      </c>
      <c r="E5159" s="112">
        <v>1</v>
      </c>
      <c r="F5159" s="112">
        <v>7</v>
      </c>
      <c r="G5159" s="113">
        <v>27.941749999999999</v>
      </c>
    </row>
    <row r="5160" spans="1:7" s="131" customFormat="1" ht="51.75" x14ac:dyDescent="0.25">
      <c r="A5160" s="143" t="s">
        <v>3115</v>
      </c>
      <c r="B5160" s="149" t="s">
        <v>3151</v>
      </c>
      <c r="C5160" s="40">
        <v>2022</v>
      </c>
      <c r="D5160" s="265" t="s">
        <v>1943</v>
      </c>
      <c r="E5160" s="112">
        <v>1</v>
      </c>
      <c r="F5160" s="112">
        <v>3</v>
      </c>
      <c r="G5160" s="113">
        <v>27.941749999999999</v>
      </c>
    </row>
    <row r="5161" spans="1:7" s="131" customFormat="1" ht="51.75" x14ac:dyDescent="0.25">
      <c r="A5161" s="143" t="s">
        <v>3115</v>
      </c>
      <c r="B5161" s="149" t="s">
        <v>3151</v>
      </c>
      <c r="C5161" s="40">
        <v>2022</v>
      </c>
      <c r="D5161" s="265" t="s">
        <v>1943</v>
      </c>
      <c r="E5161" s="112">
        <v>1</v>
      </c>
      <c r="F5161" s="112">
        <v>5</v>
      </c>
      <c r="G5161" s="113">
        <v>27.941749999999999</v>
      </c>
    </row>
    <row r="5162" spans="1:7" s="131" customFormat="1" ht="51.75" x14ac:dyDescent="0.25">
      <c r="A5162" s="143" t="s">
        <v>3115</v>
      </c>
      <c r="B5162" s="149" t="s">
        <v>3151</v>
      </c>
      <c r="C5162" s="40">
        <v>2022</v>
      </c>
      <c r="D5162" s="265" t="s">
        <v>1943</v>
      </c>
      <c r="E5162" s="112">
        <v>1</v>
      </c>
      <c r="F5162" s="112">
        <v>3</v>
      </c>
      <c r="G5162" s="113">
        <v>27.941749999999999</v>
      </c>
    </row>
    <row r="5163" spans="1:7" s="131" customFormat="1" ht="51.75" x14ac:dyDescent="0.25">
      <c r="A5163" s="143" t="s">
        <v>3115</v>
      </c>
      <c r="B5163" s="149" t="s">
        <v>3151</v>
      </c>
      <c r="C5163" s="40">
        <v>2022</v>
      </c>
      <c r="D5163" s="265" t="s">
        <v>1943</v>
      </c>
      <c r="E5163" s="112">
        <v>1</v>
      </c>
      <c r="F5163" s="112">
        <v>5</v>
      </c>
      <c r="G5163" s="113">
        <v>27.941749999999999</v>
      </c>
    </row>
    <row r="5164" spans="1:7" s="131" customFormat="1" ht="51.75" x14ac:dyDescent="0.25">
      <c r="A5164" s="143" t="s">
        <v>3115</v>
      </c>
      <c r="B5164" s="149" t="s">
        <v>3151</v>
      </c>
      <c r="C5164" s="40">
        <v>2022</v>
      </c>
      <c r="D5164" s="265" t="s">
        <v>1943</v>
      </c>
      <c r="E5164" s="112">
        <v>1</v>
      </c>
      <c r="F5164" s="112">
        <v>10</v>
      </c>
      <c r="G5164" s="113">
        <v>27.941749999999999</v>
      </c>
    </row>
    <row r="5165" spans="1:7" s="131" customFormat="1" ht="51.75" x14ac:dyDescent="0.25">
      <c r="A5165" s="143" t="s">
        <v>3115</v>
      </c>
      <c r="B5165" s="149" t="s">
        <v>3151</v>
      </c>
      <c r="C5165" s="40">
        <v>2022</v>
      </c>
      <c r="D5165" s="265" t="s">
        <v>1943</v>
      </c>
      <c r="E5165" s="112">
        <v>1</v>
      </c>
      <c r="F5165" s="112">
        <v>10</v>
      </c>
      <c r="G5165" s="113">
        <v>27.941749999999999</v>
      </c>
    </row>
    <row r="5166" spans="1:7" s="131" customFormat="1" ht="51.75" x14ac:dyDescent="0.25">
      <c r="A5166" s="143" t="s">
        <v>3115</v>
      </c>
      <c r="B5166" s="149" t="s">
        <v>3151</v>
      </c>
      <c r="C5166" s="40">
        <v>2022</v>
      </c>
      <c r="D5166" s="265" t="s">
        <v>1943</v>
      </c>
      <c r="E5166" s="112">
        <v>1</v>
      </c>
      <c r="F5166" s="112">
        <v>10</v>
      </c>
      <c r="G5166" s="113">
        <v>27.941749999999999</v>
      </c>
    </row>
    <row r="5167" spans="1:7" s="131" customFormat="1" ht="51.75" x14ac:dyDescent="0.25">
      <c r="A5167" s="143" t="s">
        <v>3115</v>
      </c>
      <c r="B5167" s="149" t="s">
        <v>3151</v>
      </c>
      <c r="C5167" s="40">
        <v>2022</v>
      </c>
      <c r="D5167" s="265" t="s">
        <v>1943</v>
      </c>
      <c r="E5167" s="112">
        <v>1</v>
      </c>
      <c r="F5167" s="112">
        <v>7</v>
      </c>
      <c r="G5167" s="113">
        <v>27.941749999999999</v>
      </c>
    </row>
    <row r="5168" spans="1:7" s="131" customFormat="1" ht="51.75" x14ac:dyDescent="0.25">
      <c r="A5168" s="143" t="s">
        <v>3115</v>
      </c>
      <c r="B5168" s="149" t="s">
        <v>3151</v>
      </c>
      <c r="C5168" s="40">
        <v>2022</v>
      </c>
      <c r="D5168" s="265" t="s">
        <v>1943</v>
      </c>
      <c r="E5168" s="112">
        <v>1</v>
      </c>
      <c r="F5168" s="112">
        <v>7</v>
      </c>
      <c r="G5168" s="113">
        <v>27.941749999999999</v>
      </c>
    </row>
    <row r="5169" spans="1:7" s="131" customFormat="1" ht="51.75" x14ac:dyDescent="0.25">
      <c r="A5169" s="143" t="s">
        <v>3115</v>
      </c>
      <c r="B5169" s="149" t="s">
        <v>3151</v>
      </c>
      <c r="C5169" s="40">
        <v>2022</v>
      </c>
      <c r="D5169" s="265" t="s">
        <v>1943</v>
      </c>
      <c r="E5169" s="112">
        <v>1</v>
      </c>
      <c r="F5169" s="112">
        <v>7</v>
      </c>
      <c r="G5169" s="113">
        <v>27.941749999999999</v>
      </c>
    </row>
    <row r="5170" spans="1:7" s="131" customFormat="1" ht="51.75" x14ac:dyDescent="0.25">
      <c r="A5170" s="143" t="s">
        <v>3115</v>
      </c>
      <c r="B5170" s="149" t="s">
        <v>3151</v>
      </c>
      <c r="C5170" s="40">
        <v>2022</v>
      </c>
      <c r="D5170" s="265" t="s">
        <v>1943</v>
      </c>
      <c r="E5170" s="112">
        <v>1</v>
      </c>
      <c r="F5170" s="112">
        <v>10</v>
      </c>
      <c r="G5170" s="113">
        <v>27.941749999999999</v>
      </c>
    </row>
    <row r="5171" spans="1:7" s="131" customFormat="1" ht="51.75" x14ac:dyDescent="0.25">
      <c r="A5171" s="143" t="s">
        <v>3115</v>
      </c>
      <c r="B5171" s="149" t="s">
        <v>3151</v>
      </c>
      <c r="C5171" s="40">
        <v>2022</v>
      </c>
      <c r="D5171" s="265" t="s">
        <v>1943</v>
      </c>
      <c r="E5171" s="112">
        <v>1</v>
      </c>
      <c r="F5171" s="112">
        <v>8</v>
      </c>
      <c r="G5171" s="113">
        <v>10.498419999999999</v>
      </c>
    </row>
    <row r="5172" spans="1:7" s="131" customFormat="1" ht="51.75" x14ac:dyDescent="0.25">
      <c r="A5172" s="143" t="s">
        <v>3115</v>
      </c>
      <c r="B5172" s="149" t="s">
        <v>3151</v>
      </c>
      <c r="C5172" s="40">
        <v>2022</v>
      </c>
      <c r="D5172" s="265" t="s">
        <v>1943</v>
      </c>
      <c r="E5172" s="112">
        <v>1</v>
      </c>
      <c r="F5172" s="112">
        <v>3</v>
      </c>
      <c r="G5172" s="113">
        <v>27.941779999999998</v>
      </c>
    </row>
    <row r="5173" spans="1:7" s="131" customFormat="1" ht="51.75" x14ac:dyDescent="0.25">
      <c r="A5173" s="143" t="s">
        <v>3115</v>
      </c>
      <c r="B5173" s="149" t="s">
        <v>3152</v>
      </c>
      <c r="C5173" s="40">
        <v>2022</v>
      </c>
      <c r="D5173" s="265" t="s">
        <v>1943</v>
      </c>
      <c r="E5173" s="112">
        <v>1</v>
      </c>
      <c r="F5173" s="112">
        <v>30</v>
      </c>
      <c r="G5173" s="113">
        <v>7.8214499999999996</v>
      </c>
    </row>
    <row r="5174" spans="1:7" s="131" customFormat="1" ht="51.75" x14ac:dyDescent="0.25">
      <c r="A5174" s="143" t="s">
        <v>3115</v>
      </c>
      <c r="B5174" s="149" t="s">
        <v>3152</v>
      </c>
      <c r="C5174" s="40">
        <v>2022</v>
      </c>
      <c r="D5174" s="265" t="s">
        <v>1943</v>
      </c>
      <c r="E5174" s="112">
        <v>1</v>
      </c>
      <c r="F5174" s="112">
        <v>15</v>
      </c>
      <c r="G5174" s="113">
        <v>11.987119999999999</v>
      </c>
    </row>
    <row r="5175" spans="1:7" s="131" customFormat="1" ht="51.75" x14ac:dyDescent="0.25">
      <c r="A5175" s="143" t="s">
        <v>3115</v>
      </c>
      <c r="B5175" s="149" t="s">
        <v>3152</v>
      </c>
      <c r="C5175" s="40">
        <v>2022</v>
      </c>
      <c r="D5175" s="265" t="s">
        <v>1943</v>
      </c>
      <c r="E5175" s="112">
        <v>1</v>
      </c>
      <c r="F5175" s="112">
        <v>15</v>
      </c>
      <c r="G5175" s="113">
        <v>5.9834400000000008</v>
      </c>
    </row>
    <row r="5176" spans="1:7" s="131" customFormat="1" ht="51.75" x14ac:dyDescent="0.25">
      <c r="A5176" s="143" t="s">
        <v>3115</v>
      </c>
      <c r="B5176" s="149" t="s">
        <v>3152</v>
      </c>
      <c r="C5176" s="40">
        <v>2022</v>
      </c>
      <c r="D5176" s="265" t="s">
        <v>1943</v>
      </c>
      <c r="E5176" s="112">
        <v>1</v>
      </c>
      <c r="F5176" s="112">
        <v>15</v>
      </c>
      <c r="G5176" s="113">
        <v>14.71673</v>
      </c>
    </row>
    <row r="5177" spans="1:7" s="131" customFormat="1" ht="51.75" x14ac:dyDescent="0.25">
      <c r="A5177" s="143" t="s">
        <v>3115</v>
      </c>
      <c r="B5177" s="149" t="s">
        <v>3152</v>
      </c>
      <c r="C5177" s="40">
        <v>2022</v>
      </c>
      <c r="D5177" s="265" t="s">
        <v>1943</v>
      </c>
      <c r="E5177" s="112">
        <v>1</v>
      </c>
      <c r="F5177" s="112">
        <v>15</v>
      </c>
      <c r="G5177" s="113">
        <v>15.42015</v>
      </c>
    </row>
    <row r="5178" spans="1:7" s="131" customFormat="1" ht="51.75" x14ac:dyDescent="0.25">
      <c r="A5178" s="143" t="s">
        <v>3115</v>
      </c>
      <c r="B5178" s="149" t="s">
        <v>3152</v>
      </c>
      <c r="C5178" s="40">
        <v>2022</v>
      </c>
      <c r="D5178" s="265" t="s">
        <v>1943</v>
      </c>
      <c r="E5178" s="112">
        <v>1</v>
      </c>
      <c r="F5178" s="112">
        <v>15</v>
      </c>
      <c r="G5178" s="113">
        <v>4.5908199999999999</v>
      </c>
    </row>
    <row r="5179" spans="1:7" s="131" customFormat="1" ht="51.75" x14ac:dyDescent="0.25">
      <c r="A5179" s="143" t="s">
        <v>3115</v>
      </c>
      <c r="B5179" s="149" t="s">
        <v>3152</v>
      </c>
      <c r="C5179" s="40">
        <v>2022</v>
      </c>
      <c r="D5179" s="265" t="s">
        <v>1943</v>
      </c>
      <c r="E5179" s="112">
        <v>1</v>
      </c>
      <c r="F5179" s="112">
        <v>15</v>
      </c>
      <c r="G5179" s="113">
        <v>4.5908199999999999</v>
      </c>
    </row>
    <row r="5180" spans="1:7" s="131" customFormat="1" ht="51.75" x14ac:dyDescent="0.25">
      <c r="A5180" s="143" t="s">
        <v>3115</v>
      </c>
      <c r="B5180" s="149" t="s">
        <v>3152</v>
      </c>
      <c r="C5180" s="40">
        <v>2022</v>
      </c>
      <c r="D5180" s="265" t="s">
        <v>1943</v>
      </c>
      <c r="E5180" s="112">
        <v>1</v>
      </c>
      <c r="F5180" s="112">
        <v>15</v>
      </c>
      <c r="G5180" s="113">
        <v>4.5908199999999999</v>
      </c>
    </row>
    <row r="5181" spans="1:7" s="131" customFormat="1" ht="51.75" x14ac:dyDescent="0.25">
      <c r="A5181" s="143" t="s">
        <v>3115</v>
      </c>
      <c r="B5181" s="149" t="s">
        <v>3152</v>
      </c>
      <c r="C5181" s="40">
        <v>2022</v>
      </c>
      <c r="D5181" s="265" t="s">
        <v>1943</v>
      </c>
      <c r="E5181" s="112">
        <v>1</v>
      </c>
      <c r="F5181" s="112">
        <v>15</v>
      </c>
      <c r="G5181" s="113">
        <v>12.73166</v>
      </c>
    </row>
    <row r="5182" spans="1:7" s="131" customFormat="1" ht="51.75" x14ac:dyDescent="0.25">
      <c r="A5182" s="143" t="s">
        <v>3115</v>
      </c>
      <c r="B5182" s="149" t="s">
        <v>3152</v>
      </c>
      <c r="C5182" s="40">
        <v>2022</v>
      </c>
      <c r="D5182" s="265" t="s">
        <v>1943</v>
      </c>
      <c r="E5182" s="112">
        <v>1</v>
      </c>
      <c r="F5182" s="112">
        <v>15</v>
      </c>
      <c r="G5182" s="113">
        <v>12.73166</v>
      </c>
    </row>
    <row r="5183" spans="1:7" s="131" customFormat="1" ht="51.75" x14ac:dyDescent="0.25">
      <c r="A5183" s="143" t="s">
        <v>3115</v>
      </c>
      <c r="B5183" s="149" t="s">
        <v>3152</v>
      </c>
      <c r="C5183" s="40">
        <v>2022</v>
      </c>
      <c r="D5183" s="265" t="s">
        <v>1943</v>
      </c>
      <c r="E5183" s="112">
        <v>1</v>
      </c>
      <c r="F5183" s="112">
        <v>15</v>
      </c>
      <c r="G5183" s="113">
        <v>20.91018</v>
      </c>
    </row>
    <row r="5184" spans="1:7" s="131" customFormat="1" ht="51.75" x14ac:dyDescent="0.25">
      <c r="A5184" s="143" t="s">
        <v>3115</v>
      </c>
      <c r="B5184" s="149" t="s">
        <v>3152</v>
      </c>
      <c r="C5184" s="40">
        <v>2022</v>
      </c>
      <c r="D5184" s="265" t="s">
        <v>1943</v>
      </c>
      <c r="E5184" s="112">
        <v>1</v>
      </c>
      <c r="F5184" s="112">
        <v>15</v>
      </c>
      <c r="G5184" s="113">
        <v>20.91018</v>
      </c>
    </row>
    <row r="5185" spans="1:10" s="131" customFormat="1" ht="51.75" x14ac:dyDescent="0.25">
      <c r="A5185" s="143" t="s">
        <v>3115</v>
      </c>
      <c r="B5185" s="149" t="s">
        <v>3152</v>
      </c>
      <c r="C5185" s="40">
        <v>2022</v>
      </c>
      <c r="D5185" s="265" t="s">
        <v>1943</v>
      </c>
      <c r="E5185" s="112">
        <v>1</v>
      </c>
      <c r="F5185" s="112">
        <v>15</v>
      </c>
      <c r="G5185" s="113">
        <v>20.91018</v>
      </c>
    </row>
    <row r="5186" spans="1:10" s="131" customFormat="1" ht="51.75" collapsed="1" x14ac:dyDescent="0.25">
      <c r="A5186" s="143" t="s">
        <v>3115</v>
      </c>
      <c r="B5186" s="149" t="s">
        <v>3152</v>
      </c>
      <c r="C5186" s="40">
        <v>2022</v>
      </c>
      <c r="D5186" s="265" t="s">
        <v>1943</v>
      </c>
      <c r="E5186" s="112">
        <v>1</v>
      </c>
      <c r="F5186" s="112">
        <v>15</v>
      </c>
      <c r="G5186" s="113">
        <v>5.3940000000000001</v>
      </c>
    </row>
    <row r="5187" spans="1:10" s="131" customFormat="1" ht="51.75" x14ac:dyDescent="0.25">
      <c r="A5187" s="143" t="s">
        <v>3115</v>
      </c>
      <c r="B5187" s="149" t="s">
        <v>3152</v>
      </c>
      <c r="C5187" s="40">
        <v>2022</v>
      </c>
      <c r="D5187" s="265" t="s">
        <v>1943</v>
      </c>
      <c r="E5187" s="112">
        <v>1</v>
      </c>
      <c r="F5187" s="112">
        <v>15</v>
      </c>
      <c r="G5187" s="113">
        <v>5.3940000000000001</v>
      </c>
    </row>
    <row r="5188" spans="1:10" s="166" customFormat="1" ht="51.75" x14ac:dyDescent="0.25">
      <c r="A5188" s="143" t="s">
        <v>3115</v>
      </c>
      <c r="B5188" s="149" t="s">
        <v>3182</v>
      </c>
      <c r="C5188" s="40">
        <v>2022</v>
      </c>
      <c r="D5188" s="265" t="s">
        <v>1943</v>
      </c>
      <c r="E5188" s="112">
        <v>1</v>
      </c>
      <c r="F5188" s="112">
        <v>1</v>
      </c>
      <c r="G5188" s="113">
        <v>7.7019099999999998</v>
      </c>
    </row>
    <row r="5189" spans="1:10" s="131" customFormat="1" ht="51.75" x14ac:dyDescent="0.25">
      <c r="A5189" s="143" t="s">
        <v>3115</v>
      </c>
      <c r="B5189" s="149" t="s">
        <v>3182</v>
      </c>
      <c r="C5189" s="40">
        <v>2022</v>
      </c>
      <c r="D5189" s="265" t="s">
        <v>1943</v>
      </c>
      <c r="E5189" s="112">
        <v>1</v>
      </c>
      <c r="F5189" s="112">
        <v>6</v>
      </c>
      <c r="G5189" s="113">
        <v>1.6287799999999999</v>
      </c>
    </row>
    <row r="5190" spans="1:10" s="131" customFormat="1" ht="51.75" x14ac:dyDescent="0.25">
      <c r="A5190" s="143" t="s">
        <v>3115</v>
      </c>
      <c r="B5190" s="149" t="s">
        <v>3182</v>
      </c>
      <c r="C5190" s="40">
        <v>2022</v>
      </c>
      <c r="D5190" s="265" t="s">
        <v>1943</v>
      </c>
      <c r="E5190" s="40">
        <v>4</v>
      </c>
      <c r="F5190" s="40">
        <v>28</v>
      </c>
      <c r="G5190" s="113">
        <f>1.52328+9.66412+(9.86942*2)</f>
        <v>30.92624</v>
      </c>
    </row>
    <row r="5191" spans="1:10" s="131" customFormat="1" ht="51.75" x14ac:dyDescent="0.25">
      <c r="A5191" s="143" t="s">
        <v>3115</v>
      </c>
      <c r="B5191" s="149" t="s">
        <v>3182</v>
      </c>
      <c r="C5191" s="40">
        <v>2022</v>
      </c>
      <c r="D5191" s="265" t="s">
        <v>1943</v>
      </c>
      <c r="E5191" s="40">
        <v>1</v>
      </c>
      <c r="F5191" s="112">
        <v>3</v>
      </c>
      <c r="G5191" s="113">
        <v>9.8694220000000001</v>
      </c>
    </row>
    <row r="5192" spans="1:10" s="166" customFormat="1" ht="51.75" x14ac:dyDescent="0.25">
      <c r="A5192" s="143" t="s">
        <v>3115</v>
      </c>
      <c r="B5192" s="149" t="s">
        <v>3181</v>
      </c>
      <c r="C5192" s="40">
        <v>2022</v>
      </c>
      <c r="D5192" s="265" t="s">
        <v>1943</v>
      </c>
      <c r="E5192" s="112">
        <v>1</v>
      </c>
      <c r="F5192" s="112">
        <v>1</v>
      </c>
      <c r="G5192" s="113">
        <v>9.8093400000000006</v>
      </c>
    </row>
    <row r="5193" spans="1:10" s="131" customFormat="1" ht="51.75" x14ac:dyDescent="0.25">
      <c r="A5193" s="143" t="s">
        <v>3115</v>
      </c>
      <c r="B5193" s="149" t="s">
        <v>3181</v>
      </c>
      <c r="C5193" s="40">
        <v>2022</v>
      </c>
      <c r="D5193" s="265" t="s">
        <v>1943</v>
      </c>
      <c r="E5193" s="112">
        <v>1</v>
      </c>
      <c r="F5193" s="112">
        <v>3</v>
      </c>
      <c r="G5193" s="113">
        <v>17.75882</v>
      </c>
    </row>
    <row r="5194" spans="1:10" s="131" customFormat="1" ht="51.75" x14ac:dyDescent="0.25">
      <c r="A5194" s="143" t="s">
        <v>3115</v>
      </c>
      <c r="B5194" s="149" t="s">
        <v>3181</v>
      </c>
      <c r="C5194" s="40">
        <v>2022</v>
      </c>
      <c r="D5194" s="265" t="s">
        <v>1943</v>
      </c>
      <c r="E5194" s="112">
        <v>1</v>
      </c>
      <c r="F5194" s="112">
        <v>1</v>
      </c>
      <c r="G5194" s="113">
        <v>9.8093400000000006</v>
      </c>
    </row>
    <row r="5195" spans="1:10" s="166" customFormat="1" ht="51.75" x14ac:dyDescent="0.25">
      <c r="A5195" s="143" t="s">
        <v>3115</v>
      </c>
      <c r="B5195" s="149" t="s">
        <v>3183</v>
      </c>
      <c r="C5195" s="40">
        <v>2022</v>
      </c>
      <c r="D5195" s="265" t="s">
        <v>1943</v>
      </c>
      <c r="E5195" s="112">
        <v>22</v>
      </c>
      <c r="F5195" s="112">
        <v>22</v>
      </c>
      <c r="G5195" s="113">
        <f>((7752.284*12+1635.61*10))/1000</f>
        <v>109.38350800000001</v>
      </c>
    </row>
    <row r="5196" spans="1:10" s="131" customFormat="1" ht="51.75" x14ac:dyDescent="0.25">
      <c r="A5196" s="143" t="s">
        <v>3115</v>
      </c>
      <c r="B5196" s="149" t="s">
        <v>3183</v>
      </c>
      <c r="C5196" s="40">
        <v>2022</v>
      </c>
      <c r="D5196" s="265" t="s">
        <v>1943</v>
      </c>
      <c r="E5196" s="112">
        <v>1</v>
      </c>
      <c r="F5196" s="112">
        <v>1</v>
      </c>
      <c r="G5196" s="113">
        <v>7.7522840000000004</v>
      </c>
      <c r="J5196" s="166"/>
    </row>
    <row r="5197" spans="1:10" s="131" customFormat="1" ht="51.75" x14ac:dyDescent="0.25">
      <c r="A5197" s="143" t="s">
        <v>3115</v>
      </c>
      <c r="B5197" s="149" t="s">
        <v>3183</v>
      </c>
      <c r="C5197" s="40">
        <v>2022</v>
      </c>
      <c r="D5197" s="265" t="s">
        <v>1943</v>
      </c>
      <c r="E5197" s="112">
        <v>1</v>
      </c>
      <c r="F5197" s="112">
        <v>5</v>
      </c>
      <c r="G5197" s="113">
        <v>1.63561</v>
      </c>
    </row>
    <row r="5198" spans="1:10" s="131" customFormat="1" ht="51.75" x14ac:dyDescent="0.25">
      <c r="A5198" s="143" t="s">
        <v>3115</v>
      </c>
      <c r="B5198" s="149" t="s">
        <v>3183</v>
      </c>
      <c r="C5198" s="40">
        <v>2022</v>
      </c>
      <c r="D5198" s="265" t="s">
        <v>1943</v>
      </c>
      <c r="E5198" s="112">
        <v>1</v>
      </c>
      <c r="F5198" s="112">
        <v>1</v>
      </c>
      <c r="G5198" s="113">
        <v>1.6356146</v>
      </c>
    </row>
    <row r="5199" spans="1:10" s="131" customFormat="1" ht="51.75" x14ac:dyDescent="0.25">
      <c r="A5199" s="143" t="s">
        <v>3115</v>
      </c>
      <c r="B5199" s="149" t="s">
        <v>3183</v>
      </c>
      <c r="C5199" s="40">
        <v>2022</v>
      </c>
      <c r="D5199" s="265" t="s">
        <v>1943</v>
      </c>
      <c r="E5199" s="112">
        <v>1</v>
      </c>
      <c r="F5199" s="112">
        <v>1</v>
      </c>
      <c r="G5199" s="113">
        <v>7.64692667</v>
      </c>
    </row>
    <row r="5200" spans="1:10" s="131" customFormat="1" ht="51.75" x14ac:dyDescent="0.25">
      <c r="A5200" s="143" t="s">
        <v>3115</v>
      </c>
      <c r="B5200" s="149" t="s">
        <v>3183</v>
      </c>
      <c r="C5200" s="40">
        <v>2022</v>
      </c>
      <c r="D5200" s="265" t="s">
        <v>1943</v>
      </c>
      <c r="E5200" s="112">
        <v>1</v>
      </c>
      <c r="F5200" s="112">
        <v>7</v>
      </c>
      <c r="G5200" s="113">
        <v>1.53025667</v>
      </c>
    </row>
    <row r="5201" spans="1:7" s="131" customFormat="1" ht="51.75" x14ac:dyDescent="0.25">
      <c r="A5201" s="143" t="s">
        <v>3115</v>
      </c>
      <c r="B5201" s="149" t="s">
        <v>3183</v>
      </c>
      <c r="C5201" s="40">
        <v>2022</v>
      </c>
      <c r="D5201" s="265" t="s">
        <v>1943</v>
      </c>
      <c r="E5201" s="112">
        <v>1</v>
      </c>
      <c r="F5201" s="112">
        <v>1</v>
      </c>
      <c r="G5201" s="113">
        <v>13.008506000000001</v>
      </c>
    </row>
    <row r="5202" spans="1:7" s="131" customFormat="1" ht="51.75" x14ac:dyDescent="0.25">
      <c r="A5202" s="143" t="s">
        <v>3115</v>
      </c>
      <c r="B5202" s="149" t="s">
        <v>3183</v>
      </c>
      <c r="C5202" s="40">
        <v>2022</v>
      </c>
      <c r="D5202" s="265" t="s">
        <v>1943</v>
      </c>
      <c r="E5202" s="112">
        <v>1</v>
      </c>
      <c r="F5202" s="112">
        <v>1</v>
      </c>
      <c r="G5202" s="113">
        <v>13.008506000000001</v>
      </c>
    </row>
    <row r="5203" spans="1:7" s="131" customFormat="1" ht="51.75" x14ac:dyDescent="0.25">
      <c r="A5203" s="143" t="s">
        <v>3115</v>
      </c>
      <c r="B5203" s="149" t="s">
        <v>3183</v>
      </c>
      <c r="C5203" s="40">
        <v>2022</v>
      </c>
      <c r="D5203" s="265" t="s">
        <v>1943</v>
      </c>
      <c r="E5203" s="112">
        <v>1</v>
      </c>
      <c r="F5203" s="112">
        <v>1</v>
      </c>
      <c r="G5203" s="113">
        <v>13.008506000000001</v>
      </c>
    </row>
    <row r="5204" spans="1:7" s="131" customFormat="1" ht="51.75" x14ac:dyDescent="0.25">
      <c r="A5204" s="143" t="s">
        <v>3115</v>
      </c>
      <c r="B5204" s="149" t="s">
        <v>3183</v>
      </c>
      <c r="C5204" s="40">
        <v>2022</v>
      </c>
      <c r="D5204" s="265" t="s">
        <v>1943</v>
      </c>
      <c r="E5204" s="112">
        <v>1</v>
      </c>
      <c r="F5204" s="112">
        <v>1</v>
      </c>
      <c r="G5204" s="113">
        <v>13.008506000000001</v>
      </c>
    </row>
    <row r="5205" spans="1:7" s="131" customFormat="1" ht="51.75" x14ac:dyDescent="0.25">
      <c r="A5205" s="143" t="s">
        <v>3115</v>
      </c>
      <c r="B5205" s="149" t="s">
        <v>3183</v>
      </c>
      <c r="C5205" s="40">
        <v>2022</v>
      </c>
      <c r="D5205" s="265" t="s">
        <v>1943</v>
      </c>
      <c r="E5205" s="112">
        <v>1</v>
      </c>
      <c r="F5205" s="112">
        <v>1</v>
      </c>
      <c r="G5205" s="113">
        <v>9.9043360000000007</v>
      </c>
    </row>
    <row r="5206" spans="1:7" s="131" customFormat="1" ht="51.75" x14ac:dyDescent="0.25">
      <c r="A5206" s="143" t="s">
        <v>3115</v>
      </c>
      <c r="B5206" s="149" t="s">
        <v>3183</v>
      </c>
      <c r="C5206" s="40">
        <v>2022</v>
      </c>
      <c r="D5206" s="265" t="s">
        <v>1943</v>
      </c>
      <c r="E5206" s="112">
        <v>1</v>
      </c>
      <c r="F5206" s="112">
        <v>1</v>
      </c>
      <c r="G5206" s="113">
        <v>9.9043360000000007</v>
      </c>
    </row>
    <row r="5207" spans="1:7" s="131" customFormat="1" ht="51.75" x14ac:dyDescent="0.25">
      <c r="A5207" s="143" t="s">
        <v>3115</v>
      </c>
      <c r="B5207" s="149" t="s">
        <v>3183</v>
      </c>
      <c r="C5207" s="40">
        <v>2022</v>
      </c>
      <c r="D5207" s="265" t="s">
        <v>1943</v>
      </c>
      <c r="E5207" s="112">
        <v>1</v>
      </c>
      <c r="F5207" s="112">
        <v>1</v>
      </c>
      <c r="G5207" s="113">
        <v>12.720496000000001</v>
      </c>
    </row>
    <row r="5208" spans="1:7" s="131" customFormat="1" ht="51.75" x14ac:dyDescent="0.25">
      <c r="A5208" s="143" t="s">
        <v>3115</v>
      </c>
      <c r="B5208" s="149" t="s">
        <v>3183</v>
      </c>
      <c r="C5208" s="40">
        <v>2022</v>
      </c>
      <c r="D5208" s="265" t="s">
        <v>1943</v>
      </c>
      <c r="E5208" s="112">
        <v>1</v>
      </c>
      <c r="F5208" s="112">
        <v>1</v>
      </c>
      <c r="G5208" s="113">
        <v>12.720496000000001</v>
      </c>
    </row>
    <row r="5209" spans="1:7" s="131" customFormat="1" ht="51.75" x14ac:dyDescent="0.25">
      <c r="A5209" s="143" t="s">
        <v>3115</v>
      </c>
      <c r="B5209" s="149" t="s">
        <v>3183</v>
      </c>
      <c r="C5209" s="40">
        <v>2022</v>
      </c>
      <c r="D5209" s="265" t="s">
        <v>1943</v>
      </c>
      <c r="E5209" s="112">
        <v>15</v>
      </c>
      <c r="F5209" s="112">
        <v>15</v>
      </c>
      <c r="G5209" s="113">
        <v>112.18839</v>
      </c>
    </row>
    <row r="5210" spans="1:7" s="131" customFormat="1" ht="51.75" x14ac:dyDescent="0.25">
      <c r="A5210" s="143" t="s">
        <v>3115</v>
      </c>
      <c r="B5210" s="149" t="s">
        <v>3183</v>
      </c>
      <c r="C5210" s="40">
        <v>2022</v>
      </c>
      <c r="D5210" s="265" t="s">
        <v>1943</v>
      </c>
      <c r="E5210" s="112">
        <v>1</v>
      </c>
      <c r="F5210" s="112">
        <v>5</v>
      </c>
      <c r="G5210" s="113">
        <v>4.5543075000000002</v>
      </c>
    </row>
    <row r="5211" spans="1:7" s="131" customFormat="1" ht="51.75" x14ac:dyDescent="0.25">
      <c r="A5211" s="143" t="s">
        <v>3115</v>
      </c>
      <c r="B5211" s="149" t="s">
        <v>3183</v>
      </c>
      <c r="C5211" s="40">
        <v>2022</v>
      </c>
      <c r="D5211" s="265" t="s">
        <v>1943</v>
      </c>
      <c r="E5211" s="112">
        <v>1</v>
      </c>
      <c r="F5211" s="112">
        <v>5</v>
      </c>
      <c r="G5211" s="113">
        <v>4.5543075000000002</v>
      </c>
    </row>
    <row r="5212" spans="1:7" s="131" customFormat="1" ht="51.75" x14ac:dyDescent="0.25">
      <c r="A5212" s="143" t="s">
        <v>3115</v>
      </c>
      <c r="B5212" s="149" t="s">
        <v>3183</v>
      </c>
      <c r="C5212" s="40">
        <v>2022</v>
      </c>
      <c r="D5212" s="265" t="s">
        <v>1943</v>
      </c>
      <c r="E5212" s="112">
        <v>1</v>
      </c>
      <c r="F5212" s="112">
        <v>5</v>
      </c>
      <c r="G5212" s="113">
        <v>12.983140000000001</v>
      </c>
    </row>
    <row r="5213" spans="1:7" s="131" customFormat="1" ht="51.75" x14ac:dyDescent="0.25">
      <c r="A5213" s="143" t="s">
        <v>3115</v>
      </c>
      <c r="B5213" s="149" t="s">
        <v>3183</v>
      </c>
      <c r="C5213" s="40">
        <v>2022</v>
      </c>
      <c r="D5213" s="265" t="s">
        <v>1943</v>
      </c>
      <c r="E5213" s="112">
        <v>1</v>
      </c>
      <c r="F5213" s="112">
        <v>5</v>
      </c>
      <c r="G5213" s="113">
        <v>12.695130000000001</v>
      </c>
    </row>
    <row r="5214" spans="1:7" s="131" customFormat="1" ht="51.75" x14ac:dyDescent="0.25">
      <c r="A5214" s="143" t="s">
        <v>3115</v>
      </c>
      <c r="B5214" s="149" t="s">
        <v>3183</v>
      </c>
      <c r="C5214" s="40">
        <v>2022</v>
      </c>
      <c r="D5214" s="265" t="s">
        <v>1943</v>
      </c>
      <c r="E5214" s="112">
        <v>1</v>
      </c>
      <c r="F5214" s="112">
        <v>5</v>
      </c>
      <c r="G5214" s="113">
        <v>4.5987788900000002</v>
      </c>
    </row>
    <row r="5215" spans="1:7" s="131" customFormat="1" ht="51.75" x14ac:dyDescent="0.25">
      <c r="A5215" s="143" t="s">
        <v>3115</v>
      </c>
      <c r="B5215" s="149" t="s">
        <v>3183</v>
      </c>
      <c r="C5215" s="40">
        <v>2022</v>
      </c>
      <c r="D5215" s="265" t="s">
        <v>1943</v>
      </c>
      <c r="E5215" s="112">
        <v>1</v>
      </c>
      <c r="F5215" s="112">
        <v>1</v>
      </c>
      <c r="G5215" s="113">
        <v>4.59877</v>
      </c>
    </row>
    <row r="5216" spans="1:7" s="131" customFormat="1" ht="51.75" x14ac:dyDescent="0.25">
      <c r="A5216" s="143" t="s">
        <v>3115</v>
      </c>
      <c r="B5216" s="149" t="s">
        <v>3183</v>
      </c>
      <c r="C5216" s="40">
        <v>2022</v>
      </c>
      <c r="D5216" s="265" t="s">
        <v>1943</v>
      </c>
      <c r="E5216" s="112">
        <v>1</v>
      </c>
      <c r="F5216" s="112">
        <v>5</v>
      </c>
      <c r="G5216" s="113">
        <v>13.027609999999999</v>
      </c>
    </row>
    <row r="5217" spans="1:7" s="131" customFormat="1" ht="51.75" x14ac:dyDescent="0.25">
      <c r="A5217" s="143" t="s">
        <v>3115</v>
      </c>
      <c r="B5217" s="149" t="s">
        <v>3183</v>
      </c>
      <c r="C5217" s="40">
        <v>2022</v>
      </c>
      <c r="D5217" s="265" t="s">
        <v>1943</v>
      </c>
      <c r="E5217" s="112">
        <v>1</v>
      </c>
      <c r="F5217" s="112">
        <v>5</v>
      </c>
      <c r="G5217" s="113">
        <v>13.027609999999999</v>
      </c>
    </row>
    <row r="5218" spans="1:7" s="131" customFormat="1" ht="51.75" x14ac:dyDescent="0.25">
      <c r="A5218" s="143" t="s">
        <v>3115</v>
      </c>
      <c r="B5218" s="149" t="s">
        <v>3183</v>
      </c>
      <c r="C5218" s="40">
        <v>2022</v>
      </c>
      <c r="D5218" s="265" t="s">
        <v>1943</v>
      </c>
      <c r="E5218" s="112">
        <v>1</v>
      </c>
      <c r="F5218" s="112">
        <v>3</v>
      </c>
      <c r="G5218" s="113">
        <v>1.4948475000000001</v>
      </c>
    </row>
    <row r="5219" spans="1:7" s="131" customFormat="1" ht="51.75" x14ac:dyDescent="0.25">
      <c r="A5219" s="143" t="s">
        <v>3115</v>
      </c>
      <c r="B5219" s="149" t="s">
        <v>3183</v>
      </c>
      <c r="C5219" s="40">
        <v>2022</v>
      </c>
      <c r="D5219" s="265" t="s">
        <v>1943</v>
      </c>
      <c r="E5219" s="112">
        <v>3</v>
      </c>
      <c r="F5219" s="112">
        <v>3</v>
      </c>
      <c r="G5219" s="113">
        <v>10.692880000000001</v>
      </c>
    </row>
    <row r="5220" spans="1:7" s="131" customFormat="1" ht="51.75" x14ac:dyDescent="0.25">
      <c r="A5220" s="143" t="s">
        <v>3115</v>
      </c>
      <c r="B5220" s="149" t="s">
        <v>3183</v>
      </c>
      <c r="C5220" s="40">
        <v>2022</v>
      </c>
      <c r="D5220" s="265" t="s">
        <v>1943</v>
      </c>
      <c r="E5220" s="112">
        <v>1</v>
      </c>
      <c r="F5220" s="112">
        <v>7</v>
      </c>
      <c r="G5220" s="113">
        <v>9.9236799999999992</v>
      </c>
    </row>
    <row r="5221" spans="1:7" s="131" customFormat="1" ht="51.75" x14ac:dyDescent="0.25">
      <c r="A5221" s="143" t="s">
        <v>3115</v>
      </c>
      <c r="B5221" s="149" t="s">
        <v>3183</v>
      </c>
      <c r="C5221" s="40">
        <v>2022</v>
      </c>
      <c r="D5221" s="265" t="s">
        <v>1943</v>
      </c>
      <c r="E5221" s="112">
        <v>1</v>
      </c>
      <c r="F5221" s="112">
        <v>3</v>
      </c>
      <c r="G5221" s="113">
        <v>9.9236799999999992</v>
      </c>
    </row>
    <row r="5222" spans="1:7" s="131" customFormat="1" ht="51.75" x14ac:dyDescent="0.25">
      <c r="A5222" s="143" t="s">
        <v>3115</v>
      </c>
      <c r="B5222" s="149" t="s">
        <v>3183</v>
      </c>
      <c r="C5222" s="40">
        <v>2022</v>
      </c>
      <c r="D5222" s="265" t="s">
        <v>1943</v>
      </c>
      <c r="E5222" s="112">
        <v>1</v>
      </c>
      <c r="F5222" s="112">
        <v>3</v>
      </c>
      <c r="G5222" s="113">
        <v>9.9236799999999992</v>
      </c>
    </row>
    <row r="5223" spans="1:7" s="131" customFormat="1" ht="51.75" x14ac:dyDescent="0.25">
      <c r="A5223" s="143" t="s">
        <v>3115</v>
      </c>
      <c r="B5223" s="149" t="s">
        <v>3183</v>
      </c>
      <c r="C5223" s="40">
        <v>2022</v>
      </c>
      <c r="D5223" s="265" t="s">
        <v>1943</v>
      </c>
      <c r="E5223" s="112">
        <v>1</v>
      </c>
      <c r="F5223" s="112">
        <v>7</v>
      </c>
      <c r="G5223" s="113">
        <v>9.9236799999999992</v>
      </c>
    </row>
    <row r="5224" spans="1:7" s="131" customFormat="1" ht="51.75" x14ac:dyDescent="0.25">
      <c r="A5224" s="143" t="s">
        <v>3115</v>
      </c>
      <c r="B5224" s="149" t="s">
        <v>3183</v>
      </c>
      <c r="C5224" s="40">
        <v>2022</v>
      </c>
      <c r="D5224" s="265" t="s">
        <v>1943</v>
      </c>
      <c r="E5224" s="112">
        <v>1</v>
      </c>
      <c r="F5224" s="112">
        <v>7</v>
      </c>
      <c r="G5224" s="113">
        <v>9.9236799999999992</v>
      </c>
    </row>
    <row r="5225" spans="1:7" s="131" customFormat="1" ht="51.75" x14ac:dyDescent="0.25">
      <c r="A5225" s="143" t="s">
        <v>3115</v>
      </c>
      <c r="B5225" s="149" t="s">
        <v>3183</v>
      </c>
      <c r="C5225" s="40">
        <v>2022</v>
      </c>
      <c r="D5225" s="265" t="s">
        <v>1943</v>
      </c>
      <c r="E5225" s="112">
        <v>1</v>
      </c>
      <c r="F5225" s="112">
        <v>5</v>
      </c>
      <c r="G5225" s="113">
        <v>9.9236799999999992</v>
      </c>
    </row>
    <row r="5226" spans="1:7" s="131" customFormat="1" ht="51.75" x14ac:dyDescent="0.25">
      <c r="A5226" s="143" t="s">
        <v>3115</v>
      </c>
      <c r="B5226" s="149" t="s">
        <v>3183</v>
      </c>
      <c r="C5226" s="40">
        <v>2022</v>
      </c>
      <c r="D5226" s="265" t="s">
        <v>1943</v>
      </c>
      <c r="E5226" s="112">
        <v>1</v>
      </c>
      <c r="F5226" s="112">
        <v>1</v>
      </c>
      <c r="G5226" s="113">
        <v>7.64559955</v>
      </c>
    </row>
    <row r="5227" spans="1:7" s="131" customFormat="1" ht="51.75" x14ac:dyDescent="0.25">
      <c r="A5227" s="143" t="s">
        <v>3115</v>
      </c>
      <c r="B5227" s="149" t="s">
        <v>3183</v>
      </c>
      <c r="C5227" s="40">
        <v>2022</v>
      </c>
      <c r="D5227" s="265" t="s">
        <v>1943</v>
      </c>
      <c r="E5227" s="112">
        <v>1</v>
      </c>
      <c r="F5227" s="112">
        <v>1</v>
      </c>
      <c r="G5227" s="113">
        <v>7.7585395500000001</v>
      </c>
    </row>
    <row r="5228" spans="1:7" s="131" customFormat="1" ht="51.75" x14ac:dyDescent="0.25">
      <c r="A5228" s="143" t="s">
        <v>3115</v>
      </c>
      <c r="B5228" s="149" t="s">
        <v>3183</v>
      </c>
      <c r="C5228" s="40">
        <v>2022</v>
      </c>
      <c r="D5228" s="265" t="s">
        <v>1943</v>
      </c>
      <c r="E5228" s="112">
        <v>1</v>
      </c>
      <c r="F5228" s="112">
        <v>5</v>
      </c>
      <c r="G5228" s="113">
        <v>1.9698395500000001</v>
      </c>
    </row>
    <row r="5229" spans="1:7" s="131" customFormat="1" ht="51.75" x14ac:dyDescent="0.25">
      <c r="A5229" s="143" t="s">
        <v>3115</v>
      </c>
      <c r="B5229" s="149" t="s">
        <v>3183</v>
      </c>
      <c r="C5229" s="40">
        <v>2022</v>
      </c>
      <c r="D5229" s="265" t="s">
        <v>1943</v>
      </c>
      <c r="E5229" s="112">
        <v>1</v>
      </c>
      <c r="F5229" s="112">
        <v>1</v>
      </c>
      <c r="G5229" s="113">
        <v>7.7585395500000001</v>
      </c>
    </row>
    <row r="5230" spans="1:7" s="131" customFormat="1" ht="51.75" x14ac:dyDescent="0.25">
      <c r="A5230" s="143" t="s">
        <v>3115</v>
      </c>
      <c r="B5230" s="149" t="s">
        <v>3183</v>
      </c>
      <c r="C5230" s="40">
        <v>2022</v>
      </c>
      <c r="D5230" s="265" t="s">
        <v>1943</v>
      </c>
      <c r="E5230" s="112">
        <v>1</v>
      </c>
      <c r="F5230" s="112">
        <v>1</v>
      </c>
      <c r="G5230" s="113">
        <v>7.7585300000000004</v>
      </c>
    </row>
    <row r="5231" spans="1:7" s="131" customFormat="1" ht="51.75" x14ac:dyDescent="0.25">
      <c r="A5231" s="143" t="s">
        <v>3115</v>
      </c>
      <c r="B5231" s="149" t="s">
        <v>3183</v>
      </c>
      <c r="C5231" s="40">
        <v>2022</v>
      </c>
      <c r="D5231" s="265" t="s">
        <v>1943</v>
      </c>
      <c r="E5231" s="112">
        <v>1</v>
      </c>
      <c r="F5231" s="112">
        <v>1</v>
      </c>
      <c r="G5231" s="113">
        <v>7.7585300000000004</v>
      </c>
    </row>
    <row r="5232" spans="1:7" s="131" customFormat="1" ht="51.75" x14ac:dyDescent="0.25">
      <c r="A5232" s="143" t="s">
        <v>3115</v>
      </c>
      <c r="B5232" s="149" t="s">
        <v>3184</v>
      </c>
      <c r="C5232" s="40">
        <v>2022</v>
      </c>
      <c r="D5232" s="265" t="s">
        <v>1943</v>
      </c>
      <c r="E5232" s="112">
        <v>6</v>
      </c>
      <c r="F5232" s="112">
        <f>3*6</f>
        <v>18</v>
      </c>
      <c r="G5232" s="113">
        <f>(18.883248*3)+(16.615298*2)+20.1106217</f>
        <v>109.99096169999999</v>
      </c>
    </row>
    <row r="5233" spans="1:7" s="131" customFormat="1" ht="51.75" x14ac:dyDescent="0.25">
      <c r="A5233" s="143" t="s">
        <v>3115</v>
      </c>
      <c r="B5233" s="149" t="s">
        <v>3184</v>
      </c>
      <c r="C5233" s="40">
        <v>2022</v>
      </c>
      <c r="D5233" s="265" t="s">
        <v>1943</v>
      </c>
      <c r="E5233" s="112">
        <v>1</v>
      </c>
      <c r="F5233" s="112">
        <v>1</v>
      </c>
      <c r="G5233" s="113">
        <v>20.110621699999999</v>
      </c>
    </row>
    <row r="5234" spans="1:7" s="131" customFormat="1" ht="51.75" x14ac:dyDescent="0.25">
      <c r="A5234" s="143" t="s">
        <v>3115</v>
      </c>
      <c r="B5234" s="149" t="s">
        <v>3184</v>
      </c>
      <c r="C5234" s="40">
        <v>2022</v>
      </c>
      <c r="D5234" s="265" t="s">
        <v>1943</v>
      </c>
      <c r="E5234" s="112">
        <v>1</v>
      </c>
      <c r="F5234" s="112">
        <v>7</v>
      </c>
      <c r="G5234" s="113">
        <v>1.439918</v>
      </c>
    </row>
    <row r="5235" spans="1:7" s="131" customFormat="1" ht="51.75" x14ac:dyDescent="0.25">
      <c r="A5235" s="143" t="s">
        <v>3115</v>
      </c>
      <c r="B5235" s="149" t="s">
        <v>3184</v>
      </c>
      <c r="C5235" s="40">
        <v>2022</v>
      </c>
      <c r="D5235" s="265" t="s">
        <v>1943</v>
      </c>
      <c r="E5235" s="112">
        <v>1</v>
      </c>
      <c r="F5235" s="112">
        <v>5</v>
      </c>
      <c r="G5235" s="113">
        <v>1.439918</v>
      </c>
    </row>
    <row r="5236" spans="1:7" s="131" customFormat="1" ht="51.75" x14ac:dyDescent="0.25">
      <c r="A5236" s="143" t="s">
        <v>3115</v>
      </c>
      <c r="B5236" s="149" t="s">
        <v>3184</v>
      </c>
      <c r="C5236" s="40">
        <v>2022</v>
      </c>
      <c r="D5236" s="265" t="s">
        <v>1943</v>
      </c>
      <c r="E5236" s="112">
        <v>1</v>
      </c>
      <c r="F5236" s="112">
        <v>5</v>
      </c>
      <c r="G5236" s="113">
        <v>9.7978679999999994</v>
      </c>
    </row>
    <row r="5237" spans="1:7" s="131" customFormat="1" ht="51.75" x14ac:dyDescent="0.25">
      <c r="A5237" s="143" t="s">
        <v>3115</v>
      </c>
      <c r="B5237" s="149" t="s">
        <v>3184</v>
      </c>
      <c r="C5237" s="40">
        <v>2022</v>
      </c>
      <c r="D5237" s="265" t="s">
        <v>1943</v>
      </c>
      <c r="E5237" s="112">
        <v>1</v>
      </c>
      <c r="F5237" s="112">
        <v>3</v>
      </c>
      <c r="G5237" s="113">
        <v>9.7978699999999996</v>
      </c>
    </row>
    <row r="5238" spans="1:7" s="131" customFormat="1" ht="51.75" x14ac:dyDescent="0.25">
      <c r="A5238" s="143" t="s">
        <v>3115</v>
      </c>
      <c r="B5238" s="149" t="s">
        <v>3184</v>
      </c>
      <c r="C5238" s="40">
        <v>2022</v>
      </c>
      <c r="D5238" s="265" t="s">
        <v>1943</v>
      </c>
      <c r="E5238" s="112">
        <v>1</v>
      </c>
      <c r="F5238" s="112">
        <v>3</v>
      </c>
      <c r="G5238" s="113">
        <v>9.7978699999999996</v>
      </c>
    </row>
    <row r="5239" spans="1:7" s="131" customFormat="1" ht="51.75" x14ac:dyDescent="0.25">
      <c r="A5239" s="143" t="s">
        <v>3115</v>
      </c>
      <c r="B5239" s="149" t="s">
        <v>3184</v>
      </c>
      <c r="C5239" s="40">
        <v>2022</v>
      </c>
      <c r="D5239" s="265" t="s">
        <v>1943</v>
      </c>
      <c r="E5239" s="112">
        <v>3</v>
      </c>
      <c r="F5239" s="112">
        <v>3</v>
      </c>
      <c r="G5239" s="113">
        <v>29.393609999999999</v>
      </c>
    </row>
    <row r="5240" spans="1:7" s="131" customFormat="1" ht="51.75" x14ac:dyDescent="0.25">
      <c r="A5240" s="143" t="s">
        <v>3115</v>
      </c>
      <c r="B5240" s="149" t="s">
        <v>3184</v>
      </c>
      <c r="C5240" s="40">
        <v>2022</v>
      </c>
      <c r="D5240" s="265" t="s">
        <v>1943</v>
      </c>
      <c r="E5240" s="112">
        <v>1</v>
      </c>
      <c r="F5240" s="112">
        <v>3</v>
      </c>
      <c r="G5240" s="113">
        <v>9.7978699999999996</v>
      </c>
    </row>
    <row r="5241" spans="1:7" s="131" customFormat="1" ht="51.75" x14ac:dyDescent="0.25">
      <c r="A5241" s="143" t="s">
        <v>3115</v>
      </c>
      <c r="B5241" s="149" t="s">
        <v>3184</v>
      </c>
      <c r="C5241" s="40">
        <v>2022</v>
      </c>
      <c r="D5241" s="265" t="s">
        <v>1943</v>
      </c>
      <c r="E5241" s="112">
        <v>1</v>
      </c>
      <c r="F5241" s="112">
        <v>5</v>
      </c>
      <c r="G5241" s="113">
        <v>20.110623700000001</v>
      </c>
    </row>
    <row r="5242" spans="1:7" s="131" customFormat="1" ht="51.75" x14ac:dyDescent="0.25">
      <c r="A5242" s="143" t="s">
        <v>3115</v>
      </c>
      <c r="B5242" s="149" t="s">
        <v>3185</v>
      </c>
      <c r="C5242" s="40">
        <v>2022</v>
      </c>
      <c r="D5242" s="265" t="s">
        <v>1943</v>
      </c>
      <c r="E5242" s="112">
        <v>1</v>
      </c>
      <c r="F5242" s="112">
        <v>5</v>
      </c>
      <c r="G5242" s="113">
        <v>7.5251247000000001</v>
      </c>
    </row>
    <row r="5243" spans="1:7" s="131" customFormat="1" ht="51.75" x14ac:dyDescent="0.25">
      <c r="A5243" s="143" t="s">
        <v>3115</v>
      </c>
      <c r="B5243" s="149" t="s">
        <v>3185</v>
      </c>
      <c r="C5243" s="40">
        <v>2022</v>
      </c>
      <c r="D5243" s="265" t="s">
        <v>1943</v>
      </c>
      <c r="E5243" s="112">
        <v>1</v>
      </c>
      <c r="F5243" s="112">
        <v>15</v>
      </c>
      <c r="G5243" s="113">
        <v>7.5251232999999997</v>
      </c>
    </row>
    <row r="5244" spans="1:7" s="131" customFormat="1" ht="51.75" x14ac:dyDescent="0.25">
      <c r="A5244" s="143" t="s">
        <v>3115</v>
      </c>
      <c r="B5244" s="149" t="s">
        <v>3185</v>
      </c>
      <c r="C5244" s="40">
        <v>2022</v>
      </c>
      <c r="D5244" s="265" t="s">
        <v>1943</v>
      </c>
      <c r="E5244" s="112">
        <v>1</v>
      </c>
      <c r="F5244" s="112">
        <v>5</v>
      </c>
      <c r="G5244" s="113">
        <v>7.5251247000000001</v>
      </c>
    </row>
    <row r="5245" spans="1:7" s="131" customFormat="1" ht="51.75" x14ac:dyDescent="0.25">
      <c r="A5245" s="143" t="s">
        <v>3115</v>
      </c>
      <c r="B5245" s="149" t="s">
        <v>3185</v>
      </c>
      <c r="C5245" s="40">
        <v>2022</v>
      </c>
      <c r="D5245" s="265" t="s">
        <v>1943</v>
      </c>
      <c r="E5245" s="112">
        <v>1</v>
      </c>
      <c r="F5245" s="112">
        <v>5</v>
      </c>
      <c r="G5245" s="113">
        <v>10.721355000000001</v>
      </c>
    </row>
    <row r="5246" spans="1:7" s="131" customFormat="1" ht="51.75" x14ac:dyDescent="0.25">
      <c r="A5246" s="143" t="s">
        <v>3115</v>
      </c>
      <c r="B5246" s="149" t="s">
        <v>3185</v>
      </c>
      <c r="C5246" s="40">
        <v>2022</v>
      </c>
      <c r="D5246" s="265" t="s">
        <v>1943</v>
      </c>
      <c r="E5246" s="112">
        <v>1</v>
      </c>
      <c r="F5246" s="112">
        <v>3</v>
      </c>
      <c r="G5246" s="113">
        <v>4.717625</v>
      </c>
    </row>
    <row r="5247" spans="1:7" s="131" customFormat="1" ht="51.75" x14ac:dyDescent="0.25">
      <c r="A5247" s="143" t="s">
        <v>3115</v>
      </c>
      <c r="B5247" s="149" t="s">
        <v>3185</v>
      </c>
      <c r="C5247" s="40">
        <v>2022</v>
      </c>
      <c r="D5247" s="265" t="s">
        <v>1943</v>
      </c>
      <c r="E5247" s="112">
        <v>1</v>
      </c>
      <c r="F5247" s="112">
        <v>6</v>
      </c>
      <c r="G5247" s="113">
        <v>4.717625</v>
      </c>
    </row>
    <row r="5248" spans="1:7" s="131" customFormat="1" ht="51.75" x14ac:dyDescent="0.25">
      <c r="A5248" s="143" t="s">
        <v>3115</v>
      </c>
      <c r="B5248" s="149" t="s">
        <v>3185</v>
      </c>
      <c r="C5248" s="40">
        <v>2022</v>
      </c>
      <c r="D5248" s="265" t="s">
        <v>1943</v>
      </c>
      <c r="E5248" s="112">
        <v>1</v>
      </c>
      <c r="F5248" s="112">
        <v>5</v>
      </c>
      <c r="G5248" s="113">
        <v>10.721355000000001</v>
      </c>
    </row>
    <row r="5249" spans="1:7" s="131" customFormat="1" ht="51.75" x14ac:dyDescent="0.25">
      <c r="A5249" s="143" t="s">
        <v>3115</v>
      </c>
      <c r="B5249" s="149" t="s">
        <v>3185</v>
      </c>
      <c r="C5249" s="40">
        <v>2022</v>
      </c>
      <c r="D5249" s="265" t="s">
        <v>1943</v>
      </c>
      <c r="E5249" s="112">
        <v>5</v>
      </c>
      <c r="F5249" s="112">
        <v>5</v>
      </c>
      <c r="G5249" s="113">
        <v>23.58813</v>
      </c>
    </row>
    <row r="5250" spans="1:7" s="131" customFormat="1" ht="51.75" x14ac:dyDescent="0.25">
      <c r="A5250" s="143" t="s">
        <v>3115</v>
      </c>
      <c r="B5250" s="149" t="s">
        <v>3185</v>
      </c>
      <c r="C5250" s="40">
        <v>2022</v>
      </c>
      <c r="D5250" s="265" t="s">
        <v>1943</v>
      </c>
      <c r="E5250" s="112">
        <v>1</v>
      </c>
      <c r="F5250" s="112">
        <v>5</v>
      </c>
      <c r="G5250" s="113">
        <v>9.8048249999999992</v>
      </c>
    </row>
    <row r="5251" spans="1:7" s="131" customFormat="1" ht="51.75" x14ac:dyDescent="0.25">
      <c r="A5251" s="143" t="s">
        <v>3115</v>
      </c>
      <c r="B5251" s="149" t="s">
        <v>3185</v>
      </c>
      <c r="C5251" s="40">
        <v>2022</v>
      </c>
      <c r="D5251" s="265" t="s">
        <v>1943</v>
      </c>
      <c r="E5251" s="112">
        <v>1</v>
      </c>
      <c r="F5251" s="112">
        <v>5</v>
      </c>
      <c r="G5251" s="113">
        <v>9.8048249999999992</v>
      </c>
    </row>
    <row r="5252" spans="1:7" s="131" customFormat="1" ht="51.75" x14ac:dyDescent="0.25">
      <c r="A5252" s="143" t="s">
        <v>3115</v>
      </c>
      <c r="B5252" s="149" t="s">
        <v>3185</v>
      </c>
      <c r="C5252" s="40">
        <v>2022</v>
      </c>
      <c r="D5252" s="265" t="s">
        <v>1943</v>
      </c>
      <c r="E5252" s="112">
        <v>1</v>
      </c>
      <c r="F5252" s="112">
        <v>5</v>
      </c>
      <c r="G5252" s="113">
        <v>4.717625</v>
      </c>
    </row>
    <row r="5253" spans="1:7" s="131" customFormat="1" ht="51.75" x14ac:dyDescent="0.25">
      <c r="A5253" s="143" t="s">
        <v>3115</v>
      </c>
      <c r="B5253" s="149" t="s">
        <v>3185</v>
      </c>
      <c r="C5253" s="40">
        <v>2022</v>
      </c>
      <c r="D5253" s="265" t="s">
        <v>1943</v>
      </c>
      <c r="E5253" s="112">
        <v>1</v>
      </c>
      <c r="F5253" s="112">
        <v>5</v>
      </c>
      <c r="G5253" s="113">
        <v>4.717625</v>
      </c>
    </row>
    <row r="5254" spans="1:7" s="131" customFormat="1" ht="51.75" x14ac:dyDescent="0.25">
      <c r="A5254" s="143" t="s">
        <v>3115</v>
      </c>
      <c r="B5254" s="149" t="s">
        <v>3185</v>
      </c>
      <c r="C5254" s="40">
        <v>2022</v>
      </c>
      <c r="D5254" s="265" t="s">
        <v>1943</v>
      </c>
      <c r="E5254" s="112">
        <v>1</v>
      </c>
      <c r="F5254" s="112">
        <v>3</v>
      </c>
      <c r="G5254" s="113">
        <v>4.717625</v>
      </c>
    </row>
    <row r="5255" spans="1:7" s="131" customFormat="1" ht="51.75" x14ac:dyDescent="0.25">
      <c r="A5255" s="143" t="s">
        <v>3115</v>
      </c>
      <c r="B5255" s="149" t="s">
        <v>3185</v>
      </c>
      <c r="C5255" s="40">
        <v>2022</v>
      </c>
      <c r="D5255" s="265" t="s">
        <v>1943</v>
      </c>
      <c r="E5255" s="112">
        <v>3</v>
      </c>
      <c r="F5255" s="112">
        <f>1*3</f>
        <v>3</v>
      </c>
      <c r="G5255" s="113">
        <f>10.72133+10.83429+10.83428</f>
        <v>32.389899999999997</v>
      </c>
    </row>
    <row r="5256" spans="1:7" s="131" customFormat="1" ht="51.75" x14ac:dyDescent="0.25">
      <c r="A5256" s="143" t="s">
        <v>3115</v>
      </c>
      <c r="B5256" s="149" t="s">
        <v>3185</v>
      </c>
      <c r="C5256" s="40">
        <v>2022</v>
      </c>
      <c r="D5256" s="265" t="s">
        <v>1943</v>
      </c>
      <c r="E5256" s="112">
        <v>1</v>
      </c>
      <c r="F5256" s="112">
        <v>19</v>
      </c>
      <c r="G5256" s="113">
        <v>4.7176499999999999</v>
      </c>
    </row>
    <row r="5257" spans="1:7" s="131" customFormat="1" ht="51.75" x14ac:dyDescent="0.25">
      <c r="A5257" s="143" t="s">
        <v>3115</v>
      </c>
      <c r="B5257" s="149" t="s">
        <v>3185</v>
      </c>
      <c r="C5257" s="40">
        <v>2022</v>
      </c>
      <c r="D5257" s="265" t="s">
        <v>1943</v>
      </c>
      <c r="E5257" s="112">
        <v>11</v>
      </c>
      <c r="F5257" s="112">
        <f>1*11</f>
        <v>11</v>
      </c>
      <c r="G5257" s="113">
        <f>7.50822*10+8.53769</f>
        <v>83.619889999999998</v>
      </c>
    </row>
    <row r="5258" spans="1:7" s="131" customFormat="1" ht="51.75" x14ac:dyDescent="0.25">
      <c r="A5258" s="143" t="s">
        <v>3115</v>
      </c>
      <c r="B5258" s="149" t="s">
        <v>3186</v>
      </c>
      <c r="C5258" s="40">
        <v>2022</v>
      </c>
      <c r="D5258" s="265" t="s">
        <v>1943</v>
      </c>
      <c r="E5258" s="112">
        <v>1</v>
      </c>
      <c r="F5258" s="112">
        <v>5</v>
      </c>
      <c r="G5258" s="113">
        <v>4.6200799999999997</v>
      </c>
    </row>
    <row r="5259" spans="1:7" s="131" customFormat="1" ht="51.75" x14ac:dyDescent="0.25">
      <c r="A5259" s="143" t="s">
        <v>3115</v>
      </c>
      <c r="B5259" s="149" t="s">
        <v>3186</v>
      </c>
      <c r="C5259" s="40">
        <v>2022</v>
      </c>
      <c r="D5259" s="265" t="s">
        <v>1943</v>
      </c>
      <c r="E5259" s="112">
        <v>1</v>
      </c>
      <c r="F5259" s="112">
        <v>5</v>
      </c>
      <c r="G5259" s="113">
        <v>4.6200799999999997</v>
      </c>
    </row>
    <row r="5260" spans="1:7" s="131" customFormat="1" ht="51.75" x14ac:dyDescent="0.25">
      <c r="A5260" s="143" t="s">
        <v>3115</v>
      </c>
      <c r="B5260" s="149" t="s">
        <v>3186</v>
      </c>
      <c r="C5260" s="40">
        <v>2022</v>
      </c>
      <c r="D5260" s="265" t="s">
        <v>1943</v>
      </c>
      <c r="E5260" s="112">
        <v>1</v>
      </c>
      <c r="F5260" s="112">
        <v>3</v>
      </c>
      <c r="G5260" s="113">
        <v>4.6200799999999997</v>
      </c>
    </row>
    <row r="5261" spans="1:7" s="131" customFormat="1" ht="51.75" x14ac:dyDescent="0.25">
      <c r="A5261" s="143" t="s">
        <v>3115</v>
      </c>
      <c r="B5261" s="149" t="s">
        <v>3186</v>
      </c>
      <c r="C5261" s="40">
        <v>2022</v>
      </c>
      <c r="D5261" s="265" t="s">
        <v>1943</v>
      </c>
      <c r="E5261" s="112">
        <v>1</v>
      </c>
      <c r="F5261" s="112">
        <v>5</v>
      </c>
      <c r="G5261" s="113">
        <v>4.6200860000000006</v>
      </c>
    </row>
    <row r="5262" spans="1:7" s="131" customFormat="1" ht="51.75" x14ac:dyDescent="0.25">
      <c r="A5262" s="143" t="s">
        <v>3115</v>
      </c>
      <c r="B5262" s="149" t="s">
        <v>3186</v>
      </c>
      <c r="C5262" s="40">
        <v>2022</v>
      </c>
      <c r="D5262" s="265" t="s">
        <v>1943</v>
      </c>
      <c r="E5262" s="112">
        <v>1</v>
      </c>
      <c r="F5262" s="112">
        <v>5</v>
      </c>
      <c r="G5262" s="113">
        <v>4.6200860000000006</v>
      </c>
    </row>
    <row r="5263" spans="1:7" s="131" customFormat="1" ht="51.75" x14ac:dyDescent="0.25">
      <c r="A5263" s="143" t="s">
        <v>3115</v>
      </c>
      <c r="B5263" s="149" t="s">
        <v>3186</v>
      </c>
      <c r="C5263" s="40">
        <v>2022</v>
      </c>
      <c r="D5263" s="265" t="s">
        <v>1943</v>
      </c>
      <c r="E5263" s="112">
        <v>1</v>
      </c>
      <c r="F5263" s="112">
        <v>5</v>
      </c>
      <c r="G5263" s="113">
        <v>10.623816</v>
      </c>
    </row>
    <row r="5264" spans="1:7" s="131" customFormat="1" ht="51.75" x14ac:dyDescent="0.25">
      <c r="A5264" s="143" t="s">
        <v>3115</v>
      </c>
      <c r="B5264" s="149" t="s">
        <v>3186</v>
      </c>
      <c r="C5264" s="40">
        <v>2022</v>
      </c>
      <c r="D5264" s="265" t="s">
        <v>1943</v>
      </c>
      <c r="E5264" s="112">
        <v>1</v>
      </c>
      <c r="F5264" s="112">
        <v>5</v>
      </c>
      <c r="G5264" s="113">
        <v>4.6200860000000006</v>
      </c>
    </row>
    <row r="5265" spans="1:7" s="131" customFormat="1" ht="51.75" x14ac:dyDescent="0.25">
      <c r="A5265" s="143" t="s">
        <v>3115</v>
      </c>
      <c r="B5265" s="149" t="s">
        <v>3186</v>
      </c>
      <c r="C5265" s="40">
        <v>2022</v>
      </c>
      <c r="D5265" s="265" t="s">
        <v>1943</v>
      </c>
      <c r="E5265" s="112">
        <v>1</v>
      </c>
      <c r="F5265" s="112">
        <v>5</v>
      </c>
      <c r="G5265" s="113">
        <v>10.623809999999999</v>
      </c>
    </row>
    <row r="5266" spans="1:7" s="131" customFormat="1" ht="51.75" x14ac:dyDescent="0.25">
      <c r="A5266" s="143" t="s">
        <v>3115</v>
      </c>
      <c r="B5266" s="149" t="s">
        <v>3186</v>
      </c>
      <c r="C5266" s="40">
        <v>2022</v>
      </c>
      <c r="D5266" s="265" t="s">
        <v>1943</v>
      </c>
      <c r="E5266" s="112">
        <v>1</v>
      </c>
      <c r="F5266" s="112">
        <v>5</v>
      </c>
      <c r="G5266" s="113">
        <v>4.6200860000000006</v>
      </c>
    </row>
    <row r="5267" spans="1:7" s="131" customFormat="1" ht="51.75" x14ac:dyDescent="0.25">
      <c r="A5267" s="143" t="s">
        <v>3115</v>
      </c>
      <c r="B5267" s="149" t="s">
        <v>3186</v>
      </c>
      <c r="C5267" s="40">
        <v>2022</v>
      </c>
      <c r="D5267" s="265" t="s">
        <v>1943</v>
      </c>
      <c r="E5267" s="112">
        <v>1</v>
      </c>
      <c r="F5267" s="112">
        <v>5</v>
      </c>
      <c r="G5267" s="113">
        <v>19.830190000000002</v>
      </c>
    </row>
    <row r="5268" spans="1:7" s="131" customFormat="1" ht="51.75" x14ac:dyDescent="0.25">
      <c r="A5268" s="143" t="s">
        <v>3115</v>
      </c>
      <c r="B5268" s="149" t="s">
        <v>3186</v>
      </c>
      <c r="C5268" s="40">
        <v>2022</v>
      </c>
      <c r="D5268" s="265" t="s">
        <v>1943</v>
      </c>
      <c r="E5268" s="112">
        <v>1</v>
      </c>
      <c r="F5268" s="112">
        <v>5</v>
      </c>
      <c r="G5268" s="113">
        <v>19.830196000000004</v>
      </c>
    </row>
    <row r="5269" spans="1:7" s="131" customFormat="1" ht="51.75" x14ac:dyDescent="0.25">
      <c r="A5269" s="143" t="s">
        <v>3115</v>
      </c>
      <c r="B5269" s="149" t="s">
        <v>3186</v>
      </c>
      <c r="C5269" s="40">
        <v>2022</v>
      </c>
      <c r="D5269" s="265" t="s">
        <v>1943</v>
      </c>
      <c r="E5269" s="112">
        <v>1</v>
      </c>
      <c r="F5269" s="112">
        <v>5</v>
      </c>
      <c r="G5269" s="113">
        <v>19.830196000000004</v>
      </c>
    </row>
    <row r="5270" spans="1:7" s="131" customFormat="1" ht="51.75" x14ac:dyDescent="0.25">
      <c r="A5270" s="143" t="s">
        <v>3115</v>
      </c>
      <c r="B5270" s="149" t="s">
        <v>3186</v>
      </c>
      <c r="C5270" s="40">
        <v>2022</v>
      </c>
      <c r="D5270" s="265" t="s">
        <v>1943</v>
      </c>
      <c r="E5270" s="112">
        <f>1*5</f>
        <v>5</v>
      </c>
      <c r="F5270" s="112">
        <f>1*5</f>
        <v>5</v>
      </c>
      <c r="G5270" s="113">
        <f>12.966226*3+13.00095+12.79565</f>
        <v>64.695278000000002</v>
      </c>
    </row>
    <row r="5271" spans="1:7" s="131" customFormat="1" ht="51.75" x14ac:dyDescent="0.25">
      <c r="A5271" s="143" t="s">
        <v>3115</v>
      </c>
      <c r="B5271" s="149" t="s">
        <v>3186</v>
      </c>
      <c r="C5271" s="40">
        <v>2022</v>
      </c>
      <c r="D5271" s="265" t="s">
        <v>1943</v>
      </c>
      <c r="E5271" s="112">
        <v>1</v>
      </c>
      <c r="F5271" s="112">
        <v>5</v>
      </c>
      <c r="G5271" s="113">
        <v>19.830196000000004</v>
      </c>
    </row>
    <row r="5272" spans="1:7" s="131" customFormat="1" ht="51.75" x14ac:dyDescent="0.25">
      <c r="A5272" s="143" t="s">
        <v>3115</v>
      </c>
      <c r="B5272" s="149" t="s">
        <v>3186</v>
      </c>
      <c r="C5272" s="40">
        <v>2022</v>
      </c>
      <c r="D5272" s="265" t="s">
        <v>1943</v>
      </c>
      <c r="E5272" s="112">
        <v>1</v>
      </c>
      <c r="F5272" s="112">
        <v>5</v>
      </c>
      <c r="G5272" s="113">
        <v>19.830190000000002</v>
      </c>
    </row>
    <row r="5273" spans="1:7" s="131" customFormat="1" ht="51.75" x14ac:dyDescent="0.25">
      <c r="A5273" s="143" t="s">
        <v>3115</v>
      </c>
      <c r="B5273" s="149" t="s">
        <v>3186</v>
      </c>
      <c r="C5273" s="40">
        <v>2022</v>
      </c>
      <c r="D5273" s="265" t="s">
        <v>1943</v>
      </c>
      <c r="E5273" s="112">
        <v>1</v>
      </c>
      <c r="F5273" s="112">
        <v>5</v>
      </c>
      <c r="G5273" s="113">
        <v>19.830190000000002</v>
      </c>
    </row>
    <row r="5274" spans="1:7" s="131" customFormat="1" ht="51.75" x14ac:dyDescent="0.25">
      <c r="A5274" s="143" t="s">
        <v>3115</v>
      </c>
      <c r="B5274" s="149" t="s">
        <v>3186</v>
      </c>
      <c r="C5274" s="40">
        <v>2022</v>
      </c>
      <c r="D5274" s="265" t="s">
        <v>1943</v>
      </c>
      <c r="E5274" s="112">
        <v>1</v>
      </c>
      <c r="F5274" s="112">
        <v>5</v>
      </c>
      <c r="G5274" s="113">
        <v>19.830190000000002</v>
      </c>
    </row>
    <row r="5275" spans="1:7" s="131" customFormat="1" ht="51.75" x14ac:dyDescent="0.25">
      <c r="A5275" s="143" t="s">
        <v>3115</v>
      </c>
      <c r="B5275" s="149" t="s">
        <v>3186</v>
      </c>
      <c r="C5275" s="40">
        <v>2022</v>
      </c>
      <c r="D5275" s="265" t="s">
        <v>1943</v>
      </c>
      <c r="E5275" s="112">
        <v>1</v>
      </c>
      <c r="F5275" s="112">
        <v>5</v>
      </c>
      <c r="G5275" s="113">
        <v>19.830190000000002</v>
      </c>
    </row>
    <row r="5276" spans="1:7" s="131" customFormat="1" ht="51.75" x14ac:dyDescent="0.25">
      <c r="A5276" s="143" t="s">
        <v>3115</v>
      </c>
      <c r="B5276" s="149" t="s">
        <v>3187</v>
      </c>
      <c r="C5276" s="40">
        <v>2022</v>
      </c>
      <c r="D5276" s="265" t="s">
        <v>1943</v>
      </c>
      <c r="E5276" s="112">
        <v>1</v>
      </c>
      <c r="F5276" s="112">
        <v>15</v>
      </c>
      <c r="G5276" s="113">
        <v>11.275609999999999</v>
      </c>
    </row>
    <row r="5277" spans="1:7" s="131" customFormat="1" ht="51.75" x14ac:dyDescent="0.25">
      <c r="A5277" s="143" t="s">
        <v>3115</v>
      </c>
      <c r="B5277" s="149" t="s">
        <v>3187</v>
      </c>
      <c r="C5277" s="40">
        <v>2022</v>
      </c>
      <c r="D5277" s="265" t="s">
        <v>1943</v>
      </c>
      <c r="E5277" s="112">
        <v>1</v>
      </c>
      <c r="F5277" s="112">
        <v>15</v>
      </c>
      <c r="G5277" s="325">
        <v>11.275609999999999</v>
      </c>
    </row>
    <row r="5278" spans="1:7" s="131" customFormat="1" ht="51.75" x14ac:dyDescent="0.25">
      <c r="A5278" s="143" t="s">
        <v>3115</v>
      </c>
      <c r="B5278" s="149" t="s">
        <v>3187</v>
      </c>
      <c r="C5278" s="40">
        <v>2022</v>
      </c>
      <c r="D5278" s="265" t="s">
        <v>1943</v>
      </c>
      <c r="E5278" s="112">
        <v>1</v>
      </c>
      <c r="F5278" s="112">
        <v>15</v>
      </c>
      <c r="G5278" s="325">
        <v>11.275609999999999</v>
      </c>
    </row>
    <row r="5279" spans="1:7" s="131" customFormat="1" ht="51.75" x14ac:dyDescent="0.25">
      <c r="A5279" s="143" t="s">
        <v>3115</v>
      </c>
      <c r="B5279" s="149" t="s">
        <v>3187</v>
      </c>
      <c r="C5279" s="40">
        <v>2022</v>
      </c>
      <c r="D5279" s="265" t="s">
        <v>1943</v>
      </c>
      <c r="E5279" s="112">
        <v>1</v>
      </c>
      <c r="F5279" s="112">
        <v>15</v>
      </c>
      <c r="G5279" s="325">
        <v>11.275609999999999</v>
      </c>
    </row>
    <row r="5280" spans="1:7" s="131" customFormat="1" ht="51.75" x14ac:dyDescent="0.25">
      <c r="A5280" s="143" t="s">
        <v>3115</v>
      </c>
      <c r="B5280" s="149" t="s">
        <v>3187</v>
      </c>
      <c r="C5280" s="40">
        <v>2022</v>
      </c>
      <c r="D5280" s="265" t="s">
        <v>1943</v>
      </c>
      <c r="E5280" s="112">
        <v>1</v>
      </c>
      <c r="F5280" s="112">
        <v>15</v>
      </c>
      <c r="G5280" s="325">
        <v>4.6831100000000001</v>
      </c>
    </row>
    <row r="5281" spans="1:7" s="131" customFormat="1" ht="51.75" x14ac:dyDescent="0.25">
      <c r="A5281" s="143" t="s">
        <v>3115</v>
      </c>
      <c r="B5281" s="149" t="s">
        <v>3187</v>
      </c>
      <c r="C5281" s="40">
        <v>2022</v>
      </c>
      <c r="D5281" s="265" t="s">
        <v>1943</v>
      </c>
      <c r="E5281" s="112">
        <v>1</v>
      </c>
      <c r="F5281" s="112">
        <v>15</v>
      </c>
      <c r="G5281" s="325">
        <v>4.6831100000000001</v>
      </c>
    </row>
    <row r="5282" spans="1:7" s="131" customFormat="1" ht="51.75" x14ac:dyDescent="0.25">
      <c r="A5282" s="143" t="s">
        <v>3115</v>
      </c>
      <c r="B5282" s="149" t="s">
        <v>3187</v>
      </c>
      <c r="C5282" s="40">
        <v>2022</v>
      </c>
      <c r="D5282" s="265" t="s">
        <v>1943</v>
      </c>
      <c r="E5282" s="112">
        <v>1</v>
      </c>
      <c r="F5282" s="112">
        <v>15</v>
      </c>
      <c r="G5282" s="325">
        <v>6.8159500000000008</v>
      </c>
    </row>
    <row r="5283" spans="1:7" s="131" customFormat="1" ht="51.75" x14ac:dyDescent="0.25">
      <c r="A5283" s="143" t="s">
        <v>3115</v>
      </c>
      <c r="B5283" s="149" t="s">
        <v>3187</v>
      </c>
      <c r="C5283" s="40">
        <v>2022</v>
      </c>
      <c r="D5283" s="265" t="s">
        <v>1943</v>
      </c>
      <c r="E5283" s="112">
        <v>1</v>
      </c>
      <c r="F5283" s="112">
        <v>15</v>
      </c>
      <c r="G5283" s="325">
        <v>4.6831100000000001</v>
      </c>
    </row>
    <row r="5284" spans="1:7" s="131" customFormat="1" ht="51.75" x14ac:dyDescent="0.25">
      <c r="A5284" s="143" t="s">
        <v>3115</v>
      </c>
      <c r="B5284" s="149" t="s">
        <v>3187</v>
      </c>
      <c r="C5284" s="40">
        <v>2022</v>
      </c>
      <c r="D5284" s="265" t="s">
        <v>1943</v>
      </c>
      <c r="E5284" s="112">
        <v>1</v>
      </c>
      <c r="F5284" s="112">
        <v>15</v>
      </c>
      <c r="G5284" s="325">
        <v>11.275609999999999</v>
      </c>
    </row>
    <row r="5285" spans="1:7" s="131" customFormat="1" ht="51.75" x14ac:dyDescent="0.25">
      <c r="A5285" s="143" t="s">
        <v>3115</v>
      </c>
      <c r="B5285" s="149" t="s">
        <v>3187</v>
      </c>
      <c r="C5285" s="40">
        <v>2022</v>
      </c>
      <c r="D5285" s="265" t="s">
        <v>1943</v>
      </c>
      <c r="E5285" s="112">
        <v>1</v>
      </c>
      <c r="F5285" s="112">
        <v>15</v>
      </c>
      <c r="G5285" s="325">
        <v>11.275609999999999</v>
      </c>
    </row>
    <row r="5286" spans="1:7" s="131" customFormat="1" ht="51.75" x14ac:dyDescent="0.25">
      <c r="A5286" s="143" t="s">
        <v>3115</v>
      </c>
      <c r="B5286" s="149" t="s">
        <v>3187</v>
      </c>
      <c r="C5286" s="40">
        <v>2022</v>
      </c>
      <c r="D5286" s="265" t="s">
        <v>1943</v>
      </c>
      <c r="E5286" s="112">
        <v>1</v>
      </c>
      <c r="F5286" s="112">
        <v>15</v>
      </c>
      <c r="G5286" s="325">
        <v>2.9227800000000004</v>
      </c>
    </row>
    <row r="5287" spans="1:7" s="131" customFormat="1" ht="51.75" x14ac:dyDescent="0.25">
      <c r="A5287" s="143" t="s">
        <v>3115</v>
      </c>
      <c r="B5287" s="149" t="s">
        <v>3187</v>
      </c>
      <c r="C5287" s="40">
        <v>2022</v>
      </c>
      <c r="D5287" s="265" t="s">
        <v>1943</v>
      </c>
      <c r="E5287" s="112">
        <v>1</v>
      </c>
      <c r="F5287" s="112">
        <v>15</v>
      </c>
      <c r="G5287" s="325">
        <v>2.9227800000000004</v>
      </c>
    </row>
    <row r="5288" spans="1:7" s="131" customFormat="1" ht="51.75" x14ac:dyDescent="0.25">
      <c r="A5288" s="143" t="s">
        <v>3115</v>
      </c>
      <c r="B5288" s="149" t="s">
        <v>3187</v>
      </c>
      <c r="C5288" s="40">
        <v>2022</v>
      </c>
      <c r="D5288" s="265" t="s">
        <v>1943</v>
      </c>
      <c r="E5288" s="112">
        <v>1</v>
      </c>
      <c r="F5288" s="112">
        <v>15</v>
      </c>
      <c r="G5288" s="325">
        <v>2.9227800000000004</v>
      </c>
    </row>
    <row r="5289" spans="1:7" s="131" customFormat="1" ht="51.75" x14ac:dyDescent="0.25">
      <c r="A5289" s="143" t="s">
        <v>3115</v>
      </c>
      <c r="B5289" s="149" t="s">
        <v>3187</v>
      </c>
      <c r="C5289" s="40">
        <v>2022</v>
      </c>
      <c r="D5289" s="265" t="s">
        <v>1943</v>
      </c>
      <c r="E5289" s="112">
        <v>1</v>
      </c>
      <c r="F5289" s="112">
        <v>15</v>
      </c>
      <c r="G5289" s="325">
        <v>2.9227800000000004</v>
      </c>
    </row>
    <row r="5290" spans="1:7" s="131" customFormat="1" ht="51.75" x14ac:dyDescent="0.25">
      <c r="A5290" s="143" t="s">
        <v>3115</v>
      </c>
      <c r="B5290" s="149" t="s">
        <v>3187</v>
      </c>
      <c r="C5290" s="40">
        <v>2022</v>
      </c>
      <c r="D5290" s="265" t="s">
        <v>1943</v>
      </c>
      <c r="E5290" s="112">
        <v>1</v>
      </c>
      <c r="F5290" s="112">
        <v>15</v>
      </c>
      <c r="G5290" s="325">
        <v>2.9227800000000004</v>
      </c>
    </row>
    <row r="5291" spans="1:7" s="131" customFormat="1" ht="51.75" x14ac:dyDescent="0.25">
      <c r="A5291" s="143" t="s">
        <v>3115</v>
      </c>
      <c r="B5291" s="149" t="s">
        <v>3187</v>
      </c>
      <c r="C5291" s="40">
        <v>2022</v>
      </c>
      <c r="D5291" s="265" t="s">
        <v>1943</v>
      </c>
      <c r="E5291" s="112">
        <v>1</v>
      </c>
      <c r="F5291" s="112">
        <v>15</v>
      </c>
      <c r="G5291" s="325">
        <v>5.0556200000000002</v>
      </c>
    </row>
    <row r="5292" spans="1:7" s="131" customFormat="1" ht="51.75" x14ac:dyDescent="0.25">
      <c r="A5292" s="143" t="s">
        <v>3115</v>
      </c>
      <c r="B5292" s="149" t="s">
        <v>3187</v>
      </c>
      <c r="C5292" s="40">
        <v>2022</v>
      </c>
      <c r="D5292" s="265" t="s">
        <v>1943</v>
      </c>
      <c r="E5292" s="112">
        <v>1</v>
      </c>
      <c r="F5292" s="112">
        <v>15</v>
      </c>
      <c r="G5292" s="325">
        <v>5.0556200000000002</v>
      </c>
    </row>
    <row r="5293" spans="1:7" s="131" customFormat="1" ht="51.75" x14ac:dyDescent="0.25">
      <c r="A5293" s="143" t="s">
        <v>3115</v>
      </c>
      <c r="B5293" s="149" t="s">
        <v>3187</v>
      </c>
      <c r="C5293" s="40">
        <v>2022</v>
      </c>
      <c r="D5293" s="265" t="s">
        <v>1943</v>
      </c>
      <c r="E5293" s="112">
        <v>1</v>
      </c>
      <c r="F5293" s="112">
        <v>15</v>
      </c>
      <c r="G5293" s="325">
        <v>5.0556200000000002</v>
      </c>
    </row>
    <row r="5294" spans="1:7" s="131" customFormat="1" ht="51.75" x14ac:dyDescent="0.25">
      <c r="A5294" s="143" t="s">
        <v>3115</v>
      </c>
      <c r="B5294" s="149" t="s">
        <v>3187</v>
      </c>
      <c r="C5294" s="40">
        <v>2022</v>
      </c>
      <c r="D5294" s="265" t="s">
        <v>1943</v>
      </c>
      <c r="E5294" s="112">
        <v>1</v>
      </c>
      <c r="F5294" s="112">
        <v>15</v>
      </c>
      <c r="G5294" s="325">
        <v>5.0556200000000002</v>
      </c>
    </row>
    <row r="5295" spans="1:7" s="131" customFormat="1" ht="51.75" x14ac:dyDescent="0.25">
      <c r="A5295" s="143" t="s">
        <v>3115</v>
      </c>
      <c r="B5295" s="149" t="s">
        <v>3187</v>
      </c>
      <c r="C5295" s="40">
        <v>2022</v>
      </c>
      <c r="D5295" s="265" t="s">
        <v>1943</v>
      </c>
      <c r="E5295" s="112">
        <v>1</v>
      </c>
      <c r="F5295" s="112">
        <v>15</v>
      </c>
      <c r="G5295" s="325">
        <v>5.0556200000000002</v>
      </c>
    </row>
    <row r="5296" spans="1:7" s="131" customFormat="1" ht="51.75" x14ac:dyDescent="0.25">
      <c r="A5296" s="143" t="s">
        <v>3115</v>
      </c>
      <c r="B5296" s="149" t="s">
        <v>3187</v>
      </c>
      <c r="C5296" s="40">
        <v>2022</v>
      </c>
      <c r="D5296" s="265" t="s">
        <v>1943</v>
      </c>
      <c r="E5296" s="112">
        <v>1</v>
      </c>
      <c r="F5296" s="112">
        <v>15</v>
      </c>
      <c r="G5296" s="325">
        <v>5.0556200000000002</v>
      </c>
    </row>
    <row r="5297" spans="1:7" s="131" customFormat="1" ht="51.75" x14ac:dyDescent="0.25">
      <c r="A5297" s="143" t="s">
        <v>3115</v>
      </c>
      <c r="B5297" s="149" t="s">
        <v>3187</v>
      </c>
      <c r="C5297" s="40">
        <v>2022</v>
      </c>
      <c r="D5297" s="265" t="s">
        <v>1943</v>
      </c>
      <c r="E5297" s="112">
        <v>1</v>
      </c>
      <c r="F5297" s="112">
        <v>15</v>
      </c>
      <c r="G5297" s="325">
        <v>5.0556200000000002</v>
      </c>
    </row>
    <row r="5298" spans="1:7" s="131" customFormat="1" ht="51.75" x14ac:dyDescent="0.25">
      <c r="A5298" s="143" t="s">
        <v>3115</v>
      </c>
      <c r="B5298" s="149" t="s">
        <v>3187</v>
      </c>
      <c r="C5298" s="40">
        <v>2022</v>
      </c>
      <c r="D5298" s="265" t="s">
        <v>1943</v>
      </c>
      <c r="E5298" s="112">
        <v>1</v>
      </c>
      <c r="F5298" s="112">
        <v>15</v>
      </c>
      <c r="G5298" s="325">
        <v>5.0556200000000002</v>
      </c>
    </row>
    <row r="5299" spans="1:7" s="131" customFormat="1" ht="51.75" x14ac:dyDescent="0.25">
      <c r="A5299" s="143" t="s">
        <v>3115</v>
      </c>
      <c r="B5299" s="149" t="s">
        <v>3187</v>
      </c>
      <c r="C5299" s="40">
        <v>2022</v>
      </c>
      <c r="D5299" s="265" t="s">
        <v>1943</v>
      </c>
      <c r="E5299" s="112">
        <v>1</v>
      </c>
      <c r="F5299" s="112">
        <v>15</v>
      </c>
      <c r="G5299" s="325">
        <v>5.0556200000000002</v>
      </c>
    </row>
    <row r="5300" spans="1:7" s="131" customFormat="1" ht="51.75" x14ac:dyDescent="0.25">
      <c r="A5300" s="143" t="s">
        <v>3115</v>
      </c>
      <c r="B5300" s="149" t="s">
        <v>3187</v>
      </c>
      <c r="C5300" s="40">
        <v>2022</v>
      </c>
      <c r="D5300" s="265" t="s">
        <v>1943</v>
      </c>
      <c r="E5300" s="112">
        <v>1</v>
      </c>
      <c r="F5300" s="112">
        <v>15</v>
      </c>
      <c r="G5300" s="325">
        <v>5.0556200000000002</v>
      </c>
    </row>
    <row r="5301" spans="1:7" s="131" customFormat="1" ht="51.75" x14ac:dyDescent="0.25">
      <c r="A5301" s="143" t="s">
        <v>3115</v>
      </c>
      <c r="B5301" s="149" t="s">
        <v>3187</v>
      </c>
      <c r="C5301" s="40">
        <v>2022</v>
      </c>
      <c r="D5301" s="265" t="s">
        <v>1943</v>
      </c>
      <c r="E5301" s="112">
        <v>1</v>
      </c>
      <c r="F5301" s="112">
        <v>15</v>
      </c>
      <c r="G5301" s="325">
        <v>5.0556200000000002</v>
      </c>
    </row>
    <row r="5302" spans="1:7" s="131" customFormat="1" ht="51.75" x14ac:dyDescent="0.25">
      <c r="A5302" s="143" t="s">
        <v>3115</v>
      </c>
      <c r="B5302" s="149" t="s">
        <v>3187</v>
      </c>
      <c r="C5302" s="40">
        <v>2022</v>
      </c>
      <c r="D5302" s="265" t="s">
        <v>1943</v>
      </c>
      <c r="E5302" s="112">
        <v>1</v>
      </c>
      <c r="F5302" s="112">
        <v>15</v>
      </c>
      <c r="G5302" s="325">
        <v>5.0556200000000002</v>
      </c>
    </row>
    <row r="5303" spans="1:7" s="131" customFormat="1" ht="51.75" x14ac:dyDescent="0.25">
      <c r="A5303" s="143" t="s">
        <v>3115</v>
      </c>
      <c r="B5303" s="149" t="s">
        <v>3187</v>
      </c>
      <c r="C5303" s="40">
        <v>2022</v>
      </c>
      <c r="D5303" s="265" t="s">
        <v>1943</v>
      </c>
      <c r="E5303" s="112">
        <v>1</v>
      </c>
      <c r="F5303" s="112">
        <v>15</v>
      </c>
      <c r="G5303" s="325">
        <v>5.0556200000000002</v>
      </c>
    </row>
    <row r="5304" spans="1:7" s="131" customFormat="1" ht="51.75" x14ac:dyDescent="0.25">
      <c r="A5304" s="143" t="s">
        <v>3115</v>
      </c>
      <c r="B5304" s="149" t="s">
        <v>3187</v>
      </c>
      <c r="C5304" s="40">
        <v>2022</v>
      </c>
      <c r="D5304" s="265" t="s">
        <v>1943</v>
      </c>
      <c r="E5304" s="112">
        <v>1</v>
      </c>
      <c r="F5304" s="112">
        <v>15</v>
      </c>
      <c r="G5304" s="325">
        <v>5.0556200000000002</v>
      </c>
    </row>
    <row r="5305" spans="1:7" s="131" customFormat="1" ht="51.75" x14ac:dyDescent="0.25">
      <c r="A5305" s="143" t="s">
        <v>3115</v>
      </c>
      <c r="B5305" s="149" t="s">
        <v>3187</v>
      </c>
      <c r="C5305" s="40">
        <v>2022</v>
      </c>
      <c r="D5305" s="265" t="s">
        <v>1943</v>
      </c>
      <c r="E5305" s="112">
        <v>1</v>
      </c>
      <c r="F5305" s="112">
        <v>15</v>
      </c>
      <c r="G5305" s="325">
        <v>5.0556200000000002</v>
      </c>
    </row>
    <row r="5306" spans="1:7" s="131" customFormat="1" ht="51.75" x14ac:dyDescent="0.25">
      <c r="A5306" s="143" t="s">
        <v>3115</v>
      </c>
      <c r="B5306" s="149" t="s">
        <v>3187</v>
      </c>
      <c r="C5306" s="40">
        <v>2022</v>
      </c>
      <c r="D5306" s="265" t="s">
        <v>1943</v>
      </c>
      <c r="E5306" s="112">
        <v>1</v>
      </c>
      <c r="F5306" s="112">
        <v>15</v>
      </c>
      <c r="G5306" s="325">
        <v>5.0556200000000002</v>
      </c>
    </row>
    <row r="5307" spans="1:7" s="131" customFormat="1" ht="51.75" x14ac:dyDescent="0.25">
      <c r="A5307" s="143" t="s">
        <v>3115</v>
      </c>
      <c r="B5307" s="149" t="s">
        <v>3187</v>
      </c>
      <c r="C5307" s="40">
        <v>2022</v>
      </c>
      <c r="D5307" s="265" t="s">
        <v>1943</v>
      </c>
      <c r="E5307" s="112">
        <v>1</v>
      </c>
      <c r="F5307" s="112">
        <v>15</v>
      </c>
      <c r="G5307" s="325">
        <v>5.0556200000000002</v>
      </c>
    </row>
    <row r="5308" spans="1:7" s="131" customFormat="1" ht="51.75" x14ac:dyDescent="0.25">
      <c r="A5308" s="143" t="s">
        <v>3115</v>
      </c>
      <c r="B5308" s="149" t="s">
        <v>3187</v>
      </c>
      <c r="C5308" s="40">
        <v>2022</v>
      </c>
      <c r="D5308" s="265" t="s">
        <v>1943</v>
      </c>
      <c r="E5308" s="112">
        <v>1</v>
      </c>
      <c r="F5308" s="112">
        <v>15</v>
      </c>
      <c r="G5308" s="325">
        <v>5.0556200000000002</v>
      </c>
    </row>
    <row r="5309" spans="1:7" s="131" customFormat="1" ht="51.75" x14ac:dyDescent="0.25">
      <c r="A5309" s="143" t="s">
        <v>3115</v>
      </c>
      <c r="B5309" s="149" t="s">
        <v>3187</v>
      </c>
      <c r="C5309" s="40">
        <v>2022</v>
      </c>
      <c r="D5309" s="265" t="s">
        <v>1943</v>
      </c>
      <c r="E5309" s="112">
        <v>1</v>
      </c>
      <c r="F5309" s="112">
        <v>15</v>
      </c>
      <c r="G5309" s="325">
        <v>5.0556200000000002</v>
      </c>
    </row>
    <row r="5310" spans="1:7" s="131" customFormat="1" ht="51.75" x14ac:dyDescent="0.25">
      <c r="A5310" s="143" t="s">
        <v>3115</v>
      </c>
      <c r="B5310" s="149" t="s">
        <v>3187</v>
      </c>
      <c r="C5310" s="40">
        <v>2022</v>
      </c>
      <c r="D5310" s="265" t="s">
        <v>1943</v>
      </c>
      <c r="E5310" s="112">
        <v>1</v>
      </c>
      <c r="F5310" s="112">
        <v>15</v>
      </c>
      <c r="G5310" s="325">
        <v>5.0556200000000002</v>
      </c>
    </row>
    <row r="5311" spans="1:7" s="131" customFormat="1" ht="51.75" x14ac:dyDescent="0.25">
      <c r="A5311" s="143" t="s">
        <v>3115</v>
      </c>
      <c r="B5311" s="149" t="s">
        <v>3187</v>
      </c>
      <c r="C5311" s="40">
        <v>2022</v>
      </c>
      <c r="D5311" s="265" t="s">
        <v>1943</v>
      </c>
      <c r="E5311" s="112">
        <v>1</v>
      </c>
      <c r="F5311" s="112">
        <v>15</v>
      </c>
      <c r="G5311" s="325">
        <v>5.0556200000000002</v>
      </c>
    </row>
    <row r="5312" spans="1:7" s="131" customFormat="1" ht="51.75" x14ac:dyDescent="0.25">
      <c r="A5312" s="143" t="s">
        <v>3115</v>
      </c>
      <c r="B5312" s="149" t="s">
        <v>3187</v>
      </c>
      <c r="C5312" s="40">
        <v>2022</v>
      </c>
      <c r="D5312" s="265" t="s">
        <v>1943</v>
      </c>
      <c r="E5312" s="112">
        <v>1</v>
      </c>
      <c r="F5312" s="112">
        <v>15</v>
      </c>
      <c r="G5312" s="325">
        <v>5.0556200000000002</v>
      </c>
    </row>
    <row r="5313" spans="1:7" s="131" customFormat="1" ht="51.75" x14ac:dyDescent="0.25">
      <c r="A5313" s="143" t="s">
        <v>3115</v>
      </c>
      <c r="B5313" s="149" t="s">
        <v>3187</v>
      </c>
      <c r="C5313" s="40">
        <v>2022</v>
      </c>
      <c r="D5313" s="265" t="s">
        <v>1943</v>
      </c>
      <c r="E5313" s="112">
        <v>1</v>
      </c>
      <c r="F5313" s="112">
        <v>15</v>
      </c>
      <c r="G5313" s="325">
        <v>5.0556200000000002</v>
      </c>
    </row>
    <row r="5314" spans="1:7" s="131" customFormat="1" ht="51.75" x14ac:dyDescent="0.25">
      <c r="A5314" s="143" t="s">
        <v>3115</v>
      </c>
      <c r="B5314" s="149" t="s">
        <v>3187</v>
      </c>
      <c r="C5314" s="40">
        <v>2022</v>
      </c>
      <c r="D5314" s="265" t="s">
        <v>1943</v>
      </c>
      <c r="E5314" s="112">
        <v>1</v>
      </c>
      <c r="F5314" s="112">
        <v>15</v>
      </c>
      <c r="G5314" s="325">
        <v>5.0556200000000002</v>
      </c>
    </row>
    <row r="5315" spans="1:7" s="131" customFormat="1" ht="51.75" x14ac:dyDescent="0.25">
      <c r="A5315" s="143" t="s">
        <v>3115</v>
      </c>
      <c r="B5315" s="149" t="s">
        <v>3187</v>
      </c>
      <c r="C5315" s="40">
        <v>2022</v>
      </c>
      <c r="D5315" s="265" t="s">
        <v>1943</v>
      </c>
      <c r="E5315" s="112">
        <v>1</v>
      </c>
      <c r="F5315" s="112">
        <v>15</v>
      </c>
      <c r="G5315" s="325">
        <v>5.0556200000000002</v>
      </c>
    </row>
    <row r="5316" spans="1:7" s="131" customFormat="1" ht="51.75" x14ac:dyDescent="0.25">
      <c r="A5316" s="143" t="s">
        <v>3115</v>
      </c>
      <c r="B5316" s="149" t="s">
        <v>3187</v>
      </c>
      <c r="C5316" s="40">
        <v>2022</v>
      </c>
      <c r="D5316" s="265" t="s">
        <v>1943</v>
      </c>
      <c r="E5316" s="112">
        <v>1</v>
      </c>
      <c r="F5316" s="112">
        <v>15</v>
      </c>
      <c r="G5316" s="325">
        <v>5.0556200000000002</v>
      </c>
    </row>
    <row r="5317" spans="1:7" s="131" customFormat="1" ht="51.75" x14ac:dyDescent="0.25">
      <c r="A5317" s="143" t="s">
        <v>3115</v>
      </c>
      <c r="B5317" s="149" t="s">
        <v>3187</v>
      </c>
      <c r="C5317" s="40">
        <v>2022</v>
      </c>
      <c r="D5317" s="265" t="s">
        <v>1943</v>
      </c>
      <c r="E5317" s="112">
        <v>1</v>
      </c>
      <c r="F5317" s="112">
        <v>15</v>
      </c>
      <c r="G5317" s="325">
        <v>5.0556200000000002</v>
      </c>
    </row>
    <row r="5318" spans="1:7" s="131" customFormat="1" ht="51.75" x14ac:dyDescent="0.25">
      <c r="A5318" s="143" t="s">
        <v>3115</v>
      </c>
      <c r="B5318" s="149" t="s">
        <v>3187</v>
      </c>
      <c r="C5318" s="40">
        <v>2022</v>
      </c>
      <c r="D5318" s="265" t="s">
        <v>1943</v>
      </c>
      <c r="E5318" s="112">
        <v>1</v>
      </c>
      <c r="F5318" s="112">
        <v>15</v>
      </c>
      <c r="G5318" s="325">
        <v>5.0556200000000002</v>
      </c>
    </row>
    <row r="5319" spans="1:7" s="131" customFormat="1" ht="51.75" x14ac:dyDescent="0.25">
      <c r="A5319" s="143" t="s">
        <v>3115</v>
      </c>
      <c r="B5319" s="149" t="s">
        <v>3187</v>
      </c>
      <c r="C5319" s="40">
        <v>2022</v>
      </c>
      <c r="D5319" s="265" t="s">
        <v>1943</v>
      </c>
      <c r="E5319" s="112">
        <v>1</v>
      </c>
      <c r="F5319" s="112">
        <v>15</v>
      </c>
      <c r="G5319" s="325">
        <v>5.0556200000000002</v>
      </c>
    </row>
    <row r="5320" spans="1:7" s="131" customFormat="1" ht="51.75" x14ac:dyDescent="0.25">
      <c r="A5320" s="143" t="s">
        <v>3115</v>
      </c>
      <c r="B5320" s="149" t="s">
        <v>3187</v>
      </c>
      <c r="C5320" s="40">
        <v>2022</v>
      </c>
      <c r="D5320" s="265" t="s">
        <v>1943</v>
      </c>
      <c r="E5320" s="112">
        <v>1</v>
      </c>
      <c r="F5320" s="112">
        <v>15</v>
      </c>
      <c r="G5320" s="325">
        <v>5.0556200000000002</v>
      </c>
    </row>
    <row r="5321" spans="1:7" s="131" customFormat="1" ht="51.75" x14ac:dyDescent="0.25">
      <c r="A5321" s="143" t="s">
        <v>3115</v>
      </c>
      <c r="B5321" s="149" t="s">
        <v>3187</v>
      </c>
      <c r="C5321" s="40">
        <v>2022</v>
      </c>
      <c r="D5321" s="265" t="s">
        <v>1943</v>
      </c>
      <c r="E5321" s="112">
        <v>1</v>
      </c>
      <c r="F5321" s="112">
        <v>15</v>
      </c>
      <c r="G5321" s="325">
        <v>5.0556200000000002</v>
      </c>
    </row>
    <row r="5322" spans="1:7" s="131" customFormat="1" ht="51.75" x14ac:dyDescent="0.25">
      <c r="A5322" s="143" t="s">
        <v>3115</v>
      </c>
      <c r="B5322" s="149" t="s">
        <v>3187</v>
      </c>
      <c r="C5322" s="40">
        <v>2022</v>
      </c>
      <c r="D5322" s="265" t="s">
        <v>1943</v>
      </c>
      <c r="E5322" s="112">
        <v>1</v>
      </c>
      <c r="F5322" s="112">
        <v>15</v>
      </c>
      <c r="G5322" s="325">
        <v>5.0556200000000002</v>
      </c>
    </row>
    <row r="5323" spans="1:7" s="131" customFormat="1" ht="51.75" x14ac:dyDescent="0.25">
      <c r="A5323" s="143" t="s">
        <v>3115</v>
      </c>
      <c r="B5323" s="149" t="s">
        <v>3187</v>
      </c>
      <c r="C5323" s="40">
        <v>2022</v>
      </c>
      <c r="D5323" s="265" t="s">
        <v>1943</v>
      </c>
      <c r="E5323" s="112">
        <v>1</v>
      </c>
      <c r="F5323" s="112">
        <v>15</v>
      </c>
      <c r="G5323" s="325">
        <v>5.0556200000000002</v>
      </c>
    </row>
    <row r="5324" spans="1:7" s="131" customFormat="1" ht="51.75" x14ac:dyDescent="0.25">
      <c r="A5324" s="143" t="s">
        <v>3115</v>
      </c>
      <c r="B5324" s="149" t="s">
        <v>3187</v>
      </c>
      <c r="C5324" s="40">
        <v>2022</v>
      </c>
      <c r="D5324" s="265" t="s">
        <v>1943</v>
      </c>
      <c r="E5324" s="112">
        <v>1</v>
      </c>
      <c r="F5324" s="112">
        <v>15</v>
      </c>
      <c r="G5324" s="325">
        <v>5.0556200000000002</v>
      </c>
    </row>
    <row r="5325" spans="1:7" s="131" customFormat="1" ht="51.75" x14ac:dyDescent="0.25">
      <c r="A5325" s="143" t="s">
        <v>3115</v>
      </c>
      <c r="B5325" s="149" t="s">
        <v>3187</v>
      </c>
      <c r="C5325" s="40">
        <v>2022</v>
      </c>
      <c r="D5325" s="265" t="s">
        <v>1943</v>
      </c>
      <c r="E5325" s="112">
        <v>1</v>
      </c>
      <c r="F5325" s="112">
        <v>15</v>
      </c>
      <c r="G5325" s="325">
        <v>5.0556200000000002</v>
      </c>
    </row>
    <row r="5326" spans="1:7" s="131" customFormat="1" ht="51.75" x14ac:dyDescent="0.25">
      <c r="A5326" s="143" t="s">
        <v>3115</v>
      </c>
      <c r="B5326" s="149" t="s">
        <v>3187</v>
      </c>
      <c r="C5326" s="40">
        <v>2022</v>
      </c>
      <c r="D5326" s="265" t="s">
        <v>1943</v>
      </c>
      <c r="E5326" s="112">
        <v>1</v>
      </c>
      <c r="F5326" s="112">
        <v>15</v>
      </c>
      <c r="G5326" s="325">
        <v>5.0556200000000002</v>
      </c>
    </row>
    <row r="5327" spans="1:7" s="131" customFormat="1" ht="51.75" x14ac:dyDescent="0.25">
      <c r="A5327" s="143" t="s">
        <v>3115</v>
      </c>
      <c r="B5327" s="149" t="s">
        <v>3187</v>
      </c>
      <c r="C5327" s="40">
        <v>2022</v>
      </c>
      <c r="D5327" s="265" t="s">
        <v>1943</v>
      </c>
      <c r="E5327" s="112">
        <v>1</v>
      </c>
      <c r="F5327" s="112">
        <v>15</v>
      </c>
      <c r="G5327" s="325">
        <v>5.0556200000000002</v>
      </c>
    </row>
    <row r="5328" spans="1:7" s="131" customFormat="1" ht="51.75" x14ac:dyDescent="0.25">
      <c r="A5328" s="143" t="s">
        <v>3115</v>
      </c>
      <c r="B5328" s="149" t="s">
        <v>3187</v>
      </c>
      <c r="C5328" s="40">
        <v>2022</v>
      </c>
      <c r="D5328" s="265" t="s">
        <v>1943</v>
      </c>
      <c r="E5328" s="112">
        <v>1</v>
      </c>
      <c r="F5328" s="112">
        <v>15</v>
      </c>
      <c r="G5328" s="325">
        <v>5.0556200000000002</v>
      </c>
    </row>
    <row r="5329" spans="1:7" s="131" customFormat="1" ht="51.75" x14ac:dyDescent="0.25">
      <c r="A5329" s="143" t="s">
        <v>3115</v>
      </c>
      <c r="B5329" s="149" t="s">
        <v>3187</v>
      </c>
      <c r="C5329" s="40">
        <v>2022</v>
      </c>
      <c r="D5329" s="265" t="s">
        <v>1943</v>
      </c>
      <c r="E5329" s="112">
        <v>1</v>
      </c>
      <c r="F5329" s="112">
        <v>15</v>
      </c>
      <c r="G5329" s="325">
        <v>5.0556200000000002</v>
      </c>
    </row>
    <row r="5330" spans="1:7" s="131" customFormat="1" ht="51.75" x14ac:dyDescent="0.25">
      <c r="A5330" s="143" t="s">
        <v>3115</v>
      </c>
      <c r="B5330" s="149" t="s">
        <v>3187</v>
      </c>
      <c r="C5330" s="40">
        <v>2022</v>
      </c>
      <c r="D5330" s="265" t="s">
        <v>1943</v>
      </c>
      <c r="E5330" s="112">
        <v>1</v>
      </c>
      <c r="F5330" s="112">
        <v>15</v>
      </c>
      <c r="G5330" s="325">
        <v>5.0556200000000002</v>
      </c>
    </row>
    <row r="5331" spans="1:7" s="131" customFormat="1" ht="51.75" x14ac:dyDescent="0.25">
      <c r="A5331" s="143" t="s">
        <v>3115</v>
      </c>
      <c r="B5331" s="149" t="s">
        <v>3187</v>
      </c>
      <c r="C5331" s="40">
        <v>2022</v>
      </c>
      <c r="D5331" s="265" t="s">
        <v>1943</v>
      </c>
      <c r="E5331" s="112">
        <v>1</v>
      </c>
      <c r="F5331" s="112">
        <v>15</v>
      </c>
      <c r="G5331" s="325">
        <v>5.0556200000000002</v>
      </c>
    </row>
    <row r="5332" spans="1:7" s="131" customFormat="1" ht="51.75" x14ac:dyDescent="0.25">
      <c r="A5332" s="143" t="s">
        <v>3115</v>
      </c>
      <c r="B5332" s="149" t="s">
        <v>3187</v>
      </c>
      <c r="C5332" s="40">
        <v>2022</v>
      </c>
      <c r="D5332" s="265" t="s">
        <v>1943</v>
      </c>
      <c r="E5332" s="112">
        <v>1</v>
      </c>
      <c r="F5332" s="112">
        <v>15</v>
      </c>
      <c r="G5332" s="325">
        <v>5.0556200000000002</v>
      </c>
    </row>
    <row r="5333" spans="1:7" s="131" customFormat="1" ht="51.75" x14ac:dyDescent="0.25">
      <c r="A5333" s="143" t="s">
        <v>3115</v>
      </c>
      <c r="B5333" s="149" t="s">
        <v>3187</v>
      </c>
      <c r="C5333" s="40">
        <v>2022</v>
      </c>
      <c r="D5333" s="265" t="s">
        <v>1943</v>
      </c>
      <c r="E5333" s="112">
        <v>1</v>
      </c>
      <c r="F5333" s="112">
        <v>15</v>
      </c>
      <c r="G5333" s="325">
        <v>5.0556200000000002</v>
      </c>
    </row>
    <row r="5334" spans="1:7" s="131" customFormat="1" ht="51.75" x14ac:dyDescent="0.25">
      <c r="A5334" s="143" t="s">
        <v>3115</v>
      </c>
      <c r="B5334" s="149" t="s">
        <v>3187</v>
      </c>
      <c r="C5334" s="40">
        <v>2022</v>
      </c>
      <c r="D5334" s="265" t="s">
        <v>1943</v>
      </c>
      <c r="E5334" s="112">
        <v>1</v>
      </c>
      <c r="F5334" s="112">
        <v>15</v>
      </c>
      <c r="G5334" s="325">
        <v>5.0556200000000002</v>
      </c>
    </row>
    <row r="5335" spans="1:7" s="131" customFormat="1" ht="51.75" x14ac:dyDescent="0.25">
      <c r="A5335" s="143" t="s">
        <v>3115</v>
      </c>
      <c r="B5335" s="149" t="s">
        <v>3187</v>
      </c>
      <c r="C5335" s="40">
        <v>2022</v>
      </c>
      <c r="D5335" s="265" t="s">
        <v>1943</v>
      </c>
      <c r="E5335" s="112">
        <v>1</v>
      </c>
      <c r="F5335" s="112">
        <v>15</v>
      </c>
      <c r="G5335" s="325">
        <v>5.0556200000000002</v>
      </c>
    </row>
    <row r="5336" spans="1:7" s="131" customFormat="1" ht="51.75" x14ac:dyDescent="0.25">
      <c r="A5336" s="143" t="s">
        <v>3115</v>
      </c>
      <c r="B5336" s="149" t="s">
        <v>3187</v>
      </c>
      <c r="C5336" s="40">
        <v>2022</v>
      </c>
      <c r="D5336" s="265" t="s">
        <v>1943</v>
      </c>
      <c r="E5336" s="112">
        <v>1</v>
      </c>
      <c r="F5336" s="112">
        <v>15</v>
      </c>
      <c r="G5336" s="325">
        <v>5.0556200000000002</v>
      </c>
    </row>
    <row r="5337" spans="1:7" s="131" customFormat="1" ht="51.75" x14ac:dyDescent="0.25">
      <c r="A5337" s="143" t="s">
        <v>3115</v>
      </c>
      <c r="B5337" s="149" t="s">
        <v>3187</v>
      </c>
      <c r="C5337" s="40">
        <v>2022</v>
      </c>
      <c r="D5337" s="265" t="s">
        <v>1943</v>
      </c>
      <c r="E5337" s="112">
        <v>1</v>
      </c>
      <c r="F5337" s="112">
        <v>15</v>
      </c>
      <c r="G5337" s="325">
        <v>5.0556200000000002</v>
      </c>
    </row>
    <row r="5338" spans="1:7" s="131" customFormat="1" ht="51.75" x14ac:dyDescent="0.25">
      <c r="A5338" s="143" t="s">
        <v>3115</v>
      </c>
      <c r="B5338" s="149" t="s">
        <v>3187</v>
      </c>
      <c r="C5338" s="40">
        <v>2022</v>
      </c>
      <c r="D5338" s="265" t="s">
        <v>1943</v>
      </c>
      <c r="E5338" s="112">
        <v>1</v>
      </c>
      <c r="F5338" s="112">
        <v>15</v>
      </c>
      <c r="G5338" s="325">
        <v>5.0556200000000002</v>
      </c>
    </row>
    <row r="5339" spans="1:7" s="131" customFormat="1" ht="51.75" x14ac:dyDescent="0.25">
      <c r="A5339" s="143" t="s">
        <v>3115</v>
      </c>
      <c r="B5339" s="149" t="s">
        <v>3187</v>
      </c>
      <c r="C5339" s="40">
        <v>2022</v>
      </c>
      <c r="D5339" s="265" t="s">
        <v>1943</v>
      </c>
      <c r="E5339" s="112">
        <v>1</v>
      </c>
      <c r="F5339" s="112">
        <v>15</v>
      </c>
      <c r="G5339" s="325">
        <v>5.0556200000000002</v>
      </c>
    </row>
    <row r="5340" spans="1:7" s="131" customFormat="1" ht="51.75" x14ac:dyDescent="0.25">
      <c r="A5340" s="143" t="s">
        <v>3115</v>
      </c>
      <c r="B5340" s="149" t="s">
        <v>3187</v>
      </c>
      <c r="C5340" s="40">
        <v>2022</v>
      </c>
      <c r="D5340" s="265" t="s">
        <v>1943</v>
      </c>
      <c r="E5340" s="112">
        <v>1</v>
      </c>
      <c r="F5340" s="112">
        <v>15</v>
      </c>
      <c r="G5340" s="325">
        <v>5.0556200000000002</v>
      </c>
    </row>
    <row r="5341" spans="1:7" s="131" customFormat="1" ht="51.75" x14ac:dyDescent="0.25">
      <c r="A5341" s="143" t="s">
        <v>3115</v>
      </c>
      <c r="B5341" s="149" t="s">
        <v>3187</v>
      </c>
      <c r="C5341" s="40">
        <v>2022</v>
      </c>
      <c r="D5341" s="265" t="s">
        <v>1943</v>
      </c>
      <c r="E5341" s="112">
        <v>1</v>
      </c>
      <c r="F5341" s="112">
        <v>15</v>
      </c>
      <c r="G5341" s="325">
        <v>5.0556200000000002</v>
      </c>
    </row>
    <row r="5342" spans="1:7" s="131" customFormat="1" ht="51.75" x14ac:dyDescent="0.25">
      <c r="A5342" s="143" t="s">
        <v>3115</v>
      </c>
      <c r="B5342" s="149" t="s">
        <v>3187</v>
      </c>
      <c r="C5342" s="40">
        <v>2022</v>
      </c>
      <c r="D5342" s="265" t="s">
        <v>1943</v>
      </c>
      <c r="E5342" s="112">
        <v>1</v>
      </c>
      <c r="F5342" s="112">
        <v>15</v>
      </c>
      <c r="G5342" s="325">
        <v>5.0556200000000002</v>
      </c>
    </row>
    <row r="5343" spans="1:7" s="131" customFormat="1" ht="51.75" x14ac:dyDescent="0.25">
      <c r="A5343" s="143" t="s">
        <v>3115</v>
      </c>
      <c r="B5343" s="149" t="s">
        <v>3187</v>
      </c>
      <c r="C5343" s="40">
        <v>2022</v>
      </c>
      <c r="D5343" s="265" t="s">
        <v>1943</v>
      </c>
      <c r="E5343" s="112">
        <v>1</v>
      </c>
      <c r="F5343" s="112">
        <v>15</v>
      </c>
      <c r="G5343" s="325">
        <v>5.0556200000000002</v>
      </c>
    </row>
    <row r="5344" spans="1:7" s="131" customFormat="1" ht="51.75" x14ac:dyDescent="0.25">
      <c r="A5344" s="143" t="s">
        <v>3115</v>
      </c>
      <c r="B5344" s="149" t="s">
        <v>3187</v>
      </c>
      <c r="C5344" s="40">
        <v>2022</v>
      </c>
      <c r="D5344" s="265" t="s">
        <v>1943</v>
      </c>
      <c r="E5344" s="112">
        <v>1</v>
      </c>
      <c r="F5344" s="112">
        <v>15</v>
      </c>
      <c r="G5344" s="325">
        <v>5.0556200000000002</v>
      </c>
    </row>
    <row r="5345" spans="1:7" s="131" customFormat="1" ht="51.75" x14ac:dyDescent="0.25">
      <c r="A5345" s="143" t="s">
        <v>3115</v>
      </c>
      <c r="B5345" s="149" t="s">
        <v>3187</v>
      </c>
      <c r="C5345" s="40">
        <v>2022</v>
      </c>
      <c r="D5345" s="265" t="s">
        <v>1943</v>
      </c>
      <c r="E5345" s="112">
        <v>1</v>
      </c>
      <c r="F5345" s="112">
        <v>15</v>
      </c>
      <c r="G5345" s="325">
        <v>4.3319399999999995</v>
      </c>
    </row>
    <row r="5346" spans="1:7" s="131" customFormat="1" ht="51.75" x14ac:dyDescent="0.25">
      <c r="A5346" s="143" t="s">
        <v>3115</v>
      </c>
      <c r="B5346" s="149" t="s">
        <v>3187</v>
      </c>
      <c r="C5346" s="40">
        <v>2022</v>
      </c>
      <c r="D5346" s="265" t="s">
        <v>1943</v>
      </c>
      <c r="E5346" s="112">
        <v>1</v>
      </c>
      <c r="F5346" s="112">
        <v>15</v>
      </c>
      <c r="G5346" s="325">
        <v>4.3319399999999995</v>
      </c>
    </row>
    <row r="5347" spans="1:7" s="131" customFormat="1" ht="51.75" x14ac:dyDescent="0.25">
      <c r="A5347" s="143" t="s">
        <v>3115</v>
      </c>
      <c r="B5347" s="149" t="s">
        <v>3187</v>
      </c>
      <c r="C5347" s="40">
        <v>2022</v>
      </c>
      <c r="D5347" s="265" t="s">
        <v>1943</v>
      </c>
      <c r="E5347" s="112">
        <v>1</v>
      </c>
      <c r="F5347" s="112">
        <v>15</v>
      </c>
      <c r="G5347" s="325">
        <v>4.3319399999999995</v>
      </c>
    </row>
    <row r="5348" spans="1:7" s="131" customFormat="1" ht="51.75" x14ac:dyDescent="0.25">
      <c r="A5348" s="143" t="s">
        <v>3115</v>
      </c>
      <c r="B5348" s="149" t="s">
        <v>3187</v>
      </c>
      <c r="C5348" s="40">
        <v>2022</v>
      </c>
      <c r="D5348" s="265" t="s">
        <v>1943</v>
      </c>
      <c r="E5348" s="112">
        <v>1</v>
      </c>
      <c r="F5348" s="112">
        <v>15</v>
      </c>
      <c r="G5348" s="325">
        <v>4.3319399999999995</v>
      </c>
    </row>
    <row r="5349" spans="1:7" s="131" customFormat="1" ht="51.75" x14ac:dyDescent="0.25">
      <c r="A5349" s="143" t="s">
        <v>3115</v>
      </c>
      <c r="B5349" s="149" t="s">
        <v>3187</v>
      </c>
      <c r="C5349" s="40">
        <v>2022</v>
      </c>
      <c r="D5349" s="265" t="s">
        <v>1943</v>
      </c>
      <c r="E5349" s="112">
        <v>1</v>
      </c>
      <c r="F5349" s="112">
        <v>15</v>
      </c>
      <c r="G5349" s="325">
        <v>4.3319399999999995</v>
      </c>
    </row>
    <row r="5350" spans="1:7" s="131" customFormat="1" ht="51.75" x14ac:dyDescent="0.25">
      <c r="A5350" s="143" t="s">
        <v>3115</v>
      </c>
      <c r="B5350" s="149" t="s">
        <v>3187</v>
      </c>
      <c r="C5350" s="40">
        <v>2022</v>
      </c>
      <c r="D5350" s="265" t="s">
        <v>1943</v>
      </c>
      <c r="E5350" s="112">
        <v>1</v>
      </c>
      <c r="F5350" s="112">
        <v>15</v>
      </c>
      <c r="G5350" s="325">
        <v>4.3319399999999995</v>
      </c>
    </row>
    <row r="5351" spans="1:7" s="131" customFormat="1" ht="51.75" x14ac:dyDescent="0.25">
      <c r="A5351" s="143" t="s">
        <v>3115</v>
      </c>
      <c r="B5351" s="149" t="s">
        <v>3187</v>
      </c>
      <c r="C5351" s="40">
        <v>2022</v>
      </c>
      <c r="D5351" s="265" t="s">
        <v>1943</v>
      </c>
      <c r="E5351" s="112">
        <v>1</v>
      </c>
      <c r="F5351" s="112">
        <v>15</v>
      </c>
      <c r="G5351" s="325">
        <v>4.3319399999999995</v>
      </c>
    </row>
    <row r="5352" spans="1:7" s="131" customFormat="1" ht="51.75" x14ac:dyDescent="0.25">
      <c r="A5352" s="143" t="s">
        <v>3115</v>
      </c>
      <c r="B5352" s="149" t="s">
        <v>3187</v>
      </c>
      <c r="C5352" s="40">
        <v>2022</v>
      </c>
      <c r="D5352" s="265" t="s">
        <v>1943</v>
      </c>
      <c r="E5352" s="112">
        <v>1</v>
      </c>
      <c r="F5352" s="112">
        <v>15</v>
      </c>
      <c r="G5352" s="325">
        <v>4.3319399999999995</v>
      </c>
    </row>
    <row r="5353" spans="1:7" s="131" customFormat="1" ht="51.75" x14ac:dyDescent="0.25">
      <c r="A5353" s="143" t="s">
        <v>3115</v>
      </c>
      <c r="B5353" s="149" t="s">
        <v>3187</v>
      </c>
      <c r="C5353" s="40">
        <v>2022</v>
      </c>
      <c r="D5353" s="265" t="s">
        <v>1943</v>
      </c>
      <c r="E5353" s="112">
        <v>1</v>
      </c>
      <c r="F5353" s="112">
        <v>15</v>
      </c>
      <c r="G5353" s="325">
        <v>4.3319399999999995</v>
      </c>
    </row>
    <row r="5354" spans="1:7" s="131" customFormat="1" ht="51.75" x14ac:dyDescent="0.25">
      <c r="A5354" s="143" t="s">
        <v>3115</v>
      </c>
      <c r="B5354" s="149" t="s">
        <v>3187</v>
      </c>
      <c r="C5354" s="40">
        <v>2022</v>
      </c>
      <c r="D5354" s="265" t="s">
        <v>1943</v>
      </c>
      <c r="E5354" s="112">
        <v>1</v>
      </c>
      <c r="F5354" s="112">
        <v>15</v>
      </c>
      <c r="G5354" s="325">
        <v>4.3319399999999995</v>
      </c>
    </row>
    <row r="5355" spans="1:7" s="131" customFormat="1" ht="51.75" x14ac:dyDescent="0.25">
      <c r="A5355" s="143" t="s">
        <v>3115</v>
      </c>
      <c r="B5355" s="149" t="s">
        <v>3187</v>
      </c>
      <c r="C5355" s="40">
        <v>2022</v>
      </c>
      <c r="D5355" s="265" t="s">
        <v>1943</v>
      </c>
      <c r="E5355" s="112">
        <v>1</v>
      </c>
      <c r="F5355" s="112">
        <v>15</v>
      </c>
      <c r="G5355" s="325">
        <v>4.3319399999999995</v>
      </c>
    </row>
    <row r="5356" spans="1:7" s="131" customFormat="1" ht="51.75" x14ac:dyDescent="0.25">
      <c r="A5356" s="143" t="s">
        <v>3115</v>
      </c>
      <c r="B5356" s="149" t="s">
        <v>3187</v>
      </c>
      <c r="C5356" s="40">
        <v>2022</v>
      </c>
      <c r="D5356" s="265" t="s">
        <v>1943</v>
      </c>
      <c r="E5356" s="112">
        <v>1</v>
      </c>
      <c r="F5356" s="112">
        <v>15</v>
      </c>
      <c r="G5356" s="325">
        <v>4.3319399999999995</v>
      </c>
    </row>
    <row r="5357" spans="1:7" s="131" customFormat="1" ht="51.75" x14ac:dyDescent="0.25">
      <c r="A5357" s="143" t="s">
        <v>3115</v>
      </c>
      <c r="B5357" s="149" t="s">
        <v>3187</v>
      </c>
      <c r="C5357" s="40">
        <v>2022</v>
      </c>
      <c r="D5357" s="265" t="s">
        <v>1943</v>
      </c>
      <c r="E5357" s="112">
        <v>1</v>
      </c>
      <c r="F5357" s="112">
        <v>15</v>
      </c>
      <c r="G5357" s="325">
        <v>4.3319399999999995</v>
      </c>
    </row>
    <row r="5358" spans="1:7" s="131" customFormat="1" ht="51.75" x14ac:dyDescent="0.25">
      <c r="A5358" s="143" t="s">
        <v>3115</v>
      </c>
      <c r="B5358" s="149" t="s">
        <v>3187</v>
      </c>
      <c r="C5358" s="40">
        <v>2022</v>
      </c>
      <c r="D5358" s="265" t="s">
        <v>1943</v>
      </c>
      <c r="E5358" s="112">
        <v>1</v>
      </c>
      <c r="F5358" s="112">
        <v>15</v>
      </c>
      <c r="G5358" s="325">
        <v>4.3319399999999995</v>
      </c>
    </row>
    <row r="5359" spans="1:7" s="131" customFormat="1" ht="51.75" x14ac:dyDescent="0.25">
      <c r="A5359" s="143" t="s">
        <v>3115</v>
      </c>
      <c r="B5359" s="149" t="s">
        <v>3187</v>
      </c>
      <c r="C5359" s="40">
        <v>2022</v>
      </c>
      <c r="D5359" s="265" t="s">
        <v>1943</v>
      </c>
      <c r="E5359" s="112">
        <v>1</v>
      </c>
      <c r="F5359" s="112">
        <v>15</v>
      </c>
      <c r="G5359" s="325">
        <v>4.3319399999999995</v>
      </c>
    </row>
    <row r="5360" spans="1:7" s="131" customFormat="1" ht="51.75" x14ac:dyDescent="0.25">
      <c r="A5360" s="143" t="s">
        <v>3115</v>
      </c>
      <c r="B5360" s="149" t="s">
        <v>3187</v>
      </c>
      <c r="C5360" s="40">
        <v>2022</v>
      </c>
      <c r="D5360" s="265" t="s">
        <v>1943</v>
      </c>
      <c r="E5360" s="112">
        <v>1</v>
      </c>
      <c r="F5360" s="112">
        <v>15</v>
      </c>
      <c r="G5360" s="325">
        <v>9.5152800000000006</v>
      </c>
    </row>
    <row r="5361" spans="1:7" s="131" customFormat="1" ht="51.75" x14ac:dyDescent="0.25">
      <c r="A5361" s="143" t="s">
        <v>3115</v>
      </c>
      <c r="B5361" s="149" t="s">
        <v>3187</v>
      </c>
      <c r="C5361" s="40">
        <v>2022</v>
      </c>
      <c r="D5361" s="265" t="s">
        <v>1943</v>
      </c>
      <c r="E5361" s="112">
        <v>1</v>
      </c>
      <c r="F5361" s="112">
        <v>15</v>
      </c>
      <c r="G5361" s="325">
        <v>9.5152800000000006</v>
      </c>
    </row>
    <row r="5362" spans="1:7" s="131" customFormat="1" ht="51.75" x14ac:dyDescent="0.25">
      <c r="A5362" s="143" t="s">
        <v>3115</v>
      </c>
      <c r="B5362" s="149" t="s">
        <v>3187</v>
      </c>
      <c r="C5362" s="40">
        <v>2022</v>
      </c>
      <c r="D5362" s="265" t="s">
        <v>1943</v>
      </c>
      <c r="E5362" s="112">
        <v>1</v>
      </c>
      <c r="F5362" s="112">
        <v>15</v>
      </c>
      <c r="G5362" s="325">
        <v>9.5152800000000006</v>
      </c>
    </row>
    <row r="5363" spans="1:7" s="131" customFormat="1" ht="51.75" x14ac:dyDescent="0.25">
      <c r="A5363" s="143" t="s">
        <v>3115</v>
      </c>
      <c r="B5363" s="149" t="s">
        <v>3187</v>
      </c>
      <c r="C5363" s="40">
        <v>2022</v>
      </c>
      <c r="D5363" s="265" t="s">
        <v>1943</v>
      </c>
      <c r="E5363" s="112">
        <v>1</v>
      </c>
      <c r="F5363" s="112">
        <v>15</v>
      </c>
      <c r="G5363" s="325">
        <v>9.5152800000000006</v>
      </c>
    </row>
    <row r="5364" spans="1:7" s="131" customFormat="1" ht="51.75" x14ac:dyDescent="0.25">
      <c r="A5364" s="143" t="s">
        <v>3115</v>
      </c>
      <c r="B5364" s="149" t="s">
        <v>3187</v>
      </c>
      <c r="C5364" s="40">
        <v>2022</v>
      </c>
      <c r="D5364" s="265" t="s">
        <v>1943</v>
      </c>
      <c r="E5364" s="112">
        <v>1</v>
      </c>
      <c r="F5364" s="112">
        <v>15</v>
      </c>
      <c r="G5364" s="325">
        <v>9.5152800000000006</v>
      </c>
    </row>
    <row r="5365" spans="1:7" s="131" customFormat="1" ht="51.75" x14ac:dyDescent="0.25">
      <c r="A5365" s="143" t="s">
        <v>3115</v>
      </c>
      <c r="B5365" s="149" t="s">
        <v>3187</v>
      </c>
      <c r="C5365" s="40">
        <v>2022</v>
      </c>
      <c r="D5365" s="265" t="s">
        <v>1943</v>
      </c>
      <c r="E5365" s="112">
        <v>1</v>
      </c>
      <c r="F5365" s="112">
        <v>15</v>
      </c>
      <c r="G5365" s="325">
        <v>9.5152800000000006</v>
      </c>
    </row>
    <row r="5366" spans="1:7" s="131" customFormat="1" ht="51.75" x14ac:dyDescent="0.25">
      <c r="A5366" s="143" t="s">
        <v>3115</v>
      </c>
      <c r="B5366" s="149" t="s">
        <v>3187</v>
      </c>
      <c r="C5366" s="40">
        <v>2022</v>
      </c>
      <c r="D5366" s="265" t="s">
        <v>1943</v>
      </c>
      <c r="E5366" s="112">
        <v>1</v>
      </c>
      <c r="F5366" s="112">
        <v>15</v>
      </c>
      <c r="G5366" s="325">
        <v>9.5152800000000006</v>
      </c>
    </row>
    <row r="5367" spans="1:7" s="131" customFormat="1" ht="51.75" x14ac:dyDescent="0.25">
      <c r="A5367" s="143" t="s">
        <v>3115</v>
      </c>
      <c r="B5367" s="149" t="s">
        <v>3187</v>
      </c>
      <c r="C5367" s="40">
        <v>2022</v>
      </c>
      <c r="D5367" s="265" t="s">
        <v>1943</v>
      </c>
      <c r="E5367" s="112">
        <v>1</v>
      </c>
      <c r="F5367" s="112">
        <v>15</v>
      </c>
      <c r="G5367" s="325">
        <v>9.5152800000000006</v>
      </c>
    </row>
    <row r="5368" spans="1:7" s="131" customFormat="1" ht="51.75" x14ac:dyDescent="0.25">
      <c r="A5368" s="143" t="s">
        <v>3115</v>
      </c>
      <c r="B5368" s="149" t="s">
        <v>3187</v>
      </c>
      <c r="C5368" s="40">
        <v>2022</v>
      </c>
      <c r="D5368" s="265" t="s">
        <v>1943</v>
      </c>
      <c r="E5368" s="112">
        <v>1</v>
      </c>
      <c r="F5368" s="112">
        <v>15</v>
      </c>
      <c r="G5368" s="325">
        <v>9.5152800000000006</v>
      </c>
    </row>
    <row r="5369" spans="1:7" s="131" customFormat="1" ht="51.75" x14ac:dyDescent="0.25">
      <c r="A5369" s="143" t="s">
        <v>3115</v>
      </c>
      <c r="B5369" s="149" t="s">
        <v>3187</v>
      </c>
      <c r="C5369" s="40">
        <v>2022</v>
      </c>
      <c r="D5369" s="265" t="s">
        <v>1943</v>
      </c>
      <c r="E5369" s="112">
        <v>1</v>
      </c>
      <c r="F5369" s="112">
        <v>15</v>
      </c>
      <c r="G5369" s="325">
        <v>9.5152800000000006</v>
      </c>
    </row>
    <row r="5370" spans="1:7" s="131" customFormat="1" ht="51.75" x14ac:dyDescent="0.25">
      <c r="A5370" s="143" t="s">
        <v>3115</v>
      </c>
      <c r="B5370" s="149" t="s">
        <v>3187</v>
      </c>
      <c r="C5370" s="40">
        <v>2022</v>
      </c>
      <c r="D5370" s="265" t="s">
        <v>1943</v>
      </c>
      <c r="E5370" s="112">
        <v>1</v>
      </c>
      <c r="F5370" s="112">
        <v>15</v>
      </c>
      <c r="G5370" s="325">
        <v>9.5152800000000006</v>
      </c>
    </row>
    <row r="5371" spans="1:7" s="131" customFormat="1" ht="51.75" x14ac:dyDescent="0.25">
      <c r="A5371" s="143" t="s">
        <v>3115</v>
      </c>
      <c r="B5371" s="149" t="s">
        <v>3187</v>
      </c>
      <c r="C5371" s="40">
        <v>2022</v>
      </c>
      <c r="D5371" s="265" t="s">
        <v>1943</v>
      </c>
      <c r="E5371" s="112">
        <v>1</v>
      </c>
      <c r="F5371" s="112">
        <v>15</v>
      </c>
      <c r="G5371" s="325">
        <v>9.5152800000000006</v>
      </c>
    </row>
    <row r="5372" spans="1:7" s="131" customFormat="1" ht="51.75" x14ac:dyDescent="0.25">
      <c r="A5372" s="143" t="s">
        <v>3115</v>
      </c>
      <c r="B5372" s="149" t="s">
        <v>3187</v>
      </c>
      <c r="C5372" s="40">
        <v>2022</v>
      </c>
      <c r="D5372" s="265" t="s">
        <v>1943</v>
      </c>
      <c r="E5372" s="112">
        <v>1</v>
      </c>
      <c r="F5372" s="112">
        <v>15</v>
      </c>
      <c r="G5372" s="325">
        <v>9.5152800000000006</v>
      </c>
    </row>
    <row r="5373" spans="1:7" s="131" customFormat="1" ht="51.75" x14ac:dyDescent="0.25">
      <c r="A5373" s="143" t="s">
        <v>3115</v>
      </c>
      <c r="B5373" s="149" t="s">
        <v>3187</v>
      </c>
      <c r="C5373" s="40">
        <v>2022</v>
      </c>
      <c r="D5373" s="265" t="s">
        <v>1943</v>
      </c>
      <c r="E5373" s="112">
        <v>1</v>
      </c>
      <c r="F5373" s="112">
        <v>15</v>
      </c>
      <c r="G5373" s="325">
        <v>9.5152800000000006</v>
      </c>
    </row>
    <row r="5374" spans="1:7" s="131" customFormat="1" ht="51.75" x14ac:dyDescent="0.25">
      <c r="A5374" s="143" t="s">
        <v>3115</v>
      </c>
      <c r="B5374" s="149" t="s">
        <v>3187</v>
      </c>
      <c r="C5374" s="40">
        <v>2022</v>
      </c>
      <c r="D5374" s="265" t="s">
        <v>1943</v>
      </c>
      <c r="E5374" s="112">
        <v>1</v>
      </c>
      <c r="F5374" s="112">
        <v>15</v>
      </c>
      <c r="G5374" s="325">
        <v>9.5152800000000006</v>
      </c>
    </row>
    <row r="5375" spans="1:7" s="131" customFormat="1" ht="51.75" x14ac:dyDescent="0.25">
      <c r="A5375" s="143" t="s">
        <v>3115</v>
      </c>
      <c r="B5375" s="149" t="s">
        <v>3187</v>
      </c>
      <c r="C5375" s="40">
        <v>2022</v>
      </c>
      <c r="D5375" s="265" t="s">
        <v>1943</v>
      </c>
      <c r="E5375" s="112">
        <v>1</v>
      </c>
      <c r="F5375" s="112">
        <v>15</v>
      </c>
      <c r="G5375" s="325">
        <v>9.5152800000000006</v>
      </c>
    </row>
    <row r="5376" spans="1:7" s="131" customFormat="1" ht="51.75" x14ac:dyDescent="0.25">
      <c r="A5376" s="143" t="s">
        <v>3115</v>
      </c>
      <c r="B5376" s="149" t="s">
        <v>3187</v>
      </c>
      <c r="C5376" s="40">
        <v>2022</v>
      </c>
      <c r="D5376" s="265" t="s">
        <v>1943</v>
      </c>
      <c r="E5376" s="112">
        <v>1</v>
      </c>
      <c r="F5376" s="112">
        <v>15</v>
      </c>
      <c r="G5376" s="325">
        <v>9.5152800000000006</v>
      </c>
    </row>
    <row r="5377" spans="1:7" s="131" customFormat="1" ht="51.75" x14ac:dyDescent="0.25">
      <c r="A5377" s="143" t="s">
        <v>3115</v>
      </c>
      <c r="B5377" s="149" t="s">
        <v>3187</v>
      </c>
      <c r="C5377" s="40">
        <v>2022</v>
      </c>
      <c r="D5377" s="265" t="s">
        <v>1943</v>
      </c>
      <c r="E5377" s="112">
        <v>1</v>
      </c>
      <c r="F5377" s="112">
        <v>15</v>
      </c>
      <c r="G5377" s="325">
        <v>9.5152800000000006</v>
      </c>
    </row>
    <row r="5378" spans="1:7" s="131" customFormat="1" ht="51.75" x14ac:dyDescent="0.25">
      <c r="A5378" s="143" t="s">
        <v>3115</v>
      </c>
      <c r="B5378" s="149" t="s">
        <v>3187</v>
      </c>
      <c r="C5378" s="40">
        <v>2022</v>
      </c>
      <c r="D5378" s="265" t="s">
        <v>1943</v>
      </c>
      <c r="E5378" s="112">
        <v>1</v>
      </c>
      <c r="F5378" s="112">
        <v>15</v>
      </c>
      <c r="G5378" s="325">
        <v>9.5152800000000006</v>
      </c>
    </row>
    <row r="5379" spans="1:7" s="131" customFormat="1" ht="51.75" x14ac:dyDescent="0.25">
      <c r="A5379" s="143" t="s">
        <v>3115</v>
      </c>
      <c r="B5379" s="149" t="s">
        <v>3187</v>
      </c>
      <c r="C5379" s="40">
        <v>2022</v>
      </c>
      <c r="D5379" s="265" t="s">
        <v>1943</v>
      </c>
      <c r="E5379" s="112">
        <v>1</v>
      </c>
      <c r="F5379" s="112">
        <v>15</v>
      </c>
      <c r="G5379" s="325">
        <v>9.5152800000000006</v>
      </c>
    </row>
    <row r="5380" spans="1:7" s="131" customFormat="1" ht="51.75" x14ac:dyDescent="0.25">
      <c r="A5380" s="143" t="s">
        <v>3115</v>
      </c>
      <c r="B5380" s="149" t="s">
        <v>3187</v>
      </c>
      <c r="C5380" s="40">
        <v>2022</v>
      </c>
      <c r="D5380" s="265" t="s">
        <v>1943</v>
      </c>
      <c r="E5380" s="112">
        <v>1</v>
      </c>
      <c r="F5380" s="112">
        <v>15</v>
      </c>
      <c r="G5380" s="325">
        <v>9.5152800000000006</v>
      </c>
    </row>
    <row r="5381" spans="1:7" s="131" customFormat="1" ht="51.75" x14ac:dyDescent="0.25">
      <c r="A5381" s="143" t="s">
        <v>3115</v>
      </c>
      <c r="B5381" s="149" t="s">
        <v>3187</v>
      </c>
      <c r="C5381" s="40">
        <v>2022</v>
      </c>
      <c r="D5381" s="265" t="s">
        <v>1943</v>
      </c>
      <c r="E5381" s="112">
        <v>1</v>
      </c>
      <c r="F5381" s="112">
        <v>15</v>
      </c>
      <c r="G5381" s="325">
        <v>9.5152800000000006</v>
      </c>
    </row>
    <row r="5382" spans="1:7" s="131" customFormat="1" ht="51.75" x14ac:dyDescent="0.25">
      <c r="A5382" s="143" t="s">
        <v>3115</v>
      </c>
      <c r="B5382" s="149" t="s">
        <v>3187</v>
      </c>
      <c r="C5382" s="40">
        <v>2022</v>
      </c>
      <c r="D5382" s="265" t="s">
        <v>1943</v>
      </c>
      <c r="E5382" s="112">
        <v>1</v>
      </c>
      <c r="F5382" s="112">
        <v>15</v>
      </c>
      <c r="G5382" s="325">
        <v>9.5152800000000006</v>
      </c>
    </row>
    <row r="5383" spans="1:7" s="131" customFormat="1" ht="51.75" x14ac:dyDescent="0.25">
      <c r="A5383" s="143" t="s">
        <v>3115</v>
      </c>
      <c r="B5383" s="149" t="s">
        <v>3187</v>
      </c>
      <c r="C5383" s="40">
        <v>2022</v>
      </c>
      <c r="D5383" s="265" t="s">
        <v>1943</v>
      </c>
      <c r="E5383" s="112">
        <v>1</v>
      </c>
      <c r="F5383" s="112">
        <v>15</v>
      </c>
      <c r="G5383" s="325">
        <v>9.5152800000000006</v>
      </c>
    </row>
    <row r="5384" spans="1:7" s="131" customFormat="1" ht="51.75" x14ac:dyDescent="0.25">
      <c r="A5384" s="143" t="s">
        <v>3115</v>
      </c>
      <c r="B5384" s="149" t="s">
        <v>3187</v>
      </c>
      <c r="C5384" s="40">
        <v>2022</v>
      </c>
      <c r="D5384" s="265" t="s">
        <v>1943</v>
      </c>
      <c r="E5384" s="112">
        <v>1</v>
      </c>
      <c r="F5384" s="112">
        <v>15</v>
      </c>
      <c r="G5384" s="325">
        <v>9.5152800000000006</v>
      </c>
    </row>
    <row r="5385" spans="1:7" s="131" customFormat="1" ht="51.75" x14ac:dyDescent="0.25">
      <c r="A5385" s="143" t="s">
        <v>3115</v>
      </c>
      <c r="B5385" s="149" t="s">
        <v>3187</v>
      </c>
      <c r="C5385" s="40">
        <v>2022</v>
      </c>
      <c r="D5385" s="265" t="s">
        <v>1943</v>
      </c>
      <c r="E5385" s="112">
        <v>1</v>
      </c>
      <c r="F5385" s="112">
        <v>15</v>
      </c>
      <c r="G5385" s="325">
        <v>9.5152800000000006</v>
      </c>
    </row>
    <row r="5386" spans="1:7" s="131" customFormat="1" ht="51.75" x14ac:dyDescent="0.25">
      <c r="A5386" s="143" t="s">
        <v>3115</v>
      </c>
      <c r="B5386" s="149" t="s">
        <v>3187</v>
      </c>
      <c r="C5386" s="40">
        <v>2022</v>
      </c>
      <c r="D5386" s="265" t="s">
        <v>1943</v>
      </c>
      <c r="E5386" s="112">
        <v>1</v>
      </c>
      <c r="F5386" s="112">
        <v>15</v>
      </c>
      <c r="G5386" s="325">
        <v>9.5152800000000006</v>
      </c>
    </row>
    <row r="5387" spans="1:7" s="131" customFormat="1" ht="51.75" x14ac:dyDescent="0.25">
      <c r="A5387" s="143" t="s">
        <v>3115</v>
      </c>
      <c r="B5387" s="149" t="s">
        <v>3187</v>
      </c>
      <c r="C5387" s="40">
        <v>2022</v>
      </c>
      <c r="D5387" s="265" t="s">
        <v>1943</v>
      </c>
      <c r="E5387" s="112">
        <v>1</v>
      </c>
      <c r="F5387" s="112">
        <v>15</v>
      </c>
      <c r="G5387" s="325">
        <v>9.5152800000000006</v>
      </c>
    </row>
    <row r="5388" spans="1:7" s="131" customFormat="1" ht="51.75" x14ac:dyDescent="0.25">
      <c r="A5388" s="143" t="s">
        <v>3115</v>
      </c>
      <c r="B5388" s="149" t="s">
        <v>3187</v>
      </c>
      <c r="C5388" s="40">
        <v>2022</v>
      </c>
      <c r="D5388" s="265" t="s">
        <v>1943</v>
      </c>
      <c r="E5388" s="112">
        <v>1</v>
      </c>
      <c r="F5388" s="112">
        <v>15</v>
      </c>
      <c r="G5388" s="325">
        <v>9.5152800000000006</v>
      </c>
    </row>
    <row r="5389" spans="1:7" s="131" customFormat="1" ht="51.75" x14ac:dyDescent="0.25">
      <c r="A5389" s="143" t="s">
        <v>3115</v>
      </c>
      <c r="B5389" s="149" t="s">
        <v>3187</v>
      </c>
      <c r="C5389" s="40">
        <v>2022</v>
      </c>
      <c r="D5389" s="265" t="s">
        <v>1943</v>
      </c>
      <c r="E5389" s="112">
        <v>1</v>
      </c>
      <c r="F5389" s="112">
        <v>15</v>
      </c>
      <c r="G5389" s="325">
        <v>9.5152800000000006</v>
      </c>
    </row>
    <row r="5390" spans="1:7" s="131" customFormat="1" ht="51.75" x14ac:dyDescent="0.25">
      <c r="A5390" s="143" t="s">
        <v>3115</v>
      </c>
      <c r="B5390" s="149" t="s">
        <v>3187</v>
      </c>
      <c r="C5390" s="40">
        <v>2022</v>
      </c>
      <c r="D5390" s="265" t="s">
        <v>1943</v>
      </c>
      <c r="E5390" s="112">
        <v>1</v>
      </c>
      <c r="F5390" s="112">
        <v>15</v>
      </c>
      <c r="G5390" s="325">
        <v>9.5152800000000006</v>
      </c>
    </row>
    <row r="5391" spans="1:7" s="131" customFormat="1" ht="51.75" x14ac:dyDescent="0.25">
      <c r="A5391" s="143" t="s">
        <v>3115</v>
      </c>
      <c r="B5391" s="149" t="s">
        <v>3187</v>
      </c>
      <c r="C5391" s="40">
        <v>2022</v>
      </c>
      <c r="D5391" s="265" t="s">
        <v>1943</v>
      </c>
      <c r="E5391" s="112">
        <v>1</v>
      </c>
      <c r="F5391" s="112">
        <v>15</v>
      </c>
      <c r="G5391" s="325">
        <v>9.5152800000000006</v>
      </c>
    </row>
    <row r="5392" spans="1:7" s="131" customFormat="1" ht="51.75" x14ac:dyDescent="0.25">
      <c r="A5392" s="143" t="s">
        <v>3115</v>
      </c>
      <c r="B5392" s="149" t="s">
        <v>3187</v>
      </c>
      <c r="C5392" s="40">
        <v>2022</v>
      </c>
      <c r="D5392" s="265" t="s">
        <v>1943</v>
      </c>
      <c r="E5392" s="112">
        <v>1</v>
      </c>
      <c r="F5392" s="112">
        <v>15</v>
      </c>
      <c r="G5392" s="325">
        <v>9.5152800000000006</v>
      </c>
    </row>
    <row r="5393" spans="1:7" s="131" customFormat="1" ht="51.75" x14ac:dyDescent="0.25">
      <c r="A5393" s="143" t="s">
        <v>3115</v>
      </c>
      <c r="B5393" s="149" t="s">
        <v>3187</v>
      </c>
      <c r="C5393" s="40">
        <v>2022</v>
      </c>
      <c r="D5393" s="265" t="s">
        <v>1943</v>
      </c>
      <c r="E5393" s="112">
        <v>1</v>
      </c>
      <c r="F5393" s="112">
        <v>15</v>
      </c>
      <c r="G5393" s="325">
        <v>9.5152800000000006</v>
      </c>
    </row>
    <row r="5394" spans="1:7" s="131" customFormat="1" ht="51.75" x14ac:dyDescent="0.25">
      <c r="A5394" s="143" t="s">
        <v>3115</v>
      </c>
      <c r="B5394" s="149" t="s">
        <v>3187</v>
      </c>
      <c r="C5394" s="40">
        <v>2022</v>
      </c>
      <c r="D5394" s="265" t="s">
        <v>1943</v>
      </c>
      <c r="E5394" s="112">
        <v>1</v>
      </c>
      <c r="F5394" s="112">
        <v>15</v>
      </c>
      <c r="G5394" s="325">
        <v>9.5152800000000006</v>
      </c>
    </row>
    <row r="5395" spans="1:7" s="131" customFormat="1" ht="51.75" x14ac:dyDescent="0.25">
      <c r="A5395" s="143" t="s">
        <v>3115</v>
      </c>
      <c r="B5395" s="149" t="s">
        <v>3187</v>
      </c>
      <c r="C5395" s="40">
        <v>2022</v>
      </c>
      <c r="D5395" s="265" t="s">
        <v>1943</v>
      </c>
      <c r="E5395" s="112">
        <v>1</v>
      </c>
      <c r="F5395" s="112">
        <v>15</v>
      </c>
      <c r="G5395" s="325">
        <v>9.5152800000000006</v>
      </c>
    </row>
    <row r="5396" spans="1:7" s="131" customFormat="1" ht="51.75" x14ac:dyDescent="0.25">
      <c r="A5396" s="143" t="s">
        <v>3115</v>
      </c>
      <c r="B5396" s="149" t="s">
        <v>3187</v>
      </c>
      <c r="C5396" s="40">
        <v>2022</v>
      </c>
      <c r="D5396" s="265" t="s">
        <v>1943</v>
      </c>
      <c r="E5396" s="112">
        <v>1</v>
      </c>
      <c r="F5396" s="112">
        <v>15</v>
      </c>
      <c r="G5396" s="325">
        <v>9.5152800000000006</v>
      </c>
    </row>
    <row r="5397" spans="1:7" s="131" customFormat="1" ht="51.75" x14ac:dyDescent="0.25">
      <c r="A5397" s="143" t="s">
        <v>3115</v>
      </c>
      <c r="B5397" s="149" t="s">
        <v>3187</v>
      </c>
      <c r="C5397" s="40">
        <v>2022</v>
      </c>
      <c r="D5397" s="265" t="s">
        <v>1943</v>
      </c>
      <c r="E5397" s="112">
        <v>1</v>
      </c>
      <c r="F5397" s="112">
        <v>15</v>
      </c>
      <c r="G5397" s="325">
        <v>9.5152800000000006</v>
      </c>
    </row>
    <row r="5398" spans="1:7" s="131" customFormat="1" ht="51.75" x14ac:dyDescent="0.25">
      <c r="A5398" s="143" t="s">
        <v>3115</v>
      </c>
      <c r="B5398" s="149" t="s">
        <v>3187</v>
      </c>
      <c r="C5398" s="40">
        <v>2022</v>
      </c>
      <c r="D5398" s="265" t="s">
        <v>1943</v>
      </c>
      <c r="E5398" s="112">
        <v>1</v>
      </c>
      <c r="F5398" s="112">
        <v>15</v>
      </c>
      <c r="G5398" s="325">
        <v>9.5152800000000006</v>
      </c>
    </row>
    <row r="5399" spans="1:7" s="131" customFormat="1" ht="51.75" x14ac:dyDescent="0.25">
      <c r="A5399" s="143" t="s">
        <v>3115</v>
      </c>
      <c r="B5399" s="149" t="s">
        <v>3187</v>
      </c>
      <c r="C5399" s="40">
        <v>2022</v>
      </c>
      <c r="D5399" s="265" t="s">
        <v>1943</v>
      </c>
      <c r="E5399" s="112">
        <v>1</v>
      </c>
      <c r="F5399" s="112">
        <v>15</v>
      </c>
      <c r="G5399" s="325">
        <v>9.5152800000000006</v>
      </c>
    </row>
    <row r="5400" spans="1:7" s="131" customFormat="1" ht="51.75" x14ac:dyDescent="0.25">
      <c r="A5400" s="143" t="s">
        <v>3115</v>
      </c>
      <c r="B5400" s="149" t="s">
        <v>3187</v>
      </c>
      <c r="C5400" s="40">
        <v>2022</v>
      </c>
      <c r="D5400" s="265" t="s">
        <v>1943</v>
      </c>
      <c r="E5400" s="112">
        <v>1</v>
      </c>
      <c r="F5400" s="112">
        <v>15</v>
      </c>
      <c r="G5400" s="325">
        <v>9.5152800000000006</v>
      </c>
    </row>
    <row r="5401" spans="1:7" s="131" customFormat="1" ht="51.75" x14ac:dyDescent="0.25">
      <c r="A5401" s="143" t="s">
        <v>3115</v>
      </c>
      <c r="B5401" s="149" t="s">
        <v>3187</v>
      </c>
      <c r="C5401" s="40">
        <v>2022</v>
      </c>
      <c r="D5401" s="265" t="s">
        <v>1943</v>
      </c>
      <c r="E5401" s="112">
        <v>1</v>
      </c>
      <c r="F5401" s="112">
        <v>15</v>
      </c>
      <c r="G5401" s="325">
        <v>9.5152800000000006</v>
      </c>
    </row>
    <row r="5402" spans="1:7" s="131" customFormat="1" ht="51.75" x14ac:dyDescent="0.25">
      <c r="A5402" s="143" t="s">
        <v>3115</v>
      </c>
      <c r="B5402" s="149" t="s">
        <v>3187</v>
      </c>
      <c r="C5402" s="40">
        <v>2022</v>
      </c>
      <c r="D5402" s="265" t="s">
        <v>1943</v>
      </c>
      <c r="E5402" s="112">
        <v>1</v>
      </c>
      <c r="F5402" s="112">
        <v>15</v>
      </c>
      <c r="G5402" s="325">
        <v>9.5152800000000006</v>
      </c>
    </row>
    <row r="5403" spans="1:7" s="131" customFormat="1" ht="51.75" x14ac:dyDescent="0.25">
      <c r="A5403" s="143" t="s">
        <v>3115</v>
      </c>
      <c r="B5403" s="149" t="s">
        <v>3187</v>
      </c>
      <c r="C5403" s="40">
        <v>2022</v>
      </c>
      <c r="D5403" s="265" t="s">
        <v>1943</v>
      </c>
      <c r="E5403" s="112">
        <v>1</v>
      </c>
      <c r="F5403" s="112">
        <v>15</v>
      </c>
      <c r="G5403" s="325">
        <v>9.5152800000000006</v>
      </c>
    </row>
    <row r="5404" spans="1:7" s="131" customFormat="1" ht="51.75" x14ac:dyDescent="0.25">
      <c r="A5404" s="143" t="s">
        <v>3115</v>
      </c>
      <c r="B5404" s="149" t="s">
        <v>3187</v>
      </c>
      <c r="C5404" s="40">
        <v>2022</v>
      </c>
      <c r="D5404" s="265" t="s">
        <v>1943</v>
      </c>
      <c r="E5404" s="112">
        <v>1</v>
      </c>
      <c r="F5404" s="112">
        <v>15</v>
      </c>
      <c r="G5404" s="325">
        <v>9.5152800000000006</v>
      </c>
    </row>
    <row r="5405" spans="1:7" s="131" customFormat="1" ht="51.75" x14ac:dyDescent="0.25">
      <c r="A5405" s="143" t="s">
        <v>3115</v>
      </c>
      <c r="B5405" s="149" t="s">
        <v>3187</v>
      </c>
      <c r="C5405" s="40">
        <v>2022</v>
      </c>
      <c r="D5405" s="265" t="s">
        <v>1943</v>
      </c>
      <c r="E5405" s="112">
        <v>1</v>
      </c>
      <c r="F5405" s="112">
        <v>15</v>
      </c>
      <c r="G5405" s="325">
        <v>9.5152800000000006</v>
      </c>
    </row>
    <row r="5406" spans="1:7" s="131" customFormat="1" ht="51.75" x14ac:dyDescent="0.25">
      <c r="A5406" s="143" t="s">
        <v>3115</v>
      </c>
      <c r="B5406" s="149" t="s">
        <v>3187</v>
      </c>
      <c r="C5406" s="40">
        <v>2022</v>
      </c>
      <c r="D5406" s="265" t="s">
        <v>1943</v>
      </c>
      <c r="E5406" s="112">
        <v>1</v>
      </c>
      <c r="F5406" s="112">
        <v>15</v>
      </c>
      <c r="G5406" s="325">
        <v>9.5152800000000006</v>
      </c>
    </row>
    <row r="5407" spans="1:7" s="131" customFormat="1" ht="51.75" x14ac:dyDescent="0.25">
      <c r="A5407" s="143" t="s">
        <v>3115</v>
      </c>
      <c r="B5407" s="149" t="s">
        <v>3187</v>
      </c>
      <c r="C5407" s="40">
        <v>2022</v>
      </c>
      <c r="D5407" s="265" t="s">
        <v>1943</v>
      </c>
      <c r="E5407" s="112">
        <v>1</v>
      </c>
      <c r="F5407" s="112">
        <v>15</v>
      </c>
      <c r="G5407" s="325">
        <v>9.5152800000000006</v>
      </c>
    </row>
    <row r="5408" spans="1:7" s="131" customFormat="1" ht="51.75" x14ac:dyDescent="0.25">
      <c r="A5408" s="143" t="s">
        <v>3115</v>
      </c>
      <c r="B5408" s="149" t="s">
        <v>3187</v>
      </c>
      <c r="C5408" s="40">
        <v>2022</v>
      </c>
      <c r="D5408" s="265" t="s">
        <v>1943</v>
      </c>
      <c r="E5408" s="112">
        <v>1</v>
      </c>
      <c r="F5408" s="112">
        <v>15</v>
      </c>
      <c r="G5408" s="325">
        <v>9.5152800000000006</v>
      </c>
    </row>
    <row r="5409" spans="1:7" s="131" customFormat="1" ht="51.75" x14ac:dyDescent="0.25">
      <c r="A5409" s="143" t="s">
        <v>3115</v>
      </c>
      <c r="B5409" s="149" t="s">
        <v>3187</v>
      </c>
      <c r="C5409" s="40">
        <v>2022</v>
      </c>
      <c r="D5409" s="265" t="s">
        <v>1943</v>
      </c>
      <c r="E5409" s="112">
        <v>1</v>
      </c>
      <c r="F5409" s="112">
        <v>15</v>
      </c>
      <c r="G5409" s="325">
        <v>9.5152800000000006</v>
      </c>
    </row>
    <row r="5410" spans="1:7" s="131" customFormat="1" ht="51.75" x14ac:dyDescent="0.25">
      <c r="A5410" s="143" t="s">
        <v>3115</v>
      </c>
      <c r="B5410" s="149" t="s">
        <v>3187</v>
      </c>
      <c r="C5410" s="40">
        <v>2022</v>
      </c>
      <c r="D5410" s="265" t="s">
        <v>1943</v>
      </c>
      <c r="E5410" s="112">
        <v>1</v>
      </c>
      <c r="F5410" s="112">
        <v>15</v>
      </c>
      <c r="G5410" s="325">
        <v>9.5152800000000006</v>
      </c>
    </row>
    <row r="5411" spans="1:7" s="131" customFormat="1" ht="51.75" x14ac:dyDescent="0.25">
      <c r="A5411" s="143" t="s">
        <v>3115</v>
      </c>
      <c r="B5411" s="149" t="s">
        <v>3187</v>
      </c>
      <c r="C5411" s="40">
        <v>2022</v>
      </c>
      <c r="D5411" s="265" t="s">
        <v>1943</v>
      </c>
      <c r="E5411" s="112">
        <v>1</v>
      </c>
      <c r="F5411" s="112">
        <v>15</v>
      </c>
      <c r="G5411" s="325">
        <v>3.65402</v>
      </c>
    </row>
    <row r="5412" spans="1:7" s="131" customFormat="1" ht="51.75" x14ac:dyDescent="0.25">
      <c r="A5412" s="143" t="s">
        <v>3115</v>
      </c>
      <c r="B5412" s="149" t="s">
        <v>3187</v>
      </c>
      <c r="C5412" s="40">
        <v>2022</v>
      </c>
      <c r="D5412" s="265" t="s">
        <v>1943</v>
      </c>
      <c r="E5412" s="112">
        <v>1</v>
      </c>
      <c r="F5412" s="112">
        <v>15</v>
      </c>
      <c r="G5412" s="325">
        <v>2.24485</v>
      </c>
    </row>
    <row r="5413" spans="1:7" s="131" customFormat="1" ht="51.75" x14ac:dyDescent="0.25">
      <c r="A5413" s="143" t="s">
        <v>3115</v>
      </c>
      <c r="B5413" s="149" t="s">
        <v>3187</v>
      </c>
      <c r="C5413" s="40">
        <v>2022</v>
      </c>
      <c r="D5413" s="265" t="s">
        <v>1943</v>
      </c>
      <c r="E5413" s="112">
        <v>1</v>
      </c>
      <c r="F5413" s="112">
        <v>15</v>
      </c>
      <c r="G5413" s="325">
        <v>3.65402</v>
      </c>
    </row>
    <row r="5414" spans="1:7" s="131" customFormat="1" ht="51.75" x14ac:dyDescent="0.25">
      <c r="A5414" s="143" t="s">
        <v>3115</v>
      </c>
      <c r="B5414" s="149" t="s">
        <v>3187</v>
      </c>
      <c r="C5414" s="40">
        <v>2022</v>
      </c>
      <c r="D5414" s="265" t="s">
        <v>1943</v>
      </c>
      <c r="E5414" s="112">
        <v>1</v>
      </c>
      <c r="F5414" s="112">
        <v>15</v>
      </c>
      <c r="G5414" s="325">
        <v>9.7549899999999994</v>
      </c>
    </row>
    <row r="5415" spans="1:7" s="131" customFormat="1" ht="51.75" x14ac:dyDescent="0.25">
      <c r="A5415" s="143" t="s">
        <v>3115</v>
      </c>
      <c r="B5415" s="149" t="s">
        <v>3187</v>
      </c>
      <c r="C5415" s="40">
        <v>2022</v>
      </c>
      <c r="D5415" s="265" t="s">
        <v>1943</v>
      </c>
      <c r="E5415" s="112">
        <v>1</v>
      </c>
      <c r="F5415" s="112">
        <v>15</v>
      </c>
      <c r="G5415" s="325">
        <v>9.7549899999999994</v>
      </c>
    </row>
    <row r="5416" spans="1:7" s="131" customFormat="1" ht="51.75" x14ac:dyDescent="0.25">
      <c r="A5416" s="143" t="s">
        <v>3115</v>
      </c>
      <c r="B5416" s="149" t="s">
        <v>3187</v>
      </c>
      <c r="C5416" s="40">
        <v>2022</v>
      </c>
      <c r="D5416" s="265" t="s">
        <v>1943</v>
      </c>
      <c r="E5416" s="112">
        <v>1</v>
      </c>
      <c r="F5416" s="112">
        <v>15</v>
      </c>
      <c r="G5416" s="325">
        <v>9.7549899999999994</v>
      </c>
    </row>
    <row r="5417" spans="1:7" s="131" customFormat="1" ht="51.75" x14ac:dyDescent="0.25">
      <c r="A5417" s="143" t="s">
        <v>3115</v>
      </c>
      <c r="B5417" s="149" t="s">
        <v>3187</v>
      </c>
      <c r="C5417" s="40">
        <v>2022</v>
      </c>
      <c r="D5417" s="265" t="s">
        <v>1943</v>
      </c>
      <c r="E5417" s="112">
        <v>1</v>
      </c>
      <c r="F5417" s="112">
        <v>15</v>
      </c>
      <c r="G5417" s="325">
        <v>9.7549899999999994</v>
      </c>
    </row>
    <row r="5418" spans="1:7" s="131" customFormat="1" ht="51.75" x14ac:dyDescent="0.25">
      <c r="A5418" s="143" t="s">
        <v>3115</v>
      </c>
      <c r="B5418" s="149" t="s">
        <v>3187</v>
      </c>
      <c r="C5418" s="40">
        <v>2022</v>
      </c>
      <c r="D5418" s="265" t="s">
        <v>1943</v>
      </c>
      <c r="E5418" s="112">
        <v>1</v>
      </c>
      <c r="F5418" s="112">
        <v>15</v>
      </c>
      <c r="G5418" s="325">
        <v>9.7549899999999994</v>
      </c>
    </row>
    <row r="5419" spans="1:7" s="131" customFormat="1" ht="51.75" x14ac:dyDescent="0.25">
      <c r="A5419" s="143" t="s">
        <v>3115</v>
      </c>
      <c r="B5419" s="149" t="s">
        <v>3187</v>
      </c>
      <c r="C5419" s="40">
        <v>2022</v>
      </c>
      <c r="D5419" s="265" t="s">
        <v>1943</v>
      </c>
      <c r="E5419" s="112">
        <v>1</v>
      </c>
      <c r="F5419" s="112">
        <v>15</v>
      </c>
      <c r="G5419" s="325">
        <v>9.7549899999999994</v>
      </c>
    </row>
    <row r="5420" spans="1:7" s="131" customFormat="1" ht="51.75" x14ac:dyDescent="0.25">
      <c r="A5420" s="143" t="s">
        <v>3115</v>
      </c>
      <c r="B5420" s="149" t="s">
        <v>3187</v>
      </c>
      <c r="C5420" s="40">
        <v>2022</v>
      </c>
      <c r="D5420" s="265" t="s">
        <v>1943</v>
      </c>
      <c r="E5420" s="112">
        <v>1</v>
      </c>
      <c r="F5420" s="112">
        <v>15</v>
      </c>
      <c r="G5420" s="325">
        <v>9.7549899999999994</v>
      </c>
    </row>
    <row r="5421" spans="1:7" s="131" customFormat="1" ht="51.75" x14ac:dyDescent="0.25">
      <c r="A5421" s="143" t="s">
        <v>3115</v>
      </c>
      <c r="B5421" s="149" t="s">
        <v>3187</v>
      </c>
      <c r="C5421" s="40">
        <v>2022</v>
      </c>
      <c r="D5421" s="265" t="s">
        <v>1943</v>
      </c>
      <c r="E5421" s="112">
        <v>1</v>
      </c>
      <c r="F5421" s="112">
        <v>15</v>
      </c>
      <c r="G5421" s="325">
        <v>9.7549899999999994</v>
      </c>
    </row>
    <row r="5422" spans="1:7" s="131" customFormat="1" ht="51.75" x14ac:dyDescent="0.25">
      <c r="A5422" s="143" t="s">
        <v>3115</v>
      </c>
      <c r="B5422" s="149" t="s">
        <v>3187</v>
      </c>
      <c r="C5422" s="40">
        <v>2022</v>
      </c>
      <c r="D5422" s="265" t="s">
        <v>1943</v>
      </c>
      <c r="E5422" s="112">
        <v>1</v>
      </c>
      <c r="F5422" s="112">
        <v>15</v>
      </c>
      <c r="G5422" s="325">
        <v>9.7549899999999994</v>
      </c>
    </row>
    <row r="5423" spans="1:7" s="131" customFormat="1" ht="51.75" x14ac:dyDescent="0.25">
      <c r="A5423" s="143" t="s">
        <v>3115</v>
      </c>
      <c r="B5423" s="149" t="s">
        <v>3187</v>
      </c>
      <c r="C5423" s="40">
        <v>2022</v>
      </c>
      <c r="D5423" s="265" t="s">
        <v>1943</v>
      </c>
      <c r="E5423" s="112">
        <v>1</v>
      </c>
      <c r="F5423" s="112">
        <v>15</v>
      </c>
      <c r="G5423" s="325">
        <v>3.2754299999999996</v>
      </c>
    </row>
    <row r="5424" spans="1:7" s="131" customFormat="1" ht="51.75" x14ac:dyDescent="0.25">
      <c r="A5424" s="143" t="s">
        <v>3115</v>
      </c>
      <c r="B5424" s="149" t="s">
        <v>3187</v>
      </c>
      <c r="C5424" s="40">
        <v>2022</v>
      </c>
      <c r="D5424" s="265" t="s">
        <v>1943</v>
      </c>
      <c r="E5424" s="112">
        <v>1</v>
      </c>
      <c r="F5424" s="112">
        <v>15</v>
      </c>
      <c r="G5424" s="325">
        <v>3.2754299999999996</v>
      </c>
    </row>
    <row r="5425" spans="1:7" s="131" customFormat="1" ht="51.75" x14ac:dyDescent="0.25">
      <c r="A5425" s="143" t="s">
        <v>3115</v>
      </c>
      <c r="B5425" s="149" t="s">
        <v>3187</v>
      </c>
      <c r="C5425" s="40">
        <v>2022</v>
      </c>
      <c r="D5425" s="265" t="s">
        <v>1943</v>
      </c>
      <c r="E5425" s="112">
        <v>1</v>
      </c>
      <c r="F5425" s="112">
        <v>15</v>
      </c>
      <c r="G5425" s="325">
        <v>3.2754299999999996</v>
      </c>
    </row>
    <row r="5426" spans="1:7" s="131" customFormat="1" ht="51.75" x14ac:dyDescent="0.25">
      <c r="A5426" s="143" t="s">
        <v>3115</v>
      </c>
      <c r="B5426" s="149" t="s">
        <v>3187</v>
      </c>
      <c r="C5426" s="40">
        <v>2022</v>
      </c>
      <c r="D5426" s="265" t="s">
        <v>1943</v>
      </c>
      <c r="E5426" s="112">
        <v>1</v>
      </c>
      <c r="F5426" s="112">
        <v>15</v>
      </c>
      <c r="G5426" s="325">
        <v>5.4082600000000003</v>
      </c>
    </row>
    <row r="5427" spans="1:7" s="131" customFormat="1" ht="51.75" x14ac:dyDescent="0.25">
      <c r="A5427" s="143" t="s">
        <v>3115</v>
      </c>
      <c r="B5427" s="149" t="s">
        <v>3187</v>
      </c>
      <c r="C5427" s="40">
        <v>2022</v>
      </c>
      <c r="D5427" s="265" t="s">
        <v>1943</v>
      </c>
      <c r="E5427" s="112">
        <v>1</v>
      </c>
      <c r="F5427" s="112">
        <v>15</v>
      </c>
      <c r="G5427" s="325">
        <v>3.2754299999999996</v>
      </c>
    </row>
    <row r="5428" spans="1:7" s="131" customFormat="1" ht="51.75" x14ac:dyDescent="0.25">
      <c r="A5428" s="143" t="s">
        <v>3115</v>
      </c>
      <c r="B5428" s="149" t="s">
        <v>3187</v>
      </c>
      <c r="C5428" s="40">
        <v>2022</v>
      </c>
      <c r="D5428" s="265" t="s">
        <v>1943</v>
      </c>
      <c r="E5428" s="112">
        <v>1</v>
      </c>
      <c r="F5428" s="112">
        <v>15</v>
      </c>
      <c r="G5428" s="325">
        <v>9.7549899999999994</v>
      </c>
    </row>
    <row r="5429" spans="1:7" s="131" customFormat="1" ht="51.75" x14ac:dyDescent="0.25">
      <c r="A5429" s="143" t="s">
        <v>3115</v>
      </c>
      <c r="B5429" s="149" t="s">
        <v>3187</v>
      </c>
      <c r="C5429" s="40">
        <v>2022</v>
      </c>
      <c r="D5429" s="265" t="s">
        <v>1943</v>
      </c>
      <c r="E5429" s="112">
        <v>1</v>
      </c>
      <c r="F5429" s="112">
        <v>15</v>
      </c>
      <c r="G5429" s="325">
        <v>9.7549899999999994</v>
      </c>
    </row>
    <row r="5430" spans="1:7" s="131" customFormat="1" ht="51.75" x14ac:dyDescent="0.25">
      <c r="A5430" s="143" t="s">
        <v>3115</v>
      </c>
      <c r="B5430" s="149" t="s">
        <v>3187</v>
      </c>
      <c r="C5430" s="40">
        <v>2022</v>
      </c>
      <c r="D5430" s="265" t="s">
        <v>1943</v>
      </c>
      <c r="E5430" s="112">
        <v>1</v>
      </c>
      <c r="F5430" s="112">
        <v>15</v>
      </c>
      <c r="G5430" s="325">
        <v>9.7549899999999994</v>
      </c>
    </row>
    <row r="5431" spans="1:7" s="131" customFormat="1" ht="51.75" x14ac:dyDescent="0.25">
      <c r="A5431" s="143" t="s">
        <v>3115</v>
      </c>
      <c r="B5431" s="149" t="s">
        <v>3187</v>
      </c>
      <c r="C5431" s="40">
        <v>2022</v>
      </c>
      <c r="D5431" s="265" t="s">
        <v>1943</v>
      </c>
      <c r="E5431" s="112">
        <v>1</v>
      </c>
      <c r="F5431" s="112">
        <v>15</v>
      </c>
      <c r="G5431" s="325">
        <v>9.7549899999999994</v>
      </c>
    </row>
    <row r="5432" spans="1:7" s="131" customFormat="1" ht="51.75" x14ac:dyDescent="0.25">
      <c r="A5432" s="143" t="s">
        <v>3115</v>
      </c>
      <c r="B5432" s="149" t="s">
        <v>3187</v>
      </c>
      <c r="C5432" s="40">
        <v>2022</v>
      </c>
      <c r="D5432" s="265" t="s">
        <v>1943</v>
      </c>
      <c r="E5432" s="112">
        <v>1</v>
      </c>
      <c r="F5432" s="112">
        <v>15</v>
      </c>
      <c r="G5432" s="325">
        <v>5.4082600000000003</v>
      </c>
    </row>
    <row r="5433" spans="1:7" s="131" customFormat="1" ht="51.75" x14ac:dyDescent="0.25">
      <c r="A5433" s="143" t="s">
        <v>3115</v>
      </c>
      <c r="B5433" s="149" t="s">
        <v>3187</v>
      </c>
      <c r="C5433" s="40">
        <v>2022</v>
      </c>
      <c r="D5433" s="265" t="s">
        <v>1943</v>
      </c>
      <c r="E5433" s="112">
        <v>1</v>
      </c>
      <c r="F5433" s="112">
        <v>15</v>
      </c>
      <c r="G5433" s="325">
        <v>5.4082600000000003</v>
      </c>
    </row>
    <row r="5434" spans="1:7" s="131" customFormat="1" ht="51.75" x14ac:dyDescent="0.25">
      <c r="A5434" s="143" t="s">
        <v>3115</v>
      </c>
      <c r="B5434" s="149" t="s">
        <v>3187</v>
      </c>
      <c r="C5434" s="40">
        <v>2022</v>
      </c>
      <c r="D5434" s="265" t="s">
        <v>1943</v>
      </c>
      <c r="E5434" s="112">
        <v>1</v>
      </c>
      <c r="F5434" s="112">
        <v>15</v>
      </c>
      <c r="G5434" s="325">
        <v>5.4082600000000003</v>
      </c>
    </row>
    <row r="5435" spans="1:7" s="131" customFormat="1" ht="51.75" x14ac:dyDescent="0.25">
      <c r="A5435" s="143" t="s">
        <v>3115</v>
      </c>
      <c r="B5435" s="149" t="s">
        <v>3187</v>
      </c>
      <c r="C5435" s="40">
        <v>2022</v>
      </c>
      <c r="D5435" s="265" t="s">
        <v>1943</v>
      </c>
      <c r="E5435" s="112">
        <v>1</v>
      </c>
      <c r="F5435" s="112">
        <v>15</v>
      </c>
      <c r="G5435" s="325">
        <v>5.4082600000000003</v>
      </c>
    </row>
    <row r="5436" spans="1:7" s="131" customFormat="1" ht="51.75" x14ac:dyDescent="0.25">
      <c r="A5436" s="143" t="s">
        <v>3115</v>
      </c>
      <c r="B5436" s="149" t="s">
        <v>3187</v>
      </c>
      <c r="C5436" s="40">
        <v>2022</v>
      </c>
      <c r="D5436" s="265" t="s">
        <v>1943</v>
      </c>
      <c r="E5436" s="112">
        <v>1</v>
      </c>
      <c r="F5436" s="112">
        <v>15</v>
      </c>
      <c r="G5436" s="325">
        <v>5.4082600000000003</v>
      </c>
    </row>
    <row r="5437" spans="1:7" s="131" customFormat="1" ht="51.75" x14ac:dyDescent="0.25">
      <c r="A5437" s="143" t="s">
        <v>3115</v>
      </c>
      <c r="B5437" s="149" t="s">
        <v>3187</v>
      </c>
      <c r="C5437" s="40">
        <v>2022</v>
      </c>
      <c r="D5437" s="265" t="s">
        <v>1943</v>
      </c>
      <c r="E5437" s="112">
        <v>1</v>
      </c>
      <c r="F5437" s="112">
        <v>15</v>
      </c>
      <c r="G5437" s="325">
        <v>5.4082600000000003</v>
      </c>
    </row>
    <row r="5438" spans="1:7" s="131" customFormat="1" ht="51.75" x14ac:dyDescent="0.25">
      <c r="A5438" s="143" t="s">
        <v>3115</v>
      </c>
      <c r="B5438" s="149" t="s">
        <v>3187</v>
      </c>
      <c r="C5438" s="40">
        <v>2022</v>
      </c>
      <c r="D5438" s="265" t="s">
        <v>1943</v>
      </c>
      <c r="E5438" s="112">
        <v>1</v>
      </c>
      <c r="F5438" s="112">
        <v>15</v>
      </c>
      <c r="G5438" s="325">
        <v>5.4082600000000003</v>
      </c>
    </row>
    <row r="5439" spans="1:7" s="131" customFormat="1" ht="51.75" x14ac:dyDescent="0.25">
      <c r="A5439" s="143" t="s">
        <v>3115</v>
      </c>
      <c r="B5439" s="149" t="s">
        <v>3187</v>
      </c>
      <c r="C5439" s="40">
        <v>2022</v>
      </c>
      <c r="D5439" s="265" t="s">
        <v>1943</v>
      </c>
      <c r="E5439" s="112">
        <v>1</v>
      </c>
      <c r="F5439" s="112">
        <v>15</v>
      </c>
      <c r="G5439" s="325">
        <v>5.4082600000000003</v>
      </c>
    </row>
    <row r="5440" spans="1:7" s="131" customFormat="1" ht="51.75" x14ac:dyDescent="0.25">
      <c r="A5440" s="143" t="s">
        <v>3115</v>
      </c>
      <c r="B5440" s="149" t="s">
        <v>3187</v>
      </c>
      <c r="C5440" s="40">
        <v>2022</v>
      </c>
      <c r="D5440" s="265" t="s">
        <v>1943</v>
      </c>
      <c r="E5440" s="112">
        <v>1</v>
      </c>
      <c r="F5440" s="112">
        <v>15</v>
      </c>
      <c r="G5440" s="325">
        <v>5.4082600000000003</v>
      </c>
    </row>
    <row r="5441" spans="1:7" s="131" customFormat="1" ht="51.75" x14ac:dyDescent="0.25">
      <c r="A5441" s="143" t="s">
        <v>3115</v>
      </c>
      <c r="B5441" s="149" t="s">
        <v>3187</v>
      </c>
      <c r="C5441" s="40">
        <v>2022</v>
      </c>
      <c r="D5441" s="265" t="s">
        <v>1943</v>
      </c>
      <c r="E5441" s="112">
        <v>1</v>
      </c>
      <c r="F5441" s="112">
        <v>15</v>
      </c>
      <c r="G5441" s="325">
        <v>5.4082600000000003</v>
      </c>
    </row>
    <row r="5442" spans="1:7" s="131" customFormat="1" ht="51.75" x14ac:dyDescent="0.25">
      <c r="A5442" s="143" t="s">
        <v>3115</v>
      </c>
      <c r="B5442" s="149" t="s">
        <v>3187</v>
      </c>
      <c r="C5442" s="40">
        <v>2022</v>
      </c>
      <c r="D5442" s="265" t="s">
        <v>1943</v>
      </c>
      <c r="E5442" s="112">
        <v>1</v>
      </c>
      <c r="F5442" s="112">
        <v>15</v>
      </c>
      <c r="G5442" s="325">
        <v>5.4082600000000003</v>
      </c>
    </row>
    <row r="5443" spans="1:7" s="131" customFormat="1" ht="51.75" x14ac:dyDescent="0.25">
      <c r="A5443" s="143" t="s">
        <v>3115</v>
      </c>
      <c r="B5443" s="149" t="s">
        <v>3187</v>
      </c>
      <c r="C5443" s="40">
        <v>2022</v>
      </c>
      <c r="D5443" s="265" t="s">
        <v>1943</v>
      </c>
      <c r="E5443" s="112">
        <v>1</v>
      </c>
      <c r="F5443" s="112">
        <v>15</v>
      </c>
      <c r="G5443" s="325">
        <v>5.4082600000000003</v>
      </c>
    </row>
    <row r="5444" spans="1:7" s="131" customFormat="1" ht="51.75" x14ac:dyDescent="0.25">
      <c r="A5444" s="143" t="s">
        <v>3115</v>
      </c>
      <c r="B5444" s="149" t="s">
        <v>3187</v>
      </c>
      <c r="C5444" s="40">
        <v>2022</v>
      </c>
      <c r="D5444" s="265" t="s">
        <v>1943</v>
      </c>
      <c r="E5444" s="112">
        <v>1</v>
      </c>
      <c r="F5444" s="112">
        <v>15</v>
      </c>
      <c r="G5444" s="325">
        <v>5.4082600000000003</v>
      </c>
    </row>
    <row r="5445" spans="1:7" s="131" customFormat="1" ht="51.75" x14ac:dyDescent="0.25">
      <c r="A5445" s="143" t="s">
        <v>3115</v>
      </c>
      <c r="B5445" s="149" t="s">
        <v>3187</v>
      </c>
      <c r="C5445" s="40">
        <v>2022</v>
      </c>
      <c r="D5445" s="265" t="s">
        <v>1943</v>
      </c>
      <c r="E5445" s="112">
        <v>1</v>
      </c>
      <c r="F5445" s="112">
        <v>15</v>
      </c>
      <c r="G5445" s="325">
        <v>5.4082600000000003</v>
      </c>
    </row>
    <row r="5446" spans="1:7" s="131" customFormat="1" ht="51.75" x14ac:dyDescent="0.25">
      <c r="A5446" s="143" t="s">
        <v>3115</v>
      </c>
      <c r="B5446" s="149" t="s">
        <v>3187</v>
      </c>
      <c r="C5446" s="40">
        <v>2022</v>
      </c>
      <c r="D5446" s="265" t="s">
        <v>1943</v>
      </c>
      <c r="E5446" s="112">
        <v>1</v>
      </c>
      <c r="F5446" s="112">
        <v>15</v>
      </c>
      <c r="G5446" s="325">
        <v>9.7549899999999994</v>
      </c>
    </row>
    <row r="5447" spans="1:7" s="131" customFormat="1" ht="51.75" x14ac:dyDescent="0.25">
      <c r="A5447" s="143" t="s">
        <v>3115</v>
      </c>
      <c r="B5447" s="149" t="s">
        <v>3187</v>
      </c>
      <c r="C5447" s="40">
        <v>2022</v>
      </c>
      <c r="D5447" s="265" t="s">
        <v>1943</v>
      </c>
      <c r="E5447" s="112">
        <v>1</v>
      </c>
      <c r="F5447" s="112">
        <v>15</v>
      </c>
      <c r="G5447" s="325">
        <v>9.7549899999999994</v>
      </c>
    </row>
    <row r="5448" spans="1:7" s="131" customFormat="1" ht="51.75" x14ac:dyDescent="0.25">
      <c r="A5448" s="143" t="s">
        <v>3115</v>
      </c>
      <c r="B5448" s="149" t="s">
        <v>3187</v>
      </c>
      <c r="C5448" s="40">
        <v>2022</v>
      </c>
      <c r="D5448" s="265" t="s">
        <v>1943</v>
      </c>
      <c r="E5448" s="112">
        <v>1</v>
      </c>
      <c r="F5448" s="112">
        <v>15</v>
      </c>
      <c r="G5448" s="325">
        <v>9.7549899999999994</v>
      </c>
    </row>
    <row r="5449" spans="1:7" s="131" customFormat="1" ht="51.75" x14ac:dyDescent="0.25">
      <c r="A5449" s="143" t="s">
        <v>3115</v>
      </c>
      <c r="B5449" s="149" t="s">
        <v>3187</v>
      </c>
      <c r="C5449" s="40">
        <v>2022</v>
      </c>
      <c r="D5449" s="265" t="s">
        <v>1943</v>
      </c>
      <c r="E5449" s="112">
        <v>1</v>
      </c>
      <c r="F5449" s="112">
        <v>15</v>
      </c>
      <c r="G5449" s="325">
        <v>5.4082600000000003</v>
      </c>
    </row>
    <row r="5450" spans="1:7" s="131" customFormat="1" ht="51.75" x14ac:dyDescent="0.25">
      <c r="A5450" s="143" t="s">
        <v>3115</v>
      </c>
      <c r="B5450" s="149" t="s">
        <v>3187</v>
      </c>
      <c r="C5450" s="40">
        <v>2022</v>
      </c>
      <c r="D5450" s="265" t="s">
        <v>1943</v>
      </c>
      <c r="E5450" s="112">
        <v>1</v>
      </c>
      <c r="F5450" s="112">
        <v>15</v>
      </c>
      <c r="G5450" s="325">
        <v>5.4082600000000003</v>
      </c>
    </row>
    <row r="5451" spans="1:7" s="131" customFormat="1" ht="51.75" x14ac:dyDescent="0.25">
      <c r="A5451" s="143" t="s">
        <v>3115</v>
      </c>
      <c r="B5451" s="149" t="s">
        <v>3187</v>
      </c>
      <c r="C5451" s="40">
        <v>2022</v>
      </c>
      <c r="D5451" s="265" t="s">
        <v>1943</v>
      </c>
      <c r="E5451" s="112">
        <v>1</v>
      </c>
      <c r="F5451" s="112">
        <v>15</v>
      </c>
      <c r="G5451" s="325">
        <v>5.4082600000000003</v>
      </c>
    </row>
    <row r="5452" spans="1:7" s="131" customFormat="1" ht="51.75" x14ac:dyDescent="0.25">
      <c r="A5452" s="143" t="s">
        <v>3115</v>
      </c>
      <c r="B5452" s="149" t="s">
        <v>3187</v>
      </c>
      <c r="C5452" s="40">
        <v>2022</v>
      </c>
      <c r="D5452" s="265" t="s">
        <v>1943</v>
      </c>
      <c r="E5452" s="112">
        <v>1</v>
      </c>
      <c r="F5452" s="112">
        <v>15</v>
      </c>
      <c r="G5452" s="325">
        <v>5.4082600000000003</v>
      </c>
    </row>
    <row r="5453" spans="1:7" s="131" customFormat="1" ht="51.75" x14ac:dyDescent="0.25">
      <c r="A5453" s="143" t="s">
        <v>3115</v>
      </c>
      <c r="B5453" s="149" t="s">
        <v>3187</v>
      </c>
      <c r="C5453" s="40">
        <v>2022</v>
      </c>
      <c r="D5453" s="265" t="s">
        <v>1943</v>
      </c>
      <c r="E5453" s="112">
        <v>1</v>
      </c>
      <c r="F5453" s="112">
        <v>15</v>
      </c>
      <c r="G5453" s="325">
        <v>3.2754299999999996</v>
      </c>
    </row>
    <row r="5454" spans="1:7" s="131" customFormat="1" ht="51.75" x14ac:dyDescent="0.25">
      <c r="A5454" s="143" t="s">
        <v>3115</v>
      </c>
      <c r="B5454" s="149" t="s">
        <v>3187</v>
      </c>
      <c r="C5454" s="40">
        <v>2022</v>
      </c>
      <c r="D5454" s="265" t="s">
        <v>1943</v>
      </c>
      <c r="E5454" s="112">
        <v>1</v>
      </c>
      <c r="F5454" s="112">
        <v>15</v>
      </c>
      <c r="G5454" s="325">
        <v>5.4082600000000003</v>
      </c>
    </row>
    <row r="5455" spans="1:7" s="131" customFormat="1" ht="51.75" x14ac:dyDescent="0.25">
      <c r="A5455" s="143" t="s">
        <v>3115</v>
      </c>
      <c r="B5455" s="149" t="s">
        <v>3187</v>
      </c>
      <c r="C5455" s="40">
        <v>2022</v>
      </c>
      <c r="D5455" s="265" t="s">
        <v>1943</v>
      </c>
      <c r="E5455" s="112">
        <v>1</v>
      </c>
      <c r="F5455" s="112">
        <v>15</v>
      </c>
      <c r="G5455" s="325">
        <v>5.4082600000000003</v>
      </c>
    </row>
    <row r="5456" spans="1:7" s="131" customFormat="1" ht="51.75" x14ac:dyDescent="0.25">
      <c r="A5456" s="143" t="s">
        <v>3115</v>
      </c>
      <c r="B5456" s="149" t="s">
        <v>3187</v>
      </c>
      <c r="C5456" s="40">
        <v>2022</v>
      </c>
      <c r="D5456" s="265" t="s">
        <v>1943</v>
      </c>
      <c r="E5456" s="112">
        <v>1</v>
      </c>
      <c r="F5456" s="112">
        <v>15</v>
      </c>
      <c r="G5456" s="325">
        <v>5.4082600000000003</v>
      </c>
    </row>
    <row r="5457" spans="1:7" s="131" customFormat="1" ht="51.75" x14ac:dyDescent="0.25">
      <c r="A5457" s="143" t="s">
        <v>3115</v>
      </c>
      <c r="B5457" s="149" t="s">
        <v>3187</v>
      </c>
      <c r="C5457" s="40">
        <v>2022</v>
      </c>
      <c r="D5457" s="265" t="s">
        <v>1943</v>
      </c>
      <c r="E5457" s="112">
        <v>1</v>
      </c>
      <c r="F5457" s="112">
        <v>15</v>
      </c>
      <c r="G5457" s="325">
        <v>5.4082600000000003</v>
      </c>
    </row>
    <row r="5458" spans="1:7" s="131" customFormat="1" ht="51.75" x14ac:dyDescent="0.25">
      <c r="A5458" s="143" t="s">
        <v>3115</v>
      </c>
      <c r="B5458" s="149" t="s">
        <v>3187</v>
      </c>
      <c r="C5458" s="40">
        <v>2022</v>
      </c>
      <c r="D5458" s="265" t="s">
        <v>1943</v>
      </c>
      <c r="E5458" s="112">
        <v>1</v>
      </c>
      <c r="F5458" s="112">
        <v>15</v>
      </c>
      <c r="G5458" s="325">
        <v>5.4082600000000003</v>
      </c>
    </row>
    <row r="5459" spans="1:7" s="131" customFormat="1" ht="51.75" x14ac:dyDescent="0.25">
      <c r="A5459" s="143" t="s">
        <v>3115</v>
      </c>
      <c r="B5459" s="149" t="s">
        <v>3187</v>
      </c>
      <c r="C5459" s="40">
        <v>2022</v>
      </c>
      <c r="D5459" s="265" t="s">
        <v>1943</v>
      </c>
      <c r="E5459" s="112">
        <v>1</v>
      </c>
      <c r="F5459" s="112">
        <v>15</v>
      </c>
      <c r="G5459" s="325">
        <v>5.4082600000000003</v>
      </c>
    </row>
    <row r="5460" spans="1:7" s="131" customFormat="1" ht="51.75" x14ac:dyDescent="0.25">
      <c r="A5460" s="143" t="s">
        <v>3115</v>
      </c>
      <c r="B5460" s="149" t="s">
        <v>3187</v>
      </c>
      <c r="C5460" s="40">
        <v>2022</v>
      </c>
      <c r="D5460" s="265" t="s">
        <v>1943</v>
      </c>
      <c r="E5460" s="112">
        <v>1</v>
      </c>
      <c r="F5460" s="112">
        <v>15</v>
      </c>
      <c r="G5460" s="325">
        <v>3.2754299999999996</v>
      </c>
    </row>
    <row r="5461" spans="1:7" s="131" customFormat="1" ht="51.75" x14ac:dyDescent="0.25">
      <c r="A5461" s="143" t="s">
        <v>3115</v>
      </c>
      <c r="B5461" s="149" t="s">
        <v>3187</v>
      </c>
      <c r="C5461" s="40">
        <v>2022</v>
      </c>
      <c r="D5461" s="265" t="s">
        <v>1943</v>
      </c>
      <c r="E5461" s="112">
        <v>1</v>
      </c>
      <c r="F5461" s="112">
        <v>15</v>
      </c>
      <c r="G5461" s="325">
        <v>5.4082600000000003</v>
      </c>
    </row>
    <row r="5462" spans="1:7" s="131" customFormat="1" ht="51.75" x14ac:dyDescent="0.25">
      <c r="A5462" s="143" t="s">
        <v>3115</v>
      </c>
      <c r="B5462" s="149" t="s">
        <v>3187</v>
      </c>
      <c r="C5462" s="40">
        <v>2022</v>
      </c>
      <c r="D5462" s="265" t="s">
        <v>1943</v>
      </c>
      <c r="E5462" s="112">
        <v>1</v>
      </c>
      <c r="F5462" s="112">
        <v>15</v>
      </c>
      <c r="G5462" s="325">
        <v>9.7549899999999994</v>
      </c>
    </row>
    <row r="5463" spans="1:7" s="131" customFormat="1" ht="51.75" x14ac:dyDescent="0.25">
      <c r="A5463" s="143" t="s">
        <v>3115</v>
      </c>
      <c r="B5463" s="149" t="s">
        <v>3187</v>
      </c>
      <c r="C5463" s="40">
        <v>2022</v>
      </c>
      <c r="D5463" s="265" t="s">
        <v>1943</v>
      </c>
      <c r="E5463" s="112">
        <v>1</v>
      </c>
      <c r="F5463" s="112">
        <v>15</v>
      </c>
      <c r="G5463" s="325">
        <v>5.4082600000000003</v>
      </c>
    </row>
    <row r="5464" spans="1:7" s="131" customFormat="1" ht="51.75" x14ac:dyDescent="0.25">
      <c r="A5464" s="143" t="s">
        <v>3115</v>
      </c>
      <c r="B5464" s="149" t="s">
        <v>3187</v>
      </c>
      <c r="C5464" s="40">
        <v>2022</v>
      </c>
      <c r="D5464" s="265" t="s">
        <v>1943</v>
      </c>
      <c r="E5464" s="112">
        <v>1</v>
      </c>
      <c r="F5464" s="112">
        <v>15</v>
      </c>
      <c r="G5464" s="325">
        <v>5.4082600000000003</v>
      </c>
    </row>
    <row r="5465" spans="1:7" s="131" customFormat="1" ht="51.75" x14ac:dyDescent="0.25">
      <c r="A5465" s="143" t="s">
        <v>3115</v>
      </c>
      <c r="B5465" s="149" t="s">
        <v>3187</v>
      </c>
      <c r="C5465" s="40">
        <v>2022</v>
      </c>
      <c r="D5465" s="265" t="s">
        <v>1943</v>
      </c>
      <c r="E5465" s="112">
        <v>1</v>
      </c>
      <c r="F5465" s="112">
        <v>15</v>
      </c>
      <c r="G5465" s="325">
        <v>4.1639699999999999</v>
      </c>
    </row>
    <row r="5466" spans="1:7" s="131" customFormat="1" ht="51.75" x14ac:dyDescent="0.25">
      <c r="A5466" s="143" t="s">
        <v>3115</v>
      </c>
      <c r="B5466" s="149" t="s">
        <v>3187</v>
      </c>
      <c r="C5466" s="40">
        <v>2022</v>
      </c>
      <c r="D5466" s="265" t="s">
        <v>1943</v>
      </c>
      <c r="E5466" s="112">
        <v>1</v>
      </c>
      <c r="F5466" s="112">
        <v>15</v>
      </c>
      <c r="G5466" s="325">
        <v>9.7549899999999994</v>
      </c>
    </row>
    <row r="5467" spans="1:7" s="131" customFormat="1" ht="51.75" x14ac:dyDescent="0.25">
      <c r="A5467" s="143" t="s">
        <v>3115</v>
      </c>
      <c r="B5467" s="149" t="s">
        <v>3187</v>
      </c>
      <c r="C5467" s="40">
        <v>2022</v>
      </c>
      <c r="D5467" s="265" t="s">
        <v>1943</v>
      </c>
      <c r="E5467" s="112">
        <v>1</v>
      </c>
      <c r="F5467" s="112">
        <v>15</v>
      </c>
      <c r="G5467" s="325">
        <v>9.7549899999999994</v>
      </c>
    </row>
    <row r="5468" spans="1:7" s="131" customFormat="1" ht="51.75" x14ac:dyDescent="0.25">
      <c r="A5468" s="143" t="s">
        <v>3115</v>
      </c>
      <c r="B5468" s="149" t="s">
        <v>3187</v>
      </c>
      <c r="C5468" s="40">
        <v>2022</v>
      </c>
      <c r="D5468" s="265" t="s">
        <v>1943</v>
      </c>
      <c r="E5468" s="112">
        <v>1</v>
      </c>
      <c r="F5468" s="112">
        <v>15</v>
      </c>
      <c r="G5468" s="325">
        <v>5.5678199999999993</v>
      </c>
    </row>
    <row r="5469" spans="1:7" s="131" customFormat="1" ht="51.75" x14ac:dyDescent="0.25">
      <c r="A5469" s="143" t="s">
        <v>3115</v>
      </c>
      <c r="B5469" s="149" t="s">
        <v>3187</v>
      </c>
      <c r="C5469" s="40">
        <v>2022</v>
      </c>
      <c r="D5469" s="265" t="s">
        <v>1943</v>
      </c>
      <c r="E5469" s="112">
        <v>1</v>
      </c>
      <c r="F5469" s="112">
        <v>15</v>
      </c>
      <c r="G5469" s="325">
        <v>5.5678199999999993</v>
      </c>
    </row>
    <row r="5470" spans="1:7" s="131" customFormat="1" ht="51.75" x14ac:dyDescent="0.25">
      <c r="A5470" s="143" t="s">
        <v>3115</v>
      </c>
      <c r="B5470" s="149" t="s">
        <v>3187</v>
      </c>
      <c r="C5470" s="40">
        <v>2022</v>
      </c>
      <c r="D5470" s="265" t="s">
        <v>1943</v>
      </c>
      <c r="E5470" s="112">
        <v>1</v>
      </c>
      <c r="F5470" s="112">
        <v>15</v>
      </c>
      <c r="G5470" s="325">
        <v>5.5678199999999993</v>
      </c>
    </row>
    <row r="5471" spans="1:7" s="131" customFormat="1" ht="51.75" x14ac:dyDescent="0.25">
      <c r="A5471" s="143" t="s">
        <v>3115</v>
      </c>
      <c r="B5471" s="149" t="s">
        <v>3187</v>
      </c>
      <c r="C5471" s="40">
        <v>2022</v>
      </c>
      <c r="D5471" s="265" t="s">
        <v>1943</v>
      </c>
      <c r="E5471" s="112">
        <v>1</v>
      </c>
      <c r="F5471" s="112">
        <v>15</v>
      </c>
      <c r="G5471" s="325">
        <v>5.5678199999999993</v>
      </c>
    </row>
    <row r="5472" spans="1:7" s="131" customFormat="1" ht="51.75" x14ac:dyDescent="0.25">
      <c r="A5472" s="143" t="s">
        <v>3115</v>
      </c>
      <c r="B5472" s="149" t="s">
        <v>3187</v>
      </c>
      <c r="C5472" s="40">
        <v>2022</v>
      </c>
      <c r="D5472" s="265" t="s">
        <v>1943</v>
      </c>
      <c r="E5472" s="112">
        <v>1</v>
      </c>
      <c r="F5472" s="112">
        <v>15</v>
      </c>
      <c r="G5472" s="325">
        <v>5.5678199999999993</v>
      </c>
    </row>
    <row r="5473" spans="1:7" s="131" customFormat="1" ht="51.75" x14ac:dyDescent="0.25">
      <c r="A5473" s="143" t="s">
        <v>3115</v>
      </c>
      <c r="B5473" s="149" t="s">
        <v>3187</v>
      </c>
      <c r="C5473" s="40">
        <v>2022</v>
      </c>
      <c r="D5473" s="265" t="s">
        <v>1943</v>
      </c>
      <c r="E5473" s="112">
        <v>1</v>
      </c>
      <c r="F5473" s="112">
        <v>15</v>
      </c>
      <c r="G5473" s="325">
        <v>5.5678199999999993</v>
      </c>
    </row>
    <row r="5474" spans="1:7" s="131" customFormat="1" ht="51.75" x14ac:dyDescent="0.25">
      <c r="A5474" s="143" t="s">
        <v>3115</v>
      </c>
      <c r="B5474" s="149" t="s">
        <v>3187</v>
      </c>
      <c r="C5474" s="40">
        <v>2022</v>
      </c>
      <c r="D5474" s="265" t="s">
        <v>1943</v>
      </c>
      <c r="E5474" s="112">
        <v>1</v>
      </c>
      <c r="F5474" s="112">
        <v>15</v>
      </c>
      <c r="G5474" s="325">
        <v>5.5678199999999993</v>
      </c>
    </row>
    <row r="5475" spans="1:7" s="131" customFormat="1" ht="51.75" x14ac:dyDescent="0.25">
      <c r="A5475" s="143" t="s">
        <v>3115</v>
      </c>
      <c r="B5475" s="149" t="s">
        <v>3187</v>
      </c>
      <c r="C5475" s="40">
        <v>2022</v>
      </c>
      <c r="D5475" s="265" t="s">
        <v>1943</v>
      </c>
      <c r="E5475" s="112">
        <v>1</v>
      </c>
      <c r="F5475" s="112">
        <v>15</v>
      </c>
      <c r="G5475" s="325">
        <v>5.5678199999999993</v>
      </c>
    </row>
    <row r="5476" spans="1:7" s="131" customFormat="1" ht="51.75" x14ac:dyDescent="0.25">
      <c r="A5476" s="143" t="s">
        <v>3115</v>
      </c>
      <c r="B5476" s="149" t="s">
        <v>3187</v>
      </c>
      <c r="C5476" s="40">
        <v>2022</v>
      </c>
      <c r="D5476" s="265" t="s">
        <v>1943</v>
      </c>
      <c r="E5476" s="112">
        <v>1</v>
      </c>
      <c r="F5476" s="112">
        <v>15</v>
      </c>
      <c r="G5476" s="325">
        <v>5.5678199999999993</v>
      </c>
    </row>
    <row r="5477" spans="1:7" s="131" customFormat="1" ht="51.75" x14ac:dyDescent="0.25">
      <c r="A5477" s="143" t="s">
        <v>3115</v>
      </c>
      <c r="B5477" s="149" t="s">
        <v>3187</v>
      </c>
      <c r="C5477" s="40">
        <v>2022</v>
      </c>
      <c r="D5477" s="265" t="s">
        <v>1943</v>
      </c>
      <c r="E5477" s="112">
        <v>1</v>
      </c>
      <c r="F5477" s="112">
        <v>15</v>
      </c>
      <c r="G5477" s="325">
        <v>5.5678199999999993</v>
      </c>
    </row>
    <row r="5478" spans="1:7" s="131" customFormat="1" ht="51.75" x14ac:dyDescent="0.25">
      <c r="A5478" s="143" t="s">
        <v>3115</v>
      </c>
      <c r="B5478" s="149" t="s">
        <v>3187</v>
      </c>
      <c r="C5478" s="40">
        <v>2022</v>
      </c>
      <c r="D5478" s="265" t="s">
        <v>1943</v>
      </c>
      <c r="E5478" s="112">
        <v>1</v>
      </c>
      <c r="F5478" s="112">
        <v>15</v>
      </c>
      <c r="G5478" s="325">
        <v>5.5678199999999993</v>
      </c>
    </row>
    <row r="5479" spans="1:7" s="131" customFormat="1" ht="51.75" x14ac:dyDescent="0.25">
      <c r="A5479" s="143" t="s">
        <v>3115</v>
      </c>
      <c r="B5479" s="149" t="s">
        <v>3187</v>
      </c>
      <c r="C5479" s="40">
        <v>2022</v>
      </c>
      <c r="D5479" s="265" t="s">
        <v>1943</v>
      </c>
      <c r="E5479" s="112">
        <v>1</v>
      </c>
      <c r="F5479" s="112">
        <v>15</v>
      </c>
      <c r="G5479" s="325">
        <v>5.5678199999999993</v>
      </c>
    </row>
    <row r="5480" spans="1:7" s="131" customFormat="1" ht="51.75" x14ac:dyDescent="0.25">
      <c r="A5480" s="143" t="s">
        <v>3115</v>
      </c>
      <c r="B5480" s="149" t="s">
        <v>3187</v>
      </c>
      <c r="C5480" s="40">
        <v>2022</v>
      </c>
      <c r="D5480" s="265" t="s">
        <v>1943</v>
      </c>
      <c r="E5480" s="112">
        <v>1</v>
      </c>
      <c r="F5480" s="112">
        <v>15</v>
      </c>
      <c r="G5480" s="325">
        <v>5.5678199999999993</v>
      </c>
    </row>
    <row r="5481" spans="1:7" s="131" customFormat="1" ht="51.75" x14ac:dyDescent="0.25">
      <c r="A5481" s="143" t="s">
        <v>3115</v>
      </c>
      <c r="B5481" s="149" t="s">
        <v>3187</v>
      </c>
      <c r="C5481" s="40">
        <v>2022</v>
      </c>
      <c r="D5481" s="265" t="s">
        <v>1943</v>
      </c>
      <c r="E5481" s="112">
        <v>1</v>
      </c>
      <c r="F5481" s="112">
        <v>15</v>
      </c>
      <c r="G5481" s="325">
        <v>5.5678199999999993</v>
      </c>
    </row>
    <row r="5482" spans="1:7" s="131" customFormat="1" ht="51.75" x14ac:dyDescent="0.25">
      <c r="A5482" s="143" t="s">
        <v>3115</v>
      </c>
      <c r="B5482" s="149" t="s">
        <v>3187</v>
      </c>
      <c r="C5482" s="40">
        <v>2022</v>
      </c>
      <c r="D5482" s="265" t="s">
        <v>1943</v>
      </c>
      <c r="E5482" s="112">
        <v>1</v>
      </c>
      <c r="F5482" s="112">
        <v>15</v>
      </c>
      <c r="G5482" s="325">
        <v>5.5678199999999993</v>
      </c>
    </row>
    <row r="5483" spans="1:7" s="131" customFormat="1" ht="51.75" x14ac:dyDescent="0.25">
      <c r="A5483" s="143" t="s">
        <v>3115</v>
      </c>
      <c r="B5483" s="149" t="s">
        <v>3187</v>
      </c>
      <c r="C5483" s="40">
        <v>2022</v>
      </c>
      <c r="D5483" s="265" t="s">
        <v>1943</v>
      </c>
      <c r="E5483" s="112">
        <v>1</v>
      </c>
      <c r="F5483" s="112">
        <v>15</v>
      </c>
      <c r="G5483" s="325">
        <v>5.5678199999999993</v>
      </c>
    </row>
    <row r="5484" spans="1:7" s="131" customFormat="1" ht="51.75" x14ac:dyDescent="0.25">
      <c r="A5484" s="143" t="s">
        <v>3115</v>
      </c>
      <c r="B5484" s="149" t="s">
        <v>3187</v>
      </c>
      <c r="C5484" s="40">
        <v>2022</v>
      </c>
      <c r="D5484" s="265" t="s">
        <v>1943</v>
      </c>
      <c r="E5484" s="112">
        <v>1</v>
      </c>
      <c r="F5484" s="112">
        <v>15</v>
      </c>
      <c r="G5484" s="325">
        <v>5.5678199999999993</v>
      </c>
    </row>
    <row r="5485" spans="1:7" s="131" customFormat="1" ht="51.75" x14ac:dyDescent="0.25">
      <c r="A5485" s="143" t="s">
        <v>3115</v>
      </c>
      <c r="B5485" s="149" t="s">
        <v>3187</v>
      </c>
      <c r="C5485" s="40">
        <v>2022</v>
      </c>
      <c r="D5485" s="265" t="s">
        <v>1943</v>
      </c>
      <c r="E5485" s="112">
        <v>1</v>
      </c>
      <c r="F5485" s="112">
        <v>15</v>
      </c>
      <c r="G5485" s="325">
        <v>5.5678199999999993</v>
      </c>
    </row>
    <row r="5486" spans="1:7" s="131" customFormat="1" ht="51.75" x14ac:dyDescent="0.25">
      <c r="A5486" s="143" t="s">
        <v>3115</v>
      </c>
      <c r="B5486" s="149" t="s">
        <v>3187</v>
      </c>
      <c r="C5486" s="40">
        <v>2022</v>
      </c>
      <c r="D5486" s="265" t="s">
        <v>1943</v>
      </c>
      <c r="E5486" s="112">
        <v>1</v>
      </c>
      <c r="F5486" s="112">
        <v>15</v>
      </c>
      <c r="G5486" s="325">
        <v>5.5678199999999993</v>
      </c>
    </row>
    <row r="5487" spans="1:7" s="131" customFormat="1" ht="51.75" x14ac:dyDescent="0.25">
      <c r="A5487" s="143" t="s">
        <v>3115</v>
      </c>
      <c r="B5487" s="149" t="s">
        <v>3187</v>
      </c>
      <c r="C5487" s="40">
        <v>2022</v>
      </c>
      <c r="D5487" s="265" t="s">
        <v>1943</v>
      </c>
      <c r="E5487" s="112">
        <v>1</v>
      </c>
      <c r="F5487" s="112">
        <v>15</v>
      </c>
      <c r="G5487" s="325">
        <v>5.5678199999999993</v>
      </c>
    </row>
    <row r="5488" spans="1:7" s="131" customFormat="1" ht="51.75" x14ac:dyDescent="0.25">
      <c r="A5488" s="143" t="s">
        <v>3115</v>
      </c>
      <c r="B5488" s="149" t="s">
        <v>3187</v>
      </c>
      <c r="C5488" s="40">
        <v>2022</v>
      </c>
      <c r="D5488" s="265" t="s">
        <v>1943</v>
      </c>
      <c r="E5488" s="112">
        <v>1</v>
      </c>
      <c r="F5488" s="112">
        <v>15</v>
      </c>
      <c r="G5488" s="325">
        <v>5.5678199999999993</v>
      </c>
    </row>
    <row r="5489" spans="1:7" s="131" customFormat="1" ht="51.75" x14ac:dyDescent="0.25">
      <c r="A5489" s="143" t="s">
        <v>3115</v>
      </c>
      <c r="B5489" s="149" t="s">
        <v>3187</v>
      </c>
      <c r="C5489" s="40">
        <v>2022</v>
      </c>
      <c r="D5489" s="265" t="s">
        <v>1943</v>
      </c>
      <c r="E5489" s="112">
        <v>1</v>
      </c>
      <c r="F5489" s="112">
        <v>15</v>
      </c>
      <c r="G5489" s="325">
        <v>3.43499</v>
      </c>
    </row>
    <row r="5490" spans="1:7" s="131" customFormat="1" ht="51.75" x14ac:dyDescent="0.25">
      <c r="A5490" s="143" t="s">
        <v>3115</v>
      </c>
      <c r="B5490" s="149" t="s">
        <v>3187</v>
      </c>
      <c r="C5490" s="40">
        <v>2022</v>
      </c>
      <c r="D5490" s="265" t="s">
        <v>1943</v>
      </c>
      <c r="E5490" s="112">
        <v>1</v>
      </c>
      <c r="F5490" s="112">
        <v>15</v>
      </c>
      <c r="G5490" s="325">
        <v>3.43499</v>
      </c>
    </row>
    <row r="5491" spans="1:7" s="131" customFormat="1" ht="51.75" x14ac:dyDescent="0.25">
      <c r="A5491" s="143" t="s">
        <v>3115</v>
      </c>
      <c r="B5491" s="149" t="s">
        <v>3187</v>
      </c>
      <c r="C5491" s="40">
        <v>2022</v>
      </c>
      <c r="D5491" s="265" t="s">
        <v>1943</v>
      </c>
      <c r="E5491" s="112">
        <v>1</v>
      </c>
      <c r="F5491" s="112">
        <v>15</v>
      </c>
      <c r="G5491" s="325">
        <v>3.43499</v>
      </c>
    </row>
    <row r="5492" spans="1:7" s="131" customFormat="1" ht="51.75" x14ac:dyDescent="0.25">
      <c r="A5492" s="143" t="s">
        <v>3115</v>
      </c>
      <c r="B5492" s="149" t="s">
        <v>3187</v>
      </c>
      <c r="C5492" s="40">
        <v>2022</v>
      </c>
      <c r="D5492" s="265" t="s">
        <v>1943</v>
      </c>
      <c r="E5492" s="112">
        <v>1</v>
      </c>
      <c r="F5492" s="112">
        <v>15</v>
      </c>
      <c r="G5492" s="325">
        <v>3.43499</v>
      </c>
    </row>
    <row r="5493" spans="1:7" s="131" customFormat="1" ht="51.75" x14ac:dyDescent="0.25">
      <c r="A5493" s="143" t="s">
        <v>3115</v>
      </c>
      <c r="B5493" s="149" t="s">
        <v>3187</v>
      </c>
      <c r="C5493" s="40">
        <v>2022</v>
      </c>
      <c r="D5493" s="265" t="s">
        <v>1943</v>
      </c>
      <c r="E5493" s="112">
        <v>1</v>
      </c>
      <c r="F5493" s="112">
        <v>15</v>
      </c>
      <c r="G5493" s="325">
        <v>3.43499</v>
      </c>
    </row>
    <row r="5494" spans="1:7" s="131" customFormat="1" ht="51.75" x14ac:dyDescent="0.25">
      <c r="A5494" s="143" t="s">
        <v>3115</v>
      </c>
      <c r="B5494" s="149" t="s">
        <v>3187</v>
      </c>
      <c r="C5494" s="40">
        <v>2022</v>
      </c>
      <c r="D5494" s="265" t="s">
        <v>1943</v>
      </c>
      <c r="E5494" s="112">
        <v>1</v>
      </c>
      <c r="F5494" s="112">
        <v>15</v>
      </c>
      <c r="G5494" s="325">
        <v>3.43499</v>
      </c>
    </row>
    <row r="5495" spans="1:7" s="131" customFormat="1" ht="51.75" x14ac:dyDescent="0.25">
      <c r="A5495" s="143" t="s">
        <v>3115</v>
      </c>
      <c r="B5495" s="149" t="s">
        <v>3187</v>
      </c>
      <c r="C5495" s="40">
        <v>2022</v>
      </c>
      <c r="D5495" s="265" t="s">
        <v>1943</v>
      </c>
      <c r="E5495" s="112">
        <v>1</v>
      </c>
      <c r="F5495" s="112">
        <v>15</v>
      </c>
      <c r="G5495" s="325">
        <v>3.43499</v>
      </c>
    </row>
    <row r="5496" spans="1:7" s="131" customFormat="1" ht="51.75" x14ac:dyDescent="0.25">
      <c r="A5496" s="143" t="s">
        <v>3115</v>
      </c>
      <c r="B5496" s="149" t="s">
        <v>3187</v>
      </c>
      <c r="C5496" s="40">
        <v>2022</v>
      </c>
      <c r="D5496" s="265" t="s">
        <v>1943</v>
      </c>
      <c r="E5496" s="112">
        <v>1</v>
      </c>
      <c r="F5496" s="112">
        <v>15</v>
      </c>
      <c r="G5496" s="325">
        <v>3.43499</v>
      </c>
    </row>
    <row r="5497" spans="1:7" s="131" customFormat="1" ht="51.75" x14ac:dyDescent="0.25">
      <c r="A5497" s="143" t="s">
        <v>3115</v>
      </c>
      <c r="B5497" s="149" t="s">
        <v>3187</v>
      </c>
      <c r="C5497" s="40">
        <v>2022</v>
      </c>
      <c r="D5497" s="265" t="s">
        <v>1943</v>
      </c>
      <c r="E5497" s="112">
        <v>1</v>
      </c>
      <c r="F5497" s="112">
        <v>15</v>
      </c>
      <c r="G5497" s="325">
        <v>3.43499</v>
      </c>
    </row>
    <row r="5498" spans="1:7" s="131" customFormat="1" ht="51.75" x14ac:dyDescent="0.25">
      <c r="A5498" s="143" t="s">
        <v>3115</v>
      </c>
      <c r="B5498" s="149" t="s">
        <v>3187</v>
      </c>
      <c r="C5498" s="40">
        <v>2022</v>
      </c>
      <c r="D5498" s="265" t="s">
        <v>1943</v>
      </c>
      <c r="E5498" s="112">
        <v>1</v>
      </c>
      <c r="F5498" s="112">
        <v>15</v>
      </c>
      <c r="G5498" s="325">
        <v>3.43499</v>
      </c>
    </row>
    <row r="5499" spans="1:7" s="131" customFormat="1" ht="51.75" x14ac:dyDescent="0.25">
      <c r="A5499" s="143" t="s">
        <v>3115</v>
      </c>
      <c r="B5499" s="149" t="s">
        <v>3187</v>
      </c>
      <c r="C5499" s="40">
        <v>2022</v>
      </c>
      <c r="D5499" s="265" t="s">
        <v>1943</v>
      </c>
      <c r="E5499" s="112">
        <v>1</v>
      </c>
      <c r="F5499" s="112">
        <v>15</v>
      </c>
      <c r="G5499" s="325">
        <v>3.43499</v>
      </c>
    </row>
    <row r="5500" spans="1:7" s="131" customFormat="1" ht="51.75" x14ac:dyDescent="0.25">
      <c r="A5500" s="143" t="s">
        <v>3115</v>
      </c>
      <c r="B5500" s="149" t="s">
        <v>3187</v>
      </c>
      <c r="C5500" s="40">
        <v>2022</v>
      </c>
      <c r="D5500" s="265" t="s">
        <v>1943</v>
      </c>
      <c r="E5500" s="112">
        <v>1</v>
      </c>
      <c r="F5500" s="112">
        <v>15</v>
      </c>
      <c r="G5500" s="325">
        <v>3.43499</v>
      </c>
    </row>
    <row r="5501" spans="1:7" s="131" customFormat="1" ht="51.75" x14ac:dyDescent="0.25">
      <c r="A5501" s="143" t="s">
        <v>3115</v>
      </c>
      <c r="B5501" s="149" t="s">
        <v>3187</v>
      </c>
      <c r="C5501" s="40">
        <v>2022</v>
      </c>
      <c r="D5501" s="265" t="s">
        <v>1943</v>
      </c>
      <c r="E5501" s="112">
        <v>1</v>
      </c>
      <c r="F5501" s="112">
        <v>15</v>
      </c>
      <c r="G5501" s="325">
        <v>3.43499</v>
      </c>
    </row>
    <row r="5502" spans="1:7" s="131" customFormat="1" ht="51.75" x14ac:dyDescent="0.25">
      <c r="A5502" s="143" t="s">
        <v>3115</v>
      </c>
      <c r="B5502" s="149" t="s">
        <v>3187</v>
      </c>
      <c r="C5502" s="40">
        <v>2022</v>
      </c>
      <c r="D5502" s="265" t="s">
        <v>1943</v>
      </c>
      <c r="E5502" s="112">
        <v>1</v>
      </c>
      <c r="F5502" s="112">
        <v>15</v>
      </c>
      <c r="G5502" s="325">
        <v>3.43499</v>
      </c>
    </row>
    <row r="5503" spans="1:7" s="131" customFormat="1" ht="51.75" x14ac:dyDescent="0.25">
      <c r="A5503" s="143" t="s">
        <v>3115</v>
      </c>
      <c r="B5503" s="149" t="s">
        <v>3187</v>
      </c>
      <c r="C5503" s="40">
        <v>2022</v>
      </c>
      <c r="D5503" s="265" t="s">
        <v>1943</v>
      </c>
      <c r="E5503" s="112">
        <v>1</v>
      </c>
      <c r="F5503" s="112">
        <v>15</v>
      </c>
      <c r="G5503" s="325">
        <v>3.43499</v>
      </c>
    </row>
    <row r="5504" spans="1:7" s="131" customFormat="1" ht="51.75" x14ac:dyDescent="0.25">
      <c r="A5504" s="143" t="s">
        <v>3115</v>
      </c>
      <c r="B5504" s="149" t="s">
        <v>3187</v>
      </c>
      <c r="C5504" s="40">
        <v>2022</v>
      </c>
      <c r="D5504" s="265" t="s">
        <v>1943</v>
      </c>
      <c r="E5504" s="112">
        <v>1</v>
      </c>
      <c r="F5504" s="112">
        <v>15</v>
      </c>
      <c r="G5504" s="325">
        <v>3.43499</v>
      </c>
    </row>
    <row r="5505" spans="1:7" s="131" customFormat="1" ht="51.75" x14ac:dyDescent="0.25">
      <c r="A5505" s="143" t="s">
        <v>3115</v>
      </c>
      <c r="B5505" s="149" t="s">
        <v>3187</v>
      </c>
      <c r="C5505" s="40">
        <v>2022</v>
      </c>
      <c r="D5505" s="265" t="s">
        <v>1943</v>
      </c>
      <c r="E5505" s="112">
        <v>1</v>
      </c>
      <c r="F5505" s="112">
        <v>15</v>
      </c>
      <c r="G5505" s="325">
        <v>3.43499</v>
      </c>
    </row>
    <row r="5506" spans="1:7" s="131" customFormat="1" ht="51.75" x14ac:dyDescent="0.25">
      <c r="A5506" s="143" t="s">
        <v>3115</v>
      </c>
      <c r="B5506" s="149" t="s">
        <v>3187</v>
      </c>
      <c r="C5506" s="40">
        <v>2022</v>
      </c>
      <c r="D5506" s="265" t="s">
        <v>1943</v>
      </c>
      <c r="E5506" s="112">
        <v>1</v>
      </c>
      <c r="F5506" s="112">
        <v>15</v>
      </c>
      <c r="G5506" s="325">
        <v>3.43499</v>
      </c>
    </row>
    <row r="5507" spans="1:7" s="131" customFormat="1" ht="51.75" x14ac:dyDescent="0.25">
      <c r="A5507" s="143" t="s">
        <v>3115</v>
      </c>
      <c r="B5507" s="149" t="s">
        <v>3187</v>
      </c>
      <c r="C5507" s="40">
        <v>2022</v>
      </c>
      <c r="D5507" s="265" t="s">
        <v>1943</v>
      </c>
      <c r="E5507" s="112">
        <v>1</v>
      </c>
      <c r="F5507" s="112">
        <v>15</v>
      </c>
      <c r="G5507" s="325">
        <v>3.43499</v>
      </c>
    </row>
    <row r="5508" spans="1:7" s="131" customFormat="1" ht="51.75" x14ac:dyDescent="0.25">
      <c r="A5508" s="143" t="s">
        <v>3115</v>
      </c>
      <c r="B5508" s="149" t="s">
        <v>3187</v>
      </c>
      <c r="C5508" s="40">
        <v>2022</v>
      </c>
      <c r="D5508" s="265" t="s">
        <v>1943</v>
      </c>
      <c r="E5508" s="112">
        <v>1</v>
      </c>
      <c r="F5508" s="112">
        <v>15</v>
      </c>
      <c r="G5508" s="325">
        <v>3.43499</v>
      </c>
    </row>
    <row r="5509" spans="1:7" s="131" customFormat="1" ht="51.75" x14ac:dyDescent="0.25">
      <c r="A5509" s="143" t="s">
        <v>3115</v>
      </c>
      <c r="B5509" s="149" t="s">
        <v>3187</v>
      </c>
      <c r="C5509" s="40">
        <v>2022</v>
      </c>
      <c r="D5509" s="265" t="s">
        <v>1943</v>
      </c>
      <c r="E5509" s="112">
        <v>1</v>
      </c>
      <c r="F5509" s="112">
        <v>15</v>
      </c>
      <c r="G5509" s="325">
        <v>3.43499</v>
      </c>
    </row>
    <row r="5510" spans="1:7" s="131" customFormat="1" ht="51.75" x14ac:dyDescent="0.25">
      <c r="A5510" s="143" t="s">
        <v>3115</v>
      </c>
      <c r="B5510" s="149" t="s">
        <v>3187</v>
      </c>
      <c r="C5510" s="40">
        <v>2022</v>
      </c>
      <c r="D5510" s="265" t="s">
        <v>1943</v>
      </c>
      <c r="E5510" s="112">
        <v>1</v>
      </c>
      <c r="F5510" s="112">
        <v>15</v>
      </c>
      <c r="G5510" s="325">
        <v>3.43499</v>
      </c>
    </row>
    <row r="5511" spans="1:7" s="131" customFormat="1" ht="51.75" x14ac:dyDescent="0.25">
      <c r="A5511" s="143" t="s">
        <v>3115</v>
      </c>
      <c r="B5511" s="149" t="s">
        <v>3187</v>
      </c>
      <c r="C5511" s="40">
        <v>2022</v>
      </c>
      <c r="D5511" s="265" t="s">
        <v>1943</v>
      </c>
      <c r="E5511" s="112">
        <v>1</v>
      </c>
      <c r="F5511" s="112">
        <v>15</v>
      </c>
      <c r="G5511" s="325">
        <v>3.43499</v>
      </c>
    </row>
    <row r="5512" spans="1:7" s="131" customFormat="1" ht="51.75" x14ac:dyDescent="0.25">
      <c r="A5512" s="143" t="s">
        <v>3115</v>
      </c>
      <c r="B5512" s="149" t="s">
        <v>3187</v>
      </c>
      <c r="C5512" s="40">
        <v>2022</v>
      </c>
      <c r="D5512" s="265" t="s">
        <v>1943</v>
      </c>
      <c r="E5512" s="112">
        <v>1</v>
      </c>
      <c r="F5512" s="112">
        <v>15</v>
      </c>
      <c r="G5512" s="325">
        <v>3.43499</v>
      </c>
    </row>
    <row r="5513" spans="1:7" s="131" customFormat="1" ht="51.75" x14ac:dyDescent="0.25">
      <c r="A5513" s="143" t="s">
        <v>3115</v>
      </c>
      <c r="B5513" s="149" t="s">
        <v>3187</v>
      </c>
      <c r="C5513" s="40">
        <v>2022</v>
      </c>
      <c r="D5513" s="265" t="s">
        <v>1943</v>
      </c>
      <c r="E5513" s="112">
        <v>1</v>
      </c>
      <c r="F5513" s="112">
        <v>15</v>
      </c>
      <c r="G5513" s="325">
        <v>3.43499</v>
      </c>
    </row>
    <row r="5514" spans="1:7" s="131" customFormat="1" ht="51.75" x14ac:dyDescent="0.25">
      <c r="A5514" s="143" t="s">
        <v>3115</v>
      </c>
      <c r="B5514" s="149" t="s">
        <v>3187</v>
      </c>
      <c r="C5514" s="40">
        <v>2022</v>
      </c>
      <c r="D5514" s="265" t="s">
        <v>1943</v>
      </c>
      <c r="E5514" s="112">
        <v>1</v>
      </c>
      <c r="F5514" s="112">
        <v>15</v>
      </c>
      <c r="G5514" s="325">
        <v>3.43499</v>
      </c>
    </row>
    <row r="5515" spans="1:7" s="131" customFormat="1" ht="51.75" x14ac:dyDescent="0.25">
      <c r="A5515" s="143" t="s">
        <v>3115</v>
      </c>
      <c r="B5515" s="149" t="s">
        <v>3187</v>
      </c>
      <c r="C5515" s="40">
        <v>2022</v>
      </c>
      <c r="D5515" s="265" t="s">
        <v>1943</v>
      </c>
      <c r="E5515" s="112">
        <v>1</v>
      </c>
      <c r="F5515" s="112">
        <v>15</v>
      </c>
      <c r="G5515" s="325">
        <v>3.43499</v>
      </c>
    </row>
    <row r="5516" spans="1:7" s="131" customFormat="1" ht="51.75" x14ac:dyDescent="0.25">
      <c r="A5516" s="143" t="s">
        <v>3115</v>
      </c>
      <c r="B5516" s="149" t="s">
        <v>3187</v>
      </c>
      <c r="C5516" s="40">
        <v>2022</v>
      </c>
      <c r="D5516" s="265" t="s">
        <v>1943</v>
      </c>
      <c r="E5516" s="112">
        <v>1</v>
      </c>
      <c r="F5516" s="112">
        <v>10</v>
      </c>
      <c r="G5516" s="325">
        <v>3.21638</v>
      </c>
    </row>
    <row r="5517" spans="1:7" s="131" customFormat="1" ht="51.75" x14ac:dyDescent="0.25">
      <c r="A5517" s="143" t="s">
        <v>3115</v>
      </c>
      <c r="B5517" s="149" t="s">
        <v>3187</v>
      </c>
      <c r="C5517" s="40">
        <v>2022</v>
      </c>
      <c r="D5517" s="265" t="s">
        <v>1943</v>
      </c>
      <c r="E5517" s="112">
        <v>1</v>
      </c>
      <c r="F5517" s="112">
        <v>15</v>
      </c>
      <c r="G5517" s="325">
        <v>3.21638</v>
      </c>
    </row>
    <row r="5518" spans="1:7" s="131" customFormat="1" ht="51.75" x14ac:dyDescent="0.25">
      <c r="A5518" s="143" t="s">
        <v>3115</v>
      </c>
      <c r="B5518" s="149" t="s">
        <v>3187</v>
      </c>
      <c r="C5518" s="40">
        <v>2022</v>
      </c>
      <c r="D5518" s="265" t="s">
        <v>1943</v>
      </c>
      <c r="E5518" s="112">
        <v>1</v>
      </c>
      <c r="F5518" s="112">
        <v>15</v>
      </c>
      <c r="G5518" s="325">
        <v>8.0222300000000004</v>
      </c>
    </row>
    <row r="5519" spans="1:7" s="131" customFormat="1" ht="51.75" x14ac:dyDescent="0.25">
      <c r="A5519" s="143" t="s">
        <v>3115</v>
      </c>
      <c r="B5519" s="149" t="s">
        <v>3187</v>
      </c>
      <c r="C5519" s="40">
        <v>2022</v>
      </c>
      <c r="D5519" s="265" t="s">
        <v>1943</v>
      </c>
      <c r="E5519" s="112">
        <v>1</v>
      </c>
      <c r="F5519" s="112">
        <v>15</v>
      </c>
      <c r="G5519" s="325">
        <v>3.21638</v>
      </c>
    </row>
    <row r="5520" spans="1:7" s="131" customFormat="1" ht="51.75" x14ac:dyDescent="0.25">
      <c r="A5520" s="143" t="s">
        <v>3115</v>
      </c>
      <c r="B5520" s="149" t="s">
        <v>3187</v>
      </c>
      <c r="C5520" s="40">
        <v>2022</v>
      </c>
      <c r="D5520" s="265" t="s">
        <v>1943</v>
      </c>
      <c r="E5520" s="112">
        <v>1</v>
      </c>
      <c r="F5520" s="112">
        <v>10</v>
      </c>
      <c r="G5520" s="325">
        <v>8.0222300000000004</v>
      </c>
    </row>
    <row r="5521" spans="1:7" s="131" customFormat="1" ht="51.75" x14ac:dyDescent="0.25">
      <c r="A5521" s="143" t="s">
        <v>3115</v>
      </c>
      <c r="B5521" s="149" t="s">
        <v>3187</v>
      </c>
      <c r="C5521" s="40">
        <v>2022</v>
      </c>
      <c r="D5521" s="265" t="s">
        <v>1943</v>
      </c>
      <c r="E5521" s="112">
        <v>1</v>
      </c>
      <c r="F5521" s="112">
        <v>15</v>
      </c>
      <c r="G5521" s="325">
        <v>1.54267</v>
      </c>
    </row>
    <row r="5522" spans="1:7" s="131" customFormat="1" ht="51.75" x14ac:dyDescent="0.25">
      <c r="A5522" s="143" t="s">
        <v>3115</v>
      </c>
      <c r="B5522" s="149" t="s">
        <v>3187</v>
      </c>
      <c r="C5522" s="40">
        <v>2022</v>
      </c>
      <c r="D5522" s="265" t="s">
        <v>1943</v>
      </c>
      <c r="E5522" s="112">
        <v>1</v>
      </c>
      <c r="F5522" s="112">
        <v>15</v>
      </c>
      <c r="G5522" s="325">
        <v>8.0222300000000004</v>
      </c>
    </row>
    <row r="5523" spans="1:7" s="131" customFormat="1" ht="51.75" x14ac:dyDescent="0.25">
      <c r="A5523" s="143" t="s">
        <v>3115</v>
      </c>
      <c r="B5523" s="149" t="s">
        <v>3187</v>
      </c>
      <c r="C5523" s="40">
        <v>2022</v>
      </c>
      <c r="D5523" s="265" t="s">
        <v>1943</v>
      </c>
      <c r="E5523" s="112">
        <v>1</v>
      </c>
      <c r="F5523" s="112">
        <v>15</v>
      </c>
      <c r="G5523" s="325">
        <v>3.21638</v>
      </c>
    </row>
    <row r="5524" spans="1:7" s="131" customFormat="1" ht="51.75" x14ac:dyDescent="0.25">
      <c r="A5524" s="143" t="s">
        <v>3115</v>
      </c>
      <c r="B5524" s="149" t="s">
        <v>3187</v>
      </c>
      <c r="C5524" s="40">
        <v>2022</v>
      </c>
      <c r="D5524" s="265" t="s">
        <v>1943</v>
      </c>
      <c r="E5524" s="112">
        <v>1</v>
      </c>
      <c r="F5524" s="112">
        <v>15</v>
      </c>
      <c r="G5524" s="325">
        <v>3.21638</v>
      </c>
    </row>
    <row r="5525" spans="1:7" s="131" customFormat="1" ht="51.75" x14ac:dyDescent="0.25">
      <c r="A5525" s="143" t="s">
        <v>3115</v>
      </c>
      <c r="B5525" s="149" t="s">
        <v>3187</v>
      </c>
      <c r="C5525" s="40">
        <v>2022</v>
      </c>
      <c r="D5525" s="265" t="s">
        <v>1943</v>
      </c>
      <c r="E5525" s="112">
        <v>1</v>
      </c>
      <c r="F5525" s="112">
        <v>15</v>
      </c>
      <c r="G5525" s="325">
        <v>1.54267</v>
      </c>
    </row>
    <row r="5526" spans="1:7" s="131" customFormat="1" ht="51.75" x14ac:dyDescent="0.25">
      <c r="A5526" s="143" t="s">
        <v>3115</v>
      </c>
      <c r="B5526" s="149" t="s">
        <v>3187</v>
      </c>
      <c r="C5526" s="40">
        <v>2022</v>
      </c>
      <c r="D5526" s="265" t="s">
        <v>1943</v>
      </c>
      <c r="E5526" s="112">
        <v>1</v>
      </c>
      <c r="F5526" s="112">
        <v>15</v>
      </c>
      <c r="G5526" s="325">
        <v>3.21638</v>
      </c>
    </row>
    <row r="5527" spans="1:7" s="131" customFormat="1" ht="51.75" x14ac:dyDescent="0.25">
      <c r="A5527" s="143" t="s">
        <v>3115</v>
      </c>
      <c r="B5527" s="149" t="s">
        <v>3187</v>
      </c>
      <c r="C5527" s="40">
        <v>2022</v>
      </c>
      <c r="D5527" s="265" t="s">
        <v>1943</v>
      </c>
      <c r="E5527" s="112">
        <v>1</v>
      </c>
      <c r="F5527" s="112">
        <v>15</v>
      </c>
      <c r="G5527" s="325">
        <v>8.0220000000000002</v>
      </c>
    </row>
    <row r="5528" spans="1:7" s="131" customFormat="1" ht="51.75" x14ac:dyDescent="0.25">
      <c r="A5528" s="143" t="s">
        <v>3115</v>
      </c>
      <c r="B5528" s="149" t="s">
        <v>3187</v>
      </c>
      <c r="C5528" s="40">
        <v>2022</v>
      </c>
      <c r="D5528" s="265" t="s">
        <v>1943</v>
      </c>
      <c r="E5528" s="112">
        <v>1</v>
      </c>
      <c r="F5528" s="112">
        <v>15</v>
      </c>
      <c r="G5528" s="325">
        <v>3.21638</v>
      </c>
    </row>
    <row r="5529" spans="1:7" s="131" customFormat="1" ht="51.75" x14ac:dyDescent="0.25">
      <c r="A5529" s="143" t="s">
        <v>3115</v>
      </c>
      <c r="B5529" s="149" t="s">
        <v>3187</v>
      </c>
      <c r="C5529" s="40">
        <v>2022</v>
      </c>
      <c r="D5529" s="265" t="s">
        <v>1943</v>
      </c>
      <c r="E5529" s="112">
        <v>1</v>
      </c>
      <c r="F5529" s="112">
        <v>15</v>
      </c>
      <c r="G5529" s="325">
        <v>3.21638</v>
      </c>
    </row>
    <row r="5530" spans="1:7" s="131" customFormat="1" ht="51.75" x14ac:dyDescent="0.25">
      <c r="A5530" s="143" t="s">
        <v>3115</v>
      </c>
      <c r="B5530" s="149" t="s">
        <v>3187</v>
      </c>
      <c r="C5530" s="40">
        <v>2022</v>
      </c>
      <c r="D5530" s="265" t="s">
        <v>1943</v>
      </c>
      <c r="E5530" s="112">
        <v>1</v>
      </c>
      <c r="F5530" s="112">
        <v>10</v>
      </c>
      <c r="G5530" s="325">
        <v>3.21638</v>
      </c>
    </row>
    <row r="5531" spans="1:7" s="131" customFormat="1" ht="51.75" x14ac:dyDescent="0.25">
      <c r="A5531" s="143" t="s">
        <v>3115</v>
      </c>
      <c r="B5531" s="149" t="s">
        <v>3187</v>
      </c>
      <c r="C5531" s="40">
        <v>2022</v>
      </c>
      <c r="D5531" s="265" t="s">
        <v>1943</v>
      </c>
      <c r="E5531" s="112">
        <v>1</v>
      </c>
      <c r="F5531" s="112">
        <v>10</v>
      </c>
      <c r="G5531" s="325">
        <v>3.21638</v>
      </c>
    </row>
    <row r="5532" spans="1:7" s="131" customFormat="1" ht="51.75" x14ac:dyDescent="0.25">
      <c r="A5532" s="143" t="s">
        <v>3115</v>
      </c>
      <c r="B5532" s="149" t="s">
        <v>3187</v>
      </c>
      <c r="C5532" s="40">
        <v>2022</v>
      </c>
      <c r="D5532" s="265" t="s">
        <v>1943</v>
      </c>
      <c r="E5532" s="112">
        <v>1</v>
      </c>
      <c r="F5532" s="112">
        <v>7</v>
      </c>
      <c r="G5532" s="325">
        <v>3.21638</v>
      </c>
    </row>
    <row r="5533" spans="1:7" s="131" customFormat="1" ht="51.75" x14ac:dyDescent="0.25">
      <c r="A5533" s="143" t="s">
        <v>3115</v>
      </c>
      <c r="B5533" s="149" t="s">
        <v>3187</v>
      </c>
      <c r="C5533" s="40">
        <v>2022</v>
      </c>
      <c r="D5533" s="265" t="s">
        <v>1943</v>
      </c>
      <c r="E5533" s="112">
        <v>1</v>
      </c>
      <c r="F5533" s="112">
        <v>15</v>
      </c>
      <c r="G5533" s="325">
        <v>3.21638</v>
      </c>
    </row>
    <row r="5534" spans="1:7" s="131" customFormat="1" ht="51.75" x14ac:dyDescent="0.25">
      <c r="A5534" s="143" t="s">
        <v>3115</v>
      </c>
      <c r="B5534" s="149" t="s">
        <v>3187</v>
      </c>
      <c r="C5534" s="40">
        <v>2022</v>
      </c>
      <c r="D5534" s="265" t="s">
        <v>1943</v>
      </c>
      <c r="E5534" s="112">
        <v>1</v>
      </c>
      <c r="F5534" s="112">
        <v>15</v>
      </c>
      <c r="G5534" s="325">
        <v>3.21638</v>
      </c>
    </row>
    <row r="5535" spans="1:7" s="131" customFormat="1" ht="51.75" x14ac:dyDescent="0.25">
      <c r="A5535" s="143" t="s">
        <v>3115</v>
      </c>
      <c r="B5535" s="149" t="s">
        <v>3187</v>
      </c>
      <c r="C5535" s="40">
        <v>2022</v>
      </c>
      <c r="D5535" s="265" t="s">
        <v>1943</v>
      </c>
      <c r="E5535" s="112">
        <v>1</v>
      </c>
      <c r="F5535" s="112">
        <v>15</v>
      </c>
      <c r="G5535" s="325">
        <v>3.21638</v>
      </c>
    </row>
    <row r="5536" spans="1:7" s="131" customFormat="1" ht="51.75" x14ac:dyDescent="0.25">
      <c r="A5536" s="143" t="s">
        <v>3115</v>
      </c>
      <c r="B5536" s="149" t="s">
        <v>3187</v>
      </c>
      <c r="C5536" s="40">
        <v>2022</v>
      </c>
      <c r="D5536" s="265" t="s">
        <v>1943</v>
      </c>
      <c r="E5536" s="112">
        <v>1</v>
      </c>
      <c r="F5536" s="112">
        <v>15</v>
      </c>
      <c r="G5536" s="325">
        <v>3.21638</v>
      </c>
    </row>
    <row r="5537" spans="1:7" s="131" customFormat="1" ht="51.75" x14ac:dyDescent="0.25">
      <c r="A5537" s="143" t="s">
        <v>3115</v>
      </c>
      <c r="B5537" s="149" t="s">
        <v>3187</v>
      </c>
      <c r="C5537" s="40">
        <v>2022</v>
      </c>
      <c r="D5537" s="265" t="s">
        <v>1943</v>
      </c>
      <c r="E5537" s="112">
        <v>1</v>
      </c>
      <c r="F5537" s="112">
        <v>15</v>
      </c>
      <c r="G5537" s="325">
        <v>3.21638</v>
      </c>
    </row>
    <row r="5538" spans="1:7" s="131" customFormat="1" ht="51.75" x14ac:dyDescent="0.25">
      <c r="A5538" s="143" t="s">
        <v>3115</v>
      </c>
      <c r="B5538" s="149" t="s">
        <v>3187</v>
      </c>
      <c r="C5538" s="40">
        <v>2022</v>
      </c>
      <c r="D5538" s="265" t="s">
        <v>1943</v>
      </c>
      <c r="E5538" s="112">
        <v>1</v>
      </c>
      <c r="F5538" s="112">
        <v>15</v>
      </c>
      <c r="G5538" s="325">
        <v>3.21638</v>
      </c>
    </row>
    <row r="5539" spans="1:7" s="131" customFormat="1" ht="51.75" x14ac:dyDescent="0.25">
      <c r="A5539" s="143" t="s">
        <v>3115</v>
      </c>
      <c r="B5539" s="149" t="s">
        <v>3187</v>
      </c>
      <c r="C5539" s="40">
        <v>2022</v>
      </c>
      <c r="D5539" s="265" t="s">
        <v>1943</v>
      </c>
      <c r="E5539" s="112">
        <v>1</v>
      </c>
      <c r="F5539" s="112">
        <v>15</v>
      </c>
      <c r="G5539" s="325">
        <v>3.21638</v>
      </c>
    </row>
    <row r="5540" spans="1:7" s="131" customFormat="1" ht="51.75" x14ac:dyDescent="0.25">
      <c r="A5540" s="143" t="s">
        <v>3115</v>
      </c>
      <c r="B5540" s="149" t="s">
        <v>3187</v>
      </c>
      <c r="C5540" s="40">
        <v>2022</v>
      </c>
      <c r="D5540" s="265" t="s">
        <v>1943</v>
      </c>
      <c r="E5540" s="112">
        <v>1</v>
      </c>
      <c r="F5540" s="112">
        <v>15</v>
      </c>
      <c r="G5540" s="325">
        <v>3.21638</v>
      </c>
    </row>
    <row r="5541" spans="1:7" s="131" customFormat="1" ht="51.75" x14ac:dyDescent="0.25">
      <c r="A5541" s="143" t="s">
        <v>3115</v>
      </c>
      <c r="B5541" s="149" t="s">
        <v>3187</v>
      </c>
      <c r="C5541" s="40">
        <v>2022</v>
      </c>
      <c r="D5541" s="265" t="s">
        <v>1943</v>
      </c>
      <c r="E5541" s="112">
        <v>1</v>
      </c>
      <c r="F5541" s="112">
        <v>15</v>
      </c>
      <c r="G5541" s="325">
        <v>3.21638</v>
      </c>
    </row>
    <row r="5542" spans="1:7" s="131" customFormat="1" ht="51.75" x14ac:dyDescent="0.25">
      <c r="A5542" s="143" t="s">
        <v>3115</v>
      </c>
      <c r="B5542" s="149" t="s">
        <v>3187</v>
      </c>
      <c r="C5542" s="40">
        <v>2022</v>
      </c>
      <c r="D5542" s="265" t="s">
        <v>1943</v>
      </c>
      <c r="E5542" s="112">
        <v>1</v>
      </c>
      <c r="F5542" s="112">
        <v>15</v>
      </c>
      <c r="G5542" s="325">
        <v>3.21638</v>
      </c>
    </row>
    <row r="5543" spans="1:7" s="131" customFormat="1" ht="51.75" x14ac:dyDescent="0.25">
      <c r="A5543" s="143" t="s">
        <v>3115</v>
      </c>
      <c r="B5543" s="149" t="s">
        <v>3187</v>
      </c>
      <c r="C5543" s="40">
        <v>2022</v>
      </c>
      <c r="D5543" s="265" t="s">
        <v>1943</v>
      </c>
      <c r="E5543" s="112">
        <v>1</v>
      </c>
      <c r="F5543" s="112">
        <v>10</v>
      </c>
      <c r="G5543" s="325">
        <v>3.21638</v>
      </c>
    </row>
    <row r="5544" spans="1:7" s="131" customFormat="1" ht="51.75" x14ac:dyDescent="0.25">
      <c r="A5544" s="143" t="s">
        <v>3115</v>
      </c>
      <c r="B5544" s="149" t="s">
        <v>3187</v>
      </c>
      <c r="C5544" s="40">
        <v>2022</v>
      </c>
      <c r="D5544" s="265" t="s">
        <v>1943</v>
      </c>
      <c r="E5544" s="112">
        <v>1</v>
      </c>
      <c r="F5544" s="112">
        <v>15</v>
      </c>
      <c r="G5544" s="325">
        <v>3.21638</v>
      </c>
    </row>
    <row r="5545" spans="1:7" s="131" customFormat="1" ht="51.75" x14ac:dyDescent="0.25">
      <c r="A5545" s="143" t="s">
        <v>3115</v>
      </c>
      <c r="B5545" s="149" t="s">
        <v>3187</v>
      </c>
      <c r="C5545" s="40">
        <v>2022</v>
      </c>
      <c r="D5545" s="265" t="s">
        <v>1943</v>
      </c>
      <c r="E5545" s="112">
        <v>1</v>
      </c>
      <c r="F5545" s="112">
        <v>15</v>
      </c>
      <c r="G5545" s="325">
        <v>3.21638</v>
      </c>
    </row>
    <row r="5546" spans="1:7" s="131" customFormat="1" ht="51.75" x14ac:dyDescent="0.25">
      <c r="A5546" s="143" t="s">
        <v>3115</v>
      </c>
      <c r="B5546" s="149" t="s">
        <v>3187</v>
      </c>
      <c r="C5546" s="40">
        <v>2022</v>
      </c>
      <c r="D5546" s="265" t="s">
        <v>1943</v>
      </c>
      <c r="E5546" s="112">
        <v>1</v>
      </c>
      <c r="F5546" s="112">
        <v>15</v>
      </c>
      <c r="G5546" s="325">
        <v>3.21638</v>
      </c>
    </row>
    <row r="5547" spans="1:7" s="131" customFormat="1" ht="51.75" x14ac:dyDescent="0.25">
      <c r="A5547" s="143" t="s">
        <v>3115</v>
      </c>
      <c r="B5547" s="149" t="s">
        <v>3187</v>
      </c>
      <c r="C5547" s="40">
        <v>2022</v>
      </c>
      <c r="D5547" s="265" t="s">
        <v>1943</v>
      </c>
      <c r="E5547" s="112">
        <v>1</v>
      </c>
      <c r="F5547" s="112">
        <v>15</v>
      </c>
      <c r="G5547" s="325">
        <v>3.21638</v>
      </c>
    </row>
    <row r="5548" spans="1:7" s="131" customFormat="1" ht="51.75" x14ac:dyDescent="0.25">
      <c r="A5548" s="143" t="s">
        <v>3115</v>
      </c>
      <c r="B5548" s="149" t="s">
        <v>3187</v>
      </c>
      <c r="C5548" s="40">
        <v>2022</v>
      </c>
      <c r="D5548" s="265" t="s">
        <v>1943</v>
      </c>
      <c r="E5548" s="112">
        <v>1</v>
      </c>
      <c r="F5548" s="112">
        <v>15</v>
      </c>
      <c r="G5548" s="325">
        <v>3.21638</v>
      </c>
    </row>
    <row r="5549" spans="1:7" s="131" customFormat="1" ht="51.75" x14ac:dyDescent="0.25">
      <c r="A5549" s="143" t="s">
        <v>3115</v>
      </c>
      <c r="B5549" s="149" t="s">
        <v>3187</v>
      </c>
      <c r="C5549" s="40">
        <v>2022</v>
      </c>
      <c r="D5549" s="265" t="s">
        <v>1943</v>
      </c>
      <c r="E5549" s="112">
        <v>1</v>
      </c>
      <c r="F5549" s="112">
        <v>15</v>
      </c>
      <c r="G5549" s="325">
        <v>3.21638</v>
      </c>
    </row>
    <row r="5550" spans="1:7" s="131" customFormat="1" ht="51.75" x14ac:dyDescent="0.25">
      <c r="A5550" s="143" t="s">
        <v>3115</v>
      </c>
      <c r="B5550" s="149" t="s">
        <v>3187</v>
      </c>
      <c r="C5550" s="40">
        <v>2022</v>
      </c>
      <c r="D5550" s="265" t="s">
        <v>1943</v>
      </c>
      <c r="E5550" s="112">
        <v>1</v>
      </c>
      <c r="F5550" s="112">
        <v>15</v>
      </c>
      <c r="G5550" s="325">
        <v>3.21638</v>
      </c>
    </row>
    <row r="5551" spans="1:7" s="131" customFormat="1" ht="51.75" x14ac:dyDescent="0.25">
      <c r="A5551" s="143" t="s">
        <v>3115</v>
      </c>
      <c r="B5551" s="149" t="s">
        <v>3187</v>
      </c>
      <c r="C5551" s="40">
        <v>2022</v>
      </c>
      <c r="D5551" s="265" t="s">
        <v>1943</v>
      </c>
      <c r="E5551" s="112">
        <v>1</v>
      </c>
      <c r="F5551" s="112">
        <v>15</v>
      </c>
      <c r="G5551" s="325">
        <v>3.21638</v>
      </c>
    </row>
    <row r="5552" spans="1:7" s="131" customFormat="1" ht="51.75" x14ac:dyDescent="0.25">
      <c r="A5552" s="143" t="s">
        <v>3115</v>
      </c>
      <c r="B5552" s="149" t="s">
        <v>3187</v>
      </c>
      <c r="C5552" s="40">
        <v>2022</v>
      </c>
      <c r="D5552" s="265" t="s">
        <v>1943</v>
      </c>
      <c r="E5552" s="112">
        <v>1</v>
      </c>
      <c r="F5552" s="112">
        <v>15</v>
      </c>
      <c r="G5552" s="325">
        <v>3.21638</v>
      </c>
    </row>
    <row r="5553" spans="1:7" s="131" customFormat="1" ht="51.75" x14ac:dyDescent="0.25">
      <c r="A5553" s="143" t="s">
        <v>3115</v>
      </c>
      <c r="B5553" s="149" t="s">
        <v>3187</v>
      </c>
      <c r="C5553" s="40">
        <v>2022</v>
      </c>
      <c r="D5553" s="265" t="s">
        <v>1943</v>
      </c>
      <c r="E5553" s="112">
        <v>1</v>
      </c>
      <c r="F5553" s="112">
        <v>15</v>
      </c>
      <c r="G5553" s="325">
        <v>3.21638</v>
      </c>
    </row>
    <row r="5554" spans="1:7" s="131" customFormat="1" ht="51.75" x14ac:dyDescent="0.25">
      <c r="A5554" s="143" t="s">
        <v>3115</v>
      </c>
      <c r="B5554" s="149" t="s">
        <v>3187</v>
      </c>
      <c r="C5554" s="40">
        <v>2022</v>
      </c>
      <c r="D5554" s="265" t="s">
        <v>1943</v>
      </c>
      <c r="E5554" s="112">
        <v>1</v>
      </c>
      <c r="F5554" s="112">
        <v>15</v>
      </c>
      <c r="G5554" s="325">
        <v>3.21638</v>
      </c>
    </row>
    <row r="5555" spans="1:7" s="131" customFormat="1" ht="51.75" x14ac:dyDescent="0.25">
      <c r="A5555" s="143" t="s">
        <v>3115</v>
      </c>
      <c r="B5555" s="149" t="s">
        <v>3187</v>
      </c>
      <c r="C5555" s="40">
        <v>2022</v>
      </c>
      <c r="D5555" s="265" t="s">
        <v>1943</v>
      </c>
      <c r="E5555" s="112">
        <v>1</v>
      </c>
      <c r="F5555" s="112">
        <v>15</v>
      </c>
      <c r="G5555" s="325">
        <v>3.21638</v>
      </c>
    </row>
    <row r="5556" spans="1:7" s="131" customFormat="1" ht="51.75" x14ac:dyDescent="0.25">
      <c r="A5556" s="143" t="s">
        <v>3115</v>
      </c>
      <c r="B5556" s="149" t="s">
        <v>3187</v>
      </c>
      <c r="C5556" s="40">
        <v>2022</v>
      </c>
      <c r="D5556" s="265" t="s">
        <v>1943</v>
      </c>
      <c r="E5556" s="112">
        <v>1</v>
      </c>
      <c r="F5556" s="112">
        <v>15</v>
      </c>
      <c r="G5556" s="325">
        <v>3.21638</v>
      </c>
    </row>
    <row r="5557" spans="1:7" s="131" customFormat="1" ht="51.75" x14ac:dyDescent="0.25">
      <c r="A5557" s="143" t="s">
        <v>3115</v>
      </c>
      <c r="B5557" s="149" t="s">
        <v>3187</v>
      </c>
      <c r="C5557" s="40">
        <v>2022</v>
      </c>
      <c r="D5557" s="265" t="s">
        <v>1943</v>
      </c>
      <c r="E5557" s="112">
        <v>1</v>
      </c>
      <c r="F5557" s="112">
        <v>15</v>
      </c>
      <c r="G5557" s="325">
        <v>3.21638</v>
      </c>
    </row>
    <row r="5558" spans="1:7" s="131" customFormat="1" ht="51.75" x14ac:dyDescent="0.25">
      <c r="A5558" s="143" t="s">
        <v>3115</v>
      </c>
      <c r="B5558" s="149" t="s">
        <v>3187</v>
      </c>
      <c r="C5558" s="40">
        <v>2022</v>
      </c>
      <c r="D5558" s="265" t="s">
        <v>1943</v>
      </c>
      <c r="E5558" s="112">
        <v>1</v>
      </c>
      <c r="F5558" s="112">
        <v>15</v>
      </c>
      <c r="G5558" s="325">
        <v>3.21638</v>
      </c>
    </row>
    <row r="5559" spans="1:7" s="131" customFormat="1" ht="51.75" x14ac:dyDescent="0.25">
      <c r="A5559" s="143" t="s">
        <v>3115</v>
      </c>
      <c r="B5559" s="149" t="s">
        <v>3187</v>
      </c>
      <c r="C5559" s="40">
        <v>2022</v>
      </c>
      <c r="D5559" s="265" t="s">
        <v>1943</v>
      </c>
      <c r="E5559" s="112">
        <v>1</v>
      </c>
      <c r="F5559" s="112">
        <v>15</v>
      </c>
      <c r="G5559" s="325">
        <v>3.21638</v>
      </c>
    </row>
    <row r="5560" spans="1:7" s="131" customFormat="1" ht="51.75" x14ac:dyDescent="0.25">
      <c r="A5560" s="143" t="s">
        <v>3115</v>
      </c>
      <c r="B5560" s="149" t="s">
        <v>3187</v>
      </c>
      <c r="C5560" s="40">
        <v>2022</v>
      </c>
      <c r="D5560" s="265" t="s">
        <v>1943</v>
      </c>
      <c r="E5560" s="112">
        <v>1</v>
      </c>
      <c r="F5560" s="112">
        <v>15</v>
      </c>
      <c r="G5560" s="325">
        <v>3.21638</v>
      </c>
    </row>
    <row r="5561" spans="1:7" s="131" customFormat="1" ht="51.75" x14ac:dyDescent="0.25">
      <c r="A5561" s="143" t="s">
        <v>3115</v>
      </c>
      <c r="B5561" s="149" t="s">
        <v>3187</v>
      </c>
      <c r="C5561" s="40">
        <v>2022</v>
      </c>
      <c r="D5561" s="265" t="s">
        <v>1943</v>
      </c>
      <c r="E5561" s="112">
        <v>1</v>
      </c>
      <c r="F5561" s="112">
        <v>15</v>
      </c>
      <c r="G5561" s="325">
        <v>3.21638</v>
      </c>
    </row>
    <row r="5562" spans="1:7" s="131" customFormat="1" ht="51.75" x14ac:dyDescent="0.25">
      <c r="A5562" s="143" t="s">
        <v>3115</v>
      </c>
      <c r="B5562" s="149" t="s">
        <v>3187</v>
      </c>
      <c r="C5562" s="40">
        <v>2022</v>
      </c>
      <c r="D5562" s="265" t="s">
        <v>1943</v>
      </c>
      <c r="E5562" s="112">
        <v>1</v>
      </c>
      <c r="F5562" s="112">
        <v>15</v>
      </c>
      <c r="G5562" s="325">
        <v>3.21638</v>
      </c>
    </row>
    <row r="5563" spans="1:7" s="131" customFormat="1" ht="51.75" x14ac:dyDescent="0.25">
      <c r="A5563" s="143" t="s">
        <v>3115</v>
      </c>
      <c r="B5563" s="149" t="s">
        <v>3187</v>
      </c>
      <c r="C5563" s="40">
        <v>2022</v>
      </c>
      <c r="D5563" s="265" t="s">
        <v>1943</v>
      </c>
      <c r="E5563" s="112">
        <v>1</v>
      </c>
      <c r="F5563" s="112">
        <v>15</v>
      </c>
      <c r="G5563" s="325">
        <v>3.21638</v>
      </c>
    </row>
    <row r="5564" spans="1:7" s="131" customFormat="1" ht="51.75" x14ac:dyDescent="0.25">
      <c r="A5564" s="143" t="s">
        <v>3115</v>
      </c>
      <c r="B5564" s="149" t="s">
        <v>3187</v>
      </c>
      <c r="C5564" s="40">
        <v>2022</v>
      </c>
      <c r="D5564" s="265" t="s">
        <v>1943</v>
      </c>
      <c r="E5564" s="112">
        <v>1</v>
      </c>
      <c r="F5564" s="112">
        <v>15</v>
      </c>
      <c r="G5564" s="325">
        <v>3.21638</v>
      </c>
    </row>
    <row r="5565" spans="1:7" s="131" customFormat="1" ht="51.75" x14ac:dyDescent="0.25">
      <c r="A5565" s="143" t="s">
        <v>3115</v>
      </c>
      <c r="B5565" s="149" t="s">
        <v>3187</v>
      </c>
      <c r="C5565" s="40">
        <v>2022</v>
      </c>
      <c r="D5565" s="265" t="s">
        <v>1943</v>
      </c>
      <c r="E5565" s="112">
        <v>1</v>
      </c>
      <c r="F5565" s="112">
        <v>15</v>
      </c>
      <c r="G5565" s="325">
        <v>3.21638</v>
      </c>
    </row>
    <row r="5566" spans="1:7" s="131" customFormat="1" ht="51.75" x14ac:dyDescent="0.25">
      <c r="A5566" s="143" t="s">
        <v>3115</v>
      </c>
      <c r="B5566" s="149" t="s">
        <v>3187</v>
      </c>
      <c r="C5566" s="40">
        <v>2022</v>
      </c>
      <c r="D5566" s="265" t="s">
        <v>1943</v>
      </c>
      <c r="E5566" s="112">
        <v>1</v>
      </c>
      <c r="F5566" s="112">
        <v>15</v>
      </c>
      <c r="G5566" s="325">
        <v>3.21638</v>
      </c>
    </row>
    <row r="5567" spans="1:7" s="131" customFormat="1" ht="51.75" x14ac:dyDescent="0.25">
      <c r="A5567" s="143" t="s">
        <v>3115</v>
      </c>
      <c r="B5567" s="149" t="s">
        <v>3187</v>
      </c>
      <c r="C5567" s="40">
        <v>2022</v>
      </c>
      <c r="D5567" s="265" t="s">
        <v>1943</v>
      </c>
      <c r="E5567" s="112">
        <v>1</v>
      </c>
      <c r="F5567" s="112">
        <v>15</v>
      </c>
      <c r="G5567" s="325">
        <v>3.21638</v>
      </c>
    </row>
    <row r="5568" spans="1:7" s="131" customFormat="1" ht="51.75" x14ac:dyDescent="0.25">
      <c r="A5568" s="143" t="s">
        <v>3115</v>
      </c>
      <c r="B5568" s="149" t="s">
        <v>3187</v>
      </c>
      <c r="C5568" s="40">
        <v>2022</v>
      </c>
      <c r="D5568" s="265" t="s">
        <v>1943</v>
      </c>
      <c r="E5568" s="112">
        <v>1</v>
      </c>
      <c r="F5568" s="112">
        <v>15</v>
      </c>
      <c r="G5568" s="325">
        <v>3.21638</v>
      </c>
    </row>
    <row r="5569" spans="1:7" s="131" customFormat="1" ht="51.75" x14ac:dyDescent="0.25">
      <c r="A5569" s="143" t="s">
        <v>3115</v>
      </c>
      <c r="B5569" s="149" t="s">
        <v>3187</v>
      </c>
      <c r="C5569" s="40">
        <v>2022</v>
      </c>
      <c r="D5569" s="265" t="s">
        <v>1943</v>
      </c>
      <c r="E5569" s="112">
        <v>1</v>
      </c>
      <c r="F5569" s="112">
        <v>15</v>
      </c>
      <c r="G5569" s="325">
        <v>3.21638</v>
      </c>
    </row>
    <row r="5570" spans="1:7" s="131" customFormat="1" ht="51.75" x14ac:dyDescent="0.25">
      <c r="A5570" s="143" t="s">
        <v>3115</v>
      </c>
      <c r="B5570" s="149" t="s">
        <v>3187</v>
      </c>
      <c r="C5570" s="40">
        <v>2022</v>
      </c>
      <c r="D5570" s="265" t="s">
        <v>1943</v>
      </c>
      <c r="E5570" s="112">
        <v>1</v>
      </c>
      <c r="F5570" s="112">
        <v>15</v>
      </c>
      <c r="G5570" s="325">
        <v>3.21638</v>
      </c>
    </row>
    <row r="5571" spans="1:7" s="131" customFormat="1" ht="51.75" x14ac:dyDescent="0.25">
      <c r="A5571" s="143" t="s">
        <v>3115</v>
      </c>
      <c r="B5571" s="149" t="s">
        <v>3187</v>
      </c>
      <c r="C5571" s="40">
        <v>2022</v>
      </c>
      <c r="D5571" s="265" t="s">
        <v>1943</v>
      </c>
      <c r="E5571" s="112">
        <v>1</v>
      </c>
      <c r="F5571" s="112">
        <v>15</v>
      </c>
      <c r="G5571" s="325">
        <v>3.21638</v>
      </c>
    </row>
    <row r="5572" spans="1:7" s="131" customFormat="1" ht="51.75" x14ac:dyDescent="0.25">
      <c r="A5572" s="143" t="s">
        <v>3115</v>
      </c>
      <c r="B5572" s="149" t="s">
        <v>3187</v>
      </c>
      <c r="C5572" s="40">
        <v>2022</v>
      </c>
      <c r="D5572" s="265" t="s">
        <v>1943</v>
      </c>
      <c r="E5572" s="112">
        <v>1</v>
      </c>
      <c r="F5572" s="112">
        <v>15</v>
      </c>
      <c r="G5572" s="325">
        <v>3.21638</v>
      </c>
    </row>
    <row r="5573" spans="1:7" s="131" customFormat="1" ht="51.75" x14ac:dyDescent="0.25">
      <c r="A5573" s="143" t="s">
        <v>3115</v>
      </c>
      <c r="B5573" s="149" t="s">
        <v>3187</v>
      </c>
      <c r="C5573" s="40">
        <v>2022</v>
      </c>
      <c r="D5573" s="265" t="s">
        <v>1943</v>
      </c>
      <c r="E5573" s="112">
        <v>1</v>
      </c>
      <c r="F5573" s="112">
        <v>15</v>
      </c>
      <c r="G5573" s="325">
        <v>3.21638</v>
      </c>
    </row>
    <row r="5574" spans="1:7" s="131" customFormat="1" ht="51.75" x14ac:dyDescent="0.25">
      <c r="A5574" s="143" t="s">
        <v>3115</v>
      </c>
      <c r="B5574" s="149" t="s">
        <v>3187</v>
      </c>
      <c r="C5574" s="40">
        <v>2022</v>
      </c>
      <c r="D5574" s="265" t="s">
        <v>1943</v>
      </c>
      <c r="E5574" s="112">
        <v>1</v>
      </c>
      <c r="F5574" s="112">
        <v>15</v>
      </c>
      <c r="G5574" s="325">
        <v>3.21638</v>
      </c>
    </row>
    <row r="5575" spans="1:7" s="131" customFormat="1" ht="51.75" x14ac:dyDescent="0.25">
      <c r="A5575" s="143" t="s">
        <v>3115</v>
      </c>
      <c r="B5575" s="149" t="s">
        <v>3187</v>
      </c>
      <c r="C5575" s="40">
        <v>2022</v>
      </c>
      <c r="D5575" s="265" t="s">
        <v>1943</v>
      </c>
      <c r="E5575" s="112">
        <v>1</v>
      </c>
      <c r="F5575" s="112">
        <v>15</v>
      </c>
      <c r="G5575" s="325">
        <v>3.21638</v>
      </c>
    </row>
    <row r="5576" spans="1:7" s="131" customFormat="1" ht="51.75" x14ac:dyDescent="0.25">
      <c r="A5576" s="143" t="s">
        <v>3115</v>
      </c>
      <c r="B5576" s="149" t="s">
        <v>3187</v>
      </c>
      <c r="C5576" s="40">
        <v>2022</v>
      </c>
      <c r="D5576" s="265" t="s">
        <v>1943</v>
      </c>
      <c r="E5576" s="112">
        <v>1</v>
      </c>
      <c r="F5576" s="112">
        <v>15</v>
      </c>
      <c r="G5576" s="325">
        <v>3.21638</v>
      </c>
    </row>
    <row r="5577" spans="1:7" s="131" customFormat="1" ht="51.75" x14ac:dyDescent="0.25">
      <c r="A5577" s="143" t="s">
        <v>3115</v>
      </c>
      <c r="B5577" s="149" t="s">
        <v>3187</v>
      </c>
      <c r="C5577" s="40">
        <v>2022</v>
      </c>
      <c r="D5577" s="265" t="s">
        <v>1943</v>
      </c>
      <c r="E5577" s="112">
        <v>1</v>
      </c>
      <c r="F5577" s="112">
        <v>15</v>
      </c>
      <c r="G5577" s="325">
        <v>3.21638</v>
      </c>
    </row>
    <row r="5578" spans="1:7" s="131" customFormat="1" ht="51.75" x14ac:dyDescent="0.25">
      <c r="A5578" s="143" t="s">
        <v>3115</v>
      </c>
      <c r="B5578" s="149" t="s">
        <v>3187</v>
      </c>
      <c r="C5578" s="40">
        <v>2022</v>
      </c>
      <c r="D5578" s="265" t="s">
        <v>1943</v>
      </c>
      <c r="E5578" s="112">
        <v>1</v>
      </c>
      <c r="F5578" s="112">
        <v>15</v>
      </c>
      <c r="G5578" s="325">
        <v>3.21638</v>
      </c>
    </row>
    <row r="5579" spans="1:7" s="131" customFormat="1" ht="51.75" x14ac:dyDescent="0.25">
      <c r="A5579" s="143" t="s">
        <v>3115</v>
      </c>
      <c r="B5579" s="149" t="s">
        <v>3187</v>
      </c>
      <c r="C5579" s="40">
        <v>2022</v>
      </c>
      <c r="D5579" s="265" t="s">
        <v>1943</v>
      </c>
      <c r="E5579" s="112">
        <v>1</v>
      </c>
      <c r="F5579" s="112">
        <v>15</v>
      </c>
      <c r="G5579" s="325">
        <v>3.21638</v>
      </c>
    </row>
    <row r="5580" spans="1:7" s="131" customFormat="1" ht="51.75" x14ac:dyDescent="0.25">
      <c r="A5580" s="143" t="s">
        <v>3115</v>
      </c>
      <c r="B5580" s="149" t="s">
        <v>3187</v>
      </c>
      <c r="C5580" s="40">
        <v>2022</v>
      </c>
      <c r="D5580" s="265" t="s">
        <v>1943</v>
      </c>
      <c r="E5580" s="112">
        <v>1</v>
      </c>
      <c r="F5580" s="112">
        <v>15</v>
      </c>
      <c r="G5580" s="325">
        <v>3.21638</v>
      </c>
    </row>
    <row r="5581" spans="1:7" s="131" customFormat="1" ht="51.75" x14ac:dyDescent="0.25">
      <c r="A5581" s="143" t="s">
        <v>3115</v>
      </c>
      <c r="B5581" s="149" t="s">
        <v>3187</v>
      </c>
      <c r="C5581" s="40">
        <v>2022</v>
      </c>
      <c r="D5581" s="265" t="s">
        <v>1943</v>
      </c>
      <c r="E5581" s="112">
        <v>1</v>
      </c>
      <c r="F5581" s="112">
        <v>15</v>
      </c>
      <c r="G5581" s="325">
        <v>3.21638</v>
      </c>
    </row>
    <row r="5582" spans="1:7" s="131" customFormat="1" ht="51.75" x14ac:dyDescent="0.25">
      <c r="A5582" s="143" t="s">
        <v>3115</v>
      </c>
      <c r="B5582" s="149" t="s">
        <v>3187</v>
      </c>
      <c r="C5582" s="40">
        <v>2022</v>
      </c>
      <c r="D5582" s="265" t="s">
        <v>1943</v>
      </c>
      <c r="E5582" s="112">
        <v>1</v>
      </c>
      <c r="F5582" s="112">
        <v>15</v>
      </c>
      <c r="G5582" s="325">
        <v>3.21638</v>
      </c>
    </row>
    <row r="5583" spans="1:7" s="131" customFormat="1" ht="51.75" x14ac:dyDescent="0.25">
      <c r="A5583" s="143" t="s">
        <v>3115</v>
      </c>
      <c r="B5583" s="149" t="s">
        <v>3187</v>
      </c>
      <c r="C5583" s="40">
        <v>2022</v>
      </c>
      <c r="D5583" s="265" t="s">
        <v>1943</v>
      </c>
      <c r="E5583" s="112">
        <v>1</v>
      </c>
      <c r="F5583" s="112">
        <v>15</v>
      </c>
      <c r="G5583" s="325">
        <v>3.21638</v>
      </c>
    </row>
    <row r="5584" spans="1:7" s="131" customFormat="1" ht="51.75" x14ac:dyDescent="0.25">
      <c r="A5584" s="143" t="s">
        <v>3115</v>
      </c>
      <c r="B5584" s="149" t="s">
        <v>3187</v>
      </c>
      <c r="C5584" s="40">
        <v>2022</v>
      </c>
      <c r="D5584" s="265" t="s">
        <v>1943</v>
      </c>
      <c r="E5584" s="112">
        <v>1</v>
      </c>
      <c r="F5584" s="112">
        <v>15</v>
      </c>
      <c r="G5584" s="325">
        <v>3.21638</v>
      </c>
    </row>
    <row r="5585" spans="1:7" s="131" customFormat="1" ht="51.75" x14ac:dyDescent="0.25">
      <c r="A5585" s="143" t="s">
        <v>3115</v>
      </c>
      <c r="B5585" s="149" t="s">
        <v>3187</v>
      </c>
      <c r="C5585" s="40">
        <v>2022</v>
      </c>
      <c r="D5585" s="265" t="s">
        <v>1943</v>
      </c>
      <c r="E5585" s="112">
        <v>1</v>
      </c>
      <c r="F5585" s="112">
        <v>15</v>
      </c>
      <c r="G5585" s="325">
        <v>3.21638</v>
      </c>
    </row>
    <row r="5586" spans="1:7" s="131" customFormat="1" ht="51.75" x14ac:dyDescent="0.25">
      <c r="A5586" s="143" t="s">
        <v>3115</v>
      </c>
      <c r="B5586" s="149" t="s">
        <v>3187</v>
      </c>
      <c r="C5586" s="40">
        <v>2022</v>
      </c>
      <c r="D5586" s="265" t="s">
        <v>1943</v>
      </c>
      <c r="E5586" s="112">
        <v>1</v>
      </c>
      <c r="F5586" s="112">
        <v>15</v>
      </c>
      <c r="G5586" s="325">
        <v>3.21638</v>
      </c>
    </row>
    <row r="5587" spans="1:7" s="131" customFormat="1" ht="51.75" x14ac:dyDescent="0.25">
      <c r="A5587" s="143" t="s">
        <v>3115</v>
      </c>
      <c r="B5587" s="149" t="s">
        <v>3187</v>
      </c>
      <c r="C5587" s="40">
        <v>2022</v>
      </c>
      <c r="D5587" s="265" t="s">
        <v>1943</v>
      </c>
      <c r="E5587" s="112">
        <v>1</v>
      </c>
      <c r="F5587" s="112">
        <v>15</v>
      </c>
      <c r="G5587" s="325">
        <v>3.21638</v>
      </c>
    </row>
    <row r="5588" spans="1:7" s="131" customFormat="1" ht="51.75" x14ac:dyDescent="0.25">
      <c r="A5588" s="143" t="s">
        <v>3115</v>
      </c>
      <c r="B5588" s="149" t="s">
        <v>3187</v>
      </c>
      <c r="C5588" s="40">
        <v>2022</v>
      </c>
      <c r="D5588" s="265" t="s">
        <v>1943</v>
      </c>
      <c r="E5588" s="112">
        <v>1</v>
      </c>
      <c r="F5588" s="112">
        <v>15</v>
      </c>
      <c r="G5588" s="325">
        <v>3.21638</v>
      </c>
    </row>
    <row r="5589" spans="1:7" s="131" customFormat="1" ht="51.75" x14ac:dyDescent="0.25">
      <c r="A5589" s="143" t="s">
        <v>3115</v>
      </c>
      <c r="B5589" s="149" t="s">
        <v>3187</v>
      </c>
      <c r="C5589" s="40">
        <v>2022</v>
      </c>
      <c r="D5589" s="265" t="s">
        <v>1943</v>
      </c>
      <c r="E5589" s="112">
        <v>1</v>
      </c>
      <c r="F5589" s="112">
        <v>15</v>
      </c>
      <c r="G5589" s="325">
        <v>3.21638</v>
      </c>
    </row>
    <row r="5590" spans="1:7" s="131" customFormat="1" ht="51.75" x14ac:dyDescent="0.25">
      <c r="A5590" s="143" t="s">
        <v>3115</v>
      </c>
      <c r="B5590" s="149" t="s">
        <v>3187</v>
      </c>
      <c r="C5590" s="40">
        <v>2022</v>
      </c>
      <c r="D5590" s="265" t="s">
        <v>1943</v>
      </c>
      <c r="E5590" s="112">
        <v>1</v>
      </c>
      <c r="F5590" s="112">
        <v>15</v>
      </c>
      <c r="G5590" s="325">
        <v>3.21638</v>
      </c>
    </row>
    <row r="5591" spans="1:7" s="131" customFormat="1" ht="51.75" x14ac:dyDescent="0.25">
      <c r="A5591" s="143" t="s">
        <v>3115</v>
      </c>
      <c r="B5591" s="149" t="s">
        <v>3187</v>
      </c>
      <c r="C5591" s="40">
        <v>2022</v>
      </c>
      <c r="D5591" s="265" t="s">
        <v>1943</v>
      </c>
      <c r="E5591" s="112">
        <v>1</v>
      </c>
      <c r="F5591" s="112">
        <v>15</v>
      </c>
      <c r="G5591" s="325">
        <v>3.21638</v>
      </c>
    </row>
    <row r="5592" spans="1:7" s="131" customFormat="1" ht="51.75" x14ac:dyDescent="0.25">
      <c r="A5592" s="143" t="s">
        <v>3115</v>
      </c>
      <c r="B5592" s="149" t="s">
        <v>3187</v>
      </c>
      <c r="C5592" s="40">
        <v>2022</v>
      </c>
      <c r="D5592" s="265" t="s">
        <v>1943</v>
      </c>
      <c r="E5592" s="112">
        <v>1</v>
      </c>
      <c r="F5592" s="112">
        <v>15</v>
      </c>
      <c r="G5592" s="325">
        <v>3.21638</v>
      </c>
    </row>
    <row r="5593" spans="1:7" s="131" customFormat="1" ht="51.75" x14ac:dyDescent="0.25">
      <c r="A5593" s="143" t="s">
        <v>3115</v>
      </c>
      <c r="B5593" s="149" t="s">
        <v>3187</v>
      </c>
      <c r="C5593" s="40">
        <v>2022</v>
      </c>
      <c r="D5593" s="265" t="s">
        <v>1943</v>
      </c>
      <c r="E5593" s="112">
        <v>1</v>
      </c>
      <c r="F5593" s="112">
        <v>15</v>
      </c>
      <c r="G5593" s="325">
        <v>3.21638</v>
      </c>
    </row>
    <row r="5594" spans="1:7" s="131" customFormat="1" ht="51.75" x14ac:dyDescent="0.25">
      <c r="A5594" s="143" t="s">
        <v>3115</v>
      </c>
      <c r="B5594" s="149" t="s">
        <v>3187</v>
      </c>
      <c r="C5594" s="40">
        <v>2022</v>
      </c>
      <c r="D5594" s="265" t="s">
        <v>1943</v>
      </c>
      <c r="E5594" s="112">
        <v>1</v>
      </c>
      <c r="F5594" s="112">
        <v>15</v>
      </c>
      <c r="G5594" s="325">
        <v>3.21638</v>
      </c>
    </row>
    <row r="5595" spans="1:7" s="131" customFormat="1" ht="51.75" x14ac:dyDescent="0.25">
      <c r="A5595" s="143" t="s">
        <v>3115</v>
      </c>
      <c r="B5595" s="149" t="s">
        <v>3187</v>
      </c>
      <c r="C5595" s="40">
        <v>2022</v>
      </c>
      <c r="D5595" s="265" t="s">
        <v>1943</v>
      </c>
      <c r="E5595" s="112">
        <v>1</v>
      </c>
      <c r="F5595" s="112">
        <v>15</v>
      </c>
      <c r="G5595" s="325">
        <v>3.21638</v>
      </c>
    </row>
    <row r="5596" spans="1:7" s="131" customFormat="1" ht="51.75" x14ac:dyDescent="0.25">
      <c r="A5596" s="143" t="s">
        <v>3115</v>
      </c>
      <c r="B5596" s="149" t="s">
        <v>3187</v>
      </c>
      <c r="C5596" s="40">
        <v>2022</v>
      </c>
      <c r="D5596" s="265" t="s">
        <v>1943</v>
      </c>
      <c r="E5596" s="112">
        <v>1</v>
      </c>
      <c r="F5596" s="112">
        <v>15</v>
      </c>
      <c r="G5596" s="325">
        <v>3.21638</v>
      </c>
    </row>
    <row r="5597" spans="1:7" s="131" customFormat="1" ht="51.75" x14ac:dyDescent="0.25">
      <c r="A5597" s="143" t="s">
        <v>3115</v>
      </c>
      <c r="B5597" s="149" t="s">
        <v>3187</v>
      </c>
      <c r="C5597" s="40">
        <v>2022</v>
      </c>
      <c r="D5597" s="265" t="s">
        <v>1943</v>
      </c>
      <c r="E5597" s="112">
        <v>1</v>
      </c>
      <c r="F5597" s="112">
        <v>15</v>
      </c>
      <c r="G5597" s="325">
        <v>3.21638</v>
      </c>
    </row>
    <row r="5598" spans="1:7" s="131" customFormat="1" ht="51.75" x14ac:dyDescent="0.25">
      <c r="A5598" s="143" t="s">
        <v>3115</v>
      </c>
      <c r="B5598" s="149" t="s">
        <v>3187</v>
      </c>
      <c r="C5598" s="40">
        <v>2022</v>
      </c>
      <c r="D5598" s="265" t="s">
        <v>1943</v>
      </c>
      <c r="E5598" s="112">
        <v>1</v>
      </c>
      <c r="F5598" s="112">
        <v>15</v>
      </c>
      <c r="G5598" s="325">
        <v>3.21638</v>
      </c>
    </row>
    <row r="5599" spans="1:7" s="131" customFormat="1" ht="51.75" x14ac:dyDescent="0.25">
      <c r="A5599" s="143" t="s">
        <v>3115</v>
      </c>
      <c r="B5599" s="149" t="s">
        <v>3187</v>
      </c>
      <c r="C5599" s="40">
        <v>2022</v>
      </c>
      <c r="D5599" s="265" t="s">
        <v>1943</v>
      </c>
      <c r="E5599" s="112">
        <v>1</v>
      </c>
      <c r="F5599" s="112">
        <v>15</v>
      </c>
      <c r="G5599" s="325">
        <v>3.21638</v>
      </c>
    </row>
    <row r="5600" spans="1:7" s="131" customFormat="1" ht="51.75" x14ac:dyDescent="0.25">
      <c r="A5600" s="143" t="s">
        <v>3115</v>
      </c>
      <c r="B5600" s="149" t="s">
        <v>3187</v>
      </c>
      <c r="C5600" s="40">
        <v>2022</v>
      </c>
      <c r="D5600" s="265" t="s">
        <v>1943</v>
      </c>
      <c r="E5600" s="112">
        <v>1</v>
      </c>
      <c r="F5600" s="112">
        <v>15</v>
      </c>
      <c r="G5600" s="325">
        <v>3.21638</v>
      </c>
    </row>
    <row r="5601" spans="1:7" s="131" customFormat="1" ht="51.75" x14ac:dyDescent="0.25">
      <c r="A5601" s="143" t="s">
        <v>3115</v>
      </c>
      <c r="B5601" s="149" t="s">
        <v>3187</v>
      </c>
      <c r="C5601" s="40">
        <v>2022</v>
      </c>
      <c r="D5601" s="265" t="s">
        <v>1943</v>
      </c>
      <c r="E5601" s="112">
        <v>1</v>
      </c>
      <c r="F5601" s="112">
        <v>15</v>
      </c>
      <c r="G5601" s="325">
        <v>3.21638</v>
      </c>
    </row>
    <row r="5602" spans="1:7" s="131" customFormat="1" ht="51.75" x14ac:dyDescent="0.25">
      <c r="A5602" s="143" t="s">
        <v>3115</v>
      </c>
      <c r="B5602" s="149" t="s">
        <v>3187</v>
      </c>
      <c r="C5602" s="40">
        <v>2022</v>
      </c>
      <c r="D5602" s="265" t="s">
        <v>1943</v>
      </c>
      <c r="E5602" s="112">
        <v>1</v>
      </c>
      <c r="F5602" s="112">
        <v>15</v>
      </c>
      <c r="G5602" s="325">
        <v>1.54267</v>
      </c>
    </row>
    <row r="5603" spans="1:7" s="131" customFormat="1" ht="51.75" x14ac:dyDescent="0.25">
      <c r="A5603" s="143" t="s">
        <v>3115</v>
      </c>
      <c r="B5603" s="149" t="s">
        <v>3187</v>
      </c>
      <c r="C5603" s="40">
        <v>2022</v>
      </c>
      <c r="D5603" s="265" t="s">
        <v>1943</v>
      </c>
      <c r="E5603" s="112">
        <v>1</v>
      </c>
      <c r="F5603" s="112">
        <v>15</v>
      </c>
      <c r="G5603" s="325">
        <v>1.54267</v>
      </c>
    </row>
    <row r="5604" spans="1:7" s="131" customFormat="1" ht="51.75" x14ac:dyDescent="0.25">
      <c r="A5604" s="143" t="s">
        <v>3115</v>
      </c>
      <c r="B5604" s="149" t="s">
        <v>3187</v>
      </c>
      <c r="C5604" s="40">
        <v>2022</v>
      </c>
      <c r="D5604" s="265" t="s">
        <v>1943</v>
      </c>
      <c r="E5604" s="112">
        <v>1</v>
      </c>
      <c r="F5604" s="112">
        <v>15</v>
      </c>
      <c r="G5604" s="325">
        <v>3.21638</v>
      </c>
    </row>
    <row r="5605" spans="1:7" s="131" customFormat="1" ht="51.75" x14ac:dyDescent="0.25">
      <c r="A5605" s="143" t="s">
        <v>3115</v>
      </c>
      <c r="B5605" s="149" t="s">
        <v>3187</v>
      </c>
      <c r="C5605" s="40">
        <v>2022</v>
      </c>
      <c r="D5605" s="265" t="s">
        <v>1943</v>
      </c>
      <c r="E5605" s="112">
        <v>1</v>
      </c>
      <c r="F5605" s="112">
        <v>15</v>
      </c>
      <c r="G5605" s="325">
        <v>1.54267</v>
      </c>
    </row>
    <row r="5606" spans="1:7" s="131" customFormat="1" ht="51.75" x14ac:dyDescent="0.25">
      <c r="A5606" s="143" t="s">
        <v>3115</v>
      </c>
      <c r="B5606" s="149" t="s">
        <v>3187</v>
      </c>
      <c r="C5606" s="40">
        <v>2022</v>
      </c>
      <c r="D5606" s="265" t="s">
        <v>1943</v>
      </c>
      <c r="E5606" s="112">
        <v>1</v>
      </c>
      <c r="F5606" s="112">
        <v>15</v>
      </c>
      <c r="G5606" s="325">
        <v>1.54267</v>
      </c>
    </row>
    <row r="5607" spans="1:7" s="131" customFormat="1" ht="51.75" x14ac:dyDescent="0.25">
      <c r="A5607" s="143" t="s">
        <v>3115</v>
      </c>
      <c r="B5607" s="149" t="s">
        <v>3187</v>
      </c>
      <c r="C5607" s="40">
        <v>2022</v>
      </c>
      <c r="D5607" s="265" t="s">
        <v>1943</v>
      </c>
      <c r="E5607" s="112">
        <v>1</v>
      </c>
      <c r="F5607" s="112">
        <v>10</v>
      </c>
      <c r="G5607" s="325">
        <v>8.0222300000000004</v>
      </c>
    </row>
    <row r="5608" spans="1:7" s="131" customFormat="1" ht="51.75" x14ac:dyDescent="0.25">
      <c r="A5608" s="143" t="s">
        <v>3115</v>
      </c>
      <c r="B5608" s="149" t="s">
        <v>3187</v>
      </c>
      <c r="C5608" s="40">
        <v>2022</v>
      </c>
      <c r="D5608" s="265" t="s">
        <v>1943</v>
      </c>
      <c r="E5608" s="112">
        <v>1</v>
      </c>
      <c r="F5608" s="112">
        <v>10</v>
      </c>
      <c r="G5608" s="325">
        <v>8.0222300000000004</v>
      </c>
    </row>
    <row r="5609" spans="1:7" s="131" customFormat="1" ht="51.75" x14ac:dyDescent="0.25">
      <c r="A5609" s="143" t="s">
        <v>3115</v>
      </c>
      <c r="B5609" s="149" t="s">
        <v>3187</v>
      </c>
      <c r="C5609" s="40">
        <v>2022</v>
      </c>
      <c r="D5609" s="265" t="s">
        <v>1943</v>
      </c>
      <c r="E5609" s="112">
        <v>1</v>
      </c>
      <c r="F5609" s="112">
        <v>15</v>
      </c>
      <c r="G5609" s="325">
        <v>8.0222300000000004</v>
      </c>
    </row>
    <row r="5610" spans="1:7" s="131" customFormat="1" ht="51.75" x14ac:dyDescent="0.25">
      <c r="A5610" s="143" t="s">
        <v>3115</v>
      </c>
      <c r="B5610" s="149" t="s">
        <v>3187</v>
      </c>
      <c r="C5610" s="40">
        <v>2022</v>
      </c>
      <c r="D5610" s="265" t="s">
        <v>1943</v>
      </c>
      <c r="E5610" s="112">
        <v>1</v>
      </c>
      <c r="F5610" s="112">
        <v>15</v>
      </c>
      <c r="G5610" s="325">
        <v>8.0222300000000004</v>
      </c>
    </row>
    <row r="5611" spans="1:7" s="131" customFormat="1" ht="51.75" x14ac:dyDescent="0.25">
      <c r="A5611" s="143" t="s">
        <v>3115</v>
      </c>
      <c r="B5611" s="149" t="s">
        <v>3187</v>
      </c>
      <c r="C5611" s="40">
        <v>2022</v>
      </c>
      <c r="D5611" s="265" t="s">
        <v>1943</v>
      </c>
      <c r="E5611" s="112">
        <v>1</v>
      </c>
      <c r="F5611" s="112">
        <v>10</v>
      </c>
      <c r="G5611" s="325">
        <v>8.0222300000000004</v>
      </c>
    </row>
    <row r="5612" spans="1:7" s="131" customFormat="1" ht="51.75" x14ac:dyDescent="0.25">
      <c r="A5612" s="143" t="s">
        <v>3115</v>
      </c>
      <c r="B5612" s="149" t="s">
        <v>3187</v>
      </c>
      <c r="C5612" s="40">
        <v>2022</v>
      </c>
      <c r="D5612" s="265" t="s">
        <v>1943</v>
      </c>
      <c r="E5612" s="112">
        <v>1</v>
      </c>
      <c r="F5612" s="112">
        <v>10</v>
      </c>
      <c r="G5612" s="325">
        <v>8.0222300000000004</v>
      </c>
    </row>
    <row r="5613" spans="1:7" s="131" customFormat="1" ht="51.75" x14ac:dyDescent="0.25">
      <c r="A5613" s="143" t="s">
        <v>3115</v>
      </c>
      <c r="B5613" s="149" t="s">
        <v>3187</v>
      </c>
      <c r="C5613" s="40">
        <v>2022</v>
      </c>
      <c r="D5613" s="265" t="s">
        <v>1943</v>
      </c>
      <c r="E5613" s="112">
        <v>1</v>
      </c>
      <c r="F5613" s="112">
        <v>15</v>
      </c>
      <c r="G5613" s="325">
        <v>8.0222300000000004</v>
      </c>
    </row>
    <row r="5614" spans="1:7" s="131" customFormat="1" ht="51.75" x14ac:dyDescent="0.25">
      <c r="A5614" s="143" t="s">
        <v>3115</v>
      </c>
      <c r="B5614" s="149" t="s">
        <v>3187</v>
      </c>
      <c r="C5614" s="40">
        <v>2022</v>
      </c>
      <c r="D5614" s="265" t="s">
        <v>1943</v>
      </c>
      <c r="E5614" s="112">
        <v>1</v>
      </c>
      <c r="F5614" s="112">
        <v>15</v>
      </c>
      <c r="G5614" s="325">
        <v>8.0222300000000004</v>
      </c>
    </row>
    <row r="5615" spans="1:7" s="131" customFormat="1" ht="51.75" x14ac:dyDescent="0.25">
      <c r="A5615" s="143" t="s">
        <v>3115</v>
      </c>
      <c r="B5615" s="149" t="s">
        <v>3187</v>
      </c>
      <c r="C5615" s="40">
        <v>2022</v>
      </c>
      <c r="D5615" s="265" t="s">
        <v>1943</v>
      </c>
      <c r="E5615" s="112">
        <v>1</v>
      </c>
      <c r="F5615" s="112">
        <v>15</v>
      </c>
      <c r="G5615" s="325">
        <v>8.0222300000000004</v>
      </c>
    </row>
    <row r="5616" spans="1:7" s="131" customFormat="1" ht="51.75" x14ac:dyDescent="0.25">
      <c r="A5616" s="143" t="s">
        <v>3115</v>
      </c>
      <c r="B5616" s="149" t="s">
        <v>3187</v>
      </c>
      <c r="C5616" s="40">
        <v>2022</v>
      </c>
      <c r="D5616" s="265" t="s">
        <v>1943</v>
      </c>
      <c r="E5616" s="112">
        <v>1</v>
      </c>
      <c r="F5616" s="112">
        <v>15</v>
      </c>
      <c r="G5616" s="325">
        <v>8.1351700000000005</v>
      </c>
    </row>
    <row r="5617" spans="1:7" s="131" customFormat="1" ht="51.75" x14ac:dyDescent="0.25">
      <c r="A5617" s="143" t="s">
        <v>3115</v>
      </c>
      <c r="B5617" s="149" t="s">
        <v>3187</v>
      </c>
      <c r="C5617" s="40">
        <v>2022</v>
      </c>
      <c r="D5617" s="265" t="s">
        <v>1943</v>
      </c>
      <c r="E5617" s="112">
        <v>1</v>
      </c>
      <c r="F5617" s="112">
        <v>15</v>
      </c>
      <c r="G5617" s="325">
        <v>1.54267</v>
      </c>
    </row>
    <row r="5618" spans="1:7" s="131" customFormat="1" ht="51.75" x14ac:dyDescent="0.25">
      <c r="A5618" s="143" t="s">
        <v>3115</v>
      </c>
      <c r="B5618" s="149" t="s">
        <v>3187</v>
      </c>
      <c r="C5618" s="40">
        <v>2022</v>
      </c>
      <c r="D5618" s="265" t="s">
        <v>1943</v>
      </c>
      <c r="E5618" s="112">
        <v>1</v>
      </c>
      <c r="F5618" s="112">
        <v>15</v>
      </c>
      <c r="G5618" s="325">
        <v>1.54267</v>
      </c>
    </row>
    <row r="5619" spans="1:7" s="131" customFormat="1" ht="51.75" x14ac:dyDescent="0.25">
      <c r="A5619" s="143" t="s">
        <v>3115</v>
      </c>
      <c r="B5619" s="149" t="s">
        <v>3187</v>
      </c>
      <c r="C5619" s="40">
        <v>2022</v>
      </c>
      <c r="D5619" s="265" t="s">
        <v>1943</v>
      </c>
      <c r="E5619" s="112">
        <v>1</v>
      </c>
      <c r="F5619" s="112">
        <v>15</v>
      </c>
      <c r="G5619" s="325">
        <v>1.54267</v>
      </c>
    </row>
    <row r="5620" spans="1:7" s="131" customFormat="1" ht="51.75" x14ac:dyDescent="0.25">
      <c r="A5620" s="143" t="s">
        <v>3115</v>
      </c>
      <c r="B5620" s="149" t="s">
        <v>3187</v>
      </c>
      <c r="C5620" s="40">
        <v>2022</v>
      </c>
      <c r="D5620" s="265" t="s">
        <v>1943</v>
      </c>
      <c r="E5620" s="112">
        <v>1</v>
      </c>
      <c r="F5620" s="112">
        <v>15</v>
      </c>
      <c r="G5620" s="325">
        <v>1.54267</v>
      </c>
    </row>
    <row r="5621" spans="1:7" s="131" customFormat="1" ht="51.75" x14ac:dyDescent="0.25">
      <c r="A5621" s="143" t="s">
        <v>3115</v>
      </c>
      <c r="B5621" s="149" t="s">
        <v>3187</v>
      </c>
      <c r="C5621" s="40">
        <v>2022</v>
      </c>
      <c r="D5621" s="265" t="s">
        <v>1943</v>
      </c>
      <c r="E5621" s="112">
        <v>1</v>
      </c>
      <c r="F5621" s="112">
        <v>15</v>
      </c>
      <c r="G5621" s="325">
        <v>1.54267</v>
      </c>
    </row>
    <row r="5622" spans="1:7" s="131" customFormat="1" ht="51.75" x14ac:dyDescent="0.25">
      <c r="A5622" s="143" t="s">
        <v>3115</v>
      </c>
      <c r="B5622" s="149" t="s">
        <v>3187</v>
      </c>
      <c r="C5622" s="40">
        <v>2022</v>
      </c>
      <c r="D5622" s="265" t="s">
        <v>1943</v>
      </c>
      <c r="E5622" s="112">
        <v>1</v>
      </c>
      <c r="F5622" s="112">
        <v>10</v>
      </c>
      <c r="G5622" s="325">
        <v>1.54267</v>
      </c>
    </row>
    <row r="5623" spans="1:7" s="131" customFormat="1" ht="51.75" x14ac:dyDescent="0.25">
      <c r="A5623" s="143" t="s">
        <v>3115</v>
      </c>
      <c r="B5623" s="149" t="s">
        <v>3187</v>
      </c>
      <c r="C5623" s="40">
        <v>2022</v>
      </c>
      <c r="D5623" s="265" t="s">
        <v>1943</v>
      </c>
      <c r="E5623" s="112">
        <v>1</v>
      </c>
      <c r="F5623" s="112">
        <v>15</v>
      </c>
      <c r="G5623" s="325">
        <v>1.54267</v>
      </c>
    </row>
    <row r="5624" spans="1:7" s="131" customFormat="1" ht="51.75" x14ac:dyDescent="0.25">
      <c r="A5624" s="143" t="s">
        <v>3115</v>
      </c>
      <c r="B5624" s="149" t="s">
        <v>3187</v>
      </c>
      <c r="C5624" s="40">
        <v>2022</v>
      </c>
      <c r="D5624" s="265" t="s">
        <v>1943</v>
      </c>
      <c r="E5624" s="112">
        <v>1</v>
      </c>
      <c r="F5624" s="112">
        <v>10</v>
      </c>
      <c r="G5624" s="325">
        <v>1.54267</v>
      </c>
    </row>
    <row r="5625" spans="1:7" s="131" customFormat="1" ht="51.75" x14ac:dyDescent="0.25">
      <c r="A5625" s="143" t="s">
        <v>3115</v>
      </c>
      <c r="B5625" s="149" t="s">
        <v>3187</v>
      </c>
      <c r="C5625" s="40">
        <v>2022</v>
      </c>
      <c r="D5625" s="265" t="s">
        <v>1943</v>
      </c>
      <c r="E5625" s="112">
        <v>1</v>
      </c>
      <c r="F5625" s="112">
        <v>15</v>
      </c>
      <c r="G5625" s="325">
        <v>1.54267</v>
      </c>
    </row>
    <row r="5626" spans="1:7" s="131" customFormat="1" ht="51.75" x14ac:dyDescent="0.25">
      <c r="A5626" s="143" t="s">
        <v>3115</v>
      </c>
      <c r="B5626" s="149" t="s">
        <v>3187</v>
      </c>
      <c r="C5626" s="40">
        <v>2022</v>
      </c>
      <c r="D5626" s="265" t="s">
        <v>1943</v>
      </c>
      <c r="E5626" s="112">
        <v>1</v>
      </c>
      <c r="F5626" s="112">
        <v>15</v>
      </c>
      <c r="G5626" s="325">
        <v>1.54267</v>
      </c>
    </row>
    <row r="5627" spans="1:7" s="131" customFormat="1" ht="51.75" x14ac:dyDescent="0.25">
      <c r="A5627" s="143" t="s">
        <v>3115</v>
      </c>
      <c r="B5627" s="149" t="s">
        <v>3187</v>
      </c>
      <c r="C5627" s="40">
        <v>2022</v>
      </c>
      <c r="D5627" s="265" t="s">
        <v>1943</v>
      </c>
      <c r="E5627" s="112">
        <v>1</v>
      </c>
      <c r="F5627" s="112">
        <v>15</v>
      </c>
      <c r="G5627" s="325">
        <v>1.54267</v>
      </c>
    </row>
    <row r="5628" spans="1:7" s="131" customFormat="1" ht="51.75" x14ac:dyDescent="0.25">
      <c r="A5628" s="143" t="s">
        <v>3115</v>
      </c>
      <c r="B5628" s="149" t="s">
        <v>3187</v>
      </c>
      <c r="C5628" s="40">
        <v>2022</v>
      </c>
      <c r="D5628" s="265" t="s">
        <v>1943</v>
      </c>
      <c r="E5628" s="112">
        <v>1</v>
      </c>
      <c r="F5628" s="112">
        <v>15</v>
      </c>
      <c r="G5628" s="325">
        <v>1.54267</v>
      </c>
    </row>
    <row r="5629" spans="1:7" s="131" customFormat="1" ht="51.75" x14ac:dyDescent="0.25">
      <c r="A5629" s="143" t="s">
        <v>3115</v>
      </c>
      <c r="B5629" s="149" t="s">
        <v>3187</v>
      </c>
      <c r="C5629" s="40">
        <v>2022</v>
      </c>
      <c r="D5629" s="265" t="s">
        <v>1943</v>
      </c>
      <c r="E5629" s="112">
        <v>1</v>
      </c>
      <c r="F5629" s="112">
        <v>15</v>
      </c>
      <c r="G5629" s="325">
        <v>1.54267</v>
      </c>
    </row>
    <row r="5630" spans="1:7" s="131" customFormat="1" ht="51.75" x14ac:dyDescent="0.25">
      <c r="A5630" s="143" t="s">
        <v>3115</v>
      </c>
      <c r="B5630" s="149" t="s">
        <v>3187</v>
      </c>
      <c r="C5630" s="40">
        <v>2022</v>
      </c>
      <c r="D5630" s="265" t="s">
        <v>1943</v>
      </c>
      <c r="E5630" s="112">
        <v>1</v>
      </c>
      <c r="F5630" s="112">
        <v>15</v>
      </c>
      <c r="G5630" s="325">
        <v>1.54267</v>
      </c>
    </row>
    <row r="5631" spans="1:7" s="131" customFormat="1" ht="51.75" x14ac:dyDescent="0.25">
      <c r="A5631" s="143" t="s">
        <v>3115</v>
      </c>
      <c r="B5631" s="149" t="s">
        <v>3187</v>
      </c>
      <c r="C5631" s="40">
        <v>2022</v>
      </c>
      <c r="D5631" s="265" t="s">
        <v>1943</v>
      </c>
      <c r="E5631" s="112">
        <v>1</v>
      </c>
      <c r="F5631" s="112">
        <v>15</v>
      </c>
      <c r="G5631" s="325">
        <v>1.54267</v>
      </c>
    </row>
    <row r="5632" spans="1:7" s="131" customFormat="1" ht="51.75" x14ac:dyDescent="0.25">
      <c r="A5632" s="143" t="s">
        <v>3115</v>
      </c>
      <c r="B5632" s="149" t="s">
        <v>3187</v>
      </c>
      <c r="C5632" s="40">
        <v>2022</v>
      </c>
      <c r="D5632" s="265" t="s">
        <v>1943</v>
      </c>
      <c r="E5632" s="112">
        <v>1</v>
      </c>
      <c r="F5632" s="112">
        <v>15</v>
      </c>
      <c r="G5632" s="325">
        <v>3.1209499999999997</v>
      </c>
    </row>
    <row r="5633" spans="1:7" s="131" customFormat="1" ht="51.75" x14ac:dyDescent="0.25">
      <c r="A5633" s="143" t="s">
        <v>3115</v>
      </c>
      <c r="B5633" s="149" t="s">
        <v>3187</v>
      </c>
      <c r="C5633" s="40">
        <v>2022</v>
      </c>
      <c r="D5633" s="265" t="s">
        <v>1943</v>
      </c>
      <c r="E5633" s="112">
        <v>1</v>
      </c>
      <c r="F5633" s="112">
        <v>10</v>
      </c>
      <c r="G5633" s="325">
        <v>3.21638</v>
      </c>
    </row>
    <row r="5634" spans="1:7" s="131" customFormat="1" ht="51.75" x14ac:dyDescent="0.25">
      <c r="A5634" s="143" t="s">
        <v>3115</v>
      </c>
      <c r="B5634" s="149" t="s">
        <v>3187</v>
      </c>
      <c r="C5634" s="40">
        <v>2022</v>
      </c>
      <c r="D5634" s="265" t="s">
        <v>1943</v>
      </c>
      <c r="E5634" s="112">
        <v>1</v>
      </c>
      <c r="F5634" s="112">
        <v>15</v>
      </c>
      <c r="G5634" s="325">
        <v>3.21638</v>
      </c>
    </row>
    <row r="5635" spans="1:7" s="131" customFormat="1" ht="51.75" x14ac:dyDescent="0.25">
      <c r="A5635" s="143" t="s">
        <v>3115</v>
      </c>
      <c r="B5635" s="149" t="s">
        <v>3187</v>
      </c>
      <c r="C5635" s="40">
        <v>2022</v>
      </c>
      <c r="D5635" s="265" t="s">
        <v>1943</v>
      </c>
      <c r="E5635" s="112">
        <v>1</v>
      </c>
      <c r="F5635" s="112">
        <v>15</v>
      </c>
      <c r="G5635" s="325">
        <v>3.21638</v>
      </c>
    </row>
    <row r="5636" spans="1:7" s="131" customFormat="1" ht="51.75" x14ac:dyDescent="0.25">
      <c r="A5636" s="143" t="s">
        <v>3115</v>
      </c>
      <c r="B5636" s="149" t="s">
        <v>3187</v>
      </c>
      <c r="C5636" s="40">
        <v>2022</v>
      </c>
      <c r="D5636" s="265" t="s">
        <v>1943</v>
      </c>
      <c r="E5636" s="112">
        <v>1</v>
      </c>
      <c r="F5636" s="112">
        <v>10</v>
      </c>
      <c r="G5636" s="325">
        <v>3.21638</v>
      </c>
    </row>
    <row r="5637" spans="1:7" s="131" customFormat="1" ht="51.75" x14ac:dyDescent="0.25">
      <c r="A5637" s="143" t="s">
        <v>3115</v>
      </c>
      <c r="B5637" s="149" t="s">
        <v>3187</v>
      </c>
      <c r="C5637" s="40">
        <v>2022</v>
      </c>
      <c r="D5637" s="265" t="s">
        <v>1943</v>
      </c>
      <c r="E5637" s="112">
        <v>1</v>
      </c>
      <c r="F5637" s="112">
        <v>15</v>
      </c>
      <c r="G5637" s="325">
        <v>3.21638</v>
      </c>
    </row>
    <row r="5638" spans="1:7" s="131" customFormat="1" ht="51.75" x14ac:dyDescent="0.25">
      <c r="A5638" s="143" t="s">
        <v>3115</v>
      </c>
      <c r="B5638" s="149" t="s">
        <v>3187</v>
      </c>
      <c r="C5638" s="40">
        <v>2022</v>
      </c>
      <c r="D5638" s="265" t="s">
        <v>1943</v>
      </c>
      <c r="E5638" s="112">
        <v>1</v>
      </c>
      <c r="F5638" s="112">
        <v>15</v>
      </c>
      <c r="G5638" s="325">
        <v>3.21638</v>
      </c>
    </row>
    <row r="5639" spans="1:7" s="131" customFormat="1" ht="51.75" x14ac:dyDescent="0.25">
      <c r="A5639" s="143" t="s">
        <v>3115</v>
      </c>
      <c r="B5639" s="149" t="s">
        <v>3187</v>
      </c>
      <c r="C5639" s="40">
        <v>2022</v>
      </c>
      <c r="D5639" s="265" t="s">
        <v>1943</v>
      </c>
      <c r="E5639" s="112">
        <v>1</v>
      </c>
      <c r="F5639" s="112">
        <v>15</v>
      </c>
      <c r="G5639" s="325">
        <v>3.21638</v>
      </c>
    </row>
    <row r="5640" spans="1:7" s="131" customFormat="1" ht="51.75" x14ac:dyDescent="0.25">
      <c r="A5640" s="143" t="s">
        <v>3115</v>
      </c>
      <c r="B5640" s="149" t="s">
        <v>3187</v>
      </c>
      <c r="C5640" s="40">
        <v>2022</v>
      </c>
      <c r="D5640" s="265" t="s">
        <v>1943</v>
      </c>
      <c r="E5640" s="112">
        <v>1</v>
      </c>
      <c r="F5640" s="112">
        <v>15</v>
      </c>
      <c r="G5640" s="325">
        <v>3.21638</v>
      </c>
    </row>
    <row r="5641" spans="1:7" s="131" customFormat="1" ht="51.75" x14ac:dyDescent="0.25">
      <c r="A5641" s="143" t="s">
        <v>3115</v>
      </c>
      <c r="B5641" s="149" t="s">
        <v>3187</v>
      </c>
      <c r="C5641" s="40">
        <v>2022</v>
      </c>
      <c r="D5641" s="265" t="s">
        <v>1943</v>
      </c>
      <c r="E5641" s="112">
        <v>1</v>
      </c>
      <c r="F5641" s="112">
        <v>15</v>
      </c>
      <c r="G5641" s="325">
        <v>3.21638</v>
      </c>
    </row>
    <row r="5642" spans="1:7" s="131" customFormat="1" ht="51.75" x14ac:dyDescent="0.25">
      <c r="A5642" s="143" t="s">
        <v>3115</v>
      </c>
      <c r="B5642" s="149" t="s">
        <v>3187</v>
      </c>
      <c r="C5642" s="40">
        <v>2022</v>
      </c>
      <c r="D5642" s="265" t="s">
        <v>1943</v>
      </c>
      <c r="E5642" s="112">
        <v>1</v>
      </c>
      <c r="F5642" s="112">
        <v>10</v>
      </c>
      <c r="G5642" s="325">
        <v>3.21638</v>
      </c>
    </row>
    <row r="5643" spans="1:7" s="131" customFormat="1" ht="51.75" x14ac:dyDescent="0.25">
      <c r="A5643" s="143" t="s">
        <v>3115</v>
      </c>
      <c r="B5643" s="149" t="s">
        <v>3187</v>
      </c>
      <c r="C5643" s="40">
        <v>2022</v>
      </c>
      <c r="D5643" s="265" t="s">
        <v>1943</v>
      </c>
      <c r="E5643" s="112">
        <v>1</v>
      </c>
      <c r="F5643" s="112">
        <v>15</v>
      </c>
      <c r="G5643" s="325">
        <v>3.21638</v>
      </c>
    </row>
    <row r="5644" spans="1:7" s="131" customFormat="1" ht="51.75" x14ac:dyDescent="0.25">
      <c r="A5644" s="143" t="s">
        <v>3115</v>
      </c>
      <c r="B5644" s="149" t="s">
        <v>3187</v>
      </c>
      <c r="C5644" s="40">
        <v>2022</v>
      </c>
      <c r="D5644" s="265" t="s">
        <v>1943</v>
      </c>
      <c r="E5644" s="112">
        <v>1</v>
      </c>
      <c r="F5644" s="112">
        <v>15</v>
      </c>
      <c r="G5644" s="325">
        <v>3.21638</v>
      </c>
    </row>
    <row r="5645" spans="1:7" s="131" customFormat="1" ht="51.75" x14ac:dyDescent="0.25">
      <c r="A5645" s="143" t="s">
        <v>3115</v>
      </c>
      <c r="B5645" s="149" t="s">
        <v>3187</v>
      </c>
      <c r="C5645" s="40">
        <v>2022</v>
      </c>
      <c r="D5645" s="265" t="s">
        <v>1943</v>
      </c>
      <c r="E5645" s="112">
        <v>1</v>
      </c>
      <c r="F5645" s="112">
        <v>15</v>
      </c>
      <c r="G5645" s="325">
        <v>3.21638</v>
      </c>
    </row>
    <row r="5646" spans="1:7" s="131" customFormat="1" ht="51.75" x14ac:dyDescent="0.25">
      <c r="A5646" s="143" t="s">
        <v>3115</v>
      </c>
      <c r="B5646" s="149" t="s">
        <v>3187</v>
      </c>
      <c r="C5646" s="40">
        <v>2022</v>
      </c>
      <c r="D5646" s="265" t="s">
        <v>1943</v>
      </c>
      <c r="E5646" s="112">
        <v>1</v>
      </c>
      <c r="F5646" s="112">
        <v>15</v>
      </c>
      <c r="G5646" s="325">
        <v>3.21638</v>
      </c>
    </row>
    <row r="5647" spans="1:7" s="131" customFormat="1" ht="51.75" x14ac:dyDescent="0.25">
      <c r="A5647" s="143" t="s">
        <v>3115</v>
      </c>
      <c r="B5647" s="149" t="s">
        <v>3187</v>
      </c>
      <c r="C5647" s="40">
        <v>2022</v>
      </c>
      <c r="D5647" s="265" t="s">
        <v>1943</v>
      </c>
      <c r="E5647" s="112">
        <v>1</v>
      </c>
      <c r="F5647" s="112">
        <v>15</v>
      </c>
      <c r="G5647" s="325">
        <v>3.21638</v>
      </c>
    </row>
    <row r="5648" spans="1:7" s="131" customFormat="1" ht="51.75" x14ac:dyDescent="0.25">
      <c r="A5648" s="143" t="s">
        <v>3115</v>
      </c>
      <c r="B5648" s="149" t="s">
        <v>3187</v>
      </c>
      <c r="C5648" s="40">
        <v>2022</v>
      </c>
      <c r="D5648" s="265" t="s">
        <v>1943</v>
      </c>
      <c r="E5648" s="112">
        <v>1</v>
      </c>
      <c r="F5648" s="112">
        <v>15</v>
      </c>
      <c r="G5648" s="325">
        <v>3.21638</v>
      </c>
    </row>
    <row r="5649" spans="1:7" s="131" customFormat="1" ht="51.75" x14ac:dyDescent="0.25">
      <c r="A5649" s="143" t="s">
        <v>3115</v>
      </c>
      <c r="B5649" s="149" t="s">
        <v>3187</v>
      </c>
      <c r="C5649" s="40">
        <v>2022</v>
      </c>
      <c r="D5649" s="265" t="s">
        <v>1943</v>
      </c>
      <c r="E5649" s="112">
        <v>1</v>
      </c>
      <c r="F5649" s="112">
        <v>15</v>
      </c>
      <c r="G5649" s="325">
        <v>3.21638</v>
      </c>
    </row>
    <row r="5650" spans="1:7" s="131" customFormat="1" ht="51.75" x14ac:dyDescent="0.25">
      <c r="A5650" s="143" t="s">
        <v>3115</v>
      </c>
      <c r="B5650" s="149" t="s">
        <v>3187</v>
      </c>
      <c r="C5650" s="40">
        <v>2022</v>
      </c>
      <c r="D5650" s="265" t="s">
        <v>1943</v>
      </c>
      <c r="E5650" s="112">
        <v>1</v>
      </c>
      <c r="F5650" s="112">
        <v>15</v>
      </c>
      <c r="G5650" s="325">
        <v>3.21638</v>
      </c>
    </row>
    <row r="5651" spans="1:7" s="131" customFormat="1" ht="51.75" x14ac:dyDescent="0.25">
      <c r="A5651" s="143" t="s">
        <v>3115</v>
      </c>
      <c r="B5651" s="149" t="s">
        <v>3187</v>
      </c>
      <c r="C5651" s="40">
        <v>2022</v>
      </c>
      <c r="D5651" s="265" t="s">
        <v>1943</v>
      </c>
      <c r="E5651" s="112">
        <v>1</v>
      </c>
      <c r="F5651" s="112">
        <v>15</v>
      </c>
      <c r="G5651" s="325">
        <v>3.21638</v>
      </c>
    </row>
    <row r="5652" spans="1:7" s="131" customFormat="1" ht="51.75" x14ac:dyDescent="0.25">
      <c r="A5652" s="143" t="s">
        <v>3115</v>
      </c>
      <c r="B5652" s="149" t="s">
        <v>3187</v>
      </c>
      <c r="C5652" s="40">
        <v>2022</v>
      </c>
      <c r="D5652" s="265" t="s">
        <v>1943</v>
      </c>
      <c r="E5652" s="112">
        <v>1</v>
      </c>
      <c r="F5652" s="112">
        <v>15</v>
      </c>
      <c r="G5652" s="325">
        <v>3.21638</v>
      </c>
    </row>
    <row r="5653" spans="1:7" s="131" customFormat="1" ht="51.75" x14ac:dyDescent="0.25">
      <c r="A5653" s="143" t="s">
        <v>3115</v>
      </c>
      <c r="B5653" s="149" t="s">
        <v>3187</v>
      </c>
      <c r="C5653" s="40">
        <v>2022</v>
      </c>
      <c r="D5653" s="265" t="s">
        <v>1943</v>
      </c>
      <c r="E5653" s="112">
        <v>1</v>
      </c>
      <c r="F5653" s="112">
        <v>15</v>
      </c>
      <c r="G5653" s="325">
        <v>3.21638</v>
      </c>
    </row>
    <row r="5654" spans="1:7" s="131" customFormat="1" ht="51.75" x14ac:dyDescent="0.25">
      <c r="A5654" s="143" t="s">
        <v>3115</v>
      </c>
      <c r="B5654" s="149" t="s">
        <v>3187</v>
      </c>
      <c r="C5654" s="40">
        <v>2022</v>
      </c>
      <c r="D5654" s="265" t="s">
        <v>1943</v>
      </c>
      <c r="E5654" s="112">
        <v>1</v>
      </c>
      <c r="F5654" s="112">
        <v>15</v>
      </c>
      <c r="G5654" s="325">
        <v>3.21638</v>
      </c>
    </row>
    <row r="5655" spans="1:7" s="131" customFormat="1" ht="51.75" x14ac:dyDescent="0.25">
      <c r="A5655" s="143" t="s">
        <v>3115</v>
      </c>
      <c r="B5655" s="149" t="s">
        <v>3187</v>
      </c>
      <c r="C5655" s="40">
        <v>2022</v>
      </c>
      <c r="D5655" s="265" t="s">
        <v>1943</v>
      </c>
      <c r="E5655" s="112">
        <v>1</v>
      </c>
      <c r="F5655" s="112">
        <v>15</v>
      </c>
      <c r="G5655" s="325">
        <v>3.21638</v>
      </c>
    </row>
    <row r="5656" spans="1:7" s="131" customFormat="1" ht="51.75" x14ac:dyDescent="0.25">
      <c r="A5656" s="143" t="s">
        <v>3115</v>
      </c>
      <c r="B5656" s="149" t="s">
        <v>3187</v>
      </c>
      <c r="C5656" s="40">
        <v>2022</v>
      </c>
      <c r="D5656" s="265" t="s">
        <v>1943</v>
      </c>
      <c r="E5656" s="112">
        <v>1</v>
      </c>
      <c r="F5656" s="112">
        <v>15</v>
      </c>
      <c r="G5656" s="325">
        <v>3.21638</v>
      </c>
    </row>
    <row r="5657" spans="1:7" s="131" customFormat="1" ht="51.75" x14ac:dyDescent="0.25">
      <c r="A5657" s="143" t="s">
        <v>3115</v>
      </c>
      <c r="B5657" s="149" t="s">
        <v>3187</v>
      </c>
      <c r="C5657" s="40">
        <v>2022</v>
      </c>
      <c r="D5657" s="265" t="s">
        <v>1943</v>
      </c>
      <c r="E5657" s="112">
        <v>1</v>
      </c>
      <c r="F5657" s="112">
        <v>10</v>
      </c>
      <c r="G5657" s="325">
        <v>3.21638</v>
      </c>
    </row>
    <row r="5658" spans="1:7" s="131" customFormat="1" ht="51.75" x14ac:dyDescent="0.25">
      <c r="A5658" s="143" t="s">
        <v>3115</v>
      </c>
      <c r="B5658" s="149" t="s">
        <v>3187</v>
      </c>
      <c r="C5658" s="40">
        <v>2022</v>
      </c>
      <c r="D5658" s="265" t="s">
        <v>1943</v>
      </c>
      <c r="E5658" s="112">
        <v>1</v>
      </c>
      <c r="F5658" s="112">
        <v>10</v>
      </c>
      <c r="G5658" s="325">
        <v>3.21638</v>
      </c>
    </row>
    <row r="5659" spans="1:7" s="131" customFormat="1" ht="51.75" x14ac:dyDescent="0.25">
      <c r="A5659" s="143" t="s">
        <v>3115</v>
      </c>
      <c r="B5659" s="149" t="s">
        <v>3187</v>
      </c>
      <c r="C5659" s="40">
        <v>2022</v>
      </c>
      <c r="D5659" s="265" t="s">
        <v>1943</v>
      </c>
      <c r="E5659" s="112">
        <v>1</v>
      </c>
      <c r="F5659" s="112">
        <v>15</v>
      </c>
      <c r="G5659" s="325">
        <v>3.21638</v>
      </c>
    </row>
    <row r="5660" spans="1:7" s="131" customFormat="1" ht="51.75" x14ac:dyDescent="0.25">
      <c r="A5660" s="143" t="s">
        <v>3115</v>
      </c>
      <c r="B5660" s="149" t="s">
        <v>3187</v>
      </c>
      <c r="C5660" s="40">
        <v>2022</v>
      </c>
      <c r="D5660" s="265" t="s">
        <v>1943</v>
      </c>
      <c r="E5660" s="112">
        <v>1</v>
      </c>
      <c r="F5660" s="112">
        <v>10</v>
      </c>
      <c r="G5660" s="325">
        <v>3.21638</v>
      </c>
    </row>
    <row r="5661" spans="1:7" s="131" customFormat="1" ht="51.75" x14ac:dyDescent="0.25">
      <c r="A5661" s="143" t="s">
        <v>3115</v>
      </c>
      <c r="B5661" s="149" t="s">
        <v>3187</v>
      </c>
      <c r="C5661" s="40">
        <v>2022</v>
      </c>
      <c r="D5661" s="265" t="s">
        <v>1943</v>
      </c>
      <c r="E5661" s="112">
        <v>1</v>
      </c>
      <c r="F5661" s="112">
        <v>10</v>
      </c>
      <c r="G5661" s="325">
        <v>3.21638</v>
      </c>
    </row>
    <row r="5662" spans="1:7" s="131" customFormat="1" ht="51.75" x14ac:dyDescent="0.25">
      <c r="A5662" s="143" t="s">
        <v>3115</v>
      </c>
      <c r="B5662" s="149" t="s">
        <v>3187</v>
      </c>
      <c r="C5662" s="40">
        <v>2022</v>
      </c>
      <c r="D5662" s="265" t="s">
        <v>1943</v>
      </c>
      <c r="E5662" s="112">
        <v>1</v>
      </c>
      <c r="F5662" s="112">
        <v>15</v>
      </c>
      <c r="G5662" s="325">
        <v>3.21638</v>
      </c>
    </row>
    <row r="5663" spans="1:7" s="131" customFormat="1" ht="51.75" x14ac:dyDescent="0.25">
      <c r="A5663" s="143" t="s">
        <v>3115</v>
      </c>
      <c r="B5663" s="149" t="s">
        <v>3187</v>
      </c>
      <c r="C5663" s="40">
        <v>2022</v>
      </c>
      <c r="D5663" s="265" t="s">
        <v>1943</v>
      </c>
      <c r="E5663" s="112">
        <v>1</v>
      </c>
      <c r="F5663" s="112">
        <v>15</v>
      </c>
      <c r="G5663" s="325">
        <v>3.21638</v>
      </c>
    </row>
    <row r="5664" spans="1:7" s="131" customFormat="1" ht="51.75" x14ac:dyDescent="0.25">
      <c r="A5664" s="143" t="s">
        <v>3115</v>
      </c>
      <c r="B5664" s="149" t="s">
        <v>3187</v>
      </c>
      <c r="C5664" s="40">
        <v>2022</v>
      </c>
      <c r="D5664" s="265" t="s">
        <v>1943</v>
      </c>
      <c r="E5664" s="112">
        <v>1</v>
      </c>
      <c r="F5664" s="112">
        <v>15</v>
      </c>
      <c r="G5664" s="325">
        <v>3.21638</v>
      </c>
    </row>
    <row r="5665" spans="1:7" s="131" customFormat="1" ht="51.75" x14ac:dyDescent="0.25">
      <c r="A5665" s="143" t="s">
        <v>3115</v>
      </c>
      <c r="B5665" s="149" t="s">
        <v>3187</v>
      </c>
      <c r="C5665" s="40">
        <v>2022</v>
      </c>
      <c r="D5665" s="265" t="s">
        <v>1943</v>
      </c>
      <c r="E5665" s="112">
        <v>1</v>
      </c>
      <c r="F5665" s="112">
        <v>15</v>
      </c>
      <c r="G5665" s="325">
        <v>3.21638</v>
      </c>
    </row>
    <row r="5666" spans="1:7" s="131" customFormat="1" ht="51.75" x14ac:dyDescent="0.25">
      <c r="A5666" s="143" t="s">
        <v>3115</v>
      </c>
      <c r="B5666" s="149" t="s">
        <v>3187</v>
      </c>
      <c r="C5666" s="40">
        <v>2022</v>
      </c>
      <c r="D5666" s="265" t="s">
        <v>1943</v>
      </c>
      <c r="E5666" s="112">
        <v>1</v>
      </c>
      <c r="F5666" s="112">
        <v>15</v>
      </c>
      <c r="G5666" s="325">
        <v>3.21638</v>
      </c>
    </row>
    <row r="5667" spans="1:7" s="131" customFormat="1" ht="51.75" x14ac:dyDescent="0.25">
      <c r="A5667" s="143" t="s">
        <v>3115</v>
      </c>
      <c r="B5667" s="149" t="s">
        <v>3187</v>
      </c>
      <c r="C5667" s="40">
        <v>2022</v>
      </c>
      <c r="D5667" s="265" t="s">
        <v>1943</v>
      </c>
      <c r="E5667" s="112">
        <v>1</v>
      </c>
      <c r="F5667" s="112">
        <v>15</v>
      </c>
      <c r="G5667" s="325">
        <v>3.21638</v>
      </c>
    </row>
    <row r="5668" spans="1:7" s="131" customFormat="1" ht="51.75" x14ac:dyDescent="0.25">
      <c r="A5668" s="143" t="s">
        <v>3115</v>
      </c>
      <c r="B5668" s="149" t="s">
        <v>3187</v>
      </c>
      <c r="C5668" s="40">
        <v>2022</v>
      </c>
      <c r="D5668" s="265" t="s">
        <v>1943</v>
      </c>
      <c r="E5668" s="112">
        <v>1</v>
      </c>
      <c r="F5668" s="112">
        <v>15</v>
      </c>
      <c r="G5668" s="325">
        <v>3.21638</v>
      </c>
    </row>
    <row r="5669" spans="1:7" s="131" customFormat="1" ht="51.75" x14ac:dyDescent="0.25">
      <c r="A5669" s="143" t="s">
        <v>3115</v>
      </c>
      <c r="B5669" s="149" t="s">
        <v>3187</v>
      </c>
      <c r="C5669" s="40">
        <v>2022</v>
      </c>
      <c r="D5669" s="265" t="s">
        <v>1943</v>
      </c>
      <c r="E5669" s="112">
        <v>1</v>
      </c>
      <c r="F5669" s="112">
        <v>15</v>
      </c>
      <c r="G5669" s="325">
        <v>3.21638</v>
      </c>
    </row>
    <row r="5670" spans="1:7" s="131" customFormat="1" ht="51.75" x14ac:dyDescent="0.25">
      <c r="A5670" s="143" t="s">
        <v>3115</v>
      </c>
      <c r="B5670" s="149" t="s">
        <v>3187</v>
      </c>
      <c r="C5670" s="40">
        <v>2022</v>
      </c>
      <c r="D5670" s="265" t="s">
        <v>1943</v>
      </c>
      <c r="E5670" s="112">
        <v>1</v>
      </c>
      <c r="F5670" s="112">
        <v>15</v>
      </c>
      <c r="G5670" s="325">
        <v>3.21638</v>
      </c>
    </row>
    <row r="5671" spans="1:7" s="131" customFormat="1" ht="51.75" x14ac:dyDescent="0.25">
      <c r="A5671" s="143" t="s">
        <v>3115</v>
      </c>
      <c r="B5671" s="149" t="s">
        <v>3187</v>
      </c>
      <c r="C5671" s="40">
        <v>2022</v>
      </c>
      <c r="D5671" s="265" t="s">
        <v>1943</v>
      </c>
      <c r="E5671" s="112">
        <v>1</v>
      </c>
      <c r="F5671" s="112">
        <v>15</v>
      </c>
      <c r="G5671" s="325">
        <v>3.21638</v>
      </c>
    </row>
    <row r="5672" spans="1:7" s="131" customFormat="1" ht="51.75" x14ac:dyDescent="0.25">
      <c r="A5672" s="143" t="s">
        <v>3115</v>
      </c>
      <c r="B5672" s="149" t="s">
        <v>3187</v>
      </c>
      <c r="C5672" s="40">
        <v>2022</v>
      </c>
      <c r="D5672" s="265" t="s">
        <v>1943</v>
      </c>
      <c r="E5672" s="112">
        <v>1</v>
      </c>
      <c r="F5672" s="112">
        <v>15</v>
      </c>
      <c r="G5672" s="325">
        <v>3.21638</v>
      </c>
    </row>
    <row r="5673" spans="1:7" s="131" customFormat="1" ht="51.75" x14ac:dyDescent="0.25">
      <c r="A5673" s="143" t="s">
        <v>3115</v>
      </c>
      <c r="B5673" s="149" t="s">
        <v>3187</v>
      </c>
      <c r="C5673" s="40">
        <v>2022</v>
      </c>
      <c r="D5673" s="265" t="s">
        <v>1943</v>
      </c>
      <c r="E5673" s="112">
        <v>1</v>
      </c>
      <c r="F5673" s="112">
        <v>15</v>
      </c>
      <c r="G5673" s="325">
        <v>3.21638</v>
      </c>
    </row>
    <row r="5674" spans="1:7" s="131" customFormat="1" ht="51.75" x14ac:dyDescent="0.25">
      <c r="A5674" s="143" t="s">
        <v>3115</v>
      </c>
      <c r="B5674" s="149" t="s">
        <v>3187</v>
      </c>
      <c r="C5674" s="40">
        <v>2022</v>
      </c>
      <c r="D5674" s="265" t="s">
        <v>1943</v>
      </c>
      <c r="E5674" s="112">
        <v>1</v>
      </c>
      <c r="F5674" s="112">
        <v>15</v>
      </c>
      <c r="G5674" s="325">
        <v>3.21638</v>
      </c>
    </row>
    <row r="5675" spans="1:7" s="131" customFormat="1" ht="51.75" x14ac:dyDescent="0.25">
      <c r="A5675" s="143" t="s">
        <v>3115</v>
      </c>
      <c r="B5675" s="149" t="s">
        <v>3187</v>
      </c>
      <c r="C5675" s="40">
        <v>2022</v>
      </c>
      <c r="D5675" s="265" t="s">
        <v>1943</v>
      </c>
      <c r="E5675" s="112">
        <v>1</v>
      </c>
      <c r="F5675" s="112">
        <v>15</v>
      </c>
      <c r="G5675" s="325">
        <v>3.21638</v>
      </c>
    </row>
    <row r="5676" spans="1:7" s="131" customFormat="1" ht="51.75" x14ac:dyDescent="0.25">
      <c r="A5676" s="143" t="s">
        <v>3115</v>
      </c>
      <c r="B5676" s="149" t="s">
        <v>3187</v>
      </c>
      <c r="C5676" s="40">
        <v>2022</v>
      </c>
      <c r="D5676" s="265" t="s">
        <v>1943</v>
      </c>
      <c r="E5676" s="112">
        <v>1</v>
      </c>
      <c r="F5676" s="112">
        <v>15</v>
      </c>
      <c r="G5676" s="325">
        <v>3.21638</v>
      </c>
    </row>
    <row r="5677" spans="1:7" s="131" customFormat="1" ht="51.75" x14ac:dyDescent="0.25">
      <c r="A5677" s="143" t="s">
        <v>3115</v>
      </c>
      <c r="B5677" s="149" t="s">
        <v>3187</v>
      </c>
      <c r="C5677" s="40">
        <v>2022</v>
      </c>
      <c r="D5677" s="265" t="s">
        <v>1943</v>
      </c>
      <c r="E5677" s="112">
        <v>1</v>
      </c>
      <c r="F5677" s="112">
        <v>15</v>
      </c>
      <c r="G5677" s="325">
        <v>3.21638</v>
      </c>
    </row>
    <row r="5678" spans="1:7" s="131" customFormat="1" ht="51.75" x14ac:dyDescent="0.25">
      <c r="A5678" s="143" t="s">
        <v>3115</v>
      </c>
      <c r="B5678" s="149" t="s">
        <v>3187</v>
      </c>
      <c r="C5678" s="40">
        <v>2022</v>
      </c>
      <c r="D5678" s="265" t="s">
        <v>1943</v>
      </c>
      <c r="E5678" s="112">
        <v>1</v>
      </c>
      <c r="F5678" s="112">
        <v>15</v>
      </c>
      <c r="G5678" s="325">
        <v>3.21638</v>
      </c>
    </row>
    <row r="5679" spans="1:7" s="131" customFormat="1" ht="51.75" x14ac:dyDescent="0.25">
      <c r="A5679" s="143" t="s">
        <v>3115</v>
      </c>
      <c r="B5679" s="149" t="s">
        <v>3187</v>
      </c>
      <c r="C5679" s="40">
        <v>2022</v>
      </c>
      <c r="D5679" s="265" t="s">
        <v>1943</v>
      </c>
      <c r="E5679" s="112">
        <v>1</v>
      </c>
      <c r="F5679" s="112">
        <v>15</v>
      </c>
      <c r="G5679" s="325">
        <v>3.21638</v>
      </c>
    </row>
    <row r="5680" spans="1:7" s="131" customFormat="1" ht="51.75" x14ac:dyDescent="0.25">
      <c r="A5680" s="143" t="s">
        <v>3115</v>
      </c>
      <c r="B5680" s="149" t="s">
        <v>3187</v>
      </c>
      <c r="C5680" s="40">
        <v>2022</v>
      </c>
      <c r="D5680" s="265" t="s">
        <v>1943</v>
      </c>
      <c r="E5680" s="112">
        <v>1</v>
      </c>
      <c r="F5680" s="112">
        <v>10</v>
      </c>
      <c r="G5680" s="325">
        <v>3.21638</v>
      </c>
    </row>
    <row r="5681" spans="1:7" s="131" customFormat="1" ht="51.75" x14ac:dyDescent="0.25">
      <c r="A5681" s="143" t="s">
        <v>3115</v>
      </c>
      <c r="B5681" s="149" t="s">
        <v>3187</v>
      </c>
      <c r="C5681" s="40">
        <v>2022</v>
      </c>
      <c r="D5681" s="265" t="s">
        <v>1943</v>
      </c>
      <c r="E5681" s="112">
        <v>1</v>
      </c>
      <c r="F5681" s="112">
        <v>15</v>
      </c>
      <c r="G5681" s="325">
        <v>3.21638</v>
      </c>
    </row>
    <row r="5682" spans="1:7" s="131" customFormat="1" ht="51.75" x14ac:dyDescent="0.25">
      <c r="A5682" s="143" t="s">
        <v>3115</v>
      </c>
      <c r="B5682" s="149" t="s">
        <v>3187</v>
      </c>
      <c r="C5682" s="40">
        <v>2022</v>
      </c>
      <c r="D5682" s="265" t="s">
        <v>1943</v>
      </c>
      <c r="E5682" s="112">
        <v>1</v>
      </c>
      <c r="F5682" s="112">
        <v>15</v>
      </c>
      <c r="G5682" s="325">
        <v>3.21638</v>
      </c>
    </row>
    <row r="5683" spans="1:7" s="131" customFormat="1" ht="51.75" x14ac:dyDescent="0.25">
      <c r="A5683" s="143" t="s">
        <v>3115</v>
      </c>
      <c r="B5683" s="149" t="s">
        <v>3187</v>
      </c>
      <c r="C5683" s="40">
        <v>2022</v>
      </c>
      <c r="D5683" s="265" t="s">
        <v>1943</v>
      </c>
      <c r="E5683" s="112">
        <v>1</v>
      </c>
      <c r="F5683" s="112">
        <v>15</v>
      </c>
      <c r="G5683" s="325">
        <v>3.21638</v>
      </c>
    </row>
    <row r="5684" spans="1:7" s="131" customFormat="1" ht="51.75" x14ac:dyDescent="0.25">
      <c r="A5684" s="143" t="s">
        <v>3115</v>
      </c>
      <c r="B5684" s="149" t="s">
        <v>3187</v>
      </c>
      <c r="C5684" s="40">
        <v>2022</v>
      </c>
      <c r="D5684" s="265" t="s">
        <v>1943</v>
      </c>
      <c r="E5684" s="112">
        <v>1</v>
      </c>
      <c r="F5684" s="112">
        <v>15</v>
      </c>
      <c r="G5684" s="325">
        <v>3.21638</v>
      </c>
    </row>
    <row r="5685" spans="1:7" s="131" customFormat="1" ht="51.75" x14ac:dyDescent="0.25">
      <c r="A5685" s="143" t="s">
        <v>3115</v>
      </c>
      <c r="B5685" s="149" t="s">
        <v>3187</v>
      </c>
      <c r="C5685" s="40">
        <v>2022</v>
      </c>
      <c r="D5685" s="265" t="s">
        <v>1943</v>
      </c>
      <c r="E5685" s="112">
        <v>1</v>
      </c>
      <c r="F5685" s="112">
        <v>15</v>
      </c>
      <c r="G5685" s="325">
        <v>3.21638</v>
      </c>
    </row>
    <row r="5686" spans="1:7" s="131" customFormat="1" ht="51.75" x14ac:dyDescent="0.25">
      <c r="A5686" s="143" t="s">
        <v>3115</v>
      </c>
      <c r="B5686" s="149" t="s">
        <v>3187</v>
      </c>
      <c r="C5686" s="40">
        <v>2022</v>
      </c>
      <c r="D5686" s="265" t="s">
        <v>1943</v>
      </c>
      <c r="E5686" s="112">
        <v>1</v>
      </c>
      <c r="F5686" s="112">
        <v>15</v>
      </c>
      <c r="G5686" s="325">
        <v>3.21638</v>
      </c>
    </row>
    <row r="5687" spans="1:7" s="131" customFormat="1" ht="51.75" x14ac:dyDescent="0.25">
      <c r="A5687" s="143" t="s">
        <v>3115</v>
      </c>
      <c r="B5687" s="149" t="s">
        <v>3187</v>
      </c>
      <c r="C5687" s="40">
        <v>2022</v>
      </c>
      <c r="D5687" s="265" t="s">
        <v>1943</v>
      </c>
      <c r="E5687" s="112">
        <v>1</v>
      </c>
      <c r="F5687" s="112">
        <v>15</v>
      </c>
      <c r="G5687" s="325">
        <v>3.21638</v>
      </c>
    </row>
    <row r="5688" spans="1:7" s="131" customFormat="1" ht="51.75" x14ac:dyDescent="0.25">
      <c r="A5688" s="143" t="s">
        <v>3115</v>
      </c>
      <c r="B5688" s="149" t="s">
        <v>3187</v>
      </c>
      <c r="C5688" s="40">
        <v>2022</v>
      </c>
      <c r="D5688" s="265" t="s">
        <v>1943</v>
      </c>
      <c r="E5688" s="112">
        <v>1</v>
      </c>
      <c r="F5688" s="112">
        <v>15</v>
      </c>
      <c r="G5688" s="325">
        <v>3.21638</v>
      </c>
    </row>
    <row r="5689" spans="1:7" s="131" customFormat="1" ht="51.75" x14ac:dyDescent="0.25">
      <c r="A5689" s="143" t="s">
        <v>3115</v>
      </c>
      <c r="B5689" s="149" t="s">
        <v>3187</v>
      </c>
      <c r="C5689" s="40">
        <v>2022</v>
      </c>
      <c r="D5689" s="265" t="s">
        <v>1943</v>
      </c>
      <c r="E5689" s="112">
        <v>1</v>
      </c>
      <c r="F5689" s="112">
        <v>15</v>
      </c>
      <c r="G5689" s="325">
        <v>3.21638</v>
      </c>
    </row>
    <row r="5690" spans="1:7" s="131" customFormat="1" ht="51.75" x14ac:dyDescent="0.25">
      <c r="A5690" s="143" t="s">
        <v>3115</v>
      </c>
      <c r="B5690" s="149" t="s">
        <v>3187</v>
      </c>
      <c r="C5690" s="40">
        <v>2022</v>
      </c>
      <c r="D5690" s="265" t="s">
        <v>1943</v>
      </c>
      <c r="E5690" s="112">
        <v>1</v>
      </c>
      <c r="F5690" s="112">
        <v>15</v>
      </c>
      <c r="G5690" s="325">
        <v>3.21638</v>
      </c>
    </row>
    <row r="5691" spans="1:7" s="131" customFormat="1" ht="51.75" x14ac:dyDescent="0.25">
      <c r="A5691" s="143" t="s">
        <v>3115</v>
      </c>
      <c r="B5691" s="149" t="s">
        <v>3187</v>
      </c>
      <c r="C5691" s="40">
        <v>2022</v>
      </c>
      <c r="D5691" s="265" t="s">
        <v>1943</v>
      </c>
      <c r="E5691" s="112">
        <v>1</v>
      </c>
      <c r="F5691" s="112">
        <v>15</v>
      </c>
      <c r="G5691" s="325">
        <v>3.21638</v>
      </c>
    </row>
    <row r="5692" spans="1:7" s="131" customFormat="1" ht="51.75" x14ac:dyDescent="0.25">
      <c r="A5692" s="143" t="s">
        <v>3115</v>
      </c>
      <c r="B5692" s="149" t="s">
        <v>3187</v>
      </c>
      <c r="C5692" s="40">
        <v>2022</v>
      </c>
      <c r="D5692" s="265" t="s">
        <v>1943</v>
      </c>
      <c r="E5692" s="112">
        <v>1</v>
      </c>
      <c r="F5692" s="112">
        <v>15</v>
      </c>
      <c r="G5692" s="325">
        <v>3.21638</v>
      </c>
    </row>
    <row r="5693" spans="1:7" s="131" customFormat="1" ht="51.75" x14ac:dyDescent="0.25">
      <c r="A5693" s="143" t="s">
        <v>3115</v>
      </c>
      <c r="B5693" s="149" t="s">
        <v>3187</v>
      </c>
      <c r="C5693" s="40">
        <v>2022</v>
      </c>
      <c r="D5693" s="265" t="s">
        <v>1943</v>
      </c>
      <c r="E5693" s="112">
        <v>1</v>
      </c>
      <c r="F5693" s="112">
        <v>15</v>
      </c>
      <c r="G5693" s="325">
        <v>3.21638</v>
      </c>
    </row>
    <row r="5694" spans="1:7" s="131" customFormat="1" ht="51.75" x14ac:dyDescent="0.25">
      <c r="A5694" s="143" t="s">
        <v>3115</v>
      </c>
      <c r="B5694" s="149" t="s">
        <v>3187</v>
      </c>
      <c r="C5694" s="40">
        <v>2022</v>
      </c>
      <c r="D5694" s="265" t="s">
        <v>1943</v>
      </c>
      <c r="E5694" s="112">
        <v>1</v>
      </c>
      <c r="F5694" s="112">
        <v>15</v>
      </c>
      <c r="G5694" s="325">
        <v>3.21638</v>
      </c>
    </row>
    <row r="5695" spans="1:7" s="131" customFormat="1" ht="51.75" x14ac:dyDescent="0.25">
      <c r="A5695" s="143" t="s">
        <v>3115</v>
      </c>
      <c r="B5695" s="149" t="s">
        <v>3187</v>
      </c>
      <c r="C5695" s="40">
        <v>2022</v>
      </c>
      <c r="D5695" s="265" t="s">
        <v>1943</v>
      </c>
      <c r="E5695" s="112">
        <v>1</v>
      </c>
      <c r="F5695" s="112">
        <v>15</v>
      </c>
      <c r="G5695" s="325">
        <v>3.21638</v>
      </c>
    </row>
    <row r="5696" spans="1:7" s="131" customFormat="1" ht="51.75" x14ac:dyDescent="0.25">
      <c r="A5696" s="143" t="s">
        <v>3115</v>
      </c>
      <c r="B5696" s="149" t="s">
        <v>3187</v>
      </c>
      <c r="C5696" s="40">
        <v>2022</v>
      </c>
      <c r="D5696" s="265" t="s">
        <v>1943</v>
      </c>
      <c r="E5696" s="112">
        <v>1</v>
      </c>
      <c r="F5696" s="112">
        <v>15</v>
      </c>
      <c r="G5696" s="325">
        <v>3.21638</v>
      </c>
    </row>
    <row r="5697" spans="1:7" s="131" customFormat="1" ht="51.75" x14ac:dyDescent="0.25">
      <c r="A5697" s="143" t="s">
        <v>3115</v>
      </c>
      <c r="B5697" s="149" t="s">
        <v>3187</v>
      </c>
      <c r="C5697" s="40">
        <v>2022</v>
      </c>
      <c r="D5697" s="265" t="s">
        <v>1943</v>
      </c>
      <c r="E5697" s="112">
        <v>1</v>
      </c>
      <c r="F5697" s="112">
        <v>15</v>
      </c>
      <c r="G5697" s="325">
        <v>3.21638</v>
      </c>
    </row>
    <row r="5698" spans="1:7" s="131" customFormat="1" ht="51.75" x14ac:dyDescent="0.25">
      <c r="A5698" s="143" t="s">
        <v>3115</v>
      </c>
      <c r="B5698" s="149" t="s">
        <v>3187</v>
      </c>
      <c r="C5698" s="40">
        <v>2022</v>
      </c>
      <c r="D5698" s="265" t="s">
        <v>1943</v>
      </c>
      <c r="E5698" s="112">
        <v>1</v>
      </c>
      <c r="F5698" s="112">
        <v>10</v>
      </c>
      <c r="G5698" s="325">
        <v>3.21638</v>
      </c>
    </row>
    <row r="5699" spans="1:7" s="131" customFormat="1" ht="51.75" x14ac:dyDescent="0.25">
      <c r="A5699" s="143" t="s">
        <v>3115</v>
      </c>
      <c r="B5699" s="149" t="s">
        <v>3187</v>
      </c>
      <c r="C5699" s="40">
        <v>2022</v>
      </c>
      <c r="D5699" s="265" t="s">
        <v>1943</v>
      </c>
      <c r="E5699" s="112">
        <v>1</v>
      </c>
      <c r="F5699" s="112">
        <v>15</v>
      </c>
      <c r="G5699" s="325">
        <v>3.21638</v>
      </c>
    </row>
    <row r="5700" spans="1:7" s="131" customFormat="1" ht="51.75" x14ac:dyDescent="0.25">
      <c r="A5700" s="143" t="s">
        <v>3115</v>
      </c>
      <c r="B5700" s="149" t="s">
        <v>3187</v>
      </c>
      <c r="C5700" s="40">
        <v>2022</v>
      </c>
      <c r="D5700" s="265" t="s">
        <v>1943</v>
      </c>
      <c r="E5700" s="112">
        <v>1</v>
      </c>
      <c r="F5700" s="112">
        <v>15</v>
      </c>
      <c r="G5700" s="325">
        <v>3.21638</v>
      </c>
    </row>
    <row r="5701" spans="1:7" s="131" customFormat="1" ht="51.75" x14ac:dyDescent="0.25">
      <c r="A5701" s="143" t="s">
        <v>3115</v>
      </c>
      <c r="B5701" s="149" t="s">
        <v>3187</v>
      </c>
      <c r="C5701" s="40">
        <v>2022</v>
      </c>
      <c r="D5701" s="265" t="s">
        <v>1943</v>
      </c>
      <c r="E5701" s="112">
        <v>1</v>
      </c>
      <c r="F5701" s="112">
        <v>15</v>
      </c>
      <c r="G5701" s="325">
        <v>3.21638</v>
      </c>
    </row>
    <row r="5702" spans="1:7" s="131" customFormat="1" ht="51.75" x14ac:dyDescent="0.25">
      <c r="A5702" s="143" t="s">
        <v>3115</v>
      </c>
      <c r="B5702" s="149" t="s">
        <v>3187</v>
      </c>
      <c r="C5702" s="40">
        <v>2022</v>
      </c>
      <c r="D5702" s="265" t="s">
        <v>1943</v>
      </c>
      <c r="E5702" s="112">
        <v>1</v>
      </c>
      <c r="F5702" s="112">
        <v>15</v>
      </c>
      <c r="G5702" s="325">
        <v>3.21638</v>
      </c>
    </row>
    <row r="5703" spans="1:7" s="131" customFormat="1" ht="51.75" x14ac:dyDescent="0.25">
      <c r="A5703" s="143" t="s">
        <v>3115</v>
      </c>
      <c r="B5703" s="149" t="s">
        <v>3187</v>
      </c>
      <c r="C5703" s="40">
        <v>2022</v>
      </c>
      <c r="D5703" s="265" t="s">
        <v>1943</v>
      </c>
      <c r="E5703" s="112">
        <v>1</v>
      </c>
      <c r="F5703" s="112">
        <v>15</v>
      </c>
      <c r="G5703" s="325">
        <v>1.54267</v>
      </c>
    </row>
    <row r="5704" spans="1:7" s="131" customFormat="1" ht="51.75" x14ac:dyDescent="0.25">
      <c r="A5704" s="143" t="s">
        <v>3115</v>
      </c>
      <c r="B5704" s="149" t="s">
        <v>3187</v>
      </c>
      <c r="C5704" s="40">
        <v>2022</v>
      </c>
      <c r="D5704" s="265" t="s">
        <v>1943</v>
      </c>
      <c r="E5704" s="112">
        <v>1</v>
      </c>
      <c r="F5704" s="112">
        <v>15</v>
      </c>
      <c r="G5704" s="325">
        <v>1.54267</v>
      </c>
    </row>
    <row r="5705" spans="1:7" s="131" customFormat="1" ht="51.75" x14ac:dyDescent="0.25">
      <c r="A5705" s="143" t="s">
        <v>3115</v>
      </c>
      <c r="B5705" s="149" t="s">
        <v>3187</v>
      </c>
      <c r="C5705" s="40">
        <v>2022</v>
      </c>
      <c r="D5705" s="265" t="s">
        <v>1943</v>
      </c>
      <c r="E5705" s="112">
        <v>1</v>
      </c>
      <c r="F5705" s="112">
        <v>15</v>
      </c>
      <c r="G5705" s="325">
        <v>1.54267</v>
      </c>
    </row>
    <row r="5706" spans="1:7" s="131" customFormat="1" ht="51.75" x14ac:dyDescent="0.25">
      <c r="A5706" s="143" t="s">
        <v>3115</v>
      </c>
      <c r="B5706" s="149" t="s">
        <v>3187</v>
      </c>
      <c r="C5706" s="40">
        <v>2022</v>
      </c>
      <c r="D5706" s="265" t="s">
        <v>1943</v>
      </c>
      <c r="E5706" s="112">
        <v>1</v>
      </c>
      <c r="F5706" s="112">
        <v>15</v>
      </c>
      <c r="G5706" s="325">
        <v>1.54267</v>
      </c>
    </row>
    <row r="5707" spans="1:7" s="131" customFormat="1" ht="51.75" x14ac:dyDescent="0.25">
      <c r="A5707" s="143" t="s">
        <v>3115</v>
      </c>
      <c r="B5707" s="149" t="s">
        <v>3187</v>
      </c>
      <c r="C5707" s="40">
        <v>2022</v>
      </c>
      <c r="D5707" s="265" t="s">
        <v>1943</v>
      </c>
      <c r="E5707" s="112">
        <v>1</v>
      </c>
      <c r="F5707" s="112">
        <v>15</v>
      </c>
      <c r="G5707" s="325">
        <v>1.54267</v>
      </c>
    </row>
    <row r="5708" spans="1:7" s="131" customFormat="1" ht="51.75" x14ac:dyDescent="0.25">
      <c r="A5708" s="143" t="s">
        <v>3115</v>
      </c>
      <c r="B5708" s="149" t="s">
        <v>3187</v>
      </c>
      <c r="C5708" s="40">
        <v>2022</v>
      </c>
      <c r="D5708" s="265" t="s">
        <v>1943</v>
      </c>
      <c r="E5708" s="112">
        <v>1</v>
      </c>
      <c r="F5708" s="112">
        <v>15</v>
      </c>
      <c r="G5708" s="325">
        <v>1.54267</v>
      </c>
    </row>
    <row r="5709" spans="1:7" s="131" customFormat="1" ht="51.75" x14ac:dyDescent="0.25">
      <c r="A5709" s="143" t="s">
        <v>3115</v>
      </c>
      <c r="B5709" s="149" t="s">
        <v>3187</v>
      </c>
      <c r="C5709" s="40">
        <v>2022</v>
      </c>
      <c r="D5709" s="265" t="s">
        <v>1943</v>
      </c>
      <c r="E5709" s="112">
        <v>1</v>
      </c>
      <c r="F5709" s="112">
        <v>15</v>
      </c>
      <c r="G5709" s="325">
        <v>1.54267</v>
      </c>
    </row>
    <row r="5710" spans="1:7" s="131" customFormat="1" ht="51.75" x14ac:dyDescent="0.25">
      <c r="A5710" s="143" t="s">
        <v>3115</v>
      </c>
      <c r="B5710" s="149" t="s">
        <v>3187</v>
      </c>
      <c r="C5710" s="40">
        <v>2022</v>
      </c>
      <c r="D5710" s="265" t="s">
        <v>1943</v>
      </c>
      <c r="E5710" s="112">
        <v>1</v>
      </c>
      <c r="F5710" s="112">
        <v>15</v>
      </c>
      <c r="G5710" s="325">
        <v>1.54267</v>
      </c>
    </row>
    <row r="5711" spans="1:7" s="131" customFormat="1" ht="51.75" x14ac:dyDescent="0.25">
      <c r="A5711" s="143" t="s">
        <v>3115</v>
      </c>
      <c r="B5711" s="149" t="s">
        <v>3187</v>
      </c>
      <c r="C5711" s="40">
        <v>2022</v>
      </c>
      <c r="D5711" s="265" t="s">
        <v>1943</v>
      </c>
      <c r="E5711" s="112">
        <v>1</v>
      </c>
      <c r="F5711" s="112">
        <v>15</v>
      </c>
      <c r="G5711" s="325">
        <v>1.54267</v>
      </c>
    </row>
    <row r="5712" spans="1:7" s="131" customFormat="1" ht="51.75" x14ac:dyDescent="0.25">
      <c r="A5712" s="143" t="s">
        <v>3115</v>
      </c>
      <c r="B5712" s="149" t="s">
        <v>3187</v>
      </c>
      <c r="C5712" s="40">
        <v>2022</v>
      </c>
      <c r="D5712" s="265" t="s">
        <v>1943</v>
      </c>
      <c r="E5712" s="112">
        <v>1</v>
      </c>
      <c r="F5712" s="112">
        <v>14</v>
      </c>
      <c r="G5712" s="325">
        <v>1.54267</v>
      </c>
    </row>
    <row r="5713" spans="1:7" s="131" customFormat="1" ht="51.75" x14ac:dyDescent="0.25">
      <c r="A5713" s="143" t="s">
        <v>3115</v>
      </c>
      <c r="B5713" s="149" t="s">
        <v>3187</v>
      </c>
      <c r="C5713" s="40">
        <v>2022</v>
      </c>
      <c r="D5713" s="265" t="s">
        <v>1943</v>
      </c>
      <c r="E5713" s="112">
        <v>1</v>
      </c>
      <c r="F5713" s="112">
        <v>15</v>
      </c>
      <c r="G5713" s="325">
        <v>1.54267</v>
      </c>
    </row>
    <row r="5714" spans="1:7" s="131" customFormat="1" ht="51.75" x14ac:dyDescent="0.25">
      <c r="A5714" s="143" t="s">
        <v>3115</v>
      </c>
      <c r="B5714" s="149" t="s">
        <v>3187</v>
      </c>
      <c r="C5714" s="40">
        <v>2022</v>
      </c>
      <c r="D5714" s="265" t="s">
        <v>1943</v>
      </c>
      <c r="E5714" s="112">
        <v>1</v>
      </c>
      <c r="F5714" s="112">
        <v>15</v>
      </c>
      <c r="G5714" s="325">
        <v>1.54267</v>
      </c>
    </row>
    <row r="5715" spans="1:7" s="131" customFormat="1" ht="51.75" x14ac:dyDescent="0.25">
      <c r="A5715" s="143" t="s">
        <v>3115</v>
      </c>
      <c r="B5715" s="149" t="s">
        <v>3187</v>
      </c>
      <c r="C5715" s="40">
        <v>2022</v>
      </c>
      <c r="D5715" s="265" t="s">
        <v>1943</v>
      </c>
      <c r="E5715" s="112">
        <v>1</v>
      </c>
      <c r="F5715" s="112">
        <v>15</v>
      </c>
      <c r="G5715" s="325">
        <v>1.54267</v>
      </c>
    </row>
    <row r="5716" spans="1:7" s="131" customFormat="1" ht="51.75" x14ac:dyDescent="0.25">
      <c r="A5716" s="143" t="s">
        <v>3115</v>
      </c>
      <c r="B5716" s="149" t="s">
        <v>3187</v>
      </c>
      <c r="C5716" s="40">
        <v>2022</v>
      </c>
      <c r="D5716" s="265" t="s">
        <v>1943</v>
      </c>
      <c r="E5716" s="112">
        <v>1</v>
      </c>
      <c r="F5716" s="112">
        <v>15</v>
      </c>
      <c r="G5716" s="325">
        <v>1.54267</v>
      </c>
    </row>
    <row r="5717" spans="1:7" s="131" customFormat="1" ht="51.75" x14ac:dyDescent="0.25">
      <c r="A5717" s="143" t="s">
        <v>3115</v>
      </c>
      <c r="B5717" s="149" t="s">
        <v>3187</v>
      </c>
      <c r="C5717" s="40">
        <v>2022</v>
      </c>
      <c r="D5717" s="265" t="s">
        <v>1943</v>
      </c>
      <c r="E5717" s="112">
        <v>1</v>
      </c>
      <c r="F5717" s="112">
        <v>15</v>
      </c>
      <c r="G5717" s="325">
        <v>1.54267</v>
      </c>
    </row>
    <row r="5718" spans="1:7" s="131" customFormat="1" ht="51.75" x14ac:dyDescent="0.25">
      <c r="A5718" s="143" t="s">
        <v>3115</v>
      </c>
      <c r="B5718" s="149" t="s">
        <v>3187</v>
      </c>
      <c r="C5718" s="40">
        <v>2022</v>
      </c>
      <c r="D5718" s="265" t="s">
        <v>1943</v>
      </c>
      <c r="E5718" s="112">
        <v>1</v>
      </c>
      <c r="F5718" s="112">
        <v>15</v>
      </c>
      <c r="G5718" s="325">
        <v>1.54267</v>
      </c>
    </row>
    <row r="5719" spans="1:7" s="131" customFormat="1" ht="51.75" x14ac:dyDescent="0.25">
      <c r="A5719" s="143" t="s">
        <v>3115</v>
      </c>
      <c r="B5719" s="149" t="s">
        <v>3187</v>
      </c>
      <c r="C5719" s="40">
        <v>2022</v>
      </c>
      <c r="D5719" s="265" t="s">
        <v>1943</v>
      </c>
      <c r="E5719" s="112">
        <v>1</v>
      </c>
      <c r="F5719" s="112">
        <v>15</v>
      </c>
      <c r="G5719" s="325">
        <v>1.54267</v>
      </c>
    </row>
    <row r="5720" spans="1:7" s="131" customFormat="1" ht="51.75" x14ac:dyDescent="0.25">
      <c r="A5720" s="143" t="s">
        <v>3115</v>
      </c>
      <c r="B5720" s="149" t="s">
        <v>3187</v>
      </c>
      <c r="C5720" s="40">
        <v>2022</v>
      </c>
      <c r="D5720" s="265" t="s">
        <v>1943</v>
      </c>
      <c r="E5720" s="112">
        <v>1</v>
      </c>
      <c r="F5720" s="112">
        <v>15</v>
      </c>
      <c r="G5720" s="325">
        <v>1.54267</v>
      </c>
    </row>
    <row r="5721" spans="1:7" s="131" customFormat="1" ht="51.75" x14ac:dyDescent="0.25">
      <c r="A5721" s="143" t="s">
        <v>3115</v>
      </c>
      <c r="B5721" s="149" t="s">
        <v>3187</v>
      </c>
      <c r="C5721" s="40">
        <v>2022</v>
      </c>
      <c r="D5721" s="265" t="s">
        <v>1943</v>
      </c>
      <c r="E5721" s="112">
        <v>1</v>
      </c>
      <c r="F5721" s="112">
        <v>15</v>
      </c>
      <c r="G5721" s="325">
        <v>1.54267</v>
      </c>
    </row>
    <row r="5722" spans="1:7" s="131" customFormat="1" ht="51.75" x14ac:dyDescent="0.25">
      <c r="A5722" s="143" t="s">
        <v>3115</v>
      </c>
      <c r="B5722" s="149" t="s">
        <v>3187</v>
      </c>
      <c r="C5722" s="40">
        <v>2022</v>
      </c>
      <c r="D5722" s="265" t="s">
        <v>1943</v>
      </c>
      <c r="E5722" s="112">
        <v>1</v>
      </c>
      <c r="F5722" s="112">
        <v>15</v>
      </c>
      <c r="G5722" s="325">
        <v>1.54267</v>
      </c>
    </row>
    <row r="5723" spans="1:7" s="131" customFormat="1" ht="51.75" x14ac:dyDescent="0.25">
      <c r="A5723" s="143" t="s">
        <v>3115</v>
      </c>
      <c r="B5723" s="149" t="s">
        <v>3187</v>
      </c>
      <c r="C5723" s="40">
        <v>2022</v>
      </c>
      <c r="D5723" s="265" t="s">
        <v>1943</v>
      </c>
      <c r="E5723" s="112">
        <v>1</v>
      </c>
      <c r="F5723" s="112">
        <v>15</v>
      </c>
      <c r="G5723" s="325">
        <v>8.1351700000000005</v>
      </c>
    </row>
    <row r="5724" spans="1:7" s="131" customFormat="1" ht="51.75" x14ac:dyDescent="0.25">
      <c r="A5724" s="143" t="s">
        <v>3115</v>
      </c>
      <c r="B5724" s="149" t="s">
        <v>3187</v>
      </c>
      <c r="C5724" s="40">
        <v>2022</v>
      </c>
      <c r="D5724" s="265" t="s">
        <v>1943</v>
      </c>
      <c r="E5724" s="112">
        <v>1</v>
      </c>
      <c r="F5724" s="112">
        <v>15</v>
      </c>
      <c r="G5724" s="325">
        <v>8.1351700000000005</v>
      </c>
    </row>
    <row r="5725" spans="1:7" s="131" customFormat="1" ht="51.75" x14ac:dyDescent="0.25">
      <c r="A5725" s="143" t="s">
        <v>3115</v>
      </c>
      <c r="B5725" s="149" t="s">
        <v>3187</v>
      </c>
      <c r="C5725" s="40">
        <v>2022</v>
      </c>
      <c r="D5725" s="265" t="s">
        <v>1943</v>
      </c>
      <c r="E5725" s="112">
        <v>1</v>
      </c>
      <c r="F5725" s="112">
        <v>15</v>
      </c>
      <c r="G5725" s="325">
        <v>8.1351700000000005</v>
      </c>
    </row>
    <row r="5726" spans="1:7" s="131" customFormat="1" ht="51.75" x14ac:dyDescent="0.25">
      <c r="A5726" s="143" t="s">
        <v>3115</v>
      </c>
      <c r="B5726" s="149" t="s">
        <v>3187</v>
      </c>
      <c r="C5726" s="40">
        <v>2022</v>
      </c>
      <c r="D5726" s="265" t="s">
        <v>1943</v>
      </c>
      <c r="E5726" s="112">
        <v>1</v>
      </c>
      <c r="F5726" s="112">
        <v>10</v>
      </c>
      <c r="G5726" s="325">
        <v>8.1351700000000005</v>
      </c>
    </row>
    <row r="5727" spans="1:7" s="131" customFormat="1" ht="51.75" x14ac:dyDescent="0.25">
      <c r="A5727" s="143" t="s">
        <v>3115</v>
      </c>
      <c r="B5727" s="149" t="s">
        <v>3187</v>
      </c>
      <c r="C5727" s="40">
        <v>2022</v>
      </c>
      <c r="D5727" s="265" t="s">
        <v>1943</v>
      </c>
      <c r="E5727" s="112">
        <v>1</v>
      </c>
      <c r="F5727" s="112">
        <v>15</v>
      </c>
      <c r="G5727" s="325">
        <v>8.1351700000000005</v>
      </c>
    </row>
    <row r="5728" spans="1:7" s="131" customFormat="1" ht="51.75" x14ac:dyDescent="0.25">
      <c r="A5728" s="143" t="s">
        <v>3115</v>
      </c>
      <c r="B5728" s="149" t="s">
        <v>3187</v>
      </c>
      <c r="C5728" s="40">
        <v>2022</v>
      </c>
      <c r="D5728" s="265" t="s">
        <v>1943</v>
      </c>
      <c r="E5728" s="112">
        <v>1</v>
      </c>
      <c r="F5728" s="112">
        <v>10</v>
      </c>
      <c r="G5728" s="325">
        <v>8.1351700000000005</v>
      </c>
    </row>
    <row r="5729" spans="1:7" s="131" customFormat="1" ht="51.75" x14ac:dyDescent="0.25">
      <c r="A5729" s="143" t="s">
        <v>3115</v>
      </c>
      <c r="B5729" s="149" t="s">
        <v>3187</v>
      </c>
      <c r="C5729" s="40">
        <v>2022</v>
      </c>
      <c r="D5729" s="265" t="s">
        <v>1943</v>
      </c>
      <c r="E5729" s="112">
        <v>1</v>
      </c>
      <c r="F5729" s="112">
        <v>10</v>
      </c>
      <c r="G5729" s="325">
        <v>8.1351700000000005</v>
      </c>
    </row>
    <row r="5730" spans="1:7" s="131" customFormat="1" ht="51.75" x14ac:dyDescent="0.25">
      <c r="A5730" s="143" t="s">
        <v>3115</v>
      </c>
      <c r="B5730" s="149" t="s">
        <v>3187</v>
      </c>
      <c r="C5730" s="40">
        <v>2022</v>
      </c>
      <c r="D5730" s="265" t="s">
        <v>1943</v>
      </c>
      <c r="E5730" s="112">
        <v>1</v>
      </c>
      <c r="F5730" s="112">
        <v>10</v>
      </c>
      <c r="G5730" s="325">
        <v>8.1351700000000005</v>
      </c>
    </row>
    <row r="5731" spans="1:7" s="131" customFormat="1" ht="51.75" x14ac:dyDescent="0.25">
      <c r="A5731" s="143" t="s">
        <v>3115</v>
      </c>
      <c r="B5731" s="149" t="s">
        <v>3187</v>
      </c>
      <c r="C5731" s="40">
        <v>2022</v>
      </c>
      <c r="D5731" s="265" t="s">
        <v>1943</v>
      </c>
      <c r="E5731" s="112">
        <v>1</v>
      </c>
      <c r="F5731" s="112">
        <v>10</v>
      </c>
      <c r="G5731" s="325">
        <v>8.1351700000000005</v>
      </c>
    </row>
    <row r="5732" spans="1:7" s="131" customFormat="1" ht="51.75" x14ac:dyDescent="0.25">
      <c r="A5732" s="143" t="s">
        <v>3115</v>
      </c>
      <c r="B5732" s="149" t="s">
        <v>3187</v>
      </c>
      <c r="C5732" s="40">
        <v>2022</v>
      </c>
      <c r="D5732" s="265" t="s">
        <v>1943</v>
      </c>
      <c r="E5732" s="112">
        <v>1</v>
      </c>
      <c r="F5732" s="112">
        <v>10</v>
      </c>
      <c r="G5732" s="325">
        <v>8.1351700000000005</v>
      </c>
    </row>
    <row r="5733" spans="1:7" s="131" customFormat="1" ht="51.75" x14ac:dyDescent="0.25">
      <c r="A5733" s="143" t="s">
        <v>3115</v>
      </c>
      <c r="B5733" s="149" t="s">
        <v>3187</v>
      </c>
      <c r="C5733" s="40">
        <v>2022</v>
      </c>
      <c r="D5733" s="265" t="s">
        <v>1943</v>
      </c>
      <c r="E5733" s="112">
        <v>1</v>
      </c>
      <c r="F5733" s="112">
        <v>10</v>
      </c>
      <c r="G5733" s="325">
        <v>8.1351700000000005</v>
      </c>
    </row>
    <row r="5734" spans="1:7" s="131" customFormat="1" ht="51.75" x14ac:dyDescent="0.25">
      <c r="A5734" s="143" t="s">
        <v>3115</v>
      </c>
      <c r="B5734" s="149" t="s">
        <v>3187</v>
      </c>
      <c r="C5734" s="40">
        <v>2022</v>
      </c>
      <c r="D5734" s="265" t="s">
        <v>1943</v>
      </c>
      <c r="E5734" s="112">
        <v>1</v>
      </c>
      <c r="F5734" s="112">
        <v>15</v>
      </c>
      <c r="G5734" s="325">
        <v>8.1351700000000005</v>
      </c>
    </row>
    <row r="5735" spans="1:7" s="131" customFormat="1" ht="51.75" x14ac:dyDescent="0.25">
      <c r="A5735" s="143" t="s">
        <v>3115</v>
      </c>
      <c r="B5735" s="149" t="s">
        <v>3187</v>
      </c>
      <c r="C5735" s="40">
        <v>2022</v>
      </c>
      <c r="D5735" s="265" t="s">
        <v>1943</v>
      </c>
      <c r="E5735" s="112">
        <v>1</v>
      </c>
      <c r="F5735" s="112">
        <v>10</v>
      </c>
      <c r="G5735" s="325">
        <v>8.1351700000000005</v>
      </c>
    </row>
    <row r="5736" spans="1:7" s="131" customFormat="1" ht="51.75" x14ac:dyDescent="0.25">
      <c r="A5736" s="143" t="s">
        <v>3115</v>
      </c>
      <c r="B5736" s="149" t="s">
        <v>3187</v>
      </c>
      <c r="C5736" s="40">
        <v>2022</v>
      </c>
      <c r="D5736" s="265" t="s">
        <v>1943</v>
      </c>
      <c r="E5736" s="112">
        <v>1</v>
      </c>
      <c r="F5736" s="112">
        <v>10</v>
      </c>
      <c r="G5736" s="325">
        <v>8.1351700000000005</v>
      </c>
    </row>
    <row r="5737" spans="1:7" s="131" customFormat="1" ht="51.75" x14ac:dyDescent="0.25">
      <c r="A5737" s="143" t="s">
        <v>3115</v>
      </c>
      <c r="B5737" s="149" t="s">
        <v>3187</v>
      </c>
      <c r="C5737" s="40">
        <v>2022</v>
      </c>
      <c r="D5737" s="265" t="s">
        <v>1943</v>
      </c>
      <c r="E5737" s="112">
        <v>1</v>
      </c>
      <c r="F5737" s="112">
        <v>10</v>
      </c>
      <c r="G5737" s="325">
        <v>8.1351700000000005</v>
      </c>
    </row>
    <row r="5738" spans="1:7" s="131" customFormat="1" ht="51.75" x14ac:dyDescent="0.25">
      <c r="A5738" s="143" t="s">
        <v>3115</v>
      </c>
      <c r="B5738" s="149" t="s">
        <v>3187</v>
      </c>
      <c r="C5738" s="40">
        <v>2022</v>
      </c>
      <c r="D5738" s="265" t="s">
        <v>1943</v>
      </c>
      <c r="E5738" s="112">
        <v>1</v>
      </c>
      <c r="F5738" s="112">
        <v>15</v>
      </c>
      <c r="G5738" s="325">
        <v>8.1351700000000005</v>
      </c>
    </row>
    <row r="5739" spans="1:7" s="131" customFormat="1" ht="51.75" x14ac:dyDescent="0.25">
      <c r="A5739" s="143" t="s">
        <v>3115</v>
      </c>
      <c r="B5739" s="149" t="s">
        <v>3187</v>
      </c>
      <c r="C5739" s="40">
        <v>2022</v>
      </c>
      <c r="D5739" s="265" t="s">
        <v>1943</v>
      </c>
      <c r="E5739" s="112">
        <v>1</v>
      </c>
      <c r="F5739" s="112">
        <v>10</v>
      </c>
      <c r="G5739" s="325">
        <v>8.1351700000000005</v>
      </c>
    </row>
    <row r="5740" spans="1:7" s="131" customFormat="1" ht="51.75" x14ac:dyDescent="0.25">
      <c r="A5740" s="143" t="s">
        <v>3115</v>
      </c>
      <c r="B5740" s="149" t="s">
        <v>3187</v>
      </c>
      <c r="C5740" s="40">
        <v>2022</v>
      </c>
      <c r="D5740" s="265" t="s">
        <v>1943</v>
      </c>
      <c r="E5740" s="112">
        <v>1</v>
      </c>
      <c r="F5740" s="112">
        <v>15</v>
      </c>
      <c r="G5740" s="325">
        <v>8.1351700000000005</v>
      </c>
    </row>
    <row r="5741" spans="1:7" s="131" customFormat="1" ht="51.75" x14ac:dyDescent="0.25">
      <c r="A5741" s="143" t="s">
        <v>3115</v>
      </c>
      <c r="B5741" s="149" t="s">
        <v>3187</v>
      </c>
      <c r="C5741" s="40">
        <v>2022</v>
      </c>
      <c r="D5741" s="265" t="s">
        <v>1943</v>
      </c>
      <c r="E5741" s="112">
        <v>1</v>
      </c>
      <c r="F5741" s="112">
        <v>15</v>
      </c>
      <c r="G5741" s="325">
        <v>8.1351700000000005</v>
      </c>
    </row>
    <row r="5742" spans="1:7" s="131" customFormat="1" ht="51.75" x14ac:dyDescent="0.25">
      <c r="A5742" s="143" t="s">
        <v>3115</v>
      </c>
      <c r="B5742" s="149" t="s">
        <v>3187</v>
      </c>
      <c r="C5742" s="40">
        <v>2022</v>
      </c>
      <c r="D5742" s="265" t="s">
        <v>1943</v>
      </c>
      <c r="E5742" s="112">
        <v>1</v>
      </c>
      <c r="F5742" s="112">
        <v>15</v>
      </c>
      <c r="G5742" s="325">
        <v>8.1351700000000005</v>
      </c>
    </row>
    <row r="5743" spans="1:7" s="131" customFormat="1" ht="51.75" x14ac:dyDescent="0.25">
      <c r="A5743" s="143" t="s">
        <v>3115</v>
      </c>
      <c r="B5743" s="149" t="s">
        <v>3187</v>
      </c>
      <c r="C5743" s="40">
        <v>2022</v>
      </c>
      <c r="D5743" s="265" t="s">
        <v>1943</v>
      </c>
      <c r="E5743" s="112">
        <v>1</v>
      </c>
      <c r="F5743" s="112">
        <v>15</v>
      </c>
      <c r="G5743" s="325">
        <v>8.1351700000000005</v>
      </c>
    </row>
    <row r="5744" spans="1:7" s="131" customFormat="1" ht="51.75" x14ac:dyDescent="0.25">
      <c r="A5744" s="143" t="s">
        <v>3115</v>
      </c>
      <c r="B5744" s="149" t="s">
        <v>3187</v>
      </c>
      <c r="C5744" s="40">
        <v>2022</v>
      </c>
      <c r="D5744" s="265" t="s">
        <v>1943</v>
      </c>
      <c r="E5744" s="112">
        <v>1</v>
      </c>
      <c r="F5744" s="112">
        <v>10</v>
      </c>
      <c r="G5744" s="325">
        <v>8.1351700000000005</v>
      </c>
    </row>
    <row r="5745" spans="1:7" s="131" customFormat="1" ht="51.75" x14ac:dyDescent="0.25">
      <c r="A5745" s="143" t="s">
        <v>3115</v>
      </c>
      <c r="B5745" s="149" t="s">
        <v>3187</v>
      </c>
      <c r="C5745" s="40">
        <v>2022</v>
      </c>
      <c r="D5745" s="265" t="s">
        <v>1943</v>
      </c>
      <c r="E5745" s="112">
        <v>1</v>
      </c>
      <c r="F5745" s="112">
        <v>10</v>
      </c>
      <c r="G5745" s="325">
        <v>8.1351700000000005</v>
      </c>
    </row>
    <row r="5746" spans="1:7" s="131" customFormat="1" ht="51.75" x14ac:dyDescent="0.25">
      <c r="A5746" s="143" t="s">
        <v>3115</v>
      </c>
      <c r="B5746" s="149" t="s">
        <v>3187</v>
      </c>
      <c r="C5746" s="40">
        <v>2022</v>
      </c>
      <c r="D5746" s="265" t="s">
        <v>1943</v>
      </c>
      <c r="E5746" s="112">
        <v>1</v>
      </c>
      <c r="F5746" s="112">
        <v>10</v>
      </c>
      <c r="G5746" s="325">
        <v>8.1351700000000005</v>
      </c>
    </row>
    <row r="5747" spans="1:7" s="131" customFormat="1" ht="51.75" x14ac:dyDescent="0.25">
      <c r="A5747" s="143" t="s">
        <v>3115</v>
      </c>
      <c r="B5747" s="149" t="s">
        <v>3187</v>
      </c>
      <c r="C5747" s="40">
        <v>2022</v>
      </c>
      <c r="D5747" s="265" t="s">
        <v>1943</v>
      </c>
      <c r="E5747" s="112">
        <v>1</v>
      </c>
      <c r="F5747" s="112">
        <v>15</v>
      </c>
      <c r="G5747" s="325">
        <v>8.1351700000000005</v>
      </c>
    </row>
    <row r="5748" spans="1:7" s="131" customFormat="1" ht="51.75" x14ac:dyDescent="0.25">
      <c r="A5748" s="143" t="s">
        <v>3115</v>
      </c>
      <c r="B5748" s="149" t="s">
        <v>3187</v>
      </c>
      <c r="C5748" s="40">
        <v>2022</v>
      </c>
      <c r="D5748" s="265" t="s">
        <v>1943</v>
      </c>
      <c r="E5748" s="112">
        <v>1</v>
      </c>
      <c r="F5748" s="112">
        <v>15</v>
      </c>
      <c r="G5748" s="325">
        <v>8.1351700000000005</v>
      </c>
    </row>
    <row r="5749" spans="1:7" s="131" customFormat="1" ht="51.75" x14ac:dyDescent="0.25">
      <c r="A5749" s="143" t="s">
        <v>3115</v>
      </c>
      <c r="B5749" s="149" t="s">
        <v>3187</v>
      </c>
      <c r="C5749" s="40">
        <v>2022</v>
      </c>
      <c r="D5749" s="265" t="s">
        <v>1943</v>
      </c>
      <c r="E5749" s="112">
        <v>1</v>
      </c>
      <c r="F5749" s="112">
        <v>15</v>
      </c>
      <c r="G5749" s="325">
        <v>8.1351700000000005</v>
      </c>
    </row>
    <row r="5750" spans="1:7" s="131" customFormat="1" ht="51.75" x14ac:dyDescent="0.25">
      <c r="A5750" s="143" t="s">
        <v>3115</v>
      </c>
      <c r="B5750" s="149" t="s">
        <v>3187</v>
      </c>
      <c r="C5750" s="40">
        <v>2022</v>
      </c>
      <c r="D5750" s="265" t="s">
        <v>1943</v>
      </c>
      <c r="E5750" s="112">
        <v>1</v>
      </c>
      <c r="F5750" s="112">
        <v>15</v>
      </c>
      <c r="G5750" s="325">
        <v>8.1351700000000005</v>
      </c>
    </row>
    <row r="5751" spans="1:7" s="131" customFormat="1" ht="51.75" x14ac:dyDescent="0.25">
      <c r="A5751" s="143" t="s">
        <v>3115</v>
      </c>
      <c r="B5751" s="149" t="s">
        <v>3187</v>
      </c>
      <c r="C5751" s="40">
        <v>2022</v>
      </c>
      <c r="D5751" s="265" t="s">
        <v>1943</v>
      </c>
      <c r="E5751" s="112">
        <v>1</v>
      </c>
      <c r="F5751" s="112">
        <v>15</v>
      </c>
      <c r="G5751" s="325">
        <v>8.1351700000000005</v>
      </c>
    </row>
    <row r="5752" spans="1:7" s="131" customFormat="1" ht="51.75" x14ac:dyDescent="0.25">
      <c r="A5752" s="143" t="s">
        <v>3115</v>
      </c>
      <c r="B5752" s="149" t="s">
        <v>3187</v>
      </c>
      <c r="C5752" s="40">
        <v>2022</v>
      </c>
      <c r="D5752" s="265" t="s">
        <v>1943</v>
      </c>
      <c r="E5752" s="112">
        <v>1</v>
      </c>
      <c r="F5752" s="112">
        <v>15</v>
      </c>
      <c r="G5752" s="325">
        <v>8.1351700000000005</v>
      </c>
    </row>
    <row r="5753" spans="1:7" s="131" customFormat="1" ht="51.75" x14ac:dyDescent="0.25">
      <c r="A5753" s="143" t="s">
        <v>3115</v>
      </c>
      <c r="B5753" s="149" t="s">
        <v>3187</v>
      </c>
      <c r="C5753" s="40">
        <v>2022</v>
      </c>
      <c r="D5753" s="265" t="s">
        <v>1943</v>
      </c>
      <c r="E5753" s="112">
        <v>1</v>
      </c>
      <c r="F5753" s="112">
        <v>15</v>
      </c>
      <c r="G5753" s="325">
        <v>8.1351700000000005</v>
      </c>
    </row>
    <row r="5754" spans="1:7" s="131" customFormat="1" ht="51.75" x14ac:dyDescent="0.25">
      <c r="A5754" s="143" t="s">
        <v>3115</v>
      </c>
      <c r="B5754" s="149" t="s">
        <v>3187</v>
      </c>
      <c r="C5754" s="40">
        <v>2022</v>
      </c>
      <c r="D5754" s="265" t="s">
        <v>1943</v>
      </c>
      <c r="E5754" s="112">
        <v>1</v>
      </c>
      <c r="F5754" s="112">
        <v>15</v>
      </c>
      <c r="G5754" s="325">
        <v>8.1351700000000005</v>
      </c>
    </row>
    <row r="5755" spans="1:7" s="131" customFormat="1" ht="51.75" x14ac:dyDescent="0.25">
      <c r="A5755" s="143" t="s">
        <v>3115</v>
      </c>
      <c r="B5755" s="149" t="s">
        <v>3187</v>
      </c>
      <c r="C5755" s="40">
        <v>2022</v>
      </c>
      <c r="D5755" s="265" t="s">
        <v>1943</v>
      </c>
      <c r="E5755" s="112">
        <v>1</v>
      </c>
      <c r="F5755" s="112">
        <v>15</v>
      </c>
      <c r="G5755" s="325">
        <v>8.1351700000000005</v>
      </c>
    </row>
    <row r="5756" spans="1:7" s="131" customFormat="1" ht="51.75" x14ac:dyDescent="0.25">
      <c r="A5756" s="143" t="s">
        <v>3115</v>
      </c>
      <c r="B5756" s="149" t="s">
        <v>3187</v>
      </c>
      <c r="C5756" s="40">
        <v>2022</v>
      </c>
      <c r="D5756" s="265" t="s">
        <v>1943</v>
      </c>
      <c r="E5756" s="112">
        <v>1</v>
      </c>
      <c r="F5756" s="112">
        <v>15</v>
      </c>
      <c r="G5756" s="325">
        <v>8.1351700000000005</v>
      </c>
    </row>
    <row r="5757" spans="1:7" s="131" customFormat="1" ht="51.75" x14ac:dyDescent="0.25">
      <c r="A5757" s="143" t="s">
        <v>3115</v>
      </c>
      <c r="B5757" s="149" t="s">
        <v>3187</v>
      </c>
      <c r="C5757" s="40">
        <v>2022</v>
      </c>
      <c r="D5757" s="265" t="s">
        <v>1943</v>
      </c>
      <c r="E5757" s="112">
        <v>1</v>
      </c>
      <c r="F5757" s="112">
        <v>15</v>
      </c>
      <c r="G5757" s="325">
        <v>8.1351700000000005</v>
      </c>
    </row>
    <row r="5758" spans="1:7" s="131" customFormat="1" ht="51.75" x14ac:dyDescent="0.25">
      <c r="A5758" s="143" t="s">
        <v>3115</v>
      </c>
      <c r="B5758" s="149" t="s">
        <v>3187</v>
      </c>
      <c r="C5758" s="40">
        <v>2022</v>
      </c>
      <c r="D5758" s="265" t="s">
        <v>1943</v>
      </c>
      <c r="E5758" s="112">
        <v>1</v>
      </c>
      <c r="F5758" s="112">
        <v>15</v>
      </c>
      <c r="G5758" s="325">
        <v>8.1351700000000005</v>
      </c>
    </row>
    <row r="5759" spans="1:7" s="131" customFormat="1" ht="51.75" x14ac:dyDescent="0.25">
      <c r="A5759" s="143" t="s">
        <v>3115</v>
      </c>
      <c r="B5759" s="149" t="s">
        <v>3187</v>
      </c>
      <c r="C5759" s="40">
        <v>2022</v>
      </c>
      <c r="D5759" s="265" t="s">
        <v>1943</v>
      </c>
      <c r="E5759" s="112">
        <v>1</v>
      </c>
      <c r="F5759" s="112">
        <v>15</v>
      </c>
      <c r="G5759" s="325">
        <v>8.1351700000000005</v>
      </c>
    </row>
    <row r="5760" spans="1:7" s="131" customFormat="1" ht="51.75" x14ac:dyDescent="0.25">
      <c r="A5760" s="143" t="s">
        <v>3115</v>
      </c>
      <c r="B5760" s="149" t="s">
        <v>3187</v>
      </c>
      <c r="C5760" s="40">
        <v>2022</v>
      </c>
      <c r="D5760" s="265" t="s">
        <v>1943</v>
      </c>
      <c r="E5760" s="112">
        <v>1</v>
      </c>
      <c r="F5760" s="112">
        <v>15</v>
      </c>
      <c r="G5760" s="325">
        <v>8.1351700000000005</v>
      </c>
    </row>
    <row r="5761" spans="1:7" s="131" customFormat="1" ht="51.75" x14ac:dyDescent="0.25">
      <c r="A5761" s="143" t="s">
        <v>3115</v>
      </c>
      <c r="B5761" s="149" t="s">
        <v>3187</v>
      </c>
      <c r="C5761" s="40">
        <v>2022</v>
      </c>
      <c r="D5761" s="265" t="s">
        <v>1943</v>
      </c>
      <c r="E5761" s="112">
        <v>1</v>
      </c>
      <c r="F5761" s="112">
        <v>15</v>
      </c>
      <c r="G5761" s="325">
        <v>8.1351700000000005</v>
      </c>
    </row>
    <row r="5762" spans="1:7" s="131" customFormat="1" ht="51.75" x14ac:dyDescent="0.25">
      <c r="A5762" s="143" t="s">
        <v>3115</v>
      </c>
      <c r="B5762" s="149" t="s">
        <v>3187</v>
      </c>
      <c r="C5762" s="40">
        <v>2022</v>
      </c>
      <c r="D5762" s="265" t="s">
        <v>1943</v>
      </c>
      <c r="E5762" s="112">
        <v>1</v>
      </c>
      <c r="F5762" s="112">
        <v>15</v>
      </c>
      <c r="G5762" s="325">
        <v>8.1351700000000005</v>
      </c>
    </row>
    <row r="5763" spans="1:7" s="131" customFormat="1" ht="51.75" x14ac:dyDescent="0.25">
      <c r="A5763" s="143" t="s">
        <v>3115</v>
      </c>
      <c r="B5763" s="149" t="s">
        <v>3187</v>
      </c>
      <c r="C5763" s="40">
        <v>2022</v>
      </c>
      <c r="D5763" s="265" t="s">
        <v>1943</v>
      </c>
      <c r="E5763" s="112">
        <v>1</v>
      </c>
      <c r="F5763" s="112">
        <v>15</v>
      </c>
      <c r="G5763" s="325">
        <v>8.1351700000000005</v>
      </c>
    </row>
    <row r="5764" spans="1:7" s="131" customFormat="1" ht="51.75" x14ac:dyDescent="0.25">
      <c r="A5764" s="143" t="s">
        <v>3115</v>
      </c>
      <c r="B5764" s="149" t="s">
        <v>3187</v>
      </c>
      <c r="C5764" s="40">
        <v>2022</v>
      </c>
      <c r="D5764" s="265" t="s">
        <v>1943</v>
      </c>
      <c r="E5764" s="112">
        <v>1</v>
      </c>
      <c r="F5764" s="112">
        <v>10</v>
      </c>
      <c r="G5764" s="325">
        <v>8.1351700000000005</v>
      </c>
    </row>
    <row r="5765" spans="1:7" s="131" customFormat="1" ht="51.75" x14ac:dyDescent="0.25">
      <c r="A5765" s="143" t="s">
        <v>3115</v>
      </c>
      <c r="B5765" s="149" t="s">
        <v>3187</v>
      </c>
      <c r="C5765" s="40">
        <v>2022</v>
      </c>
      <c r="D5765" s="265" t="s">
        <v>1943</v>
      </c>
      <c r="E5765" s="112">
        <v>1</v>
      </c>
      <c r="F5765" s="112">
        <v>15</v>
      </c>
      <c r="G5765" s="325">
        <v>8.1351700000000005</v>
      </c>
    </row>
    <row r="5766" spans="1:7" s="131" customFormat="1" ht="51.75" x14ac:dyDescent="0.25">
      <c r="A5766" s="143" t="s">
        <v>3115</v>
      </c>
      <c r="B5766" s="149" t="s">
        <v>3187</v>
      </c>
      <c r="C5766" s="40">
        <v>2022</v>
      </c>
      <c r="D5766" s="265" t="s">
        <v>1943</v>
      </c>
      <c r="E5766" s="112">
        <v>1</v>
      </c>
      <c r="F5766" s="112">
        <v>10</v>
      </c>
      <c r="G5766" s="325">
        <v>8.1351700000000005</v>
      </c>
    </row>
    <row r="5767" spans="1:7" s="131" customFormat="1" ht="51.75" x14ac:dyDescent="0.25">
      <c r="A5767" s="143" t="s">
        <v>3115</v>
      </c>
      <c r="B5767" s="149" t="s">
        <v>3187</v>
      </c>
      <c r="C5767" s="40">
        <v>2022</v>
      </c>
      <c r="D5767" s="265" t="s">
        <v>1943</v>
      </c>
      <c r="E5767" s="112">
        <v>1</v>
      </c>
      <c r="F5767" s="112">
        <v>15</v>
      </c>
      <c r="G5767" s="325">
        <v>8.1351700000000005</v>
      </c>
    </row>
    <row r="5768" spans="1:7" s="131" customFormat="1" ht="51.75" x14ac:dyDescent="0.25">
      <c r="A5768" s="143" t="s">
        <v>3115</v>
      </c>
      <c r="B5768" s="149" t="s">
        <v>3187</v>
      </c>
      <c r="C5768" s="40">
        <v>2022</v>
      </c>
      <c r="D5768" s="265" t="s">
        <v>1943</v>
      </c>
      <c r="E5768" s="112">
        <v>1</v>
      </c>
      <c r="F5768" s="112">
        <v>15</v>
      </c>
      <c r="G5768" s="325">
        <v>8.1351700000000005</v>
      </c>
    </row>
    <row r="5769" spans="1:7" s="131" customFormat="1" ht="51.75" x14ac:dyDescent="0.25">
      <c r="A5769" s="143" t="s">
        <v>3115</v>
      </c>
      <c r="B5769" s="149" t="s">
        <v>3187</v>
      </c>
      <c r="C5769" s="40">
        <v>2022</v>
      </c>
      <c r="D5769" s="265" t="s">
        <v>1943</v>
      </c>
      <c r="E5769" s="112">
        <v>1</v>
      </c>
      <c r="F5769" s="112">
        <v>15</v>
      </c>
      <c r="G5769" s="325">
        <v>8.1351700000000005</v>
      </c>
    </row>
    <row r="5770" spans="1:7" s="131" customFormat="1" ht="51.75" x14ac:dyDescent="0.25">
      <c r="A5770" s="143" t="s">
        <v>3115</v>
      </c>
      <c r="B5770" s="149" t="s">
        <v>3187</v>
      </c>
      <c r="C5770" s="40">
        <v>2022</v>
      </c>
      <c r="D5770" s="265" t="s">
        <v>1943</v>
      </c>
      <c r="E5770" s="112">
        <v>1</v>
      </c>
      <c r="F5770" s="112">
        <v>5</v>
      </c>
      <c r="G5770" s="325">
        <v>8.1351700000000005</v>
      </c>
    </row>
    <row r="5771" spans="1:7" s="131" customFormat="1" ht="51.75" x14ac:dyDescent="0.25">
      <c r="A5771" s="143" t="s">
        <v>3115</v>
      </c>
      <c r="B5771" s="149" t="s">
        <v>3187</v>
      </c>
      <c r="C5771" s="40">
        <v>2022</v>
      </c>
      <c r="D5771" s="265" t="s">
        <v>1943</v>
      </c>
      <c r="E5771" s="112">
        <v>1</v>
      </c>
      <c r="F5771" s="112">
        <v>15</v>
      </c>
      <c r="G5771" s="325">
        <v>8.1351700000000005</v>
      </c>
    </row>
    <row r="5772" spans="1:7" s="131" customFormat="1" ht="51.75" x14ac:dyDescent="0.25">
      <c r="A5772" s="143" t="s">
        <v>3115</v>
      </c>
      <c r="B5772" s="149" t="s">
        <v>3187</v>
      </c>
      <c r="C5772" s="40">
        <v>2022</v>
      </c>
      <c r="D5772" s="265" t="s">
        <v>1943</v>
      </c>
      <c r="E5772" s="112">
        <v>1</v>
      </c>
      <c r="F5772" s="112">
        <v>15</v>
      </c>
      <c r="G5772" s="325">
        <v>8.1351700000000005</v>
      </c>
    </row>
    <row r="5773" spans="1:7" s="131" customFormat="1" ht="51.75" x14ac:dyDescent="0.25">
      <c r="A5773" s="143" t="s">
        <v>3115</v>
      </c>
      <c r="B5773" s="149" t="s">
        <v>3187</v>
      </c>
      <c r="C5773" s="40">
        <v>2022</v>
      </c>
      <c r="D5773" s="265" t="s">
        <v>1943</v>
      </c>
      <c r="E5773" s="112">
        <v>1</v>
      </c>
      <c r="F5773" s="112">
        <v>15</v>
      </c>
      <c r="G5773" s="325">
        <v>8.1351700000000005</v>
      </c>
    </row>
    <row r="5774" spans="1:7" s="131" customFormat="1" ht="51.75" x14ac:dyDescent="0.25">
      <c r="A5774" s="143" t="s">
        <v>3115</v>
      </c>
      <c r="B5774" s="149" t="s">
        <v>3187</v>
      </c>
      <c r="C5774" s="40">
        <v>2022</v>
      </c>
      <c r="D5774" s="265" t="s">
        <v>1943</v>
      </c>
      <c r="E5774" s="112">
        <v>1</v>
      </c>
      <c r="F5774" s="112">
        <v>15</v>
      </c>
      <c r="G5774" s="325">
        <v>8.1351700000000005</v>
      </c>
    </row>
    <row r="5775" spans="1:7" s="131" customFormat="1" ht="51.75" x14ac:dyDescent="0.25">
      <c r="A5775" s="143" t="s">
        <v>3115</v>
      </c>
      <c r="B5775" s="149" t="s">
        <v>3187</v>
      </c>
      <c r="C5775" s="40">
        <v>2022</v>
      </c>
      <c r="D5775" s="265" t="s">
        <v>1943</v>
      </c>
      <c r="E5775" s="112">
        <v>1</v>
      </c>
      <c r="F5775" s="112">
        <v>15</v>
      </c>
      <c r="G5775" s="325">
        <v>8.1351700000000005</v>
      </c>
    </row>
    <row r="5776" spans="1:7" s="131" customFormat="1" ht="51.75" x14ac:dyDescent="0.25">
      <c r="A5776" s="143" t="s">
        <v>3115</v>
      </c>
      <c r="B5776" s="149" t="s">
        <v>3187</v>
      </c>
      <c r="C5776" s="40">
        <v>2022</v>
      </c>
      <c r="D5776" s="265" t="s">
        <v>1943</v>
      </c>
      <c r="E5776" s="112">
        <v>1</v>
      </c>
      <c r="F5776" s="112">
        <v>15</v>
      </c>
      <c r="G5776" s="325">
        <v>8.1351700000000005</v>
      </c>
    </row>
    <row r="5777" spans="1:7" s="131" customFormat="1" ht="51.75" x14ac:dyDescent="0.25">
      <c r="A5777" s="143" t="s">
        <v>3115</v>
      </c>
      <c r="B5777" s="149" t="s">
        <v>3187</v>
      </c>
      <c r="C5777" s="40">
        <v>2022</v>
      </c>
      <c r="D5777" s="265" t="s">
        <v>1943</v>
      </c>
      <c r="E5777" s="112">
        <v>1</v>
      </c>
      <c r="F5777" s="112">
        <v>15</v>
      </c>
      <c r="G5777" s="325">
        <v>8.1351700000000005</v>
      </c>
    </row>
    <row r="5778" spans="1:7" s="131" customFormat="1" ht="51.75" x14ac:dyDescent="0.25">
      <c r="A5778" s="143" t="s">
        <v>3115</v>
      </c>
      <c r="B5778" s="149" t="s">
        <v>3187</v>
      </c>
      <c r="C5778" s="40">
        <v>2022</v>
      </c>
      <c r="D5778" s="265" t="s">
        <v>1943</v>
      </c>
      <c r="E5778" s="112">
        <v>1</v>
      </c>
      <c r="F5778" s="112">
        <v>15</v>
      </c>
      <c r="G5778" s="325">
        <v>8.1351700000000005</v>
      </c>
    </row>
    <row r="5779" spans="1:7" s="131" customFormat="1" ht="51.75" x14ac:dyDescent="0.25">
      <c r="A5779" s="143" t="s">
        <v>3115</v>
      </c>
      <c r="B5779" s="149" t="s">
        <v>3187</v>
      </c>
      <c r="C5779" s="40">
        <v>2022</v>
      </c>
      <c r="D5779" s="265" t="s">
        <v>1943</v>
      </c>
      <c r="E5779" s="112">
        <v>1</v>
      </c>
      <c r="F5779" s="112">
        <v>15</v>
      </c>
      <c r="G5779" s="325">
        <v>8.1351700000000005</v>
      </c>
    </row>
    <row r="5780" spans="1:7" s="131" customFormat="1" ht="51.75" x14ac:dyDescent="0.25">
      <c r="A5780" s="143" t="s">
        <v>3115</v>
      </c>
      <c r="B5780" s="149" t="s">
        <v>3187</v>
      </c>
      <c r="C5780" s="40">
        <v>2022</v>
      </c>
      <c r="D5780" s="265" t="s">
        <v>1943</v>
      </c>
      <c r="E5780" s="112">
        <v>1</v>
      </c>
      <c r="F5780" s="112">
        <v>15</v>
      </c>
      <c r="G5780" s="325">
        <v>8.1351700000000005</v>
      </c>
    </row>
    <row r="5781" spans="1:7" s="131" customFormat="1" ht="51.75" x14ac:dyDescent="0.25">
      <c r="A5781" s="143" t="s">
        <v>3115</v>
      </c>
      <c r="B5781" s="149" t="s">
        <v>3187</v>
      </c>
      <c r="C5781" s="40">
        <v>2022</v>
      </c>
      <c r="D5781" s="265" t="s">
        <v>1943</v>
      </c>
      <c r="E5781" s="112">
        <v>1</v>
      </c>
      <c r="F5781" s="112">
        <v>15</v>
      </c>
      <c r="G5781" s="325">
        <v>8.1351700000000005</v>
      </c>
    </row>
    <row r="5782" spans="1:7" s="131" customFormat="1" ht="51.75" x14ac:dyDescent="0.25">
      <c r="A5782" s="143" t="s">
        <v>3115</v>
      </c>
      <c r="B5782" s="149" t="s">
        <v>3187</v>
      </c>
      <c r="C5782" s="40">
        <v>2022</v>
      </c>
      <c r="D5782" s="265" t="s">
        <v>1943</v>
      </c>
      <c r="E5782" s="112">
        <v>1</v>
      </c>
      <c r="F5782" s="112">
        <v>15</v>
      </c>
      <c r="G5782" s="325">
        <v>8.1351700000000005</v>
      </c>
    </row>
    <row r="5783" spans="1:7" s="131" customFormat="1" ht="51.75" x14ac:dyDescent="0.25">
      <c r="A5783" s="143" t="s">
        <v>3115</v>
      </c>
      <c r="B5783" s="149" t="s">
        <v>3187</v>
      </c>
      <c r="C5783" s="40">
        <v>2022</v>
      </c>
      <c r="D5783" s="265" t="s">
        <v>1943</v>
      </c>
      <c r="E5783" s="112">
        <v>1</v>
      </c>
      <c r="F5783" s="112">
        <v>15</v>
      </c>
      <c r="G5783" s="325">
        <v>8.1351700000000005</v>
      </c>
    </row>
    <row r="5784" spans="1:7" s="131" customFormat="1" ht="51.75" x14ac:dyDescent="0.25">
      <c r="A5784" s="143" t="s">
        <v>3115</v>
      </c>
      <c r="B5784" s="149" t="s">
        <v>3187</v>
      </c>
      <c r="C5784" s="40">
        <v>2022</v>
      </c>
      <c r="D5784" s="265" t="s">
        <v>1943</v>
      </c>
      <c r="E5784" s="112">
        <v>1</v>
      </c>
      <c r="F5784" s="112">
        <v>15</v>
      </c>
      <c r="G5784" s="325">
        <v>8.1351700000000005</v>
      </c>
    </row>
    <row r="5785" spans="1:7" s="131" customFormat="1" ht="51.75" x14ac:dyDescent="0.25">
      <c r="A5785" s="143" t="s">
        <v>3115</v>
      </c>
      <c r="B5785" s="149" t="s">
        <v>3187</v>
      </c>
      <c r="C5785" s="40">
        <v>2022</v>
      </c>
      <c r="D5785" s="265" t="s">
        <v>1943</v>
      </c>
      <c r="E5785" s="112">
        <v>1</v>
      </c>
      <c r="F5785" s="112">
        <v>15</v>
      </c>
      <c r="G5785" s="325">
        <v>8.1351700000000005</v>
      </c>
    </row>
    <row r="5786" spans="1:7" s="131" customFormat="1" ht="51.75" x14ac:dyDescent="0.25">
      <c r="A5786" s="143" t="s">
        <v>3115</v>
      </c>
      <c r="B5786" s="149" t="s">
        <v>3187</v>
      </c>
      <c r="C5786" s="40">
        <v>2022</v>
      </c>
      <c r="D5786" s="265" t="s">
        <v>1943</v>
      </c>
      <c r="E5786" s="112">
        <v>1</v>
      </c>
      <c r="F5786" s="112">
        <v>15</v>
      </c>
      <c r="G5786" s="325">
        <v>8.1351700000000005</v>
      </c>
    </row>
    <row r="5787" spans="1:7" s="131" customFormat="1" ht="51.75" x14ac:dyDescent="0.25">
      <c r="A5787" s="143" t="s">
        <v>3115</v>
      </c>
      <c r="B5787" s="149" t="s">
        <v>3187</v>
      </c>
      <c r="C5787" s="40">
        <v>2022</v>
      </c>
      <c r="D5787" s="265" t="s">
        <v>1943</v>
      </c>
      <c r="E5787" s="112">
        <v>1</v>
      </c>
      <c r="F5787" s="112">
        <v>15</v>
      </c>
      <c r="G5787" s="325">
        <v>8.1351700000000005</v>
      </c>
    </row>
    <row r="5788" spans="1:7" s="131" customFormat="1" ht="51.75" x14ac:dyDescent="0.25">
      <c r="A5788" s="143" t="s">
        <v>3115</v>
      </c>
      <c r="B5788" s="149" t="s">
        <v>3187</v>
      </c>
      <c r="C5788" s="40">
        <v>2022</v>
      </c>
      <c r="D5788" s="265" t="s">
        <v>1943</v>
      </c>
      <c r="E5788" s="112">
        <v>1</v>
      </c>
      <c r="F5788" s="112">
        <v>15</v>
      </c>
      <c r="G5788" s="325">
        <v>8.1351700000000005</v>
      </c>
    </row>
    <row r="5789" spans="1:7" s="131" customFormat="1" ht="51.75" x14ac:dyDescent="0.25">
      <c r="A5789" s="143" t="s">
        <v>3115</v>
      </c>
      <c r="B5789" s="149" t="s">
        <v>3187</v>
      </c>
      <c r="C5789" s="40">
        <v>2022</v>
      </c>
      <c r="D5789" s="265" t="s">
        <v>1943</v>
      </c>
      <c r="E5789" s="112">
        <v>1</v>
      </c>
      <c r="F5789" s="112">
        <v>15</v>
      </c>
      <c r="G5789" s="325">
        <v>8.1351700000000005</v>
      </c>
    </row>
    <row r="5790" spans="1:7" s="131" customFormat="1" ht="51.75" x14ac:dyDescent="0.25">
      <c r="A5790" s="143" t="s">
        <v>3115</v>
      </c>
      <c r="B5790" s="149" t="s">
        <v>3187</v>
      </c>
      <c r="C5790" s="40">
        <v>2022</v>
      </c>
      <c r="D5790" s="265" t="s">
        <v>1943</v>
      </c>
      <c r="E5790" s="112">
        <v>1</v>
      </c>
      <c r="F5790" s="112">
        <v>15</v>
      </c>
      <c r="G5790" s="325">
        <v>3.21638</v>
      </c>
    </row>
    <row r="5791" spans="1:7" s="131" customFormat="1" ht="51.75" x14ac:dyDescent="0.25">
      <c r="A5791" s="143" t="s">
        <v>3115</v>
      </c>
      <c r="B5791" s="149" t="s">
        <v>3187</v>
      </c>
      <c r="C5791" s="40">
        <v>2022</v>
      </c>
      <c r="D5791" s="265" t="s">
        <v>1943</v>
      </c>
      <c r="E5791" s="112">
        <v>1</v>
      </c>
      <c r="F5791" s="112">
        <v>15</v>
      </c>
      <c r="G5791" s="325">
        <v>3.21638</v>
      </c>
    </row>
    <row r="5792" spans="1:7" s="131" customFormat="1" ht="51.75" x14ac:dyDescent="0.25">
      <c r="A5792" s="143" t="s">
        <v>3115</v>
      </c>
      <c r="B5792" s="149" t="s">
        <v>3187</v>
      </c>
      <c r="C5792" s="40">
        <v>2022</v>
      </c>
      <c r="D5792" s="265" t="s">
        <v>1943</v>
      </c>
      <c r="E5792" s="112">
        <v>1</v>
      </c>
      <c r="F5792" s="112">
        <v>15</v>
      </c>
      <c r="G5792" s="325">
        <v>3.21638</v>
      </c>
    </row>
    <row r="5793" spans="1:7" s="131" customFormat="1" ht="51.75" x14ac:dyDescent="0.25">
      <c r="A5793" s="143" t="s">
        <v>3115</v>
      </c>
      <c r="B5793" s="149" t="s">
        <v>3187</v>
      </c>
      <c r="C5793" s="40">
        <v>2022</v>
      </c>
      <c r="D5793" s="265" t="s">
        <v>1943</v>
      </c>
      <c r="E5793" s="112">
        <v>1</v>
      </c>
      <c r="F5793" s="112">
        <v>15</v>
      </c>
      <c r="G5793" s="325">
        <v>3.21638</v>
      </c>
    </row>
    <row r="5794" spans="1:7" s="131" customFormat="1" ht="51.75" x14ac:dyDescent="0.25">
      <c r="A5794" s="143" t="s">
        <v>3115</v>
      </c>
      <c r="B5794" s="149" t="s">
        <v>3187</v>
      </c>
      <c r="C5794" s="40">
        <v>2022</v>
      </c>
      <c r="D5794" s="265" t="s">
        <v>1943</v>
      </c>
      <c r="E5794" s="112">
        <v>1</v>
      </c>
      <c r="F5794" s="112">
        <v>15</v>
      </c>
      <c r="G5794" s="325">
        <v>3.21638</v>
      </c>
    </row>
    <row r="5795" spans="1:7" s="131" customFormat="1" ht="51.75" x14ac:dyDescent="0.25">
      <c r="A5795" s="143" t="s">
        <v>3115</v>
      </c>
      <c r="B5795" s="149" t="s">
        <v>3187</v>
      </c>
      <c r="C5795" s="40">
        <v>2022</v>
      </c>
      <c r="D5795" s="265" t="s">
        <v>1943</v>
      </c>
      <c r="E5795" s="112">
        <v>1</v>
      </c>
      <c r="F5795" s="112">
        <v>15</v>
      </c>
      <c r="G5795" s="325">
        <v>3.21638</v>
      </c>
    </row>
    <row r="5796" spans="1:7" s="131" customFormat="1" ht="51.75" x14ac:dyDescent="0.25">
      <c r="A5796" s="143" t="s">
        <v>3115</v>
      </c>
      <c r="B5796" s="149" t="s">
        <v>3187</v>
      </c>
      <c r="C5796" s="40">
        <v>2022</v>
      </c>
      <c r="D5796" s="265" t="s">
        <v>1943</v>
      </c>
      <c r="E5796" s="112">
        <v>1</v>
      </c>
      <c r="F5796" s="112">
        <v>15</v>
      </c>
      <c r="G5796" s="325">
        <v>3.21638</v>
      </c>
    </row>
    <row r="5797" spans="1:7" s="131" customFormat="1" ht="51.75" x14ac:dyDescent="0.25">
      <c r="A5797" s="143" t="s">
        <v>3115</v>
      </c>
      <c r="B5797" s="149" t="s">
        <v>3187</v>
      </c>
      <c r="C5797" s="40">
        <v>2022</v>
      </c>
      <c r="D5797" s="265" t="s">
        <v>1943</v>
      </c>
      <c r="E5797" s="112">
        <v>1</v>
      </c>
      <c r="F5797" s="112">
        <v>15</v>
      </c>
      <c r="G5797" s="325">
        <v>3.21638</v>
      </c>
    </row>
    <row r="5798" spans="1:7" s="131" customFormat="1" ht="51.75" x14ac:dyDescent="0.25">
      <c r="A5798" s="143" t="s">
        <v>3115</v>
      </c>
      <c r="B5798" s="149" t="s">
        <v>3187</v>
      </c>
      <c r="C5798" s="40">
        <v>2022</v>
      </c>
      <c r="D5798" s="265" t="s">
        <v>1943</v>
      </c>
      <c r="E5798" s="112">
        <v>1</v>
      </c>
      <c r="F5798" s="112">
        <v>15</v>
      </c>
      <c r="G5798" s="325">
        <v>3.21638</v>
      </c>
    </row>
    <row r="5799" spans="1:7" s="131" customFormat="1" ht="51.75" x14ac:dyDescent="0.25">
      <c r="A5799" s="143" t="s">
        <v>3115</v>
      </c>
      <c r="B5799" s="149" t="s">
        <v>3187</v>
      </c>
      <c r="C5799" s="40">
        <v>2022</v>
      </c>
      <c r="D5799" s="265" t="s">
        <v>1943</v>
      </c>
      <c r="E5799" s="112">
        <v>1</v>
      </c>
      <c r="F5799" s="112">
        <v>15</v>
      </c>
      <c r="G5799" s="325">
        <v>3.21638</v>
      </c>
    </row>
    <row r="5800" spans="1:7" s="131" customFormat="1" ht="51.75" x14ac:dyDescent="0.25">
      <c r="A5800" s="143" t="s">
        <v>3115</v>
      </c>
      <c r="B5800" s="149" t="s">
        <v>3187</v>
      </c>
      <c r="C5800" s="40">
        <v>2022</v>
      </c>
      <c r="D5800" s="265" t="s">
        <v>1943</v>
      </c>
      <c r="E5800" s="112">
        <v>1</v>
      </c>
      <c r="F5800" s="112">
        <v>15</v>
      </c>
      <c r="G5800" s="325">
        <v>3.21638</v>
      </c>
    </row>
    <row r="5801" spans="1:7" s="131" customFormat="1" ht="51.75" x14ac:dyDescent="0.25">
      <c r="A5801" s="143" t="s">
        <v>3115</v>
      </c>
      <c r="B5801" s="149" t="s">
        <v>3187</v>
      </c>
      <c r="C5801" s="40">
        <v>2022</v>
      </c>
      <c r="D5801" s="265" t="s">
        <v>1943</v>
      </c>
      <c r="E5801" s="112">
        <v>1</v>
      </c>
      <c r="F5801" s="112">
        <v>15</v>
      </c>
      <c r="G5801" s="325">
        <v>3.21638</v>
      </c>
    </row>
    <row r="5802" spans="1:7" s="131" customFormat="1" ht="51.75" x14ac:dyDescent="0.25">
      <c r="A5802" s="143" t="s">
        <v>3115</v>
      </c>
      <c r="B5802" s="149" t="s">
        <v>3187</v>
      </c>
      <c r="C5802" s="40">
        <v>2022</v>
      </c>
      <c r="D5802" s="265" t="s">
        <v>1943</v>
      </c>
      <c r="E5802" s="112">
        <v>1</v>
      </c>
      <c r="F5802" s="112">
        <v>15</v>
      </c>
      <c r="G5802" s="325">
        <v>3.21638</v>
      </c>
    </row>
    <row r="5803" spans="1:7" s="131" customFormat="1" ht="51.75" x14ac:dyDescent="0.25">
      <c r="A5803" s="143" t="s">
        <v>3115</v>
      </c>
      <c r="B5803" s="149" t="s">
        <v>3187</v>
      </c>
      <c r="C5803" s="40">
        <v>2022</v>
      </c>
      <c r="D5803" s="265" t="s">
        <v>1943</v>
      </c>
      <c r="E5803" s="112">
        <v>1</v>
      </c>
      <c r="F5803" s="112">
        <v>15</v>
      </c>
      <c r="G5803" s="325">
        <v>3.21638</v>
      </c>
    </row>
    <row r="5804" spans="1:7" s="131" customFormat="1" ht="51.75" x14ac:dyDescent="0.25">
      <c r="A5804" s="143" t="s">
        <v>3115</v>
      </c>
      <c r="B5804" s="149" t="s">
        <v>3187</v>
      </c>
      <c r="C5804" s="40">
        <v>2022</v>
      </c>
      <c r="D5804" s="265" t="s">
        <v>1943</v>
      </c>
      <c r="E5804" s="112">
        <v>1</v>
      </c>
      <c r="F5804" s="112">
        <v>15</v>
      </c>
      <c r="G5804" s="325">
        <v>3.21638</v>
      </c>
    </row>
    <row r="5805" spans="1:7" s="131" customFormat="1" ht="51.75" x14ac:dyDescent="0.25">
      <c r="A5805" s="143" t="s">
        <v>3115</v>
      </c>
      <c r="B5805" s="149" t="s">
        <v>3187</v>
      </c>
      <c r="C5805" s="40">
        <v>2022</v>
      </c>
      <c r="D5805" s="265" t="s">
        <v>1943</v>
      </c>
      <c r="E5805" s="112">
        <v>1</v>
      </c>
      <c r="F5805" s="112">
        <v>15</v>
      </c>
      <c r="G5805" s="325">
        <v>3.21638</v>
      </c>
    </row>
    <row r="5806" spans="1:7" s="131" customFormat="1" ht="51.75" x14ac:dyDescent="0.25">
      <c r="A5806" s="143" t="s">
        <v>3115</v>
      </c>
      <c r="B5806" s="149" t="s">
        <v>3187</v>
      </c>
      <c r="C5806" s="40">
        <v>2022</v>
      </c>
      <c r="D5806" s="265" t="s">
        <v>1943</v>
      </c>
      <c r="E5806" s="112">
        <v>1</v>
      </c>
      <c r="F5806" s="112">
        <v>15</v>
      </c>
      <c r="G5806" s="325">
        <v>3.21638</v>
      </c>
    </row>
    <row r="5807" spans="1:7" s="131" customFormat="1" ht="51.75" x14ac:dyDescent="0.25">
      <c r="A5807" s="143" t="s">
        <v>3115</v>
      </c>
      <c r="B5807" s="149" t="s">
        <v>3187</v>
      </c>
      <c r="C5807" s="40">
        <v>2022</v>
      </c>
      <c r="D5807" s="265" t="s">
        <v>1943</v>
      </c>
      <c r="E5807" s="112">
        <v>1</v>
      </c>
      <c r="F5807" s="112">
        <v>15</v>
      </c>
      <c r="G5807" s="325">
        <v>3.21638</v>
      </c>
    </row>
    <row r="5808" spans="1:7" s="131" customFormat="1" ht="51.75" x14ac:dyDescent="0.25">
      <c r="A5808" s="143" t="s">
        <v>3115</v>
      </c>
      <c r="B5808" s="149" t="s">
        <v>3187</v>
      </c>
      <c r="C5808" s="40">
        <v>2022</v>
      </c>
      <c r="D5808" s="265" t="s">
        <v>1943</v>
      </c>
      <c r="E5808" s="112">
        <v>1</v>
      </c>
      <c r="F5808" s="112">
        <v>15</v>
      </c>
      <c r="G5808" s="325">
        <v>3.21638</v>
      </c>
    </row>
    <row r="5809" spans="1:7" s="131" customFormat="1" ht="51.75" x14ac:dyDescent="0.25">
      <c r="A5809" s="143" t="s">
        <v>3115</v>
      </c>
      <c r="B5809" s="149" t="s">
        <v>3187</v>
      </c>
      <c r="C5809" s="40">
        <v>2022</v>
      </c>
      <c r="D5809" s="265" t="s">
        <v>1943</v>
      </c>
      <c r="E5809" s="112">
        <v>1</v>
      </c>
      <c r="F5809" s="112">
        <v>15</v>
      </c>
      <c r="G5809" s="325">
        <v>3.21638</v>
      </c>
    </row>
    <row r="5810" spans="1:7" s="131" customFormat="1" ht="51.75" x14ac:dyDescent="0.25">
      <c r="A5810" s="143" t="s">
        <v>3115</v>
      </c>
      <c r="B5810" s="149" t="s">
        <v>3187</v>
      </c>
      <c r="C5810" s="40">
        <v>2022</v>
      </c>
      <c r="D5810" s="265" t="s">
        <v>1943</v>
      </c>
      <c r="E5810" s="112">
        <v>1</v>
      </c>
      <c r="F5810" s="112">
        <v>15</v>
      </c>
      <c r="G5810" s="325">
        <v>3.21638</v>
      </c>
    </row>
    <row r="5811" spans="1:7" s="131" customFormat="1" ht="51.75" x14ac:dyDescent="0.25">
      <c r="A5811" s="143" t="s">
        <v>3115</v>
      </c>
      <c r="B5811" s="149" t="s">
        <v>3187</v>
      </c>
      <c r="C5811" s="40">
        <v>2022</v>
      </c>
      <c r="D5811" s="265" t="s">
        <v>1943</v>
      </c>
      <c r="E5811" s="112">
        <v>1</v>
      </c>
      <c r="F5811" s="112">
        <v>15</v>
      </c>
      <c r="G5811" s="325">
        <v>3.21638</v>
      </c>
    </row>
    <row r="5812" spans="1:7" s="131" customFormat="1" ht="51.75" x14ac:dyDescent="0.25">
      <c r="A5812" s="143" t="s">
        <v>3115</v>
      </c>
      <c r="B5812" s="149" t="s">
        <v>3187</v>
      </c>
      <c r="C5812" s="40">
        <v>2022</v>
      </c>
      <c r="D5812" s="265" t="s">
        <v>1943</v>
      </c>
      <c r="E5812" s="112">
        <v>1</v>
      </c>
      <c r="F5812" s="112">
        <v>10</v>
      </c>
      <c r="G5812" s="325">
        <v>2.0185</v>
      </c>
    </row>
    <row r="5813" spans="1:7" s="131" customFormat="1" ht="51.75" x14ac:dyDescent="0.25">
      <c r="A5813" s="143" t="s">
        <v>3115</v>
      </c>
      <c r="B5813" s="149" t="s">
        <v>3187</v>
      </c>
      <c r="C5813" s="40">
        <v>2022</v>
      </c>
      <c r="D5813" s="265" t="s">
        <v>1943</v>
      </c>
      <c r="E5813" s="112">
        <v>1</v>
      </c>
      <c r="F5813" s="112">
        <v>15</v>
      </c>
      <c r="G5813" s="325">
        <v>2.0185</v>
      </c>
    </row>
    <row r="5814" spans="1:7" s="131" customFormat="1" ht="51.75" x14ac:dyDescent="0.25">
      <c r="A5814" s="143" t="s">
        <v>3115</v>
      </c>
      <c r="B5814" s="149" t="s">
        <v>3187</v>
      </c>
      <c r="C5814" s="40">
        <v>2022</v>
      </c>
      <c r="D5814" s="265" t="s">
        <v>1943</v>
      </c>
      <c r="E5814" s="112">
        <v>1</v>
      </c>
      <c r="F5814" s="112">
        <v>10</v>
      </c>
      <c r="G5814" s="325">
        <v>2.0185</v>
      </c>
    </row>
    <row r="5815" spans="1:7" s="131" customFormat="1" ht="51.75" x14ac:dyDescent="0.25">
      <c r="A5815" s="143" t="s">
        <v>3115</v>
      </c>
      <c r="B5815" s="149" t="s">
        <v>3187</v>
      </c>
      <c r="C5815" s="40">
        <v>2022</v>
      </c>
      <c r="D5815" s="265" t="s">
        <v>1943</v>
      </c>
      <c r="E5815" s="112">
        <v>1</v>
      </c>
      <c r="F5815" s="112">
        <v>15</v>
      </c>
      <c r="G5815" s="325">
        <v>2.0185</v>
      </c>
    </row>
    <row r="5816" spans="1:7" s="131" customFormat="1" ht="51.75" x14ac:dyDescent="0.25">
      <c r="A5816" s="143" t="s">
        <v>3115</v>
      </c>
      <c r="B5816" s="149" t="s">
        <v>3187</v>
      </c>
      <c r="C5816" s="40">
        <v>2022</v>
      </c>
      <c r="D5816" s="265" t="s">
        <v>1943</v>
      </c>
      <c r="E5816" s="112">
        <v>1</v>
      </c>
      <c r="F5816" s="112">
        <v>15</v>
      </c>
      <c r="G5816" s="325">
        <v>2.0185</v>
      </c>
    </row>
    <row r="5817" spans="1:7" s="131" customFormat="1" ht="51.75" x14ac:dyDescent="0.25">
      <c r="A5817" s="143" t="s">
        <v>3115</v>
      </c>
      <c r="B5817" s="149" t="s">
        <v>3187</v>
      </c>
      <c r="C5817" s="40">
        <v>2022</v>
      </c>
      <c r="D5817" s="265" t="s">
        <v>1943</v>
      </c>
      <c r="E5817" s="112">
        <v>1</v>
      </c>
      <c r="F5817" s="112">
        <v>15</v>
      </c>
      <c r="G5817" s="325">
        <v>2.0185</v>
      </c>
    </row>
    <row r="5818" spans="1:7" s="131" customFormat="1" ht="51.75" x14ac:dyDescent="0.25">
      <c r="A5818" s="143" t="s">
        <v>3115</v>
      </c>
      <c r="B5818" s="149" t="s">
        <v>3187</v>
      </c>
      <c r="C5818" s="40">
        <v>2022</v>
      </c>
      <c r="D5818" s="265" t="s">
        <v>1943</v>
      </c>
      <c r="E5818" s="112">
        <v>1</v>
      </c>
      <c r="F5818" s="112">
        <v>15</v>
      </c>
      <c r="G5818" s="325">
        <v>2.0185</v>
      </c>
    </row>
    <row r="5819" spans="1:7" s="131" customFormat="1" ht="51.75" x14ac:dyDescent="0.25">
      <c r="A5819" s="143" t="s">
        <v>3115</v>
      </c>
      <c r="B5819" s="149" t="s">
        <v>3187</v>
      </c>
      <c r="C5819" s="40">
        <v>2022</v>
      </c>
      <c r="D5819" s="265" t="s">
        <v>1943</v>
      </c>
      <c r="E5819" s="112">
        <v>1</v>
      </c>
      <c r="F5819" s="112">
        <v>15</v>
      </c>
      <c r="G5819" s="325">
        <v>2.0185</v>
      </c>
    </row>
    <row r="5820" spans="1:7" s="131" customFormat="1" ht="51.75" x14ac:dyDescent="0.25">
      <c r="A5820" s="143" t="s">
        <v>3115</v>
      </c>
      <c r="B5820" s="149" t="s">
        <v>3187</v>
      </c>
      <c r="C5820" s="40">
        <v>2022</v>
      </c>
      <c r="D5820" s="265" t="s">
        <v>1943</v>
      </c>
      <c r="E5820" s="112">
        <v>1</v>
      </c>
      <c r="F5820" s="112">
        <v>15</v>
      </c>
      <c r="G5820" s="325">
        <v>2.0185</v>
      </c>
    </row>
    <row r="5821" spans="1:7" s="131" customFormat="1" ht="51.75" x14ac:dyDescent="0.25">
      <c r="A5821" s="143" t="s">
        <v>3115</v>
      </c>
      <c r="B5821" s="149" t="s">
        <v>3187</v>
      </c>
      <c r="C5821" s="40">
        <v>2022</v>
      </c>
      <c r="D5821" s="265" t="s">
        <v>1943</v>
      </c>
      <c r="E5821" s="112">
        <v>1</v>
      </c>
      <c r="F5821" s="112">
        <v>5</v>
      </c>
      <c r="G5821" s="325">
        <v>2.0185</v>
      </c>
    </row>
    <row r="5822" spans="1:7" s="131" customFormat="1" ht="51.75" x14ac:dyDescent="0.25">
      <c r="A5822" s="143" t="s">
        <v>3115</v>
      </c>
      <c r="B5822" s="149" t="s">
        <v>3187</v>
      </c>
      <c r="C5822" s="40">
        <v>2022</v>
      </c>
      <c r="D5822" s="265" t="s">
        <v>1943</v>
      </c>
      <c r="E5822" s="112">
        <v>1</v>
      </c>
      <c r="F5822" s="112">
        <v>15</v>
      </c>
      <c r="G5822" s="325">
        <v>2.0185</v>
      </c>
    </row>
    <row r="5823" spans="1:7" s="131" customFormat="1" ht="51.75" x14ac:dyDescent="0.25">
      <c r="A5823" s="143" t="s">
        <v>3115</v>
      </c>
      <c r="B5823" s="149" t="s">
        <v>3187</v>
      </c>
      <c r="C5823" s="40">
        <v>2022</v>
      </c>
      <c r="D5823" s="265" t="s">
        <v>1943</v>
      </c>
      <c r="E5823" s="112">
        <v>1</v>
      </c>
      <c r="F5823" s="112">
        <v>10</v>
      </c>
      <c r="G5823" s="325">
        <v>2.0185</v>
      </c>
    </row>
    <row r="5824" spans="1:7" s="131" customFormat="1" ht="51.75" x14ac:dyDescent="0.25">
      <c r="A5824" s="143" t="s">
        <v>3115</v>
      </c>
      <c r="B5824" s="149" t="s">
        <v>3187</v>
      </c>
      <c r="C5824" s="40">
        <v>2022</v>
      </c>
      <c r="D5824" s="265" t="s">
        <v>1943</v>
      </c>
      <c r="E5824" s="112">
        <v>1</v>
      </c>
      <c r="F5824" s="112">
        <v>15</v>
      </c>
      <c r="G5824" s="325">
        <v>2.0185</v>
      </c>
    </row>
    <row r="5825" spans="1:7" s="131" customFormat="1" ht="51.75" x14ac:dyDescent="0.25">
      <c r="A5825" s="143" t="s">
        <v>3115</v>
      </c>
      <c r="B5825" s="149" t="s">
        <v>3187</v>
      </c>
      <c r="C5825" s="40">
        <v>2022</v>
      </c>
      <c r="D5825" s="265" t="s">
        <v>1943</v>
      </c>
      <c r="E5825" s="112">
        <v>1</v>
      </c>
      <c r="F5825" s="112">
        <v>15</v>
      </c>
      <c r="G5825" s="325">
        <v>2.0185</v>
      </c>
    </row>
    <row r="5826" spans="1:7" s="131" customFormat="1" ht="51.75" x14ac:dyDescent="0.25">
      <c r="A5826" s="143" t="s">
        <v>3115</v>
      </c>
      <c r="B5826" s="149" t="s">
        <v>3187</v>
      </c>
      <c r="C5826" s="40">
        <v>2022</v>
      </c>
      <c r="D5826" s="265" t="s">
        <v>1943</v>
      </c>
      <c r="E5826" s="112">
        <v>1</v>
      </c>
      <c r="F5826" s="112">
        <v>10</v>
      </c>
      <c r="G5826" s="325">
        <v>2.0185</v>
      </c>
    </row>
    <row r="5827" spans="1:7" s="131" customFormat="1" ht="51.75" x14ac:dyDescent="0.25">
      <c r="A5827" s="143" t="s">
        <v>3115</v>
      </c>
      <c r="B5827" s="149" t="s">
        <v>3187</v>
      </c>
      <c r="C5827" s="40">
        <v>2022</v>
      </c>
      <c r="D5827" s="265" t="s">
        <v>1943</v>
      </c>
      <c r="E5827" s="112">
        <v>1</v>
      </c>
      <c r="F5827" s="112">
        <v>15</v>
      </c>
      <c r="G5827" s="325">
        <v>2.0185</v>
      </c>
    </row>
    <row r="5828" spans="1:7" s="131" customFormat="1" ht="51.75" x14ac:dyDescent="0.25">
      <c r="A5828" s="143" t="s">
        <v>3115</v>
      </c>
      <c r="B5828" s="149" t="s">
        <v>3187</v>
      </c>
      <c r="C5828" s="40">
        <v>2022</v>
      </c>
      <c r="D5828" s="265" t="s">
        <v>1943</v>
      </c>
      <c r="E5828" s="112">
        <v>1</v>
      </c>
      <c r="F5828" s="112">
        <v>15</v>
      </c>
      <c r="G5828" s="325">
        <v>2.0185</v>
      </c>
    </row>
    <row r="5829" spans="1:7" s="131" customFormat="1" ht="51.75" x14ac:dyDescent="0.25">
      <c r="A5829" s="143" t="s">
        <v>3115</v>
      </c>
      <c r="B5829" s="149" t="s">
        <v>3187</v>
      </c>
      <c r="C5829" s="40">
        <v>2022</v>
      </c>
      <c r="D5829" s="265" t="s">
        <v>1943</v>
      </c>
      <c r="E5829" s="112">
        <v>1</v>
      </c>
      <c r="F5829" s="112">
        <v>15</v>
      </c>
      <c r="G5829" s="325">
        <v>2.0185</v>
      </c>
    </row>
    <row r="5830" spans="1:7" s="131" customFormat="1" ht="51.75" x14ac:dyDescent="0.25">
      <c r="A5830" s="143" t="s">
        <v>3115</v>
      </c>
      <c r="B5830" s="149" t="s">
        <v>3187</v>
      </c>
      <c r="C5830" s="40">
        <v>2022</v>
      </c>
      <c r="D5830" s="265" t="s">
        <v>1943</v>
      </c>
      <c r="E5830" s="112">
        <v>1</v>
      </c>
      <c r="F5830" s="112">
        <v>15</v>
      </c>
      <c r="G5830" s="325">
        <v>2.0185</v>
      </c>
    </row>
    <row r="5831" spans="1:7" s="131" customFormat="1" ht="51.75" x14ac:dyDescent="0.25">
      <c r="A5831" s="143" t="s">
        <v>3115</v>
      </c>
      <c r="B5831" s="149" t="s">
        <v>3187</v>
      </c>
      <c r="C5831" s="40">
        <v>2022</v>
      </c>
      <c r="D5831" s="265" t="s">
        <v>1943</v>
      </c>
      <c r="E5831" s="112">
        <v>1</v>
      </c>
      <c r="F5831" s="112">
        <v>15</v>
      </c>
      <c r="G5831" s="325">
        <v>2.0185</v>
      </c>
    </row>
    <row r="5832" spans="1:7" s="131" customFormat="1" ht="51.75" x14ac:dyDescent="0.25">
      <c r="A5832" s="143" t="s">
        <v>3115</v>
      </c>
      <c r="B5832" s="149" t="s">
        <v>3187</v>
      </c>
      <c r="C5832" s="40">
        <v>2022</v>
      </c>
      <c r="D5832" s="265" t="s">
        <v>1943</v>
      </c>
      <c r="E5832" s="112">
        <v>1</v>
      </c>
      <c r="F5832" s="112">
        <v>15</v>
      </c>
      <c r="G5832" s="325">
        <v>2.0185</v>
      </c>
    </row>
    <row r="5833" spans="1:7" s="131" customFormat="1" ht="51.75" x14ac:dyDescent="0.25">
      <c r="A5833" s="143" t="s">
        <v>3115</v>
      </c>
      <c r="B5833" s="149" t="s">
        <v>3187</v>
      </c>
      <c r="C5833" s="40">
        <v>2022</v>
      </c>
      <c r="D5833" s="265" t="s">
        <v>1943</v>
      </c>
      <c r="E5833" s="112">
        <v>1</v>
      </c>
      <c r="F5833" s="112">
        <v>15</v>
      </c>
      <c r="G5833" s="325">
        <v>2.0185</v>
      </c>
    </row>
    <row r="5834" spans="1:7" s="131" customFormat="1" ht="51.75" x14ac:dyDescent="0.25">
      <c r="A5834" s="143" t="s">
        <v>3115</v>
      </c>
      <c r="B5834" s="149" t="s">
        <v>3187</v>
      </c>
      <c r="C5834" s="40">
        <v>2022</v>
      </c>
      <c r="D5834" s="265" t="s">
        <v>1943</v>
      </c>
      <c r="E5834" s="112">
        <v>1</v>
      </c>
      <c r="F5834" s="112">
        <v>15</v>
      </c>
      <c r="G5834" s="325">
        <v>2.0185</v>
      </c>
    </row>
    <row r="5835" spans="1:7" s="131" customFormat="1" ht="51.75" x14ac:dyDescent="0.25">
      <c r="A5835" s="143" t="s">
        <v>3115</v>
      </c>
      <c r="B5835" s="149" t="s">
        <v>3187</v>
      </c>
      <c r="C5835" s="40">
        <v>2022</v>
      </c>
      <c r="D5835" s="265" t="s">
        <v>1943</v>
      </c>
      <c r="E5835" s="112">
        <v>1</v>
      </c>
      <c r="F5835" s="112">
        <v>15</v>
      </c>
      <c r="G5835" s="325">
        <v>2.0185</v>
      </c>
    </row>
    <row r="5836" spans="1:7" s="131" customFormat="1" ht="51.75" x14ac:dyDescent="0.25">
      <c r="A5836" s="143" t="s">
        <v>3115</v>
      </c>
      <c r="B5836" s="149" t="s">
        <v>3187</v>
      </c>
      <c r="C5836" s="40">
        <v>2022</v>
      </c>
      <c r="D5836" s="265" t="s">
        <v>1943</v>
      </c>
      <c r="E5836" s="112">
        <v>1</v>
      </c>
      <c r="F5836" s="112">
        <v>15</v>
      </c>
      <c r="G5836" s="325">
        <v>2.0185</v>
      </c>
    </row>
    <row r="5837" spans="1:7" s="131" customFormat="1" ht="51.75" x14ac:dyDescent="0.25">
      <c r="A5837" s="143" t="s">
        <v>3115</v>
      </c>
      <c r="B5837" s="149" t="s">
        <v>3187</v>
      </c>
      <c r="C5837" s="40">
        <v>2022</v>
      </c>
      <c r="D5837" s="265" t="s">
        <v>1943</v>
      </c>
      <c r="E5837" s="112">
        <v>1</v>
      </c>
      <c r="F5837" s="112">
        <v>15</v>
      </c>
      <c r="G5837" s="325">
        <v>2.0185</v>
      </c>
    </row>
    <row r="5838" spans="1:7" s="131" customFormat="1" ht="51.75" x14ac:dyDescent="0.25">
      <c r="A5838" s="143" t="s">
        <v>3115</v>
      </c>
      <c r="B5838" s="149" t="s">
        <v>3187</v>
      </c>
      <c r="C5838" s="40">
        <v>2022</v>
      </c>
      <c r="D5838" s="265" t="s">
        <v>1943</v>
      </c>
      <c r="E5838" s="112">
        <v>1</v>
      </c>
      <c r="F5838" s="112">
        <v>15</v>
      </c>
      <c r="G5838" s="325">
        <v>2.0185</v>
      </c>
    </row>
    <row r="5839" spans="1:7" s="131" customFormat="1" ht="51.75" x14ac:dyDescent="0.25">
      <c r="A5839" s="143" t="s">
        <v>3115</v>
      </c>
      <c r="B5839" s="149" t="s">
        <v>3187</v>
      </c>
      <c r="C5839" s="40">
        <v>2022</v>
      </c>
      <c r="D5839" s="265" t="s">
        <v>1943</v>
      </c>
      <c r="E5839" s="112">
        <v>1</v>
      </c>
      <c r="F5839" s="112">
        <v>15</v>
      </c>
      <c r="G5839" s="325">
        <v>2.0185</v>
      </c>
    </row>
    <row r="5840" spans="1:7" s="131" customFormat="1" ht="51.75" x14ac:dyDescent="0.25">
      <c r="A5840" s="143" t="s">
        <v>3115</v>
      </c>
      <c r="B5840" s="149" t="s">
        <v>3187</v>
      </c>
      <c r="C5840" s="40">
        <v>2022</v>
      </c>
      <c r="D5840" s="265" t="s">
        <v>1943</v>
      </c>
      <c r="E5840" s="112">
        <v>1</v>
      </c>
      <c r="F5840" s="112">
        <v>15</v>
      </c>
      <c r="G5840" s="325">
        <v>2.0185</v>
      </c>
    </row>
    <row r="5841" spans="1:7" s="131" customFormat="1" ht="51.75" x14ac:dyDescent="0.25">
      <c r="A5841" s="143" t="s">
        <v>3115</v>
      </c>
      <c r="B5841" s="149" t="s">
        <v>3187</v>
      </c>
      <c r="C5841" s="40">
        <v>2022</v>
      </c>
      <c r="D5841" s="265" t="s">
        <v>1943</v>
      </c>
      <c r="E5841" s="112">
        <v>1</v>
      </c>
      <c r="F5841" s="112">
        <v>15</v>
      </c>
      <c r="G5841" s="325">
        <v>1.54267</v>
      </c>
    </row>
    <row r="5842" spans="1:7" s="131" customFormat="1" ht="51.75" x14ac:dyDescent="0.25">
      <c r="A5842" s="143" t="s">
        <v>3115</v>
      </c>
      <c r="B5842" s="149" t="s">
        <v>3187</v>
      </c>
      <c r="C5842" s="40">
        <v>2022</v>
      </c>
      <c r="D5842" s="265" t="s">
        <v>1943</v>
      </c>
      <c r="E5842" s="112">
        <v>1</v>
      </c>
      <c r="F5842" s="112">
        <v>15</v>
      </c>
      <c r="G5842" s="325">
        <v>1.54267</v>
      </c>
    </row>
    <row r="5843" spans="1:7" s="131" customFormat="1" ht="51.75" x14ac:dyDescent="0.25">
      <c r="A5843" s="143" t="s">
        <v>3115</v>
      </c>
      <c r="B5843" s="149" t="s">
        <v>3187</v>
      </c>
      <c r="C5843" s="40">
        <v>2022</v>
      </c>
      <c r="D5843" s="265" t="s">
        <v>1943</v>
      </c>
      <c r="E5843" s="112">
        <v>1</v>
      </c>
      <c r="F5843" s="112">
        <v>15</v>
      </c>
      <c r="G5843" s="325">
        <v>7.1056999999999997</v>
      </c>
    </row>
    <row r="5844" spans="1:7" s="131" customFormat="1" ht="51.75" x14ac:dyDescent="0.25">
      <c r="A5844" s="143" t="s">
        <v>3115</v>
      </c>
      <c r="B5844" s="149" t="s">
        <v>3187</v>
      </c>
      <c r="C5844" s="40">
        <v>2022</v>
      </c>
      <c r="D5844" s="265" t="s">
        <v>1943</v>
      </c>
      <c r="E5844" s="112">
        <v>1</v>
      </c>
      <c r="F5844" s="112">
        <v>15</v>
      </c>
      <c r="G5844" s="325">
        <v>7.1056999999999997</v>
      </c>
    </row>
    <row r="5845" spans="1:7" s="131" customFormat="1" ht="51.75" x14ac:dyDescent="0.25">
      <c r="A5845" s="143" t="s">
        <v>3115</v>
      </c>
      <c r="B5845" s="149" t="s">
        <v>3187</v>
      </c>
      <c r="C5845" s="40">
        <v>2022</v>
      </c>
      <c r="D5845" s="265" t="s">
        <v>1943</v>
      </c>
      <c r="E5845" s="112">
        <v>1</v>
      </c>
      <c r="F5845" s="112">
        <v>15</v>
      </c>
      <c r="G5845" s="325">
        <v>7.1056999999999997</v>
      </c>
    </row>
    <row r="5846" spans="1:7" s="131" customFormat="1" ht="51.75" x14ac:dyDescent="0.25">
      <c r="A5846" s="143" t="s">
        <v>3115</v>
      </c>
      <c r="B5846" s="149" t="s">
        <v>3187</v>
      </c>
      <c r="C5846" s="40">
        <v>2022</v>
      </c>
      <c r="D5846" s="265" t="s">
        <v>1943</v>
      </c>
      <c r="E5846" s="112">
        <v>1</v>
      </c>
      <c r="F5846" s="112">
        <v>15</v>
      </c>
      <c r="G5846" s="325">
        <v>7.1056999999999997</v>
      </c>
    </row>
    <row r="5847" spans="1:7" s="131" customFormat="1" ht="51.75" x14ac:dyDescent="0.25">
      <c r="A5847" s="143" t="s">
        <v>3115</v>
      </c>
      <c r="B5847" s="149" t="s">
        <v>3187</v>
      </c>
      <c r="C5847" s="40">
        <v>2022</v>
      </c>
      <c r="D5847" s="265" t="s">
        <v>1943</v>
      </c>
      <c r="E5847" s="112">
        <v>1</v>
      </c>
      <c r="F5847" s="112">
        <v>15</v>
      </c>
      <c r="G5847" s="325">
        <v>7.1056999999999997</v>
      </c>
    </row>
    <row r="5848" spans="1:7" s="131" customFormat="1" ht="51.75" x14ac:dyDescent="0.25">
      <c r="A5848" s="143" t="s">
        <v>3115</v>
      </c>
      <c r="B5848" s="149" t="s">
        <v>3187</v>
      </c>
      <c r="C5848" s="40">
        <v>2022</v>
      </c>
      <c r="D5848" s="265" t="s">
        <v>1943</v>
      </c>
      <c r="E5848" s="112">
        <v>1</v>
      </c>
      <c r="F5848" s="112">
        <v>15</v>
      </c>
      <c r="G5848" s="325">
        <v>7.1056999999999997</v>
      </c>
    </row>
    <row r="5849" spans="1:7" s="131" customFormat="1" ht="51.75" x14ac:dyDescent="0.25">
      <c r="A5849" s="143" t="s">
        <v>3115</v>
      </c>
      <c r="B5849" s="149" t="s">
        <v>3187</v>
      </c>
      <c r="C5849" s="40">
        <v>2022</v>
      </c>
      <c r="D5849" s="265" t="s">
        <v>1943</v>
      </c>
      <c r="E5849" s="112">
        <v>1</v>
      </c>
      <c r="F5849" s="112">
        <v>15</v>
      </c>
      <c r="G5849" s="325">
        <v>7.1056999999999997</v>
      </c>
    </row>
    <row r="5850" spans="1:7" s="131" customFormat="1" ht="51.75" x14ac:dyDescent="0.25">
      <c r="A5850" s="143" t="s">
        <v>3115</v>
      </c>
      <c r="B5850" s="149" t="s">
        <v>3187</v>
      </c>
      <c r="C5850" s="40">
        <v>2022</v>
      </c>
      <c r="D5850" s="265" t="s">
        <v>1943</v>
      </c>
      <c r="E5850" s="112">
        <v>1</v>
      </c>
      <c r="F5850" s="112">
        <v>15</v>
      </c>
      <c r="G5850" s="325">
        <v>7.1056999999999997</v>
      </c>
    </row>
    <row r="5851" spans="1:7" s="131" customFormat="1" ht="51.75" x14ac:dyDescent="0.25">
      <c r="A5851" s="143" t="s">
        <v>3115</v>
      </c>
      <c r="B5851" s="149" t="s">
        <v>3187</v>
      </c>
      <c r="C5851" s="40">
        <v>2022</v>
      </c>
      <c r="D5851" s="265" t="s">
        <v>1943</v>
      </c>
      <c r="E5851" s="112">
        <v>1</v>
      </c>
      <c r="F5851" s="112">
        <v>15</v>
      </c>
      <c r="G5851" s="325">
        <v>7.1056999999999997</v>
      </c>
    </row>
    <row r="5852" spans="1:7" s="131" customFormat="1" ht="51.75" x14ac:dyDescent="0.25">
      <c r="A5852" s="143" t="s">
        <v>3115</v>
      </c>
      <c r="B5852" s="149" t="s">
        <v>3187</v>
      </c>
      <c r="C5852" s="40">
        <v>2022</v>
      </c>
      <c r="D5852" s="265" t="s">
        <v>1943</v>
      </c>
      <c r="E5852" s="112">
        <v>1</v>
      </c>
      <c r="F5852" s="112">
        <v>15</v>
      </c>
      <c r="G5852" s="325">
        <v>7.1056999999999997</v>
      </c>
    </row>
    <row r="5853" spans="1:7" s="131" customFormat="1" ht="51.75" x14ac:dyDescent="0.25">
      <c r="A5853" s="143" t="s">
        <v>3115</v>
      </c>
      <c r="B5853" s="149" t="s">
        <v>3187</v>
      </c>
      <c r="C5853" s="40">
        <v>2022</v>
      </c>
      <c r="D5853" s="265" t="s">
        <v>1943</v>
      </c>
      <c r="E5853" s="112">
        <v>1</v>
      </c>
      <c r="F5853" s="112">
        <v>15</v>
      </c>
      <c r="G5853" s="325">
        <v>7.1056999999999997</v>
      </c>
    </row>
    <row r="5854" spans="1:7" s="131" customFormat="1" ht="51.75" x14ac:dyDescent="0.25">
      <c r="A5854" s="143" t="s">
        <v>3115</v>
      </c>
      <c r="B5854" s="149" t="s">
        <v>3187</v>
      </c>
      <c r="C5854" s="40">
        <v>2022</v>
      </c>
      <c r="D5854" s="265" t="s">
        <v>1943</v>
      </c>
      <c r="E5854" s="112">
        <v>1</v>
      </c>
      <c r="F5854" s="112">
        <v>15</v>
      </c>
      <c r="G5854" s="325">
        <v>7.1056999999999997</v>
      </c>
    </row>
    <row r="5855" spans="1:7" s="131" customFormat="1" ht="51.75" x14ac:dyDescent="0.25">
      <c r="A5855" s="143" t="s">
        <v>3115</v>
      </c>
      <c r="B5855" s="149" t="s">
        <v>3187</v>
      </c>
      <c r="C5855" s="40">
        <v>2022</v>
      </c>
      <c r="D5855" s="265" t="s">
        <v>1943</v>
      </c>
      <c r="E5855" s="112">
        <v>1</v>
      </c>
      <c r="F5855" s="112">
        <v>15</v>
      </c>
      <c r="G5855" s="325">
        <v>7.1056999999999997</v>
      </c>
    </row>
    <row r="5856" spans="1:7" s="131" customFormat="1" ht="51.75" x14ac:dyDescent="0.25">
      <c r="A5856" s="143" t="s">
        <v>3115</v>
      </c>
      <c r="B5856" s="149" t="s">
        <v>3187</v>
      </c>
      <c r="C5856" s="40">
        <v>2022</v>
      </c>
      <c r="D5856" s="265" t="s">
        <v>1943</v>
      </c>
      <c r="E5856" s="112">
        <v>1</v>
      </c>
      <c r="F5856" s="112">
        <v>15</v>
      </c>
      <c r="G5856" s="325">
        <v>7.1056999999999997</v>
      </c>
    </row>
    <row r="5857" spans="1:7" s="131" customFormat="1" ht="51.75" x14ac:dyDescent="0.25">
      <c r="A5857" s="143" t="s">
        <v>3115</v>
      </c>
      <c r="B5857" s="149" t="s">
        <v>3187</v>
      </c>
      <c r="C5857" s="40">
        <v>2022</v>
      </c>
      <c r="D5857" s="265" t="s">
        <v>1943</v>
      </c>
      <c r="E5857" s="112">
        <v>1</v>
      </c>
      <c r="F5857" s="112">
        <v>15</v>
      </c>
      <c r="G5857" s="325">
        <v>7.1056999999999997</v>
      </c>
    </row>
    <row r="5858" spans="1:7" s="131" customFormat="1" ht="51.75" x14ac:dyDescent="0.25">
      <c r="A5858" s="143" t="s">
        <v>3115</v>
      </c>
      <c r="B5858" s="149" t="s">
        <v>3187</v>
      </c>
      <c r="C5858" s="40">
        <v>2022</v>
      </c>
      <c r="D5858" s="265" t="s">
        <v>1943</v>
      </c>
      <c r="E5858" s="112">
        <v>1</v>
      </c>
      <c r="F5858" s="112">
        <v>15</v>
      </c>
      <c r="G5858" s="325">
        <v>7.1056999999999997</v>
      </c>
    </row>
    <row r="5859" spans="1:7" s="131" customFormat="1" ht="51.75" x14ac:dyDescent="0.25">
      <c r="A5859" s="143" t="s">
        <v>3115</v>
      </c>
      <c r="B5859" s="149" t="s">
        <v>3187</v>
      </c>
      <c r="C5859" s="40">
        <v>2022</v>
      </c>
      <c r="D5859" s="265" t="s">
        <v>1943</v>
      </c>
      <c r="E5859" s="112">
        <v>1</v>
      </c>
      <c r="F5859" s="112">
        <v>15</v>
      </c>
      <c r="G5859" s="325">
        <v>7.1056999999999997</v>
      </c>
    </row>
    <row r="5860" spans="1:7" s="131" customFormat="1" ht="51.75" x14ac:dyDescent="0.25">
      <c r="A5860" s="143" t="s">
        <v>3115</v>
      </c>
      <c r="B5860" s="149" t="s">
        <v>3187</v>
      </c>
      <c r="C5860" s="40">
        <v>2022</v>
      </c>
      <c r="D5860" s="265" t="s">
        <v>1943</v>
      </c>
      <c r="E5860" s="112">
        <v>1</v>
      </c>
      <c r="F5860" s="112">
        <v>15</v>
      </c>
      <c r="G5860" s="325">
        <v>7.1056999999999997</v>
      </c>
    </row>
    <row r="5861" spans="1:7" s="131" customFormat="1" ht="51.75" x14ac:dyDescent="0.25">
      <c r="A5861" s="143" t="s">
        <v>3115</v>
      </c>
      <c r="B5861" s="149" t="s">
        <v>3187</v>
      </c>
      <c r="C5861" s="40">
        <v>2022</v>
      </c>
      <c r="D5861" s="265" t="s">
        <v>1943</v>
      </c>
      <c r="E5861" s="112">
        <v>1</v>
      </c>
      <c r="F5861" s="112">
        <v>15</v>
      </c>
      <c r="G5861" s="325">
        <v>7.1056999999999997</v>
      </c>
    </row>
    <row r="5862" spans="1:7" s="131" customFormat="1" ht="51.75" x14ac:dyDescent="0.25">
      <c r="A5862" s="143" t="s">
        <v>3115</v>
      </c>
      <c r="B5862" s="149" t="s">
        <v>3187</v>
      </c>
      <c r="C5862" s="40">
        <v>2022</v>
      </c>
      <c r="D5862" s="265" t="s">
        <v>1943</v>
      </c>
      <c r="E5862" s="112">
        <v>1</v>
      </c>
      <c r="F5862" s="112">
        <v>15</v>
      </c>
      <c r="G5862" s="325">
        <v>7.1056999999999997</v>
      </c>
    </row>
    <row r="5863" spans="1:7" s="131" customFormat="1" ht="51.75" x14ac:dyDescent="0.25">
      <c r="A5863" s="143" t="s">
        <v>3115</v>
      </c>
      <c r="B5863" s="149" t="s">
        <v>3187</v>
      </c>
      <c r="C5863" s="40">
        <v>2022</v>
      </c>
      <c r="D5863" s="265" t="s">
        <v>1943</v>
      </c>
      <c r="E5863" s="112">
        <v>1</v>
      </c>
      <c r="F5863" s="112">
        <v>15</v>
      </c>
      <c r="G5863" s="325">
        <v>7.1056999999999997</v>
      </c>
    </row>
    <row r="5864" spans="1:7" s="131" customFormat="1" ht="51.75" x14ac:dyDescent="0.25">
      <c r="A5864" s="143" t="s">
        <v>3115</v>
      </c>
      <c r="B5864" s="149" t="s">
        <v>3187</v>
      </c>
      <c r="C5864" s="40">
        <v>2022</v>
      </c>
      <c r="D5864" s="265" t="s">
        <v>1943</v>
      </c>
      <c r="E5864" s="112">
        <v>1</v>
      </c>
      <c r="F5864" s="112">
        <v>15</v>
      </c>
      <c r="G5864" s="325">
        <v>7.1056999999999997</v>
      </c>
    </row>
    <row r="5865" spans="1:7" s="131" customFormat="1" ht="51.75" x14ac:dyDescent="0.25">
      <c r="A5865" s="143" t="s">
        <v>3115</v>
      </c>
      <c r="B5865" s="149" t="s">
        <v>3187</v>
      </c>
      <c r="C5865" s="40">
        <v>2022</v>
      </c>
      <c r="D5865" s="265" t="s">
        <v>1943</v>
      </c>
      <c r="E5865" s="112">
        <v>1</v>
      </c>
      <c r="F5865" s="112">
        <v>15</v>
      </c>
      <c r="G5865" s="325">
        <v>7.1056999999999997</v>
      </c>
    </row>
    <row r="5866" spans="1:7" s="131" customFormat="1" ht="51.75" x14ac:dyDescent="0.25">
      <c r="A5866" s="143" t="s">
        <v>3115</v>
      </c>
      <c r="B5866" s="149" t="s">
        <v>3187</v>
      </c>
      <c r="C5866" s="40">
        <v>2022</v>
      </c>
      <c r="D5866" s="265" t="s">
        <v>1943</v>
      </c>
      <c r="E5866" s="112">
        <v>1</v>
      </c>
      <c r="F5866" s="112">
        <v>15</v>
      </c>
      <c r="G5866" s="325">
        <v>7.1056999999999997</v>
      </c>
    </row>
    <row r="5867" spans="1:7" s="131" customFormat="1" ht="51.75" x14ac:dyDescent="0.25">
      <c r="A5867" s="143" t="s">
        <v>3115</v>
      </c>
      <c r="B5867" s="149" t="s">
        <v>3187</v>
      </c>
      <c r="C5867" s="40">
        <v>2022</v>
      </c>
      <c r="D5867" s="265" t="s">
        <v>1943</v>
      </c>
      <c r="E5867" s="112">
        <v>1</v>
      </c>
      <c r="F5867" s="112">
        <v>15</v>
      </c>
      <c r="G5867" s="325">
        <v>7.1056999999999997</v>
      </c>
    </row>
    <row r="5868" spans="1:7" s="131" customFormat="1" ht="51.75" x14ac:dyDescent="0.25">
      <c r="A5868" s="143" t="s">
        <v>3115</v>
      </c>
      <c r="B5868" s="149" t="s">
        <v>3187</v>
      </c>
      <c r="C5868" s="40">
        <v>2022</v>
      </c>
      <c r="D5868" s="265" t="s">
        <v>1943</v>
      </c>
      <c r="E5868" s="112">
        <v>1</v>
      </c>
      <c r="F5868" s="112">
        <v>15</v>
      </c>
      <c r="G5868" s="325">
        <v>7.1056999999999997</v>
      </c>
    </row>
    <row r="5869" spans="1:7" s="131" customFormat="1" ht="51.75" x14ac:dyDescent="0.25">
      <c r="A5869" s="143" t="s">
        <v>3115</v>
      </c>
      <c r="B5869" s="149" t="s">
        <v>3187</v>
      </c>
      <c r="C5869" s="40">
        <v>2022</v>
      </c>
      <c r="D5869" s="265" t="s">
        <v>1943</v>
      </c>
      <c r="E5869" s="112">
        <v>1</v>
      </c>
      <c r="F5869" s="112">
        <v>15</v>
      </c>
      <c r="G5869" s="325">
        <v>7.1056999999999997</v>
      </c>
    </row>
    <row r="5870" spans="1:7" s="131" customFormat="1" ht="51.75" x14ac:dyDescent="0.25">
      <c r="A5870" s="143" t="s">
        <v>3115</v>
      </c>
      <c r="B5870" s="149" t="s">
        <v>3187</v>
      </c>
      <c r="C5870" s="40">
        <v>2022</v>
      </c>
      <c r="D5870" s="265" t="s">
        <v>1943</v>
      </c>
      <c r="E5870" s="112">
        <v>1</v>
      </c>
      <c r="F5870" s="112">
        <v>15</v>
      </c>
      <c r="G5870" s="325">
        <v>7.1056999999999997</v>
      </c>
    </row>
    <row r="5871" spans="1:7" s="131" customFormat="1" ht="51.75" x14ac:dyDescent="0.25">
      <c r="A5871" s="143" t="s">
        <v>3115</v>
      </c>
      <c r="B5871" s="149" t="s">
        <v>3187</v>
      </c>
      <c r="C5871" s="40">
        <v>2022</v>
      </c>
      <c r="D5871" s="265" t="s">
        <v>1943</v>
      </c>
      <c r="E5871" s="112">
        <v>1</v>
      </c>
      <c r="F5871" s="112">
        <v>15</v>
      </c>
      <c r="G5871" s="325">
        <v>7.1056999999999997</v>
      </c>
    </row>
    <row r="5872" spans="1:7" s="131" customFormat="1" ht="51.75" x14ac:dyDescent="0.25">
      <c r="A5872" s="143" t="s">
        <v>3115</v>
      </c>
      <c r="B5872" s="149" t="s">
        <v>3187</v>
      </c>
      <c r="C5872" s="40">
        <v>2022</v>
      </c>
      <c r="D5872" s="265" t="s">
        <v>1943</v>
      </c>
      <c r="E5872" s="112">
        <v>1</v>
      </c>
      <c r="F5872" s="112">
        <v>15</v>
      </c>
      <c r="G5872" s="325">
        <v>7.1056999999999997</v>
      </c>
    </row>
    <row r="5873" spans="1:7" s="131" customFormat="1" ht="51.75" x14ac:dyDescent="0.25">
      <c r="A5873" s="143" t="s">
        <v>3115</v>
      </c>
      <c r="B5873" s="149" t="s">
        <v>3187</v>
      </c>
      <c r="C5873" s="40">
        <v>2022</v>
      </c>
      <c r="D5873" s="265" t="s">
        <v>1943</v>
      </c>
      <c r="E5873" s="112">
        <v>1</v>
      </c>
      <c r="F5873" s="112">
        <v>15</v>
      </c>
      <c r="G5873" s="325">
        <v>7.1056999999999997</v>
      </c>
    </row>
    <row r="5874" spans="1:7" s="131" customFormat="1" ht="51.75" x14ac:dyDescent="0.25">
      <c r="A5874" s="143" t="s">
        <v>3115</v>
      </c>
      <c r="B5874" s="149" t="s">
        <v>3187</v>
      </c>
      <c r="C5874" s="40">
        <v>2022</v>
      </c>
      <c r="D5874" s="265" t="s">
        <v>1943</v>
      </c>
      <c r="E5874" s="112">
        <v>1</v>
      </c>
      <c r="F5874" s="112">
        <v>15</v>
      </c>
      <c r="G5874" s="325">
        <v>7.1056999999999997</v>
      </c>
    </row>
    <row r="5875" spans="1:7" s="131" customFormat="1" ht="51.75" x14ac:dyDescent="0.25">
      <c r="A5875" s="143" t="s">
        <v>3115</v>
      </c>
      <c r="B5875" s="149" t="s">
        <v>3187</v>
      </c>
      <c r="C5875" s="40">
        <v>2022</v>
      </c>
      <c r="D5875" s="265" t="s">
        <v>1943</v>
      </c>
      <c r="E5875" s="112">
        <v>1</v>
      </c>
      <c r="F5875" s="112">
        <v>15</v>
      </c>
      <c r="G5875" s="325">
        <v>7.1056999999999997</v>
      </c>
    </row>
    <row r="5876" spans="1:7" s="131" customFormat="1" ht="51.75" x14ac:dyDescent="0.25">
      <c r="A5876" s="143" t="s">
        <v>3115</v>
      </c>
      <c r="B5876" s="149" t="s">
        <v>3187</v>
      </c>
      <c r="C5876" s="40">
        <v>2022</v>
      </c>
      <c r="D5876" s="265" t="s">
        <v>1943</v>
      </c>
      <c r="E5876" s="112">
        <v>1</v>
      </c>
      <c r="F5876" s="112">
        <v>15</v>
      </c>
      <c r="G5876" s="325">
        <v>7.1056999999999997</v>
      </c>
    </row>
    <row r="5877" spans="1:7" s="131" customFormat="1" ht="51.75" x14ac:dyDescent="0.25">
      <c r="A5877" s="143" t="s">
        <v>3115</v>
      </c>
      <c r="B5877" s="149" t="s">
        <v>3187</v>
      </c>
      <c r="C5877" s="40">
        <v>2022</v>
      </c>
      <c r="D5877" s="265" t="s">
        <v>1943</v>
      </c>
      <c r="E5877" s="112">
        <v>1</v>
      </c>
      <c r="F5877" s="112">
        <v>15</v>
      </c>
      <c r="G5877" s="325">
        <v>7.1056999999999997</v>
      </c>
    </row>
    <row r="5878" spans="1:7" s="131" customFormat="1" ht="51.75" x14ac:dyDescent="0.25">
      <c r="A5878" s="143" t="s">
        <v>3115</v>
      </c>
      <c r="B5878" s="149" t="s">
        <v>3187</v>
      </c>
      <c r="C5878" s="40">
        <v>2022</v>
      </c>
      <c r="D5878" s="265" t="s">
        <v>1943</v>
      </c>
      <c r="E5878" s="112">
        <v>1</v>
      </c>
      <c r="F5878" s="112">
        <v>15</v>
      </c>
      <c r="G5878" s="325">
        <v>7.1056999999999997</v>
      </c>
    </row>
    <row r="5879" spans="1:7" s="131" customFormat="1" ht="51.75" x14ac:dyDescent="0.25">
      <c r="A5879" s="143" t="s">
        <v>3115</v>
      </c>
      <c r="B5879" s="149" t="s">
        <v>3187</v>
      </c>
      <c r="C5879" s="40">
        <v>2022</v>
      </c>
      <c r="D5879" s="265" t="s">
        <v>1943</v>
      </c>
      <c r="E5879" s="112">
        <v>1</v>
      </c>
      <c r="F5879" s="112">
        <v>15</v>
      </c>
      <c r="G5879" s="325">
        <v>7.1056999999999997</v>
      </c>
    </row>
    <row r="5880" spans="1:7" s="131" customFormat="1" ht="51.75" x14ac:dyDescent="0.25">
      <c r="A5880" s="143" t="s">
        <v>3115</v>
      </c>
      <c r="B5880" s="149" t="s">
        <v>3187</v>
      </c>
      <c r="C5880" s="40">
        <v>2022</v>
      </c>
      <c r="D5880" s="265" t="s">
        <v>1943</v>
      </c>
      <c r="E5880" s="112">
        <v>1</v>
      </c>
      <c r="F5880" s="112">
        <v>15</v>
      </c>
      <c r="G5880" s="325">
        <v>7.1056999999999997</v>
      </c>
    </row>
    <row r="5881" spans="1:7" s="131" customFormat="1" ht="51.75" x14ac:dyDescent="0.25">
      <c r="A5881" s="143" t="s">
        <v>3115</v>
      </c>
      <c r="B5881" s="149" t="s">
        <v>3187</v>
      </c>
      <c r="C5881" s="40">
        <v>2022</v>
      </c>
      <c r="D5881" s="265" t="s">
        <v>1943</v>
      </c>
      <c r="E5881" s="112">
        <v>1</v>
      </c>
      <c r="F5881" s="112">
        <v>15</v>
      </c>
      <c r="G5881" s="325">
        <v>7.1056999999999997</v>
      </c>
    </row>
    <row r="5882" spans="1:7" s="131" customFormat="1" ht="51.75" x14ac:dyDescent="0.25">
      <c r="A5882" s="143" t="s">
        <v>3115</v>
      </c>
      <c r="B5882" s="149" t="s">
        <v>3187</v>
      </c>
      <c r="C5882" s="40">
        <v>2022</v>
      </c>
      <c r="D5882" s="265" t="s">
        <v>1943</v>
      </c>
      <c r="E5882" s="112">
        <v>1</v>
      </c>
      <c r="F5882" s="112">
        <v>15</v>
      </c>
      <c r="G5882" s="325">
        <v>7.1056999999999997</v>
      </c>
    </row>
    <row r="5883" spans="1:7" s="131" customFormat="1" ht="51.75" x14ac:dyDescent="0.25">
      <c r="A5883" s="143" t="s">
        <v>3115</v>
      </c>
      <c r="B5883" s="149" t="s">
        <v>3187</v>
      </c>
      <c r="C5883" s="40">
        <v>2022</v>
      </c>
      <c r="D5883" s="265" t="s">
        <v>1943</v>
      </c>
      <c r="E5883" s="112">
        <v>1</v>
      </c>
      <c r="F5883" s="112">
        <v>15</v>
      </c>
      <c r="G5883" s="325">
        <v>7.1056999999999997</v>
      </c>
    </row>
    <row r="5884" spans="1:7" s="131" customFormat="1" ht="51.75" x14ac:dyDescent="0.25">
      <c r="A5884" s="143" t="s">
        <v>3115</v>
      </c>
      <c r="B5884" s="149" t="s">
        <v>3187</v>
      </c>
      <c r="C5884" s="40">
        <v>2022</v>
      </c>
      <c r="D5884" s="265" t="s">
        <v>1943</v>
      </c>
      <c r="E5884" s="112">
        <v>1</v>
      </c>
      <c r="F5884" s="112">
        <v>15</v>
      </c>
      <c r="G5884" s="325">
        <v>7.1056999999999997</v>
      </c>
    </row>
    <row r="5885" spans="1:7" s="131" customFormat="1" ht="51.75" x14ac:dyDescent="0.25">
      <c r="A5885" s="143" t="s">
        <v>3115</v>
      </c>
      <c r="B5885" s="149" t="s">
        <v>3187</v>
      </c>
      <c r="C5885" s="40">
        <v>2022</v>
      </c>
      <c r="D5885" s="265" t="s">
        <v>1943</v>
      </c>
      <c r="E5885" s="112">
        <v>1</v>
      </c>
      <c r="F5885" s="112">
        <v>15</v>
      </c>
      <c r="G5885" s="325">
        <v>7.1056999999999997</v>
      </c>
    </row>
    <row r="5886" spans="1:7" s="131" customFormat="1" ht="51.75" x14ac:dyDescent="0.25">
      <c r="A5886" s="143" t="s">
        <v>3115</v>
      </c>
      <c r="B5886" s="149" t="s">
        <v>3187</v>
      </c>
      <c r="C5886" s="40">
        <v>2022</v>
      </c>
      <c r="D5886" s="265" t="s">
        <v>1943</v>
      </c>
      <c r="E5886" s="112">
        <v>1</v>
      </c>
      <c r="F5886" s="112">
        <v>15</v>
      </c>
      <c r="G5886" s="325">
        <v>7.1056999999999997</v>
      </c>
    </row>
    <row r="5887" spans="1:7" s="131" customFormat="1" ht="51.75" x14ac:dyDescent="0.25">
      <c r="A5887" s="143" t="s">
        <v>3115</v>
      </c>
      <c r="B5887" s="149" t="s">
        <v>3187</v>
      </c>
      <c r="C5887" s="40">
        <v>2022</v>
      </c>
      <c r="D5887" s="265" t="s">
        <v>1943</v>
      </c>
      <c r="E5887" s="112">
        <v>1</v>
      </c>
      <c r="F5887" s="112">
        <v>15</v>
      </c>
      <c r="G5887" s="325">
        <v>7.1056999999999997</v>
      </c>
    </row>
    <row r="5888" spans="1:7" s="131" customFormat="1" ht="51.75" x14ac:dyDescent="0.25">
      <c r="A5888" s="143" t="s">
        <v>3115</v>
      </c>
      <c r="B5888" s="149" t="s">
        <v>3187</v>
      </c>
      <c r="C5888" s="40">
        <v>2022</v>
      </c>
      <c r="D5888" s="265" t="s">
        <v>1943</v>
      </c>
      <c r="E5888" s="112">
        <v>1</v>
      </c>
      <c r="F5888" s="112">
        <v>15</v>
      </c>
      <c r="G5888" s="325">
        <v>7.1056999999999997</v>
      </c>
    </row>
    <row r="5889" spans="1:7" s="131" customFormat="1" ht="51.75" x14ac:dyDescent="0.25">
      <c r="A5889" s="143" t="s">
        <v>3115</v>
      </c>
      <c r="B5889" s="149" t="s">
        <v>3187</v>
      </c>
      <c r="C5889" s="40">
        <v>2022</v>
      </c>
      <c r="D5889" s="265" t="s">
        <v>1943</v>
      </c>
      <c r="E5889" s="112">
        <v>1</v>
      </c>
      <c r="F5889" s="112">
        <v>15</v>
      </c>
      <c r="G5889" s="325">
        <v>7.1056999999999997</v>
      </c>
    </row>
    <row r="5890" spans="1:7" s="131" customFormat="1" ht="51.75" x14ac:dyDescent="0.25">
      <c r="A5890" s="143" t="s">
        <v>3115</v>
      </c>
      <c r="B5890" s="149" t="s">
        <v>3187</v>
      </c>
      <c r="C5890" s="40">
        <v>2022</v>
      </c>
      <c r="D5890" s="265" t="s">
        <v>1943</v>
      </c>
      <c r="E5890" s="112">
        <v>1</v>
      </c>
      <c r="F5890" s="112">
        <v>15</v>
      </c>
      <c r="G5890" s="325">
        <v>7.1056999999999997</v>
      </c>
    </row>
    <row r="5891" spans="1:7" s="131" customFormat="1" ht="51.75" x14ac:dyDescent="0.25">
      <c r="A5891" s="143" t="s">
        <v>3115</v>
      </c>
      <c r="B5891" s="149" t="s">
        <v>3187</v>
      </c>
      <c r="C5891" s="40">
        <v>2022</v>
      </c>
      <c r="D5891" s="265" t="s">
        <v>1943</v>
      </c>
      <c r="E5891" s="112">
        <v>1</v>
      </c>
      <c r="F5891" s="112">
        <v>15</v>
      </c>
      <c r="G5891" s="325">
        <v>7.1056999999999997</v>
      </c>
    </row>
    <row r="5892" spans="1:7" s="131" customFormat="1" ht="51.75" x14ac:dyDescent="0.25">
      <c r="A5892" s="143" t="s">
        <v>3115</v>
      </c>
      <c r="B5892" s="149" t="s">
        <v>3187</v>
      </c>
      <c r="C5892" s="40">
        <v>2022</v>
      </c>
      <c r="D5892" s="265" t="s">
        <v>1943</v>
      </c>
      <c r="E5892" s="112">
        <v>1</v>
      </c>
      <c r="F5892" s="112">
        <v>15</v>
      </c>
      <c r="G5892" s="325">
        <v>7.1056999999999997</v>
      </c>
    </row>
    <row r="5893" spans="1:7" s="131" customFormat="1" ht="51.75" x14ac:dyDescent="0.25">
      <c r="A5893" s="143" t="s">
        <v>3115</v>
      </c>
      <c r="B5893" s="149" t="s">
        <v>3187</v>
      </c>
      <c r="C5893" s="40">
        <v>2022</v>
      </c>
      <c r="D5893" s="265" t="s">
        <v>1943</v>
      </c>
      <c r="E5893" s="112">
        <v>1</v>
      </c>
      <c r="F5893" s="112">
        <v>15</v>
      </c>
      <c r="G5893" s="325">
        <v>7.1056999999999997</v>
      </c>
    </row>
    <row r="5894" spans="1:7" s="131" customFormat="1" ht="51.75" x14ac:dyDescent="0.25">
      <c r="A5894" s="143" t="s">
        <v>3115</v>
      </c>
      <c r="B5894" s="149" t="s">
        <v>3187</v>
      </c>
      <c r="C5894" s="40">
        <v>2022</v>
      </c>
      <c r="D5894" s="265" t="s">
        <v>1943</v>
      </c>
      <c r="E5894" s="112">
        <v>1</v>
      </c>
      <c r="F5894" s="112">
        <v>15</v>
      </c>
      <c r="G5894" s="325">
        <v>7.1056999999999997</v>
      </c>
    </row>
    <row r="5895" spans="1:7" s="131" customFormat="1" ht="51.75" x14ac:dyDescent="0.25">
      <c r="A5895" s="143" t="s">
        <v>3115</v>
      </c>
      <c r="B5895" s="149" t="s">
        <v>3187</v>
      </c>
      <c r="C5895" s="40">
        <v>2022</v>
      </c>
      <c r="D5895" s="265" t="s">
        <v>1943</v>
      </c>
      <c r="E5895" s="112">
        <v>1</v>
      </c>
      <c r="F5895" s="112">
        <v>15</v>
      </c>
      <c r="G5895" s="325">
        <v>7.1056999999999997</v>
      </c>
    </row>
    <row r="5896" spans="1:7" s="131" customFormat="1" ht="51.75" x14ac:dyDescent="0.25">
      <c r="A5896" s="143" t="s">
        <v>3115</v>
      </c>
      <c r="B5896" s="149" t="s">
        <v>3187</v>
      </c>
      <c r="C5896" s="40">
        <v>2022</v>
      </c>
      <c r="D5896" s="265" t="s">
        <v>1943</v>
      </c>
      <c r="E5896" s="112">
        <v>1</v>
      </c>
      <c r="F5896" s="112">
        <v>15</v>
      </c>
      <c r="G5896" s="325">
        <v>7.1056999999999997</v>
      </c>
    </row>
    <row r="5897" spans="1:7" s="131" customFormat="1" ht="51.75" x14ac:dyDescent="0.25">
      <c r="A5897" s="143" t="s">
        <v>3115</v>
      </c>
      <c r="B5897" s="149" t="s">
        <v>3187</v>
      </c>
      <c r="C5897" s="40">
        <v>2022</v>
      </c>
      <c r="D5897" s="265" t="s">
        <v>1943</v>
      </c>
      <c r="E5897" s="112">
        <v>1</v>
      </c>
      <c r="F5897" s="112">
        <v>15</v>
      </c>
      <c r="G5897" s="325">
        <v>7.1056999999999997</v>
      </c>
    </row>
    <row r="5898" spans="1:7" s="131" customFormat="1" ht="51.75" x14ac:dyDescent="0.25">
      <c r="A5898" s="143" t="s">
        <v>3115</v>
      </c>
      <c r="B5898" s="149" t="s">
        <v>3187</v>
      </c>
      <c r="C5898" s="40">
        <v>2022</v>
      </c>
      <c r="D5898" s="265" t="s">
        <v>1943</v>
      </c>
      <c r="E5898" s="112">
        <v>1</v>
      </c>
      <c r="F5898" s="112">
        <v>15</v>
      </c>
      <c r="G5898" s="325">
        <v>7.1056999999999997</v>
      </c>
    </row>
    <row r="5899" spans="1:7" s="131" customFormat="1" ht="51.75" x14ac:dyDescent="0.25">
      <c r="A5899" s="143" t="s">
        <v>3115</v>
      </c>
      <c r="B5899" s="149" t="s">
        <v>3187</v>
      </c>
      <c r="C5899" s="40">
        <v>2022</v>
      </c>
      <c r="D5899" s="265" t="s">
        <v>1943</v>
      </c>
      <c r="E5899" s="112">
        <v>1</v>
      </c>
      <c r="F5899" s="112">
        <v>15</v>
      </c>
      <c r="G5899" s="325">
        <v>7.1056999999999997</v>
      </c>
    </row>
    <row r="5900" spans="1:7" s="131" customFormat="1" ht="51.75" x14ac:dyDescent="0.25">
      <c r="A5900" s="143" t="s">
        <v>3115</v>
      </c>
      <c r="B5900" s="149" t="s">
        <v>3187</v>
      </c>
      <c r="C5900" s="40">
        <v>2022</v>
      </c>
      <c r="D5900" s="265" t="s">
        <v>1943</v>
      </c>
      <c r="E5900" s="112">
        <v>1</v>
      </c>
      <c r="F5900" s="112">
        <v>15</v>
      </c>
      <c r="G5900" s="325">
        <v>7.1056999999999997</v>
      </c>
    </row>
    <row r="5901" spans="1:7" s="131" customFormat="1" ht="51.75" x14ac:dyDescent="0.25">
      <c r="A5901" s="143" t="s">
        <v>3115</v>
      </c>
      <c r="B5901" s="149" t="s">
        <v>3187</v>
      </c>
      <c r="C5901" s="40">
        <v>2022</v>
      </c>
      <c r="D5901" s="265" t="s">
        <v>1943</v>
      </c>
      <c r="E5901" s="112">
        <v>1</v>
      </c>
      <c r="F5901" s="112">
        <v>15</v>
      </c>
      <c r="G5901" s="325">
        <v>7.1056999999999997</v>
      </c>
    </row>
    <row r="5902" spans="1:7" s="131" customFormat="1" ht="51.75" x14ac:dyDescent="0.25">
      <c r="A5902" s="143" t="s">
        <v>3115</v>
      </c>
      <c r="B5902" s="149" t="s">
        <v>3187</v>
      </c>
      <c r="C5902" s="40">
        <v>2022</v>
      </c>
      <c r="D5902" s="265" t="s">
        <v>1943</v>
      </c>
      <c r="E5902" s="112">
        <v>1</v>
      </c>
      <c r="F5902" s="112">
        <v>15</v>
      </c>
      <c r="G5902" s="325">
        <v>7.1056999999999997</v>
      </c>
    </row>
    <row r="5903" spans="1:7" s="131" customFormat="1" ht="51.75" x14ac:dyDescent="0.25">
      <c r="A5903" s="143" t="s">
        <v>3115</v>
      </c>
      <c r="B5903" s="149" t="s">
        <v>3187</v>
      </c>
      <c r="C5903" s="40">
        <v>2022</v>
      </c>
      <c r="D5903" s="265" t="s">
        <v>1943</v>
      </c>
      <c r="E5903" s="112">
        <v>1</v>
      </c>
      <c r="F5903" s="112">
        <v>15</v>
      </c>
      <c r="G5903" s="325">
        <v>7.1056999999999997</v>
      </c>
    </row>
    <row r="5904" spans="1:7" s="131" customFormat="1" ht="51.75" x14ac:dyDescent="0.25">
      <c r="A5904" s="143" t="s">
        <v>3115</v>
      </c>
      <c r="B5904" s="149" t="s">
        <v>3187</v>
      </c>
      <c r="C5904" s="40">
        <v>2022</v>
      </c>
      <c r="D5904" s="265" t="s">
        <v>1943</v>
      </c>
      <c r="E5904" s="112">
        <v>1</v>
      </c>
      <c r="F5904" s="112">
        <v>15</v>
      </c>
      <c r="G5904" s="325">
        <v>7.1056999999999997</v>
      </c>
    </row>
    <row r="5905" spans="1:7" s="131" customFormat="1" ht="51.75" x14ac:dyDescent="0.25">
      <c r="A5905" s="143" t="s">
        <v>3115</v>
      </c>
      <c r="B5905" s="149" t="s">
        <v>3187</v>
      </c>
      <c r="C5905" s="40">
        <v>2022</v>
      </c>
      <c r="D5905" s="265" t="s">
        <v>1943</v>
      </c>
      <c r="E5905" s="112">
        <v>1</v>
      </c>
      <c r="F5905" s="112">
        <v>15</v>
      </c>
      <c r="G5905" s="325">
        <v>3.21638</v>
      </c>
    </row>
    <row r="5906" spans="1:7" s="131" customFormat="1" ht="51.75" x14ac:dyDescent="0.25">
      <c r="A5906" s="143" t="s">
        <v>3115</v>
      </c>
      <c r="B5906" s="149" t="s">
        <v>3187</v>
      </c>
      <c r="C5906" s="40">
        <v>2022</v>
      </c>
      <c r="D5906" s="265" t="s">
        <v>1943</v>
      </c>
      <c r="E5906" s="112">
        <v>1</v>
      </c>
      <c r="F5906" s="112">
        <v>15</v>
      </c>
      <c r="G5906" s="325">
        <v>3.21638</v>
      </c>
    </row>
    <row r="5907" spans="1:7" s="131" customFormat="1" ht="51.75" x14ac:dyDescent="0.25">
      <c r="A5907" s="143" t="s">
        <v>3115</v>
      </c>
      <c r="B5907" s="149" t="s">
        <v>3187</v>
      </c>
      <c r="C5907" s="40">
        <v>2022</v>
      </c>
      <c r="D5907" s="265" t="s">
        <v>1943</v>
      </c>
      <c r="E5907" s="112">
        <v>1</v>
      </c>
      <c r="F5907" s="112">
        <v>15</v>
      </c>
      <c r="G5907" s="325">
        <v>3.21638</v>
      </c>
    </row>
    <row r="5908" spans="1:7" s="131" customFormat="1" ht="51.75" x14ac:dyDescent="0.25">
      <c r="A5908" s="143" t="s">
        <v>3115</v>
      </c>
      <c r="B5908" s="149" t="s">
        <v>3187</v>
      </c>
      <c r="C5908" s="40">
        <v>2022</v>
      </c>
      <c r="D5908" s="265" t="s">
        <v>1943</v>
      </c>
      <c r="E5908" s="112">
        <v>1</v>
      </c>
      <c r="F5908" s="112">
        <v>15</v>
      </c>
      <c r="G5908" s="325">
        <v>3.21638</v>
      </c>
    </row>
    <row r="5909" spans="1:7" s="131" customFormat="1" ht="51.75" x14ac:dyDescent="0.25">
      <c r="A5909" s="143" t="s">
        <v>3115</v>
      </c>
      <c r="B5909" s="149" t="s">
        <v>3187</v>
      </c>
      <c r="C5909" s="40">
        <v>2022</v>
      </c>
      <c r="D5909" s="265" t="s">
        <v>1943</v>
      </c>
      <c r="E5909" s="112">
        <v>1</v>
      </c>
      <c r="F5909" s="112">
        <v>15</v>
      </c>
      <c r="G5909" s="325">
        <v>3.21638</v>
      </c>
    </row>
    <row r="5910" spans="1:7" s="131" customFormat="1" ht="51.75" x14ac:dyDescent="0.25">
      <c r="A5910" s="143" t="s">
        <v>3115</v>
      </c>
      <c r="B5910" s="149" t="s">
        <v>3187</v>
      </c>
      <c r="C5910" s="40">
        <v>2022</v>
      </c>
      <c r="D5910" s="265" t="s">
        <v>1943</v>
      </c>
      <c r="E5910" s="112">
        <v>1</v>
      </c>
      <c r="F5910" s="112">
        <v>15</v>
      </c>
      <c r="G5910" s="325">
        <v>3.21638</v>
      </c>
    </row>
    <row r="5911" spans="1:7" s="131" customFormat="1" ht="51.75" x14ac:dyDescent="0.25">
      <c r="A5911" s="143" t="s">
        <v>3115</v>
      </c>
      <c r="B5911" s="149" t="s">
        <v>3187</v>
      </c>
      <c r="C5911" s="40">
        <v>2022</v>
      </c>
      <c r="D5911" s="265" t="s">
        <v>1943</v>
      </c>
      <c r="E5911" s="112">
        <v>1</v>
      </c>
      <c r="F5911" s="112">
        <v>15</v>
      </c>
      <c r="G5911" s="325">
        <v>3.21638</v>
      </c>
    </row>
    <row r="5912" spans="1:7" s="131" customFormat="1" ht="51.75" x14ac:dyDescent="0.25">
      <c r="A5912" s="143" t="s">
        <v>3115</v>
      </c>
      <c r="B5912" s="149" t="s">
        <v>3187</v>
      </c>
      <c r="C5912" s="40">
        <v>2022</v>
      </c>
      <c r="D5912" s="265" t="s">
        <v>1943</v>
      </c>
      <c r="E5912" s="112">
        <v>1</v>
      </c>
      <c r="F5912" s="112">
        <v>15</v>
      </c>
      <c r="G5912" s="325">
        <v>3.21638</v>
      </c>
    </row>
    <row r="5913" spans="1:7" s="131" customFormat="1" ht="51.75" x14ac:dyDescent="0.25">
      <c r="A5913" s="143" t="s">
        <v>3115</v>
      </c>
      <c r="B5913" s="149" t="s">
        <v>3187</v>
      </c>
      <c r="C5913" s="40">
        <v>2022</v>
      </c>
      <c r="D5913" s="265" t="s">
        <v>1943</v>
      </c>
      <c r="E5913" s="112">
        <v>1</v>
      </c>
      <c r="F5913" s="112">
        <v>15</v>
      </c>
      <c r="G5913" s="325">
        <v>3.21638</v>
      </c>
    </row>
    <row r="5914" spans="1:7" s="131" customFormat="1" ht="51.75" x14ac:dyDescent="0.25">
      <c r="A5914" s="143" t="s">
        <v>3115</v>
      </c>
      <c r="B5914" s="149" t="s">
        <v>3187</v>
      </c>
      <c r="C5914" s="40">
        <v>2022</v>
      </c>
      <c r="D5914" s="265" t="s">
        <v>1943</v>
      </c>
      <c r="E5914" s="112">
        <v>1</v>
      </c>
      <c r="F5914" s="112">
        <v>15</v>
      </c>
      <c r="G5914" s="325">
        <v>3.21638</v>
      </c>
    </row>
    <row r="5915" spans="1:7" s="131" customFormat="1" ht="51.75" x14ac:dyDescent="0.25">
      <c r="A5915" s="143" t="s">
        <v>3115</v>
      </c>
      <c r="B5915" s="149" t="s">
        <v>3187</v>
      </c>
      <c r="C5915" s="40">
        <v>2022</v>
      </c>
      <c r="D5915" s="265" t="s">
        <v>1943</v>
      </c>
      <c r="E5915" s="112">
        <v>1</v>
      </c>
      <c r="F5915" s="112">
        <v>15</v>
      </c>
      <c r="G5915" s="325">
        <v>3.21638</v>
      </c>
    </row>
    <row r="5916" spans="1:7" s="131" customFormat="1" ht="51.75" x14ac:dyDescent="0.25">
      <c r="A5916" s="143" t="s">
        <v>3115</v>
      </c>
      <c r="B5916" s="149" t="s">
        <v>3187</v>
      </c>
      <c r="C5916" s="40">
        <v>2022</v>
      </c>
      <c r="D5916" s="265" t="s">
        <v>1943</v>
      </c>
      <c r="E5916" s="112">
        <v>1</v>
      </c>
      <c r="F5916" s="112">
        <v>15</v>
      </c>
      <c r="G5916" s="325">
        <v>3.21638</v>
      </c>
    </row>
    <row r="5917" spans="1:7" s="131" customFormat="1" ht="51.75" x14ac:dyDescent="0.25">
      <c r="A5917" s="143" t="s">
        <v>3115</v>
      </c>
      <c r="B5917" s="149" t="s">
        <v>3187</v>
      </c>
      <c r="C5917" s="40">
        <v>2022</v>
      </c>
      <c r="D5917" s="265" t="s">
        <v>1943</v>
      </c>
      <c r="E5917" s="112">
        <v>1</v>
      </c>
      <c r="F5917" s="112">
        <v>15</v>
      </c>
      <c r="G5917" s="325">
        <v>3.21638</v>
      </c>
    </row>
    <row r="5918" spans="1:7" s="131" customFormat="1" ht="51.75" x14ac:dyDescent="0.25">
      <c r="A5918" s="143" t="s">
        <v>3115</v>
      </c>
      <c r="B5918" s="149" t="s">
        <v>3187</v>
      </c>
      <c r="C5918" s="40">
        <v>2022</v>
      </c>
      <c r="D5918" s="265" t="s">
        <v>1943</v>
      </c>
      <c r="E5918" s="112">
        <v>1</v>
      </c>
      <c r="F5918" s="112">
        <v>15</v>
      </c>
      <c r="G5918" s="325">
        <v>3.21638</v>
      </c>
    </row>
    <row r="5919" spans="1:7" s="131" customFormat="1" ht="51.75" x14ac:dyDescent="0.25">
      <c r="A5919" s="143" t="s">
        <v>3115</v>
      </c>
      <c r="B5919" s="149" t="s">
        <v>3187</v>
      </c>
      <c r="C5919" s="40">
        <v>2022</v>
      </c>
      <c r="D5919" s="265" t="s">
        <v>1943</v>
      </c>
      <c r="E5919" s="112">
        <v>1</v>
      </c>
      <c r="F5919" s="112">
        <v>15</v>
      </c>
      <c r="G5919" s="325">
        <v>3.21638</v>
      </c>
    </row>
    <row r="5920" spans="1:7" s="131" customFormat="1" ht="51.75" x14ac:dyDescent="0.25">
      <c r="A5920" s="143" t="s">
        <v>3115</v>
      </c>
      <c r="B5920" s="149" t="s">
        <v>3187</v>
      </c>
      <c r="C5920" s="40">
        <v>2022</v>
      </c>
      <c r="D5920" s="265" t="s">
        <v>1943</v>
      </c>
      <c r="E5920" s="112">
        <v>1</v>
      </c>
      <c r="F5920" s="112">
        <v>15</v>
      </c>
      <c r="G5920" s="325">
        <v>3.21638</v>
      </c>
    </row>
    <row r="5921" spans="1:7" s="131" customFormat="1" ht="51.75" x14ac:dyDescent="0.25">
      <c r="A5921" s="143" t="s">
        <v>3115</v>
      </c>
      <c r="B5921" s="149" t="s">
        <v>3187</v>
      </c>
      <c r="C5921" s="40">
        <v>2022</v>
      </c>
      <c r="D5921" s="265" t="s">
        <v>1943</v>
      </c>
      <c r="E5921" s="112">
        <v>1</v>
      </c>
      <c r="F5921" s="112">
        <v>15</v>
      </c>
      <c r="G5921" s="325">
        <v>3.21638</v>
      </c>
    </row>
    <row r="5922" spans="1:7" s="131" customFormat="1" ht="51.75" x14ac:dyDescent="0.25">
      <c r="A5922" s="143" t="s">
        <v>3115</v>
      </c>
      <c r="B5922" s="149" t="s">
        <v>3187</v>
      </c>
      <c r="C5922" s="40">
        <v>2022</v>
      </c>
      <c r="D5922" s="265" t="s">
        <v>1943</v>
      </c>
      <c r="E5922" s="112">
        <v>1</v>
      </c>
      <c r="F5922" s="112">
        <v>15</v>
      </c>
      <c r="G5922" s="325">
        <v>3.21638</v>
      </c>
    </row>
    <row r="5923" spans="1:7" s="131" customFormat="1" ht="51.75" x14ac:dyDescent="0.25">
      <c r="A5923" s="143" t="s">
        <v>3115</v>
      </c>
      <c r="B5923" s="149" t="s">
        <v>3187</v>
      </c>
      <c r="C5923" s="40">
        <v>2022</v>
      </c>
      <c r="D5923" s="265" t="s">
        <v>1943</v>
      </c>
      <c r="E5923" s="112">
        <v>1</v>
      </c>
      <c r="F5923" s="112">
        <v>15</v>
      </c>
      <c r="G5923" s="325">
        <v>3.21638</v>
      </c>
    </row>
    <row r="5924" spans="1:7" s="131" customFormat="1" ht="51.75" x14ac:dyDescent="0.25">
      <c r="A5924" s="143" t="s">
        <v>3115</v>
      </c>
      <c r="B5924" s="149" t="s">
        <v>3187</v>
      </c>
      <c r="C5924" s="40">
        <v>2022</v>
      </c>
      <c r="D5924" s="265" t="s">
        <v>1943</v>
      </c>
      <c r="E5924" s="112">
        <v>1</v>
      </c>
      <c r="F5924" s="112">
        <v>15</v>
      </c>
      <c r="G5924" s="325">
        <v>3.21638</v>
      </c>
    </row>
    <row r="5925" spans="1:7" s="131" customFormat="1" ht="51.75" x14ac:dyDescent="0.25">
      <c r="A5925" s="143" t="s">
        <v>3115</v>
      </c>
      <c r="B5925" s="149" t="s">
        <v>3187</v>
      </c>
      <c r="C5925" s="40">
        <v>2022</v>
      </c>
      <c r="D5925" s="265" t="s">
        <v>1943</v>
      </c>
      <c r="E5925" s="112">
        <v>1</v>
      </c>
      <c r="F5925" s="112">
        <v>15</v>
      </c>
      <c r="G5925" s="325">
        <v>3.21638</v>
      </c>
    </row>
    <row r="5926" spans="1:7" s="131" customFormat="1" ht="51.75" x14ac:dyDescent="0.25">
      <c r="A5926" s="143" t="s">
        <v>3115</v>
      </c>
      <c r="B5926" s="149" t="s">
        <v>3187</v>
      </c>
      <c r="C5926" s="40">
        <v>2022</v>
      </c>
      <c r="D5926" s="265" t="s">
        <v>1943</v>
      </c>
      <c r="E5926" s="112">
        <v>1</v>
      </c>
      <c r="F5926" s="112">
        <v>15</v>
      </c>
      <c r="G5926" s="325">
        <v>3.21638</v>
      </c>
    </row>
    <row r="5927" spans="1:7" s="131" customFormat="1" ht="51.75" x14ac:dyDescent="0.25">
      <c r="A5927" s="143" t="s">
        <v>3115</v>
      </c>
      <c r="B5927" s="149" t="s">
        <v>3187</v>
      </c>
      <c r="C5927" s="40">
        <v>2022</v>
      </c>
      <c r="D5927" s="265" t="s">
        <v>1943</v>
      </c>
      <c r="E5927" s="112">
        <v>1</v>
      </c>
      <c r="F5927" s="112">
        <v>15</v>
      </c>
      <c r="G5927" s="325">
        <v>3.21638</v>
      </c>
    </row>
    <row r="5928" spans="1:7" s="131" customFormat="1" ht="51.75" x14ac:dyDescent="0.25">
      <c r="A5928" s="143" t="s">
        <v>3115</v>
      </c>
      <c r="B5928" s="149" t="s">
        <v>3187</v>
      </c>
      <c r="C5928" s="40">
        <v>2022</v>
      </c>
      <c r="D5928" s="265" t="s">
        <v>1943</v>
      </c>
      <c r="E5928" s="112">
        <v>1</v>
      </c>
      <c r="F5928" s="112">
        <v>15</v>
      </c>
      <c r="G5928" s="325">
        <v>3.21638</v>
      </c>
    </row>
    <row r="5929" spans="1:7" s="131" customFormat="1" ht="51.75" x14ac:dyDescent="0.25">
      <c r="A5929" s="143" t="s">
        <v>3115</v>
      </c>
      <c r="B5929" s="149" t="s">
        <v>3187</v>
      </c>
      <c r="C5929" s="40">
        <v>2022</v>
      </c>
      <c r="D5929" s="265" t="s">
        <v>1943</v>
      </c>
      <c r="E5929" s="112">
        <v>1</v>
      </c>
      <c r="F5929" s="112">
        <v>15</v>
      </c>
      <c r="G5929" s="325">
        <v>2.2282899999999999</v>
      </c>
    </row>
    <row r="5930" spans="1:7" s="131" customFormat="1" ht="51.75" x14ac:dyDescent="0.25">
      <c r="A5930" s="143" t="s">
        <v>3115</v>
      </c>
      <c r="B5930" s="149" t="s">
        <v>3187</v>
      </c>
      <c r="C5930" s="40">
        <v>2022</v>
      </c>
      <c r="D5930" s="265" t="s">
        <v>1943</v>
      </c>
      <c r="E5930" s="112">
        <v>1</v>
      </c>
      <c r="F5930" s="112">
        <v>15</v>
      </c>
      <c r="G5930" s="325">
        <v>2.2282899999999999</v>
      </c>
    </row>
    <row r="5931" spans="1:7" s="131" customFormat="1" ht="51.75" x14ac:dyDescent="0.25">
      <c r="A5931" s="143" t="s">
        <v>3115</v>
      </c>
      <c r="B5931" s="149" t="s">
        <v>3187</v>
      </c>
      <c r="C5931" s="40">
        <v>2022</v>
      </c>
      <c r="D5931" s="265" t="s">
        <v>1943</v>
      </c>
      <c r="E5931" s="112">
        <v>1</v>
      </c>
      <c r="F5931" s="112">
        <v>15</v>
      </c>
      <c r="G5931" s="325">
        <v>2.2282899999999999</v>
      </c>
    </row>
    <row r="5932" spans="1:7" s="131" customFormat="1" ht="51.75" x14ac:dyDescent="0.25">
      <c r="A5932" s="143" t="s">
        <v>3115</v>
      </c>
      <c r="B5932" s="149" t="s">
        <v>3187</v>
      </c>
      <c r="C5932" s="40">
        <v>2022</v>
      </c>
      <c r="D5932" s="265" t="s">
        <v>1943</v>
      </c>
      <c r="E5932" s="112">
        <v>1</v>
      </c>
      <c r="F5932" s="112">
        <v>15</v>
      </c>
      <c r="G5932" s="325">
        <v>2.2282899999999999</v>
      </c>
    </row>
    <row r="5933" spans="1:7" s="131" customFormat="1" ht="51.75" x14ac:dyDescent="0.25">
      <c r="A5933" s="143" t="s">
        <v>3115</v>
      </c>
      <c r="B5933" s="149" t="s">
        <v>3187</v>
      </c>
      <c r="C5933" s="40">
        <v>2022</v>
      </c>
      <c r="D5933" s="265" t="s">
        <v>1943</v>
      </c>
      <c r="E5933" s="112">
        <v>1</v>
      </c>
      <c r="F5933" s="112">
        <v>15</v>
      </c>
      <c r="G5933" s="325">
        <v>2.2282899999999999</v>
      </c>
    </row>
    <row r="5934" spans="1:7" s="131" customFormat="1" ht="51.75" x14ac:dyDescent="0.25">
      <c r="A5934" s="143" t="s">
        <v>3115</v>
      </c>
      <c r="B5934" s="149" t="s">
        <v>3187</v>
      </c>
      <c r="C5934" s="40">
        <v>2022</v>
      </c>
      <c r="D5934" s="265" t="s">
        <v>1943</v>
      </c>
      <c r="E5934" s="112">
        <v>1</v>
      </c>
      <c r="F5934" s="112">
        <v>15</v>
      </c>
      <c r="G5934" s="325">
        <v>8.3449400000000011</v>
      </c>
    </row>
    <row r="5935" spans="1:7" s="131" customFormat="1" ht="51.75" x14ac:dyDescent="0.25">
      <c r="A5935" s="143" t="s">
        <v>3115</v>
      </c>
      <c r="B5935" s="149" t="s">
        <v>3187</v>
      </c>
      <c r="C5935" s="40">
        <v>2022</v>
      </c>
      <c r="D5935" s="265" t="s">
        <v>1943</v>
      </c>
      <c r="E5935" s="112">
        <v>1</v>
      </c>
      <c r="F5935" s="112">
        <v>15</v>
      </c>
      <c r="G5935" s="325">
        <v>2.42916</v>
      </c>
    </row>
    <row r="5936" spans="1:7" s="131" customFormat="1" ht="51.75" x14ac:dyDescent="0.25">
      <c r="A5936" s="143" t="s">
        <v>3115</v>
      </c>
      <c r="B5936" s="149" t="s">
        <v>3187</v>
      </c>
      <c r="C5936" s="40">
        <v>2022</v>
      </c>
      <c r="D5936" s="265" t="s">
        <v>1943</v>
      </c>
      <c r="E5936" s="112">
        <v>1</v>
      </c>
      <c r="F5936" s="112">
        <v>15</v>
      </c>
      <c r="G5936" s="325">
        <v>2.42916</v>
      </c>
    </row>
    <row r="5937" spans="1:7" s="131" customFormat="1" ht="51.75" x14ac:dyDescent="0.25">
      <c r="A5937" s="143" t="s">
        <v>3115</v>
      </c>
      <c r="B5937" s="149" t="s">
        <v>3187</v>
      </c>
      <c r="C5937" s="40">
        <v>2022</v>
      </c>
      <c r="D5937" s="265" t="s">
        <v>1943</v>
      </c>
      <c r="E5937" s="112">
        <v>1</v>
      </c>
      <c r="F5937" s="112">
        <v>15</v>
      </c>
      <c r="G5937" s="325">
        <v>7.51633</v>
      </c>
    </row>
    <row r="5938" spans="1:7" s="131" customFormat="1" ht="51.75" x14ac:dyDescent="0.25">
      <c r="A5938" s="143" t="s">
        <v>3115</v>
      </c>
      <c r="B5938" s="149" t="s">
        <v>3187</v>
      </c>
      <c r="C5938" s="40">
        <v>2022</v>
      </c>
      <c r="D5938" s="265" t="s">
        <v>1943</v>
      </c>
      <c r="E5938" s="112">
        <v>1</v>
      </c>
      <c r="F5938" s="112">
        <v>15</v>
      </c>
      <c r="G5938" s="325">
        <v>7.51633</v>
      </c>
    </row>
    <row r="5939" spans="1:7" s="131" customFormat="1" ht="51.75" x14ac:dyDescent="0.25">
      <c r="A5939" s="143" t="s">
        <v>3115</v>
      </c>
      <c r="B5939" s="149" t="s">
        <v>3187</v>
      </c>
      <c r="C5939" s="40">
        <v>2022</v>
      </c>
      <c r="D5939" s="265" t="s">
        <v>1943</v>
      </c>
      <c r="E5939" s="112">
        <v>1</v>
      </c>
      <c r="F5939" s="112">
        <v>15</v>
      </c>
      <c r="G5939" s="325">
        <v>2.4291300000000002</v>
      </c>
    </row>
    <row r="5940" spans="1:7" s="131" customFormat="1" ht="51.75" x14ac:dyDescent="0.25">
      <c r="A5940" s="143" t="s">
        <v>3115</v>
      </c>
      <c r="B5940" s="149" t="s">
        <v>3187</v>
      </c>
      <c r="C5940" s="40">
        <v>2022</v>
      </c>
      <c r="D5940" s="265" t="s">
        <v>1943</v>
      </c>
      <c r="E5940" s="112">
        <v>1</v>
      </c>
      <c r="F5940" s="112">
        <v>15</v>
      </c>
      <c r="G5940" s="325">
        <v>2.4291300000000002</v>
      </c>
    </row>
    <row r="5941" spans="1:7" s="131" customFormat="1" ht="51.75" x14ac:dyDescent="0.25">
      <c r="A5941" s="143" t="s">
        <v>3115</v>
      </c>
      <c r="B5941" s="149" t="s">
        <v>3187</v>
      </c>
      <c r="C5941" s="40">
        <v>2022</v>
      </c>
      <c r="D5941" s="265" t="s">
        <v>1943</v>
      </c>
      <c r="E5941" s="112">
        <v>1</v>
      </c>
      <c r="F5941" s="112">
        <v>10</v>
      </c>
      <c r="G5941" s="325">
        <v>2.4291300000000002</v>
      </c>
    </row>
    <row r="5942" spans="1:7" s="131" customFormat="1" ht="51.75" x14ac:dyDescent="0.25">
      <c r="A5942" s="143" t="s">
        <v>3115</v>
      </c>
      <c r="B5942" s="149" t="s">
        <v>3187</v>
      </c>
      <c r="C5942" s="40">
        <v>2022</v>
      </c>
      <c r="D5942" s="265" t="s">
        <v>1943</v>
      </c>
      <c r="E5942" s="112">
        <v>1</v>
      </c>
      <c r="F5942" s="112">
        <v>15</v>
      </c>
      <c r="G5942" s="325">
        <v>2.4291300000000002</v>
      </c>
    </row>
    <row r="5943" spans="1:7" s="131" customFormat="1" ht="51.75" x14ac:dyDescent="0.25">
      <c r="A5943" s="143" t="s">
        <v>3115</v>
      </c>
      <c r="B5943" s="149" t="s">
        <v>3187</v>
      </c>
      <c r="C5943" s="40">
        <v>2022</v>
      </c>
      <c r="D5943" s="265" t="s">
        <v>1943</v>
      </c>
      <c r="E5943" s="112">
        <v>1</v>
      </c>
      <c r="F5943" s="112">
        <v>15</v>
      </c>
      <c r="G5943" s="325">
        <v>2.4291300000000002</v>
      </c>
    </row>
    <row r="5944" spans="1:7" s="131" customFormat="1" ht="51.75" x14ac:dyDescent="0.25">
      <c r="A5944" s="143" t="s">
        <v>3115</v>
      </c>
      <c r="B5944" s="149" t="s">
        <v>3187</v>
      </c>
      <c r="C5944" s="40">
        <v>2022</v>
      </c>
      <c r="D5944" s="265" t="s">
        <v>1943</v>
      </c>
      <c r="E5944" s="112">
        <v>1</v>
      </c>
      <c r="F5944" s="112">
        <v>15</v>
      </c>
      <c r="G5944" s="325">
        <v>2.4291300000000002</v>
      </c>
    </row>
    <row r="5945" spans="1:7" s="131" customFormat="1" ht="51.75" x14ac:dyDescent="0.25">
      <c r="A5945" s="143" t="s">
        <v>3115</v>
      </c>
      <c r="B5945" s="149" t="s">
        <v>3187</v>
      </c>
      <c r="C5945" s="40">
        <v>2022</v>
      </c>
      <c r="D5945" s="265" t="s">
        <v>1943</v>
      </c>
      <c r="E5945" s="112">
        <v>1</v>
      </c>
      <c r="F5945" s="112">
        <v>15</v>
      </c>
      <c r="G5945" s="325">
        <v>2.4291300000000002</v>
      </c>
    </row>
    <row r="5946" spans="1:7" s="131" customFormat="1" ht="51.75" x14ac:dyDescent="0.25">
      <c r="A5946" s="143" t="s">
        <v>3115</v>
      </c>
      <c r="B5946" s="149" t="s">
        <v>3187</v>
      </c>
      <c r="C5946" s="40">
        <v>2022</v>
      </c>
      <c r="D5946" s="265" t="s">
        <v>1943</v>
      </c>
      <c r="E5946" s="112">
        <v>1</v>
      </c>
      <c r="F5946" s="112">
        <v>15</v>
      </c>
      <c r="G5946" s="325">
        <v>2.4291300000000002</v>
      </c>
    </row>
    <row r="5947" spans="1:7" s="131" customFormat="1" ht="51.75" x14ac:dyDescent="0.25">
      <c r="A5947" s="143" t="s">
        <v>3115</v>
      </c>
      <c r="B5947" s="149" t="s">
        <v>3187</v>
      </c>
      <c r="C5947" s="40">
        <v>2022</v>
      </c>
      <c r="D5947" s="265" t="s">
        <v>1943</v>
      </c>
      <c r="E5947" s="112">
        <v>1</v>
      </c>
      <c r="F5947" s="112">
        <v>3</v>
      </c>
      <c r="G5947" s="325">
        <v>2.4291300000000002</v>
      </c>
    </row>
    <row r="5948" spans="1:7" s="131" customFormat="1" ht="51.75" x14ac:dyDescent="0.25">
      <c r="A5948" s="143" t="s">
        <v>3115</v>
      </c>
      <c r="B5948" s="149" t="s">
        <v>3187</v>
      </c>
      <c r="C5948" s="40">
        <v>2022</v>
      </c>
      <c r="D5948" s="265" t="s">
        <v>1943</v>
      </c>
      <c r="E5948" s="112">
        <v>1</v>
      </c>
      <c r="F5948" s="112">
        <v>15</v>
      </c>
      <c r="G5948" s="325">
        <v>7.51633</v>
      </c>
    </row>
    <row r="5949" spans="1:7" s="131" customFormat="1" ht="51.75" x14ac:dyDescent="0.25">
      <c r="A5949" s="143" t="s">
        <v>3115</v>
      </c>
      <c r="B5949" s="149" t="s">
        <v>3187</v>
      </c>
      <c r="C5949" s="40">
        <v>2022</v>
      </c>
      <c r="D5949" s="265" t="s">
        <v>1943</v>
      </c>
      <c r="E5949" s="112">
        <v>1</v>
      </c>
      <c r="F5949" s="112">
        <v>15</v>
      </c>
      <c r="G5949" s="325">
        <v>7.51633</v>
      </c>
    </row>
    <row r="5950" spans="1:7" s="131" customFormat="1" ht="51.75" x14ac:dyDescent="0.25">
      <c r="A5950" s="143" t="s">
        <v>3115</v>
      </c>
      <c r="B5950" s="149" t="s">
        <v>3187</v>
      </c>
      <c r="C5950" s="40">
        <v>2022</v>
      </c>
      <c r="D5950" s="265" t="s">
        <v>1943</v>
      </c>
      <c r="E5950" s="112">
        <v>1</v>
      </c>
      <c r="F5950" s="112">
        <v>10</v>
      </c>
      <c r="G5950" s="325">
        <v>9.5393299999999996</v>
      </c>
    </row>
    <row r="5951" spans="1:7" s="131" customFormat="1" ht="51.75" x14ac:dyDescent="0.25">
      <c r="A5951" s="143" t="s">
        <v>3115</v>
      </c>
      <c r="B5951" s="149" t="s">
        <v>3187</v>
      </c>
      <c r="C5951" s="40">
        <v>2022</v>
      </c>
      <c r="D5951" s="265" t="s">
        <v>1943</v>
      </c>
      <c r="E5951" s="112">
        <v>1</v>
      </c>
      <c r="F5951" s="112">
        <v>15</v>
      </c>
      <c r="G5951" s="325">
        <v>9.5393299999999996</v>
      </c>
    </row>
    <row r="5952" spans="1:7" s="131" customFormat="1" ht="51.75" x14ac:dyDescent="0.25">
      <c r="A5952" s="143" t="s">
        <v>3115</v>
      </c>
      <c r="B5952" s="149" t="s">
        <v>3187</v>
      </c>
      <c r="C5952" s="40">
        <v>2022</v>
      </c>
      <c r="D5952" s="265" t="s">
        <v>1943</v>
      </c>
      <c r="E5952" s="112">
        <v>1</v>
      </c>
      <c r="F5952" s="112">
        <v>15</v>
      </c>
      <c r="G5952" s="325">
        <v>9.5393299999999996</v>
      </c>
    </row>
    <row r="5953" spans="1:7" s="131" customFormat="1" ht="51.75" x14ac:dyDescent="0.25">
      <c r="A5953" s="143" t="s">
        <v>3115</v>
      </c>
      <c r="B5953" s="149" t="s">
        <v>3187</v>
      </c>
      <c r="C5953" s="40">
        <v>2022</v>
      </c>
      <c r="D5953" s="265" t="s">
        <v>1943</v>
      </c>
      <c r="E5953" s="112">
        <v>1</v>
      </c>
      <c r="F5953" s="112">
        <v>15</v>
      </c>
      <c r="G5953" s="325">
        <v>4.4521300000000004</v>
      </c>
    </row>
    <row r="5954" spans="1:7" s="131" customFormat="1" ht="51.75" x14ac:dyDescent="0.25">
      <c r="A5954" s="143" t="s">
        <v>3115</v>
      </c>
      <c r="B5954" s="149" t="s">
        <v>3187</v>
      </c>
      <c r="C5954" s="40">
        <v>2022</v>
      </c>
      <c r="D5954" s="265" t="s">
        <v>1943</v>
      </c>
      <c r="E5954" s="112">
        <v>1</v>
      </c>
      <c r="F5954" s="112">
        <v>15</v>
      </c>
      <c r="G5954" s="325">
        <v>4.4521300000000004</v>
      </c>
    </row>
    <row r="5955" spans="1:7" s="131" customFormat="1" ht="51.75" x14ac:dyDescent="0.25">
      <c r="A5955" s="143" t="s">
        <v>3115</v>
      </c>
      <c r="B5955" s="149" t="s">
        <v>3187</v>
      </c>
      <c r="C5955" s="40">
        <v>2022</v>
      </c>
      <c r="D5955" s="265" t="s">
        <v>1943</v>
      </c>
      <c r="E5955" s="112">
        <v>1</v>
      </c>
      <c r="F5955" s="112">
        <v>15</v>
      </c>
      <c r="G5955" s="325">
        <v>4.4521300000000004</v>
      </c>
    </row>
    <row r="5956" spans="1:7" s="131" customFormat="1" ht="51.75" x14ac:dyDescent="0.25">
      <c r="A5956" s="143" t="s">
        <v>3115</v>
      </c>
      <c r="B5956" s="149" t="s">
        <v>3187</v>
      </c>
      <c r="C5956" s="40">
        <v>2022</v>
      </c>
      <c r="D5956" s="265" t="s">
        <v>1943</v>
      </c>
      <c r="E5956" s="112">
        <v>1</v>
      </c>
      <c r="F5956" s="112">
        <v>15</v>
      </c>
      <c r="G5956" s="325">
        <v>9.5393299999999996</v>
      </c>
    </row>
    <row r="5957" spans="1:7" s="131" customFormat="1" ht="51.75" x14ac:dyDescent="0.25">
      <c r="A5957" s="143" t="s">
        <v>3115</v>
      </c>
      <c r="B5957" s="149" t="s">
        <v>3187</v>
      </c>
      <c r="C5957" s="40">
        <v>2022</v>
      </c>
      <c r="D5957" s="265" t="s">
        <v>1943</v>
      </c>
      <c r="E5957" s="112">
        <v>1</v>
      </c>
      <c r="F5957" s="112">
        <v>15</v>
      </c>
      <c r="G5957" s="325">
        <v>4.4521300000000004</v>
      </c>
    </row>
    <row r="5958" spans="1:7" s="131" customFormat="1" ht="51.75" x14ac:dyDescent="0.25">
      <c r="A5958" s="143" t="s">
        <v>3115</v>
      </c>
      <c r="B5958" s="149" t="s">
        <v>3187</v>
      </c>
      <c r="C5958" s="40">
        <v>2022</v>
      </c>
      <c r="D5958" s="265" t="s">
        <v>1943</v>
      </c>
      <c r="E5958" s="112">
        <v>1</v>
      </c>
      <c r="F5958" s="112">
        <v>15</v>
      </c>
      <c r="G5958" s="325">
        <v>9.5393299999999996</v>
      </c>
    </row>
    <row r="5959" spans="1:7" s="131" customFormat="1" ht="51.75" x14ac:dyDescent="0.25">
      <c r="A5959" s="143" t="s">
        <v>3115</v>
      </c>
      <c r="B5959" s="149" t="s">
        <v>3187</v>
      </c>
      <c r="C5959" s="40">
        <v>2022</v>
      </c>
      <c r="D5959" s="265" t="s">
        <v>1943</v>
      </c>
      <c r="E5959" s="112">
        <v>1</v>
      </c>
      <c r="F5959" s="112">
        <v>15</v>
      </c>
      <c r="G5959" s="325">
        <v>9.5393299999999996</v>
      </c>
    </row>
    <row r="5960" spans="1:7" s="131" customFormat="1" ht="51.75" x14ac:dyDescent="0.25">
      <c r="A5960" s="143" t="s">
        <v>3115</v>
      </c>
      <c r="B5960" s="149" t="s">
        <v>3187</v>
      </c>
      <c r="C5960" s="40">
        <v>2022</v>
      </c>
      <c r="D5960" s="265" t="s">
        <v>1943</v>
      </c>
      <c r="E5960" s="112">
        <v>1</v>
      </c>
      <c r="F5960" s="112">
        <v>15</v>
      </c>
      <c r="G5960" s="325">
        <v>9.5393299999999996</v>
      </c>
    </row>
    <row r="5961" spans="1:7" s="131" customFormat="1" ht="51.75" x14ac:dyDescent="0.25">
      <c r="A5961" s="143" t="s">
        <v>3115</v>
      </c>
      <c r="B5961" s="149" t="s">
        <v>3187</v>
      </c>
      <c r="C5961" s="40">
        <v>2022</v>
      </c>
      <c r="D5961" s="265" t="s">
        <v>1943</v>
      </c>
      <c r="E5961" s="112">
        <v>1</v>
      </c>
      <c r="F5961" s="112">
        <v>15</v>
      </c>
      <c r="G5961" s="325">
        <v>9.5393299999999996</v>
      </c>
    </row>
    <row r="5962" spans="1:7" s="131" customFormat="1" ht="51.75" x14ac:dyDescent="0.25">
      <c r="A5962" s="143" t="s">
        <v>3115</v>
      </c>
      <c r="B5962" s="149" t="s">
        <v>3187</v>
      </c>
      <c r="C5962" s="40">
        <v>2022</v>
      </c>
      <c r="D5962" s="265" t="s">
        <v>1943</v>
      </c>
      <c r="E5962" s="112">
        <v>1</v>
      </c>
      <c r="F5962" s="112">
        <v>15</v>
      </c>
      <c r="G5962" s="325">
        <v>4.4521300000000004</v>
      </c>
    </row>
    <row r="5963" spans="1:7" s="131" customFormat="1" ht="51.75" x14ac:dyDescent="0.25">
      <c r="A5963" s="143" t="s">
        <v>3115</v>
      </c>
      <c r="B5963" s="149" t="s">
        <v>3187</v>
      </c>
      <c r="C5963" s="40">
        <v>2022</v>
      </c>
      <c r="D5963" s="265" t="s">
        <v>1943</v>
      </c>
      <c r="E5963" s="112">
        <v>1</v>
      </c>
      <c r="F5963" s="112">
        <v>15</v>
      </c>
      <c r="G5963" s="325">
        <v>9.5393299999999996</v>
      </c>
    </row>
    <row r="5964" spans="1:7" s="131" customFormat="1" ht="51.75" x14ac:dyDescent="0.25">
      <c r="A5964" s="143" t="s">
        <v>3115</v>
      </c>
      <c r="B5964" s="149" t="s">
        <v>3187</v>
      </c>
      <c r="C5964" s="40">
        <v>2022</v>
      </c>
      <c r="D5964" s="265" t="s">
        <v>1943</v>
      </c>
      <c r="E5964" s="112">
        <v>1</v>
      </c>
      <c r="F5964" s="112">
        <v>15</v>
      </c>
      <c r="G5964" s="325">
        <v>4.4521300000000004</v>
      </c>
    </row>
    <row r="5965" spans="1:7" s="131" customFormat="1" ht="51.75" x14ac:dyDescent="0.25">
      <c r="A5965" s="143" t="s">
        <v>3115</v>
      </c>
      <c r="B5965" s="149" t="s">
        <v>3187</v>
      </c>
      <c r="C5965" s="40">
        <v>2022</v>
      </c>
      <c r="D5965" s="265" t="s">
        <v>1943</v>
      </c>
      <c r="E5965" s="112">
        <v>1</v>
      </c>
      <c r="F5965" s="112">
        <v>15</v>
      </c>
      <c r="G5965" s="325">
        <v>9.5393299999999996</v>
      </c>
    </row>
    <row r="5966" spans="1:7" s="131" customFormat="1" ht="51.75" x14ac:dyDescent="0.25">
      <c r="A5966" s="143" t="s">
        <v>3115</v>
      </c>
      <c r="B5966" s="149" t="s">
        <v>3187</v>
      </c>
      <c r="C5966" s="40">
        <v>2022</v>
      </c>
      <c r="D5966" s="265" t="s">
        <v>1943</v>
      </c>
      <c r="E5966" s="112">
        <v>1</v>
      </c>
      <c r="F5966" s="112">
        <v>15</v>
      </c>
      <c r="G5966" s="325">
        <v>4.4521300000000004</v>
      </c>
    </row>
    <row r="5967" spans="1:7" s="131" customFormat="1" ht="51.75" x14ac:dyDescent="0.25">
      <c r="A5967" s="143" t="s">
        <v>3115</v>
      </c>
      <c r="B5967" s="149" t="s">
        <v>3187</v>
      </c>
      <c r="C5967" s="40">
        <v>2022</v>
      </c>
      <c r="D5967" s="265" t="s">
        <v>1943</v>
      </c>
      <c r="E5967" s="112">
        <v>1</v>
      </c>
      <c r="F5967" s="112">
        <v>6</v>
      </c>
      <c r="G5967" s="325">
        <v>4.4521300000000004</v>
      </c>
    </row>
    <row r="5968" spans="1:7" s="131" customFormat="1" ht="51.75" x14ac:dyDescent="0.25">
      <c r="A5968" s="143" t="s">
        <v>3115</v>
      </c>
      <c r="B5968" s="149" t="s">
        <v>3187</v>
      </c>
      <c r="C5968" s="40">
        <v>2022</v>
      </c>
      <c r="D5968" s="265" t="s">
        <v>1943</v>
      </c>
      <c r="E5968" s="112">
        <v>1</v>
      </c>
      <c r="F5968" s="112">
        <v>15</v>
      </c>
      <c r="G5968" s="325">
        <v>4.4521300000000004</v>
      </c>
    </row>
    <row r="5969" spans="1:7" s="131" customFormat="1" ht="51.75" x14ac:dyDescent="0.25">
      <c r="A5969" s="143" t="s">
        <v>3115</v>
      </c>
      <c r="B5969" s="149" t="s">
        <v>3187</v>
      </c>
      <c r="C5969" s="40">
        <v>2022</v>
      </c>
      <c r="D5969" s="265" t="s">
        <v>1943</v>
      </c>
      <c r="E5969" s="112">
        <v>1</v>
      </c>
      <c r="F5969" s="112">
        <v>15</v>
      </c>
      <c r="G5969" s="325">
        <v>4.4521300000000004</v>
      </c>
    </row>
    <row r="5970" spans="1:7" s="131" customFormat="1" ht="51.75" x14ac:dyDescent="0.25">
      <c r="A5970" s="143" t="s">
        <v>3115</v>
      </c>
      <c r="B5970" s="149" t="s">
        <v>3187</v>
      </c>
      <c r="C5970" s="40">
        <v>2022</v>
      </c>
      <c r="D5970" s="265" t="s">
        <v>1943</v>
      </c>
      <c r="E5970" s="112">
        <v>1</v>
      </c>
      <c r="F5970" s="112">
        <v>7</v>
      </c>
      <c r="G5970" s="325">
        <v>9.5393299999999996</v>
      </c>
    </row>
    <row r="5971" spans="1:7" s="131" customFormat="1" ht="51.75" x14ac:dyDescent="0.25">
      <c r="A5971" s="143" t="s">
        <v>3115</v>
      </c>
      <c r="B5971" s="149" t="s">
        <v>3187</v>
      </c>
      <c r="C5971" s="40">
        <v>2022</v>
      </c>
      <c r="D5971" s="265" t="s">
        <v>1943</v>
      </c>
      <c r="E5971" s="112">
        <v>1</v>
      </c>
      <c r="F5971" s="112">
        <v>15</v>
      </c>
      <c r="G5971" s="325">
        <v>9.5393299999999996</v>
      </c>
    </row>
    <row r="5972" spans="1:7" s="131" customFormat="1" ht="51.75" x14ac:dyDescent="0.25">
      <c r="A5972" s="143" t="s">
        <v>3115</v>
      </c>
      <c r="B5972" s="149" t="s">
        <v>3187</v>
      </c>
      <c r="C5972" s="40">
        <v>2022</v>
      </c>
      <c r="D5972" s="265" t="s">
        <v>1943</v>
      </c>
      <c r="E5972" s="112">
        <v>1</v>
      </c>
      <c r="F5972" s="112">
        <v>15</v>
      </c>
      <c r="G5972" s="325">
        <v>4.4521300000000004</v>
      </c>
    </row>
    <row r="5973" spans="1:7" s="131" customFormat="1" ht="51.75" x14ac:dyDescent="0.25">
      <c r="A5973" s="143" t="s">
        <v>3115</v>
      </c>
      <c r="B5973" s="149" t="s">
        <v>3187</v>
      </c>
      <c r="C5973" s="40">
        <v>2022</v>
      </c>
      <c r="D5973" s="265" t="s">
        <v>1943</v>
      </c>
      <c r="E5973" s="112">
        <v>1</v>
      </c>
      <c r="F5973" s="112">
        <v>15</v>
      </c>
      <c r="G5973" s="325">
        <v>4.4521300000000004</v>
      </c>
    </row>
    <row r="5974" spans="1:7" s="131" customFormat="1" ht="51.75" x14ac:dyDescent="0.25">
      <c r="A5974" s="143" t="s">
        <v>3115</v>
      </c>
      <c r="B5974" s="149" t="s">
        <v>3187</v>
      </c>
      <c r="C5974" s="40">
        <v>2022</v>
      </c>
      <c r="D5974" s="265" t="s">
        <v>1943</v>
      </c>
      <c r="E5974" s="112">
        <v>1</v>
      </c>
      <c r="F5974" s="112">
        <v>15</v>
      </c>
      <c r="G5974" s="325">
        <v>4.4521300000000004</v>
      </c>
    </row>
    <row r="5975" spans="1:7" s="131" customFormat="1" ht="51.75" x14ac:dyDescent="0.25">
      <c r="A5975" s="143" t="s">
        <v>3115</v>
      </c>
      <c r="B5975" s="149" t="s">
        <v>3187</v>
      </c>
      <c r="C5975" s="40">
        <v>2022</v>
      </c>
      <c r="D5975" s="265" t="s">
        <v>1943</v>
      </c>
      <c r="E5975" s="112">
        <v>1</v>
      </c>
      <c r="F5975" s="112">
        <v>15</v>
      </c>
      <c r="G5975" s="325">
        <v>10.5688</v>
      </c>
    </row>
    <row r="5976" spans="1:7" s="131" customFormat="1" ht="51.75" x14ac:dyDescent="0.25">
      <c r="A5976" s="143" t="s">
        <v>3115</v>
      </c>
      <c r="B5976" s="149" t="s">
        <v>3187</v>
      </c>
      <c r="C5976" s="40">
        <v>2022</v>
      </c>
      <c r="D5976" s="265" t="s">
        <v>1943</v>
      </c>
      <c r="E5976" s="112">
        <v>1</v>
      </c>
      <c r="F5976" s="112">
        <v>15</v>
      </c>
      <c r="G5976" s="325">
        <v>4.4521300000000004</v>
      </c>
    </row>
    <row r="5977" spans="1:7" s="131" customFormat="1" ht="51.75" x14ac:dyDescent="0.25">
      <c r="A5977" s="143" t="s">
        <v>3115</v>
      </c>
      <c r="B5977" s="149" t="s">
        <v>3187</v>
      </c>
      <c r="C5977" s="40">
        <v>2022</v>
      </c>
      <c r="D5977" s="265" t="s">
        <v>1943</v>
      </c>
      <c r="E5977" s="112">
        <v>1</v>
      </c>
      <c r="F5977" s="112">
        <v>15</v>
      </c>
      <c r="G5977" s="325">
        <v>4.4521300000000004</v>
      </c>
    </row>
    <row r="5978" spans="1:7" s="131" customFormat="1" ht="51.75" x14ac:dyDescent="0.25">
      <c r="A5978" s="143" t="s">
        <v>3115</v>
      </c>
      <c r="B5978" s="149" t="s">
        <v>3187</v>
      </c>
      <c r="C5978" s="40">
        <v>2022</v>
      </c>
      <c r="D5978" s="265" t="s">
        <v>1943</v>
      </c>
      <c r="E5978" s="112">
        <v>1</v>
      </c>
      <c r="F5978" s="112">
        <v>15</v>
      </c>
      <c r="G5978" s="325">
        <v>4.4521300000000004</v>
      </c>
    </row>
    <row r="5979" spans="1:7" s="131" customFormat="1" ht="51.75" x14ac:dyDescent="0.25">
      <c r="A5979" s="143" t="s">
        <v>3115</v>
      </c>
      <c r="B5979" s="149" t="s">
        <v>3187</v>
      </c>
      <c r="C5979" s="40">
        <v>2022</v>
      </c>
      <c r="D5979" s="265" t="s">
        <v>1943</v>
      </c>
      <c r="E5979" s="112">
        <v>1</v>
      </c>
      <c r="F5979" s="112">
        <v>15</v>
      </c>
      <c r="G5979" s="325">
        <v>10.568809999999999</v>
      </c>
    </row>
    <row r="5980" spans="1:7" s="131" customFormat="1" ht="51.75" x14ac:dyDescent="0.25">
      <c r="A5980" s="143" t="s">
        <v>3115</v>
      </c>
      <c r="B5980" s="149" t="s">
        <v>3187</v>
      </c>
      <c r="C5980" s="40">
        <v>2022</v>
      </c>
      <c r="D5980" s="265" t="s">
        <v>1943</v>
      </c>
      <c r="E5980" s="112">
        <v>1</v>
      </c>
      <c r="F5980" s="112">
        <v>15</v>
      </c>
      <c r="G5980" s="325">
        <v>10.568809999999999</v>
      </c>
    </row>
    <row r="5981" spans="1:7" s="131" customFormat="1" ht="51.75" x14ac:dyDescent="0.25">
      <c r="A5981" s="143" t="s">
        <v>3115</v>
      </c>
      <c r="B5981" s="149" t="s">
        <v>3187</v>
      </c>
      <c r="C5981" s="40">
        <v>2022</v>
      </c>
      <c r="D5981" s="265" t="s">
        <v>1943</v>
      </c>
      <c r="E5981" s="112">
        <v>1</v>
      </c>
      <c r="F5981" s="112">
        <v>15</v>
      </c>
      <c r="G5981" s="325">
        <v>10.568809999999999</v>
      </c>
    </row>
    <row r="5982" spans="1:7" s="131" customFormat="1" ht="51.75" x14ac:dyDescent="0.25">
      <c r="A5982" s="143" t="s">
        <v>3115</v>
      </c>
      <c r="B5982" s="149" t="s">
        <v>3187</v>
      </c>
      <c r="C5982" s="40">
        <v>2022</v>
      </c>
      <c r="D5982" s="265" t="s">
        <v>1943</v>
      </c>
      <c r="E5982" s="112">
        <v>1</v>
      </c>
      <c r="F5982" s="112">
        <v>15</v>
      </c>
      <c r="G5982" s="325">
        <v>4.4521300000000004</v>
      </c>
    </row>
    <row r="5983" spans="1:7" s="55" customFormat="1" ht="51.75" x14ac:dyDescent="0.25">
      <c r="A5983" s="143" t="s">
        <v>3115</v>
      </c>
      <c r="B5983" s="149" t="s">
        <v>3187</v>
      </c>
      <c r="C5983" s="90">
        <v>2022</v>
      </c>
      <c r="D5983" s="265" t="s">
        <v>1943</v>
      </c>
      <c r="E5983" s="92">
        <v>1</v>
      </c>
      <c r="F5983" s="92">
        <v>15</v>
      </c>
      <c r="G5983" s="325">
        <v>4.4521300000000004</v>
      </c>
    </row>
    <row r="5984" spans="1:7" s="55" customFormat="1" ht="51.75" x14ac:dyDescent="0.25">
      <c r="A5984" s="143" t="s">
        <v>3115</v>
      </c>
      <c r="B5984" s="149" t="s">
        <v>3187</v>
      </c>
      <c r="C5984" s="90">
        <v>2022</v>
      </c>
      <c r="D5984" s="265" t="s">
        <v>1943</v>
      </c>
      <c r="E5984" s="92">
        <v>1</v>
      </c>
      <c r="F5984" s="92">
        <v>15</v>
      </c>
      <c r="G5984" s="325">
        <v>4.4521300000000004</v>
      </c>
    </row>
    <row r="5985" spans="1:8" s="55" customFormat="1" ht="51.75" x14ac:dyDescent="0.25">
      <c r="A5985" s="143" t="s">
        <v>3115</v>
      </c>
      <c r="B5985" s="149" t="s">
        <v>3187</v>
      </c>
      <c r="C5985" s="90">
        <v>2022</v>
      </c>
      <c r="D5985" s="265" t="s">
        <v>1943</v>
      </c>
      <c r="E5985" s="92">
        <v>1</v>
      </c>
      <c r="F5985" s="92">
        <v>30</v>
      </c>
      <c r="G5985" s="325">
        <v>3.8107899999999999</v>
      </c>
    </row>
    <row r="5986" spans="1:8" s="55" customFormat="1" ht="51.75" x14ac:dyDescent="0.25">
      <c r="A5986" s="143" t="s">
        <v>3115</v>
      </c>
      <c r="B5986" s="149" t="s">
        <v>3187</v>
      </c>
      <c r="C5986" s="90">
        <v>2022</v>
      </c>
      <c r="D5986" s="265" t="s">
        <v>1943</v>
      </c>
      <c r="E5986" s="92">
        <v>1</v>
      </c>
      <c r="F5986" s="92">
        <v>50</v>
      </c>
      <c r="G5986" s="325">
        <v>3.8107899999999999</v>
      </c>
      <c r="H5986" s="165"/>
    </row>
    <row r="5987" spans="1:8" s="55" customFormat="1" ht="51.75" x14ac:dyDescent="0.25">
      <c r="A5987" s="143" t="s">
        <v>3115</v>
      </c>
      <c r="B5987" s="149" t="s">
        <v>3188</v>
      </c>
      <c r="C5987" s="90">
        <v>2022</v>
      </c>
      <c r="D5987" s="265" t="s">
        <v>1943</v>
      </c>
      <c r="E5987" s="92">
        <v>1</v>
      </c>
      <c r="F5987" s="92">
        <v>15</v>
      </c>
      <c r="G5987" s="325">
        <v>7.4603000000000002</v>
      </c>
    </row>
    <row r="5988" spans="1:8" s="55" customFormat="1" ht="51.75" x14ac:dyDescent="0.25">
      <c r="A5988" s="143" t="s">
        <v>3115</v>
      </c>
      <c r="B5988" s="149" t="s">
        <v>3188</v>
      </c>
      <c r="C5988" s="90">
        <v>2022</v>
      </c>
      <c r="D5988" s="265" t="s">
        <v>1943</v>
      </c>
      <c r="E5988" s="92">
        <v>1</v>
      </c>
      <c r="F5988" s="92">
        <v>15</v>
      </c>
      <c r="G5988" s="325">
        <v>7.4603000000000002</v>
      </c>
    </row>
    <row r="5989" spans="1:8" s="55" customFormat="1" ht="51.75" x14ac:dyDescent="0.25">
      <c r="A5989" s="143" t="s">
        <v>3115</v>
      </c>
      <c r="B5989" s="149" t="s">
        <v>3188</v>
      </c>
      <c r="C5989" s="90">
        <v>2022</v>
      </c>
      <c r="D5989" s="265" t="s">
        <v>1943</v>
      </c>
      <c r="E5989" s="92">
        <v>1</v>
      </c>
      <c r="F5989" s="92">
        <v>15</v>
      </c>
      <c r="G5989" s="325">
        <v>12.573650000000001</v>
      </c>
    </row>
    <row r="5990" spans="1:8" s="55" customFormat="1" ht="51.75" x14ac:dyDescent="0.25">
      <c r="A5990" s="143" t="s">
        <v>3115</v>
      </c>
      <c r="B5990" s="149" t="s">
        <v>3188</v>
      </c>
      <c r="C5990" s="90">
        <v>2022</v>
      </c>
      <c r="D5990" s="265" t="s">
        <v>1943</v>
      </c>
      <c r="E5990" s="92">
        <v>1</v>
      </c>
      <c r="F5990" s="92">
        <v>15</v>
      </c>
      <c r="G5990" s="325">
        <v>11.728590000000001</v>
      </c>
    </row>
    <row r="5991" spans="1:8" s="55" customFormat="1" ht="51.75" x14ac:dyDescent="0.25">
      <c r="A5991" s="143" t="s">
        <v>3115</v>
      </c>
      <c r="B5991" s="149" t="s">
        <v>3188</v>
      </c>
      <c r="C5991" s="90">
        <v>2022</v>
      </c>
      <c r="D5991" s="265" t="s">
        <v>1943</v>
      </c>
      <c r="E5991" s="92">
        <v>1</v>
      </c>
      <c r="F5991" s="92">
        <v>15</v>
      </c>
      <c r="G5991" s="325">
        <v>11.728590000000001</v>
      </c>
    </row>
    <row r="5992" spans="1:8" s="55" customFormat="1" ht="51.75" x14ac:dyDescent="0.25">
      <c r="A5992" s="143" t="s">
        <v>3115</v>
      </c>
      <c r="B5992" s="149" t="s">
        <v>3188</v>
      </c>
      <c r="C5992" s="90">
        <v>2022</v>
      </c>
      <c r="D5992" s="265" t="s">
        <v>1943</v>
      </c>
      <c r="E5992" s="92">
        <v>1</v>
      </c>
      <c r="F5992" s="92">
        <v>15</v>
      </c>
      <c r="G5992" s="325">
        <v>11.728590000000001</v>
      </c>
    </row>
    <row r="5993" spans="1:8" s="55" customFormat="1" ht="51.75" x14ac:dyDescent="0.25">
      <c r="A5993" s="143" t="s">
        <v>3115</v>
      </c>
      <c r="B5993" s="149" t="s">
        <v>3188</v>
      </c>
      <c r="C5993" s="90">
        <v>2022</v>
      </c>
      <c r="D5993" s="265" t="s">
        <v>1943</v>
      </c>
      <c r="E5993" s="92">
        <v>1</v>
      </c>
      <c r="F5993" s="92">
        <v>15</v>
      </c>
      <c r="G5993" s="325">
        <v>11.728590000000001</v>
      </c>
    </row>
    <row r="5994" spans="1:8" s="55" customFormat="1" ht="51.75" x14ac:dyDescent="0.25">
      <c r="A5994" s="143" t="s">
        <v>3115</v>
      </c>
      <c r="B5994" s="149" t="s">
        <v>3188</v>
      </c>
      <c r="C5994" s="90">
        <v>2022</v>
      </c>
      <c r="D5994" s="265" t="s">
        <v>1943</v>
      </c>
      <c r="E5994" s="92">
        <v>1</v>
      </c>
      <c r="F5994" s="92">
        <v>15</v>
      </c>
      <c r="G5994" s="325">
        <v>11.728590000000001</v>
      </c>
    </row>
    <row r="5995" spans="1:8" s="55" customFormat="1" ht="51.75" x14ac:dyDescent="0.25">
      <c r="A5995" s="143" t="s">
        <v>3115</v>
      </c>
      <c r="B5995" s="149" t="s">
        <v>3188</v>
      </c>
      <c r="C5995" s="90">
        <v>2022</v>
      </c>
      <c r="D5995" s="265" t="s">
        <v>1943</v>
      </c>
      <c r="E5995" s="92">
        <v>1</v>
      </c>
      <c r="F5995" s="92">
        <v>15</v>
      </c>
      <c r="G5995" s="325">
        <v>11.728579999999999</v>
      </c>
    </row>
    <row r="5996" spans="1:8" s="55" customFormat="1" ht="51.75" x14ac:dyDescent="0.25">
      <c r="A5996" s="143" t="s">
        <v>3115</v>
      </c>
      <c r="B5996" s="149" t="s">
        <v>3188</v>
      </c>
      <c r="C5996" s="90">
        <v>2022</v>
      </c>
      <c r="D5996" s="265" t="s">
        <v>1943</v>
      </c>
      <c r="E5996" s="92">
        <v>1</v>
      </c>
      <c r="F5996" s="92">
        <v>15</v>
      </c>
      <c r="G5996" s="325">
        <v>8.5201799999999999</v>
      </c>
    </row>
    <row r="5997" spans="1:8" s="55" customFormat="1" ht="51.75" x14ac:dyDescent="0.25">
      <c r="A5997" s="143" t="s">
        <v>3115</v>
      </c>
      <c r="B5997" s="149" t="s">
        <v>3188</v>
      </c>
      <c r="C5997" s="90">
        <v>2022</v>
      </c>
      <c r="D5997" s="265" t="s">
        <v>1943</v>
      </c>
      <c r="E5997" s="92">
        <v>1</v>
      </c>
      <c r="F5997" s="92">
        <v>15</v>
      </c>
      <c r="G5997" s="325">
        <v>11.08915</v>
      </c>
    </row>
    <row r="5998" spans="1:8" s="55" customFormat="1" ht="51.75" x14ac:dyDescent="0.25">
      <c r="A5998" s="143" t="s">
        <v>3115</v>
      </c>
      <c r="B5998" s="149" t="s">
        <v>3188</v>
      </c>
      <c r="C5998" s="90">
        <v>2022</v>
      </c>
      <c r="D5998" s="265" t="s">
        <v>1943</v>
      </c>
      <c r="E5998" s="92">
        <v>1</v>
      </c>
      <c r="F5998" s="92">
        <v>15</v>
      </c>
      <c r="G5998" s="325">
        <v>8.5201799999999999</v>
      </c>
    </row>
    <row r="5999" spans="1:8" s="55" customFormat="1" ht="51.75" x14ac:dyDescent="0.25">
      <c r="A5999" s="143" t="s">
        <v>3115</v>
      </c>
      <c r="B5999" s="149" t="s">
        <v>3188</v>
      </c>
      <c r="C5999" s="90">
        <v>2022</v>
      </c>
      <c r="D5999" s="265" t="s">
        <v>1943</v>
      </c>
      <c r="E5999" s="92">
        <v>1</v>
      </c>
      <c r="F5999" s="92">
        <v>15</v>
      </c>
      <c r="G5999" s="325">
        <v>8.5201799999999999</v>
      </c>
    </row>
    <row r="6000" spans="1:8" s="55" customFormat="1" ht="51.75" x14ac:dyDescent="0.25">
      <c r="A6000" s="143" t="s">
        <v>3115</v>
      </c>
      <c r="B6000" s="149" t="s">
        <v>3188</v>
      </c>
      <c r="C6000" s="90">
        <v>2022</v>
      </c>
      <c r="D6000" s="265" t="s">
        <v>1943</v>
      </c>
      <c r="E6000" s="92">
        <v>1</v>
      </c>
      <c r="F6000" s="92">
        <v>15</v>
      </c>
      <c r="G6000" s="325">
        <v>8.5201799999999999</v>
      </c>
    </row>
    <row r="6001" spans="1:7" s="55" customFormat="1" ht="51.75" x14ac:dyDescent="0.25">
      <c r="A6001" s="143" t="s">
        <v>3115</v>
      </c>
      <c r="B6001" s="149" t="s">
        <v>3188</v>
      </c>
      <c r="C6001" s="90">
        <v>2022</v>
      </c>
      <c r="D6001" s="265" t="s">
        <v>1943</v>
      </c>
      <c r="E6001" s="92">
        <v>1</v>
      </c>
      <c r="F6001" s="92">
        <v>15</v>
      </c>
      <c r="G6001" s="325">
        <v>8.5201799999999999</v>
      </c>
    </row>
    <row r="6002" spans="1:7" s="55" customFormat="1" ht="51.75" x14ac:dyDescent="0.25">
      <c r="A6002" s="143" t="s">
        <v>3115</v>
      </c>
      <c r="B6002" s="149" t="s">
        <v>3188</v>
      </c>
      <c r="C6002" s="90">
        <v>2022</v>
      </c>
      <c r="D6002" s="265" t="s">
        <v>1943</v>
      </c>
      <c r="E6002" s="92">
        <v>1</v>
      </c>
      <c r="F6002" s="92">
        <v>15</v>
      </c>
      <c r="G6002" s="325">
        <v>8.5201799999999999</v>
      </c>
    </row>
    <row r="6003" spans="1:7" s="55" customFormat="1" ht="51.75" x14ac:dyDescent="0.25">
      <c r="A6003" s="143" t="s">
        <v>3115</v>
      </c>
      <c r="B6003" s="149" t="s">
        <v>3188</v>
      </c>
      <c r="C6003" s="90">
        <v>2022</v>
      </c>
      <c r="D6003" s="265" t="s">
        <v>1943</v>
      </c>
      <c r="E6003" s="92">
        <v>1</v>
      </c>
      <c r="F6003" s="92">
        <v>15</v>
      </c>
      <c r="G6003" s="325">
        <v>8.5201799999999999</v>
      </c>
    </row>
    <row r="6004" spans="1:7" s="55" customFormat="1" ht="51.75" x14ac:dyDescent="0.25">
      <c r="A6004" s="143" t="s">
        <v>3115</v>
      </c>
      <c r="B6004" s="149" t="s">
        <v>3188</v>
      </c>
      <c r="C6004" s="90">
        <v>2022</v>
      </c>
      <c r="D6004" s="265" t="s">
        <v>1943</v>
      </c>
      <c r="E6004" s="92">
        <v>1</v>
      </c>
      <c r="F6004" s="92">
        <v>15</v>
      </c>
      <c r="G6004" s="325">
        <v>8.5201799999999999</v>
      </c>
    </row>
    <row r="6005" spans="1:7" s="55" customFormat="1" ht="51.75" x14ac:dyDescent="0.25">
      <c r="A6005" s="143" t="s">
        <v>3115</v>
      </c>
      <c r="B6005" s="149" t="s">
        <v>3188</v>
      </c>
      <c r="C6005" s="90">
        <v>2022</v>
      </c>
      <c r="D6005" s="265" t="s">
        <v>1943</v>
      </c>
      <c r="E6005" s="92">
        <v>1</v>
      </c>
      <c r="F6005" s="92">
        <v>15</v>
      </c>
      <c r="G6005" s="325">
        <v>11.08915</v>
      </c>
    </row>
    <row r="6006" spans="1:7" s="55" customFormat="1" ht="51.75" x14ac:dyDescent="0.25">
      <c r="A6006" s="143" t="s">
        <v>3115</v>
      </c>
      <c r="B6006" s="149" t="s">
        <v>3188</v>
      </c>
      <c r="C6006" s="90">
        <v>2022</v>
      </c>
      <c r="D6006" s="265" t="s">
        <v>1943</v>
      </c>
      <c r="E6006" s="92">
        <v>1</v>
      </c>
      <c r="F6006" s="92">
        <v>15</v>
      </c>
      <c r="G6006" s="325">
        <v>11.08915</v>
      </c>
    </row>
    <row r="6007" spans="1:7" s="55" customFormat="1" ht="51.75" x14ac:dyDescent="0.25">
      <c r="A6007" s="143" t="s">
        <v>3115</v>
      </c>
      <c r="B6007" s="149" t="s">
        <v>3188</v>
      </c>
      <c r="C6007" s="90">
        <v>2022</v>
      </c>
      <c r="D6007" s="265" t="s">
        <v>1943</v>
      </c>
      <c r="E6007" s="92">
        <v>1</v>
      </c>
      <c r="F6007" s="92">
        <v>15</v>
      </c>
      <c r="G6007" s="325">
        <v>11.08915</v>
      </c>
    </row>
    <row r="6008" spans="1:7" s="55" customFormat="1" ht="51.75" x14ac:dyDescent="0.25">
      <c r="A6008" s="143" t="s">
        <v>3115</v>
      </c>
      <c r="B6008" s="149" t="s">
        <v>3188</v>
      </c>
      <c r="C6008" s="90">
        <v>2022</v>
      </c>
      <c r="D6008" s="265" t="s">
        <v>1943</v>
      </c>
      <c r="E6008" s="92">
        <v>1</v>
      </c>
      <c r="F6008" s="92">
        <v>15</v>
      </c>
      <c r="G6008" s="325">
        <v>11.08915</v>
      </c>
    </row>
    <row r="6009" spans="1:7" s="55" customFormat="1" ht="51.75" x14ac:dyDescent="0.25">
      <c r="A6009" s="143" t="s">
        <v>3115</v>
      </c>
      <c r="B6009" s="149" t="s">
        <v>3188</v>
      </c>
      <c r="C6009" s="90">
        <v>2022</v>
      </c>
      <c r="D6009" s="265" t="s">
        <v>1943</v>
      </c>
      <c r="E6009" s="92">
        <v>1</v>
      </c>
      <c r="F6009" s="92">
        <v>15</v>
      </c>
      <c r="G6009" s="325">
        <v>11.08915</v>
      </c>
    </row>
    <row r="6010" spans="1:7" s="55" customFormat="1" ht="51.75" x14ac:dyDescent="0.25">
      <c r="A6010" s="143" t="s">
        <v>3115</v>
      </c>
      <c r="B6010" s="149" t="s">
        <v>3188</v>
      </c>
      <c r="C6010" s="90">
        <v>2022</v>
      </c>
      <c r="D6010" s="265" t="s">
        <v>1943</v>
      </c>
      <c r="E6010" s="92">
        <v>1</v>
      </c>
      <c r="F6010" s="92">
        <v>15</v>
      </c>
      <c r="G6010" s="325">
        <v>9.7129300000000001</v>
      </c>
    </row>
    <row r="6011" spans="1:7" s="55" customFormat="1" ht="51.75" x14ac:dyDescent="0.25">
      <c r="A6011" s="143" t="s">
        <v>3115</v>
      </c>
      <c r="B6011" s="149" t="s">
        <v>3188</v>
      </c>
      <c r="C6011" s="90">
        <v>2022</v>
      </c>
      <c r="D6011" s="265" t="s">
        <v>1943</v>
      </c>
      <c r="E6011" s="92">
        <v>1</v>
      </c>
      <c r="F6011" s="92">
        <v>15</v>
      </c>
      <c r="G6011" s="325">
        <v>9.7129300000000001</v>
      </c>
    </row>
    <row r="6012" spans="1:7" s="55" customFormat="1" ht="51.75" x14ac:dyDescent="0.25">
      <c r="A6012" s="143" t="s">
        <v>3115</v>
      </c>
      <c r="B6012" s="149" t="s">
        <v>3188</v>
      </c>
      <c r="C6012" s="90">
        <v>2022</v>
      </c>
      <c r="D6012" s="265" t="s">
        <v>1943</v>
      </c>
      <c r="E6012" s="92">
        <v>1</v>
      </c>
      <c r="F6012" s="92">
        <v>15</v>
      </c>
      <c r="G6012" s="325">
        <v>9.7129300000000001</v>
      </c>
    </row>
    <row r="6013" spans="1:7" s="55" customFormat="1" ht="51.75" x14ac:dyDescent="0.25">
      <c r="A6013" s="143" t="s">
        <v>3115</v>
      </c>
      <c r="B6013" s="149" t="s">
        <v>3188</v>
      </c>
      <c r="C6013" s="90">
        <v>2022</v>
      </c>
      <c r="D6013" s="265" t="s">
        <v>1943</v>
      </c>
      <c r="E6013" s="92">
        <v>1</v>
      </c>
      <c r="F6013" s="92">
        <v>15</v>
      </c>
      <c r="G6013" s="325">
        <v>9.7129300000000001</v>
      </c>
    </row>
    <row r="6014" spans="1:7" s="55" customFormat="1" ht="51.75" x14ac:dyDescent="0.25">
      <c r="A6014" s="143" t="s">
        <v>3115</v>
      </c>
      <c r="B6014" s="149" t="s">
        <v>3188</v>
      </c>
      <c r="C6014" s="90">
        <v>2022</v>
      </c>
      <c r="D6014" s="265" t="s">
        <v>1943</v>
      </c>
      <c r="E6014" s="92">
        <v>1</v>
      </c>
      <c r="F6014" s="92">
        <v>15</v>
      </c>
      <c r="G6014" s="325">
        <v>9.7129300000000001</v>
      </c>
    </row>
    <row r="6015" spans="1:7" s="55" customFormat="1" ht="51.75" x14ac:dyDescent="0.25">
      <c r="A6015" s="143" t="s">
        <v>3115</v>
      </c>
      <c r="B6015" s="149" t="s">
        <v>3188</v>
      </c>
      <c r="C6015" s="90">
        <v>2022</v>
      </c>
      <c r="D6015" s="265" t="s">
        <v>1943</v>
      </c>
      <c r="E6015" s="92">
        <v>1</v>
      </c>
      <c r="F6015" s="92">
        <v>15</v>
      </c>
      <c r="G6015" s="325">
        <v>9.7129300000000001</v>
      </c>
    </row>
    <row r="6016" spans="1:7" s="55" customFormat="1" ht="51.75" x14ac:dyDescent="0.25">
      <c r="A6016" s="143" t="s">
        <v>3115</v>
      </c>
      <c r="B6016" s="149" t="s">
        <v>3188</v>
      </c>
      <c r="C6016" s="90">
        <v>2022</v>
      </c>
      <c r="D6016" s="265" t="s">
        <v>1943</v>
      </c>
      <c r="E6016" s="92">
        <v>1</v>
      </c>
      <c r="F6016" s="92">
        <v>15</v>
      </c>
      <c r="G6016" s="325">
        <v>9.7129399999999997</v>
      </c>
    </row>
    <row r="6017" spans="1:7" s="55" customFormat="1" ht="51.75" x14ac:dyDescent="0.25">
      <c r="A6017" s="143" t="s">
        <v>3115</v>
      </c>
      <c r="B6017" s="149" t="s">
        <v>3188</v>
      </c>
      <c r="C6017" s="90">
        <v>2022</v>
      </c>
      <c r="D6017" s="265" t="s">
        <v>1943</v>
      </c>
      <c r="E6017" s="92">
        <v>1</v>
      </c>
      <c r="F6017" s="92">
        <v>15</v>
      </c>
      <c r="G6017" s="325">
        <v>9.7129399999999997</v>
      </c>
    </row>
    <row r="6018" spans="1:7" s="55" customFormat="1" ht="51.75" x14ac:dyDescent="0.25">
      <c r="A6018" s="143" t="s">
        <v>3115</v>
      </c>
      <c r="B6018" s="149" t="s">
        <v>3188</v>
      </c>
      <c r="C6018" s="90">
        <v>2022</v>
      </c>
      <c r="D6018" s="265" t="s">
        <v>1943</v>
      </c>
      <c r="E6018" s="92">
        <v>1</v>
      </c>
      <c r="F6018" s="92">
        <v>15</v>
      </c>
      <c r="G6018" s="325">
        <v>4.8514499999999998</v>
      </c>
    </row>
    <row r="6019" spans="1:7" s="55" customFormat="1" ht="51.75" x14ac:dyDescent="0.25">
      <c r="A6019" s="143" t="s">
        <v>3115</v>
      </c>
      <c r="B6019" s="149" t="s">
        <v>3188</v>
      </c>
      <c r="C6019" s="90">
        <v>2022</v>
      </c>
      <c r="D6019" s="265" t="s">
        <v>1943</v>
      </c>
      <c r="E6019" s="92">
        <v>1</v>
      </c>
      <c r="F6019" s="92">
        <v>15</v>
      </c>
      <c r="G6019" s="325">
        <v>10.855180000000001</v>
      </c>
    </row>
    <row r="6020" spans="1:7" s="55" customFormat="1" ht="51.75" x14ac:dyDescent="0.25">
      <c r="A6020" s="143" t="s">
        <v>3115</v>
      </c>
      <c r="B6020" s="149" t="s">
        <v>3188</v>
      </c>
      <c r="C6020" s="90">
        <v>2022</v>
      </c>
      <c r="D6020" s="265" t="s">
        <v>1943</v>
      </c>
      <c r="E6020" s="92">
        <v>1</v>
      </c>
      <c r="F6020" s="92">
        <v>15</v>
      </c>
      <c r="G6020" s="325">
        <v>9.9386499999999991</v>
      </c>
    </row>
    <row r="6021" spans="1:7" s="55" customFormat="1" ht="51.75" x14ac:dyDescent="0.25">
      <c r="A6021" s="143" t="s">
        <v>3115</v>
      </c>
      <c r="B6021" s="149" t="s">
        <v>3188</v>
      </c>
      <c r="C6021" s="90">
        <v>2022</v>
      </c>
      <c r="D6021" s="265" t="s">
        <v>1943</v>
      </c>
      <c r="E6021" s="92">
        <v>1</v>
      </c>
      <c r="F6021" s="92">
        <v>15</v>
      </c>
      <c r="G6021" s="325">
        <v>4.8514499999999998</v>
      </c>
    </row>
    <row r="6022" spans="1:7" s="55" customFormat="1" ht="51.75" x14ac:dyDescent="0.25">
      <c r="A6022" s="143" t="s">
        <v>3115</v>
      </c>
      <c r="B6022" s="149" t="s">
        <v>3188</v>
      </c>
      <c r="C6022" s="90">
        <v>2022</v>
      </c>
      <c r="D6022" s="265" t="s">
        <v>1943</v>
      </c>
      <c r="E6022" s="92">
        <v>1</v>
      </c>
      <c r="F6022" s="92">
        <v>15</v>
      </c>
      <c r="G6022" s="325">
        <v>4.8514499999999998</v>
      </c>
    </row>
    <row r="6023" spans="1:7" s="55" customFormat="1" ht="51.75" x14ac:dyDescent="0.25">
      <c r="A6023" s="143" t="s">
        <v>3115</v>
      </c>
      <c r="B6023" s="149" t="s">
        <v>3188</v>
      </c>
      <c r="C6023" s="90">
        <v>2022</v>
      </c>
      <c r="D6023" s="265" t="s">
        <v>1943</v>
      </c>
      <c r="E6023" s="92">
        <v>1</v>
      </c>
      <c r="F6023" s="92">
        <v>15</v>
      </c>
      <c r="G6023" s="325">
        <v>4.8514499999999998</v>
      </c>
    </row>
    <row r="6024" spans="1:7" s="55" customFormat="1" ht="51.75" x14ac:dyDescent="0.25">
      <c r="A6024" s="143" t="s">
        <v>3115</v>
      </c>
      <c r="B6024" s="149" t="s">
        <v>3188</v>
      </c>
      <c r="C6024" s="90">
        <v>2022</v>
      </c>
      <c r="D6024" s="265" t="s">
        <v>1943</v>
      </c>
      <c r="E6024" s="92">
        <v>1</v>
      </c>
      <c r="F6024" s="92">
        <v>15</v>
      </c>
      <c r="G6024" s="325">
        <v>4.8514499999999998</v>
      </c>
    </row>
    <row r="6025" spans="1:7" s="55" customFormat="1" ht="51.75" x14ac:dyDescent="0.25">
      <c r="A6025" s="143" t="s">
        <v>3115</v>
      </c>
      <c r="B6025" s="149" t="s">
        <v>3188</v>
      </c>
      <c r="C6025" s="90">
        <v>2022</v>
      </c>
      <c r="D6025" s="265" t="s">
        <v>1943</v>
      </c>
      <c r="E6025" s="92">
        <v>7</v>
      </c>
      <c r="F6025" s="92">
        <f>15*7</f>
        <v>105</v>
      </c>
      <c r="G6025" s="325">
        <f>7.77092*7</f>
        <v>54.396439999999998</v>
      </c>
    </row>
    <row r="6026" spans="1:7" s="55" customFormat="1" ht="51.75" x14ac:dyDescent="0.25">
      <c r="A6026" s="143" t="s">
        <v>3115</v>
      </c>
      <c r="B6026" s="149" t="s">
        <v>3188</v>
      </c>
      <c r="C6026" s="90">
        <v>2022</v>
      </c>
      <c r="D6026" s="265" t="s">
        <v>1943</v>
      </c>
      <c r="E6026" s="92">
        <v>1</v>
      </c>
      <c r="F6026" s="92">
        <v>15</v>
      </c>
      <c r="G6026" s="325">
        <v>2.6836700000000002</v>
      </c>
    </row>
    <row r="6027" spans="1:7" s="55" customFormat="1" ht="51.75" x14ac:dyDescent="0.25">
      <c r="A6027" s="143" t="s">
        <v>3115</v>
      </c>
      <c r="B6027" s="149" t="s">
        <v>3188</v>
      </c>
      <c r="C6027" s="90">
        <v>2022</v>
      </c>
      <c r="D6027" s="265" t="s">
        <v>1943</v>
      </c>
      <c r="E6027" s="92">
        <v>1</v>
      </c>
      <c r="F6027" s="92">
        <v>15</v>
      </c>
      <c r="G6027" s="325">
        <v>7.7709200000000003</v>
      </c>
    </row>
    <row r="6028" spans="1:7" s="55" customFormat="1" ht="51.75" x14ac:dyDescent="0.25">
      <c r="A6028" s="143" t="s">
        <v>3115</v>
      </c>
      <c r="B6028" s="149" t="s">
        <v>3188</v>
      </c>
      <c r="C6028" s="90">
        <v>2022</v>
      </c>
      <c r="D6028" s="265" t="s">
        <v>1943</v>
      </c>
      <c r="E6028" s="92">
        <v>1</v>
      </c>
      <c r="F6028" s="92">
        <v>15</v>
      </c>
      <c r="G6028" s="325">
        <v>2.6836700000000002</v>
      </c>
    </row>
    <row r="6029" spans="1:7" s="55" customFormat="1" ht="51.75" x14ac:dyDescent="0.25">
      <c r="A6029" s="143" t="s">
        <v>3115</v>
      </c>
      <c r="B6029" s="149" t="s">
        <v>3188</v>
      </c>
      <c r="C6029" s="90">
        <v>2022</v>
      </c>
      <c r="D6029" s="265" t="s">
        <v>1943</v>
      </c>
      <c r="E6029" s="92">
        <v>1</v>
      </c>
      <c r="F6029" s="92">
        <v>15</v>
      </c>
      <c r="G6029" s="325">
        <v>2.6836700000000002</v>
      </c>
    </row>
    <row r="6030" spans="1:7" s="55" customFormat="1" ht="51.75" x14ac:dyDescent="0.25">
      <c r="A6030" s="143" t="s">
        <v>3115</v>
      </c>
      <c r="B6030" s="149" t="s">
        <v>3188</v>
      </c>
      <c r="C6030" s="90">
        <v>2022</v>
      </c>
      <c r="D6030" s="265" t="s">
        <v>1943</v>
      </c>
      <c r="E6030" s="92">
        <v>1</v>
      </c>
      <c r="F6030" s="92">
        <v>15</v>
      </c>
      <c r="G6030" s="325">
        <v>7.7709200000000003</v>
      </c>
    </row>
    <row r="6031" spans="1:7" s="55" customFormat="1" ht="51.75" x14ac:dyDescent="0.25">
      <c r="A6031" s="143" t="s">
        <v>3115</v>
      </c>
      <c r="B6031" s="149" t="s">
        <v>3188</v>
      </c>
      <c r="C6031" s="90">
        <v>2022</v>
      </c>
      <c r="D6031" s="265" t="s">
        <v>1943</v>
      </c>
      <c r="E6031" s="92">
        <v>1</v>
      </c>
      <c r="F6031" s="92">
        <v>15</v>
      </c>
      <c r="G6031" s="325">
        <v>7.7709200000000003</v>
      </c>
    </row>
    <row r="6032" spans="1:7" s="55" customFormat="1" ht="51.75" x14ac:dyDescent="0.25">
      <c r="A6032" s="143" t="s">
        <v>3115</v>
      </c>
      <c r="B6032" s="149" t="s">
        <v>3188</v>
      </c>
      <c r="C6032" s="90">
        <v>2022</v>
      </c>
      <c r="D6032" s="265" t="s">
        <v>1943</v>
      </c>
      <c r="E6032" s="92">
        <v>1</v>
      </c>
      <c r="F6032" s="92">
        <v>15</v>
      </c>
      <c r="G6032" s="325">
        <v>7.7709200000000003</v>
      </c>
    </row>
    <row r="6033" spans="1:7" s="55" customFormat="1" ht="51.75" x14ac:dyDescent="0.25">
      <c r="A6033" s="143" t="s">
        <v>3115</v>
      </c>
      <c r="B6033" s="149" t="s">
        <v>3188</v>
      </c>
      <c r="C6033" s="90">
        <v>2022</v>
      </c>
      <c r="D6033" s="265" t="s">
        <v>1943</v>
      </c>
      <c r="E6033" s="92">
        <v>1</v>
      </c>
      <c r="F6033" s="92">
        <v>15</v>
      </c>
      <c r="G6033" s="325">
        <v>7.7709200000000003</v>
      </c>
    </row>
    <row r="6034" spans="1:7" s="55" customFormat="1" ht="51.75" x14ac:dyDescent="0.25">
      <c r="A6034" s="143" t="s">
        <v>3115</v>
      </c>
      <c r="B6034" s="149" t="s">
        <v>3188</v>
      </c>
      <c r="C6034" s="90">
        <v>2022</v>
      </c>
      <c r="D6034" s="265" t="s">
        <v>1943</v>
      </c>
      <c r="E6034" s="92">
        <v>1</v>
      </c>
      <c r="F6034" s="92">
        <v>15</v>
      </c>
      <c r="G6034" s="325">
        <v>7.7709200000000003</v>
      </c>
    </row>
    <row r="6035" spans="1:7" s="55" customFormat="1" ht="51.75" x14ac:dyDescent="0.25">
      <c r="A6035" s="143" t="s">
        <v>3115</v>
      </c>
      <c r="B6035" s="149" t="s">
        <v>3188</v>
      </c>
      <c r="C6035" s="90">
        <v>2022</v>
      </c>
      <c r="D6035" s="265" t="s">
        <v>1943</v>
      </c>
      <c r="E6035" s="92">
        <v>1</v>
      </c>
      <c r="F6035" s="92">
        <v>15</v>
      </c>
      <c r="G6035" s="325">
        <v>7.7709200000000003</v>
      </c>
    </row>
    <row r="6036" spans="1:7" s="55" customFormat="1" ht="51.75" x14ac:dyDescent="0.25">
      <c r="A6036" s="143" t="s">
        <v>3115</v>
      </c>
      <c r="B6036" s="149" t="s">
        <v>3188</v>
      </c>
      <c r="C6036" s="90">
        <v>2022</v>
      </c>
      <c r="D6036" s="265" t="s">
        <v>1943</v>
      </c>
      <c r="E6036" s="92">
        <v>1</v>
      </c>
      <c r="F6036" s="92">
        <v>15</v>
      </c>
      <c r="G6036" s="325">
        <v>7.7709200000000003</v>
      </c>
    </row>
    <row r="6037" spans="1:7" s="55" customFormat="1" ht="51.75" x14ac:dyDescent="0.25">
      <c r="A6037" s="143" t="s">
        <v>3115</v>
      </c>
      <c r="B6037" s="149" t="s">
        <v>3188</v>
      </c>
      <c r="C6037" s="90">
        <v>2022</v>
      </c>
      <c r="D6037" s="265" t="s">
        <v>1943</v>
      </c>
      <c r="E6037" s="92">
        <v>1</v>
      </c>
      <c r="F6037" s="92">
        <v>15</v>
      </c>
      <c r="G6037" s="325">
        <v>20.236240000000002</v>
      </c>
    </row>
    <row r="6038" spans="1:7" s="55" customFormat="1" ht="51.75" x14ac:dyDescent="0.25">
      <c r="A6038" s="143" t="s">
        <v>3115</v>
      </c>
      <c r="B6038" s="149" t="s">
        <v>3188</v>
      </c>
      <c r="C6038" s="90">
        <v>2022</v>
      </c>
      <c r="D6038" s="265" t="s">
        <v>1943</v>
      </c>
      <c r="E6038" s="92">
        <v>1</v>
      </c>
      <c r="F6038" s="92">
        <v>15</v>
      </c>
      <c r="G6038" s="325">
        <v>20.236249999999998</v>
      </c>
    </row>
    <row r="6039" spans="1:7" s="55" customFormat="1" ht="51.75" x14ac:dyDescent="0.25">
      <c r="A6039" s="143" t="s">
        <v>3115</v>
      </c>
      <c r="B6039" s="149" t="s">
        <v>3188</v>
      </c>
      <c r="C6039" s="90">
        <v>2022</v>
      </c>
      <c r="D6039" s="265" t="s">
        <v>1943</v>
      </c>
      <c r="E6039" s="92">
        <v>1</v>
      </c>
      <c r="F6039" s="92">
        <v>15</v>
      </c>
      <c r="G6039" s="325">
        <v>31.625400000000003</v>
      </c>
    </row>
    <row r="6040" spans="1:7" s="55" customFormat="1" ht="51.75" x14ac:dyDescent="0.25">
      <c r="A6040" s="143" t="s">
        <v>3115</v>
      </c>
      <c r="B6040" s="149" t="s">
        <v>3188</v>
      </c>
      <c r="C6040" s="90">
        <v>2022</v>
      </c>
      <c r="D6040" s="265" t="s">
        <v>1943</v>
      </c>
      <c r="E6040" s="92">
        <v>1</v>
      </c>
      <c r="F6040" s="92">
        <v>15</v>
      </c>
      <c r="G6040" s="325">
        <v>19.700620000000001</v>
      </c>
    </row>
    <row r="6041" spans="1:7" s="55" customFormat="1" ht="51.75" x14ac:dyDescent="0.25">
      <c r="A6041" s="143" t="s">
        <v>3115</v>
      </c>
      <c r="B6041" s="149" t="s">
        <v>3188</v>
      </c>
      <c r="C6041" s="90">
        <v>2022</v>
      </c>
      <c r="D6041" s="265" t="s">
        <v>1943</v>
      </c>
      <c r="E6041" s="92">
        <v>1</v>
      </c>
      <c r="F6041" s="92">
        <v>15</v>
      </c>
      <c r="G6041" s="325">
        <v>21.968580000000003</v>
      </c>
    </row>
    <row r="6042" spans="1:7" s="55" customFormat="1" ht="51.75" x14ac:dyDescent="0.25">
      <c r="A6042" s="143" t="s">
        <v>3115</v>
      </c>
      <c r="B6042" s="149" t="s">
        <v>3188</v>
      </c>
      <c r="C6042" s="90">
        <v>2022</v>
      </c>
      <c r="D6042" s="265" t="s">
        <v>1943</v>
      </c>
      <c r="E6042" s="92">
        <v>1</v>
      </c>
      <c r="F6042" s="92">
        <v>15</v>
      </c>
      <c r="G6042" s="325">
        <v>21.968580000000003</v>
      </c>
    </row>
    <row r="6043" spans="1:7" s="55" customFormat="1" ht="51.75" x14ac:dyDescent="0.25">
      <c r="A6043" s="143" t="s">
        <v>3115</v>
      </c>
      <c r="B6043" s="149" t="s">
        <v>3188</v>
      </c>
      <c r="C6043" s="90">
        <v>2022</v>
      </c>
      <c r="D6043" s="265" t="s">
        <v>1943</v>
      </c>
      <c r="E6043" s="92">
        <v>1</v>
      </c>
      <c r="F6043" s="92">
        <v>15</v>
      </c>
      <c r="G6043" s="325">
        <v>21.968580000000003</v>
      </c>
    </row>
    <row r="6044" spans="1:7" s="55" customFormat="1" ht="51.75" x14ac:dyDescent="0.25">
      <c r="A6044" s="143" t="s">
        <v>3115</v>
      </c>
      <c r="B6044" s="149" t="s">
        <v>3188</v>
      </c>
      <c r="C6044" s="90">
        <v>2022</v>
      </c>
      <c r="D6044" s="265" t="s">
        <v>1943</v>
      </c>
      <c r="E6044" s="92">
        <v>1</v>
      </c>
      <c r="F6044" s="92">
        <v>15</v>
      </c>
      <c r="G6044" s="325">
        <v>21.968580000000003</v>
      </c>
    </row>
    <row r="6045" spans="1:7" s="55" customFormat="1" ht="51.75" x14ac:dyDescent="0.25">
      <c r="A6045" s="143" t="s">
        <v>3115</v>
      </c>
      <c r="B6045" s="149" t="s">
        <v>3188</v>
      </c>
      <c r="C6045" s="90">
        <v>2022</v>
      </c>
      <c r="D6045" s="265" t="s">
        <v>1943</v>
      </c>
      <c r="E6045" s="92">
        <v>1</v>
      </c>
      <c r="F6045" s="92">
        <v>15</v>
      </c>
      <c r="G6045" s="325">
        <v>21.968580000000003</v>
      </c>
    </row>
    <row r="6046" spans="1:7" s="55" customFormat="1" ht="51.75" x14ac:dyDescent="0.25">
      <c r="A6046" s="143" t="s">
        <v>3115</v>
      </c>
      <c r="B6046" s="149" t="s">
        <v>3188</v>
      </c>
      <c r="C6046" s="90">
        <v>2022</v>
      </c>
      <c r="D6046" s="265" t="s">
        <v>1943</v>
      </c>
      <c r="E6046" s="92">
        <v>1</v>
      </c>
      <c r="F6046" s="92">
        <v>15</v>
      </c>
      <c r="G6046" s="325">
        <v>21.968580000000003</v>
      </c>
    </row>
    <row r="6047" spans="1:7" s="55" customFormat="1" ht="51.75" x14ac:dyDescent="0.25">
      <c r="A6047" s="143" t="s">
        <v>3115</v>
      </c>
      <c r="B6047" s="149" t="s">
        <v>3188</v>
      </c>
      <c r="C6047" s="90">
        <v>2022</v>
      </c>
      <c r="D6047" s="265" t="s">
        <v>1943</v>
      </c>
      <c r="E6047" s="92">
        <v>1</v>
      </c>
      <c r="F6047" s="92">
        <v>15</v>
      </c>
      <c r="G6047" s="325">
        <v>21.968580000000003</v>
      </c>
    </row>
    <row r="6048" spans="1:7" s="55" customFormat="1" ht="51.75" x14ac:dyDescent="0.25">
      <c r="A6048" s="143" t="s">
        <v>3115</v>
      </c>
      <c r="B6048" s="149" t="s">
        <v>3188</v>
      </c>
      <c r="C6048" s="90">
        <v>2022</v>
      </c>
      <c r="D6048" s="265" t="s">
        <v>1943</v>
      </c>
      <c r="E6048" s="92">
        <v>1</v>
      </c>
      <c r="F6048" s="92">
        <v>15</v>
      </c>
      <c r="G6048" s="325">
        <v>21.968580000000003</v>
      </c>
    </row>
    <row r="6049" spans="1:7" s="55" customFormat="1" ht="51.75" x14ac:dyDescent="0.25">
      <c r="A6049" s="143" t="s">
        <v>3115</v>
      </c>
      <c r="B6049" s="149" t="s">
        <v>3188</v>
      </c>
      <c r="C6049" s="90">
        <v>2022</v>
      </c>
      <c r="D6049" s="265" t="s">
        <v>1943</v>
      </c>
      <c r="E6049" s="92">
        <v>1</v>
      </c>
      <c r="F6049" s="92">
        <v>15</v>
      </c>
      <c r="G6049" s="325">
        <v>21.968580000000003</v>
      </c>
    </row>
    <row r="6050" spans="1:7" s="55" customFormat="1" ht="51.75" x14ac:dyDescent="0.25">
      <c r="A6050" s="143" t="s">
        <v>3115</v>
      </c>
      <c r="B6050" s="149" t="s">
        <v>3188</v>
      </c>
      <c r="C6050" s="90">
        <v>2022</v>
      </c>
      <c r="D6050" s="265" t="s">
        <v>1943</v>
      </c>
      <c r="E6050" s="92">
        <v>1</v>
      </c>
      <c r="F6050" s="92">
        <v>15</v>
      </c>
      <c r="G6050" s="325">
        <v>21.968580000000003</v>
      </c>
    </row>
    <row r="6051" spans="1:7" s="55" customFormat="1" ht="51.75" x14ac:dyDescent="0.25">
      <c r="A6051" s="143" t="s">
        <v>3115</v>
      </c>
      <c r="B6051" s="149" t="s">
        <v>3188</v>
      </c>
      <c r="C6051" s="90">
        <v>2022</v>
      </c>
      <c r="D6051" s="265" t="s">
        <v>1943</v>
      </c>
      <c r="E6051" s="92">
        <v>1</v>
      </c>
      <c r="F6051" s="92">
        <v>15</v>
      </c>
      <c r="G6051" s="325">
        <v>19.700620000000001</v>
      </c>
    </row>
    <row r="6052" spans="1:7" s="55" customFormat="1" ht="51.75" x14ac:dyDescent="0.25">
      <c r="A6052" s="143" t="s">
        <v>3115</v>
      </c>
      <c r="B6052" s="149" t="s">
        <v>3188</v>
      </c>
      <c r="C6052" s="90">
        <v>2022</v>
      </c>
      <c r="D6052" s="265" t="s">
        <v>1943</v>
      </c>
      <c r="E6052" s="92">
        <v>1</v>
      </c>
      <c r="F6052" s="92">
        <v>15</v>
      </c>
      <c r="G6052" s="325">
        <v>21.968580000000003</v>
      </c>
    </row>
    <row r="6053" spans="1:7" s="55" customFormat="1" ht="51.75" x14ac:dyDescent="0.25">
      <c r="A6053" s="143" t="s">
        <v>3115</v>
      </c>
      <c r="B6053" s="149" t="s">
        <v>3189</v>
      </c>
      <c r="C6053" s="90">
        <v>2022</v>
      </c>
      <c r="D6053" s="265" t="s">
        <v>1943</v>
      </c>
      <c r="E6053" s="92">
        <v>1</v>
      </c>
      <c r="F6053" s="92">
        <v>15</v>
      </c>
      <c r="G6053" s="325">
        <v>10.56522</v>
      </c>
    </row>
    <row r="6054" spans="1:7" s="55" customFormat="1" ht="51.75" x14ac:dyDescent="0.25">
      <c r="A6054" s="143" t="s">
        <v>3115</v>
      </c>
      <c r="B6054" s="149" t="s">
        <v>3189</v>
      </c>
      <c r="C6054" s="90">
        <v>2022</v>
      </c>
      <c r="D6054" s="265" t="s">
        <v>1943</v>
      </c>
      <c r="E6054" s="92">
        <v>1</v>
      </c>
      <c r="F6054" s="92">
        <v>15</v>
      </c>
      <c r="G6054" s="325">
        <v>10.56522</v>
      </c>
    </row>
    <row r="6055" spans="1:7" s="55" customFormat="1" ht="51.75" x14ac:dyDescent="0.25">
      <c r="A6055" s="143" t="s">
        <v>3115</v>
      </c>
      <c r="B6055" s="149" t="s">
        <v>3189</v>
      </c>
      <c r="C6055" s="90">
        <v>2022</v>
      </c>
      <c r="D6055" s="265" t="s">
        <v>1943</v>
      </c>
      <c r="E6055" s="92">
        <v>1</v>
      </c>
      <c r="F6055" s="92">
        <v>15</v>
      </c>
      <c r="G6055" s="325">
        <v>10.56522</v>
      </c>
    </row>
    <row r="6056" spans="1:7" s="55" customFormat="1" ht="51.75" x14ac:dyDescent="0.25">
      <c r="A6056" s="143" t="s">
        <v>3115</v>
      </c>
      <c r="B6056" s="149" t="s">
        <v>3189</v>
      </c>
      <c r="C6056" s="90">
        <v>2022</v>
      </c>
      <c r="D6056" s="265" t="s">
        <v>1943</v>
      </c>
      <c r="E6056" s="92">
        <v>1</v>
      </c>
      <c r="F6056" s="92">
        <v>15</v>
      </c>
      <c r="G6056" s="325">
        <v>10.56523</v>
      </c>
    </row>
    <row r="6057" spans="1:7" s="55" customFormat="1" ht="51.75" x14ac:dyDescent="0.25">
      <c r="A6057" s="143" t="s">
        <v>3115</v>
      </c>
      <c r="B6057" s="149" t="s">
        <v>3189</v>
      </c>
      <c r="C6057" s="90">
        <v>2022</v>
      </c>
      <c r="D6057" s="265" t="s">
        <v>1943</v>
      </c>
      <c r="E6057" s="92">
        <v>1</v>
      </c>
      <c r="F6057" s="92">
        <v>15</v>
      </c>
      <c r="G6057" s="325">
        <v>8.7233999999999998</v>
      </c>
    </row>
    <row r="6058" spans="1:7" s="55" customFormat="1" ht="51.75" x14ac:dyDescent="0.25">
      <c r="A6058" s="143" t="s">
        <v>3115</v>
      </c>
      <c r="B6058" s="149" t="s">
        <v>3189</v>
      </c>
      <c r="C6058" s="90">
        <v>2022</v>
      </c>
      <c r="D6058" s="265" t="s">
        <v>1943</v>
      </c>
      <c r="E6058" s="92">
        <v>1</v>
      </c>
      <c r="F6058" s="92">
        <v>15</v>
      </c>
      <c r="G6058" s="325">
        <v>8.7233999999999998</v>
      </c>
    </row>
    <row r="6059" spans="1:7" s="55" customFormat="1" ht="51.75" x14ac:dyDescent="0.25">
      <c r="A6059" s="143" t="s">
        <v>3115</v>
      </c>
      <c r="B6059" s="149" t="s">
        <v>3189</v>
      </c>
      <c r="C6059" s="90">
        <v>2022</v>
      </c>
      <c r="D6059" s="265" t="s">
        <v>1943</v>
      </c>
      <c r="E6059" s="92">
        <v>1</v>
      </c>
      <c r="F6059" s="92">
        <v>15</v>
      </c>
      <c r="G6059" s="325">
        <v>8.7233999999999998</v>
      </c>
    </row>
    <row r="6060" spans="1:7" s="55" customFormat="1" ht="51.75" x14ac:dyDescent="0.25">
      <c r="A6060" s="143" t="s">
        <v>3115</v>
      </c>
      <c r="B6060" s="149" t="s">
        <v>3189</v>
      </c>
      <c r="C6060" s="90">
        <v>2022</v>
      </c>
      <c r="D6060" s="265" t="s">
        <v>1943</v>
      </c>
      <c r="E6060" s="92">
        <v>1</v>
      </c>
      <c r="F6060" s="92">
        <v>15</v>
      </c>
      <c r="G6060" s="325">
        <v>8.7233999999999998</v>
      </c>
    </row>
    <row r="6061" spans="1:7" s="55" customFormat="1" ht="51.75" x14ac:dyDescent="0.25">
      <c r="A6061" s="143" t="s">
        <v>3115</v>
      </c>
      <c r="B6061" s="149" t="s">
        <v>3189</v>
      </c>
      <c r="C6061" s="90">
        <v>2022</v>
      </c>
      <c r="D6061" s="265" t="s">
        <v>1943</v>
      </c>
      <c r="E6061" s="92">
        <v>1</v>
      </c>
      <c r="F6061" s="92">
        <v>15</v>
      </c>
      <c r="G6061" s="325">
        <v>8.7233999999999998</v>
      </c>
    </row>
    <row r="6062" spans="1:7" s="55" customFormat="1" ht="51.75" x14ac:dyDescent="0.25">
      <c r="A6062" s="143" t="s">
        <v>3115</v>
      </c>
      <c r="B6062" s="149" t="s">
        <v>3189</v>
      </c>
      <c r="C6062" s="90">
        <v>2022</v>
      </c>
      <c r="D6062" s="265" t="s">
        <v>1943</v>
      </c>
      <c r="E6062" s="92">
        <v>1</v>
      </c>
      <c r="F6062" s="92">
        <v>15</v>
      </c>
      <c r="G6062" s="325">
        <v>2.9834899999999998</v>
      </c>
    </row>
    <row r="6063" spans="1:7" s="55" customFormat="1" ht="51.75" x14ac:dyDescent="0.25">
      <c r="A6063" s="143" t="s">
        <v>3115</v>
      </c>
      <c r="B6063" s="149" t="s">
        <v>3189</v>
      </c>
      <c r="C6063" s="90">
        <v>2022</v>
      </c>
      <c r="D6063" s="265" t="s">
        <v>1943</v>
      </c>
      <c r="E6063" s="92">
        <v>1</v>
      </c>
      <c r="F6063" s="92">
        <v>15</v>
      </c>
      <c r="G6063" s="325">
        <v>3.5394800000000002</v>
      </c>
    </row>
    <row r="6064" spans="1:7" s="55" customFormat="1" ht="51.75" x14ac:dyDescent="0.25">
      <c r="A6064" s="143" t="s">
        <v>3115</v>
      </c>
      <c r="B6064" s="149" t="s">
        <v>3189</v>
      </c>
      <c r="C6064" s="90">
        <v>2022</v>
      </c>
      <c r="D6064" s="265" t="s">
        <v>1943</v>
      </c>
      <c r="E6064" s="92">
        <v>1</v>
      </c>
      <c r="F6064" s="92">
        <v>15</v>
      </c>
      <c r="G6064" s="325">
        <v>3.5394899999999998</v>
      </c>
    </row>
    <row r="6065" spans="1:7" s="55" customFormat="1" ht="51.75" x14ac:dyDescent="0.25">
      <c r="A6065" s="143" t="s">
        <v>3115</v>
      </c>
      <c r="B6065" s="149" t="s">
        <v>3189</v>
      </c>
      <c r="C6065" s="90">
        <v>2022</v>
      </c>
      <c r="D6065" s="265" t="s">
        <v>1943</v>
      </c>
      <c r="E6065" s="92">
        <v>1</v>
      </c>
      <c r="F6065" s="92">
        <v>15</v>
      </c>
      <c r="G6065" s="325">
        <v>3.7339799999999999</v>
      </c>
    </row>
    <row r="6066" spans="1:7" s="55" customFormat="1" ht="51.75" x14ac:dyDescent="0.25">
      <c r="A6066" s="143" t="s">
        <v>3115</v>
      </c>
      <c r="B6066" s="149" t="s">
        <v>3189</v>
      </c>
      <c r="C6066" s="90">
        <v>2022</v>
      </c>
      <c r="D6066" s="265" t="s">
        <v>1943</v>
      </c>
      <c r="E6066" s="92">
        <v>1</v>
      </c>
      <c r="F6066" s="92">
        <v>15</v>
      </c>
      <c r="G6066" s="325">
        <v>8.8278199999999991</v>
      </c>
    </row>
    <row r="6067" spans="1:7" s="55" customFormat="1" ht="51.75" x14ac:dyDescent="0.25">
      <c r="A6067" s="143" t="s">
        <v>3115</v>
      </c>
      <c r="B6067" s="149" t="s">
        <v>3189</v>
      </c>
      <c r="C6067" s="90">
        <v>2022</v>
      </c>
      <c r="D6067" s="265" t="s">
        <v>1943</v>
      </c>
      <c r="E6067" s="92">
        <v>1</v>
      </c>
      <c r="F6067" s="92">
        <v>15</v>
      </c>
      <c r="G6067" s="325">
        <v>8.8278199999999991</v>
      </c>
    </row>
    <row r="6068" spans="1:7" s="55" customFormat="1" ht="51.75" x14ac:dyDescent="0.25">
      <c r="A6068" s="143" t="s">
        <v>3115</v>
      </c>
      <c r="B6068" s="149" t="s">
        <v>3189</v>
      </c>
      <c r="C6068" s="90">
        <v>2022</v>
      </c>
      <c r="D6068" s="265" t="s">
        <v>1943</v>
      </c>
      <c r="E6068" s="92">
        <v>1</v>
      </c>
      <c r="F6068" s="92">
        <v>15</v>
      </c>
      <c r="G6068" s="325">
        <v>8.8278199999999991</v>
      </c>
    </row>
    <row r="6069" spans="1:7" s="55" customFormat="1" ht="51.75" x14ac:dyDescent="0.25">
      <c r="A6069" s="143" t="s">
        <v>3115</v>
      </c>
      <c r="B6069" s="149" t="s">
        <v>3189</v>
      </c>
      <c r="C6069" s="90">
        <v>2022</v>
      </c>
      <c r="D6069" s="265" t="s">
        <v>1943</v>
      </c>
      <c r="E6069" s="92">
        <v>1</v>
      </c>
      <c r="F6069" s="92">
        <v>15</v>
      </c>
      <c r="G6069" s="325">
        <v>8.8278199999999991</v>
      </c>
    </row>
    <row r="6070" spans="1:7" s="55" customFormat="1" ht="51.75" x14ac:dyDescent="0.25">
      <c r="A6070" s="143" t="s">
        <v>3115</v>
      </c>
      <c r="B6070" s="149" t="s">
        <v>3189</v>
      </c>
      <c r="C6070" s="90">
        <v>2022</v>
      </c>
      <c r="D6070" s="265" t="s">
        <v>1943</v>
      </c>
      <c r="E6070" s="92">
        <v>1</v>
      </c>
      <c r="F6070" s="92">
        <v>15</v>
      </c>
      <c r="G6070" s="325">
        <v>3.9414699999999998</v>
      </c>
    </row>
    <row r="6071" spans="1:7" s="55" customFormat="1" ht="51.75" x14ac:dyDescent="0.25">
      <c r="A6071" s="143" t="s">
        <v>3115</v>
      </c>
      <c r="B6071" s="149" t="s">
        <v>3190</v>
      </c>
      <c r="C6071" s="90">
        <v>2022</v>
      </c>
      <c r="D6071" s="265" t="s">
        <v>1943</v>
      </c>
      <c r="E6071" s="92">
        <v>1</v>
      </c>
      <c r="F6071" s="92">
        <v>15</v>
      </c>
      <c r="G6071" s="325">
        <v>8.3166600000000006</v>
      </c>
    </row>
    <row r="6072" spans="1:7" s="55" customFormat="1" ht="51.75" x14ac:dyDescent="0.25">
      <c r="A6072" s="143" t="s">
        <v>3115</v>
      </c>
      <c r="B6072" s="149" t="s">
        <v>3190</v>
      </c>
      <c r="C6072" s="90">
        <v>2022</v>
      </c>
      <c r="D6072" s="265" t="s">
        <v>1943</v>
      </c>
      <c r="E6072" s="92">
        <v>1</v>
      </c>
      <c r="F6072" s="92">
        <v>15</v>
      </c>
      <c r="G6072" s="325">
        <v>8.3166700000000002</v>
      </c>
    </row>
    <row r="6073" spans="1:7" s="55" customFormat="1" ht="51.75" x14ac:dyDescent="0.25">
      <c r="A6073" s="143" t="s">
        <v>3115</v>
      </c>
      <c r="B6073" s="149" t="s">
        <v>3190</v>
      </c>
      <c r="C6073" s="90">
        <v>2022</v>
      </c>
      <c r="D6073" s="265" t="s">
        <v>1943</v>
      </c>
      <c r="E6073" s="92">
        <v>1</v>
      </c>
      <c r="F6073" s="92">
        <v>15</v>
      </c>
      <c r="G6073" s="325">
        <v>6.9781199999999997</v>
      </c>
    </row>
    <row r="6074" spans="1:7" s="55" customFormat="1" ht="51.75" x14ac:dyDescent="0.25">
      <c r="A6074" s="143" t="s">
        <v>3115</v>
      </c>
      <c r="B6074" s="149" t="s">
        <v>3190</v>
      </c>
      <c r="C6074" s="90">
        <v>2022</v>
      </c>
      <c r="D6074" s="265" t="s">
        <v>1943</v>
      </c>
      <c r="E6074" s="92">
        <v>1</v>
      </c>
      <c r="F6074" s="92">
        <v>15</v>
      </c>
      <c r="G6074" s="325">
        <v>6.97811</v>
      </c>
    </row>
    <row r="6075" spans="1:7" s="55" customFormat="1" ht="51.75" x14ac:dyDescent="0.25">
      <c r="A6075" s="143" t="s">
        <v>3115</v>
      </c>
      <c r="B6075" s="149" t="s">
        <v>3190</v>
      </c>
      <c r="C6075" s="90">
        <v>2022</v>
      </c>
      <c r="D6075" s="265" t="s">
        <v>1943</v>
      </c>
      <c r="E6075" s="92">
        <v>1</v>
      </c>
      <c r="F6075" s="92">
        <v>15</v>
      </c>
      <c r="G6075" s="325">
        <v>6.97811</v>
      </c>
    </row>
    <row r="6076" spans="1:7" s="55" customFormat="1" ht="51.75" x14ac:dyDescent="0.25">
      <c r="A6076" s="143" t="s">
        <v>3115</v>
      </c>
      <c r="B6076" s="149" t="s">
        <v>3190</v>
      </c>
      <c r="C6076" s="90">
        <v>2022</v>
      </c>
      <c r="D6076" s="265" t="s">
        <v>1943</v>
      </c>
      <c r="E6076" s="92">
        <v>1</v>
      </c>
      <c r="F6076" s="92">
        <v>15</v>
      </c>
      <c r="G6076" s="325">
        <v>11.274319999999999</v>
      </c>
    </row>
    <row r="6077" spans="1:7" s="55" customFormat="1" ht="51.75" x14ac:dyDescent="0.25">
      <c r="A6077" s="143" t="s">
        <v>3115</v>
      </c>
      <c r="B6077" s="149" t="s">
        <v>3190</v>
      </c>
      <c r="C6077" s="90">
        <v>2022</v>
      </c>
      <c r="D6077" s="265" t="s">
        <v>1943</v>
      </c>
      <c r="E6077" s="92">
        <v>1</v>
      </c>
      <c r="F6077" s="92">
        <v>15</v>
      </c>
      <c r="G6077" s="325">
        <v>11.274319999999999</v>
      </c>
    </row>
    <row r="6078" spans="1:7" s="55" customFormat="1" ht="51.75" x14ac:dyDescent="0.25">
      <c r="A6078" s="143" t="s">
        <v>3115</v>
      </c>
      <c r="B6078" s="149" t="s">
        <v>3190</v>
      </c>
      <c r="C6078" s="90">
        <v>2022</v>
      </c>
      <c r="D6078" s="265" t="s">
        <v>1943</v>
      </c>
      <c r="E6078" s="92">
        <v>1</v>
      </c>
      <c r="F6078" s="92">
        <v>15</v>
      </c>
      <c r="G6078" s="325">
        <v>6.1871200000000002</v>
      </c>
    </row>
    <row r="6079" spans="1:7" s="55" customFormat="1" ht="51.75" x14ac:dyDescent="0.25">
      <c r="A6079" s="143" t="s">
        <v>3115</v>
      </c>
      <c r="B6079" s="149" t="s">
        <v>3190</v>
      </c>
      <c r="C6079" s="90">
        <v>2022</v>
      </c>
      <c r="D6079" s="265" t="s">
        <v>1943</v>
      </c>
      <c r="E6079" s="92">
        <v>1</v>
      </c>
      <c r="F6079" s="92">
        <v>15</v>
      </c>
      <c r="G6079" s="325">
        <v>4.1924899999999994</v>
      </c>
    </row>
    <row r="6080" spans="1:7" s="55" customFormat="1" ht="51.75" x14ac:dyDescent="0.25">
      <c r="A6080" s="143" t="s">
        <v>3115</v>
      </c>
      <c r="B6080" s="149" t="s">
        <v>3190</v>
      </c>
      <c r="C6080" s="90">
        <v>2022</v>
      </c>
      <c r="D6080" s="265" t="s">
        <v>1943</v>
      </c>
      <c r="E6080" s="92">
        <v>1</v>
      </c>
      <c r="F6080" s="92">
        <v>15</v>
      </c>
      <c r="G6080" s="325">
        <v>9.2796900000000004</v>
      </c>
    </row>
    <row r="6081" spans="1:7" s="55" customFormat="1" ht="51.75" x14ac:dyDescent="0.25">
      <c r="A6081" s="143" t="s">
        <v>3115</v>
      </c>
      <c r="B6081" s="149" t="s">
        <v>3191</v>
      </c>
      <c r="C6081" s="90">
        <v>2022</v>
      </c>
      <c r="D6081" s="265" t="s">
        <v>1943</v>
      </c>
      <c r="E6081" s="92">
        <v>1</v>
      </c>
      <c r="F6081" s="92">
        <v>15</v>
      </c>
      <c r="G6081" s="325">
        <v>9.9543199999999992</v>
      </c>
    </row>
    <row r="6082" spans="1:7" s="55" customFormat="1" ht="51.75" x14ac:dyDescent="0.25">
      <c r="A6082" s="143" t="s">
        <v>3115</v>
      </c>
      <c r="B6082" s="149" t="s">
        <v>3191</v>
      </c>
      <c r="C6082" s="90">
        <v>2022</v>
      </c>
      <c r="D6082" s="265" t="s">
        <v>1943</v>
      </c>
      <c r="E6082" s="92">
        <v>1</v>
      </c>
      <c r="F6082" s="92">
        <v>3</v>
      </c>
      <c r="G6082" s="325">
        <v>9.9543199999999992</v>
      </c>
    </row>
    <row r="6083" spans="1:7" s="55" customFormat="1" ht="51.75" x14ac:dyDescent="0.25">
      <c r="A6083" s="143" t="s">
        <v>3115</v>
      </c>
      <c r="B6083" s="149" t="s">
        <v>3191</v>
      </c>
      <c r="C6083" s="90">
        <v>2022</v>
      </c>
      <c r="D6083" s="265" t="s">
        <v>1943</v>
      </c>
      <c r="E6083" s="92">
        <v>1</v>
      </c>
      <c r="F6083" s="92">
        <v>15</v>
      </c>
      <c r="G6083" s="325">
        <v>10.870809999999999</v>
      </c>
    </row>
    <row r="6084" spans="1:7" s="55" customFormat="1" ht="51.75" x14ac:dyDescent="0.25">
      <c r="A6084" s="143" t="s">
        <v>3115</v>
      </c>
      <c r="B6084" s="149" t="s">
        <v>3191</v>
      </c>
      <c r="C6084" s="90">
        <v>2022</v>
      </c>
      <c r="D6084" s="265" t="s">
        <v>1943</v>
      </c>
      <c r="E6084" s="92">
        <v>1</v>
      </c>
      <c r="F6084" s="92">
        <v>15</v>
      </c>
      <c r="G6084" s="325">
        <v>10.870809999999999</v>
      </c>
    </row>
    <row r="6085" spans="1:7" s="55" customFormat="1" ht="51.75" x14ac:dyDescent="0.25">
      <c r="A6085" s="143" t="s">
        <v>3115</v>
      </c>
      <c r="B6085" s="149" t="s">
        <v>3191</v>
      </c>
      <c r="C6085" s="90">
        <v>2022</v>
      </c>
      <c r="D6085" s="265" t="s">
        <v>1943</v>
      </c>
      <c r="E6085" s="92">
        <v>1</v>
      </c>
      <c r="F6085" s="92">
        <v>5</v>
      </c>
      <c r="G6085" s="325">
        <v>10.870809999999999</v>
      </c>
    </row>
    <row r="6086" spans="1:7" s="55" customFormat="1" ht="51.75" x14ac:dyDescent="0.25">
      <c r="A6086" s="143" t="s">
        <v>3115</v>
      </c>
      <c r="B6086" s="149" t="s">
        <v>3191</v>
      </c>
      <c r="C6086" s="90">
        <v>2022</v>
      </c>
      <c r="D6086" s="265" t="s">
        <v>1943</v>
      </c>
      <c r="E6086" s="92">
        <v>1</v>
      </c>
      <c r="F6086" s="92">
        <v>15</v>
      </c>
      <c r="G6086" s="325">
        <v>11.650450000000001</v>
      </c>
    </row>
    <row r="6087" spans="1:7" s="55" customFormat="1" ht="51.75" x14ac:dyDescent="0.25">
      <c r="A6087" s="143" t="s">
        <v>3115</v>
      </c>
      <c r="B6087" s="149" t="s">
        <v>3191</v>
      </c>
      <c r="C6087" s="90">
        <v>2022</v>
      </c>
      <c r="D6087" s="265" t="s">
        <v>1943</v>
      </c>
      <c r="E6087" s="92">
        <v>1</v>
      </c>
      <c r="F6087" s="92">
        <v>15</v>
      </c>
      <c r="G6087" s="325">
        <v>11.650450000000001</v>
      </c>
    </row>
    <row r="6088" spans="1:7" s="55" customFormat="1" ht="51.75" x14ac:dyDescent="0.25">
      <c r="A6088" s="143" t="s">
        <v>3115</v>
      </c>
      <c r="B6088" s="149" t="s">
        <v>3191</v>
      </c>
      <c r="C6088" s="90">
        <v>2022</v>
      </c>
      <c r="D6088" s="265" t="s">
        <v>1943</v>
      </c>
      <c r="E6088" s="92">
        <v>1</v>
      </c>
      <c r="F6088" s="92">
        <v>15</v>
      </c>
      <c r="G6088" s="325">
        <v>10.620979999999999</v>
      </c>
    </row>
    <row r="6089" spans="1:7" s="55" customFormat="1" ht="51.75" x14ac:dyDescent="0.25">
      <c r="A6089" s="143" t="s">
        <v>3115</v>
      </c>
      <c r="B6089" s="149" t="s">
        <v>3191</v>
      </c>
      <c r="C6089" s="90">
        <v>2022</v>
      </c>
      <c r="D6089" s="265" t="s">
        <v>1943</v>
      </c>
      <c r="E6089" s="92">
        <v>1</v>
      </c>
      <c r="F6089" s="92">
        <v>15</v>
      </c>
      <c r="G6089" s="325">
        <v>9.0847999999999995</v>
      </c>
    </row>
    <row r="6090" spans="1:7" s="55" customFormat="1" ht="51.75" x14ac:dyDescent="0.25">
      <c r="A6090" s="143" t="s">
        <v>3115</v>
      </c>
      <c r="B6090" s="149" t="s">
        <v>3192</v>
      </c>
      <c r="C6090" s="90">
        <v>2022</v>
      </c>
      <c r="D6090" s="265" t="s">
        <v>1943</v>
      </c>
      <c r="E6090" s="92">
        <v>1</v>
      </c>
      <c r="F6090" s="92">
        <v>5</v>
      </c>
      <c r="G6090" s="113">
        <v>1.5191966699999999</v>
      </c>
    </row>
    <row r="6091" spans="1:7" s="55" customFormat="1" ht="51.75" x14ac:dyDescent="0.25">
      <c r="A6091" s="143" t="s">
        <v>3115</v>
      </c>
      <c r="B6091" s="149" t="s">
        <v>3192</v>
      </c>
      <c r="C6091" s="90">
        <v>2022</v>
      </c>
      <c r="D6091" s="265" t="s">
        <v>1943</v>
      </c>
      <c r="E6091" s="92">
        <v>1</v>
      </c>
      <c r="F6091" s="92">
        <v>5</v>
      </c>
      <c r="G6091" s="113">
        <v>1.5191966699999999</v>
      </c>
    </row>
    <row r="6092" spans="1:7" s="55" customFormat="1" ht="51.75" x14ac:dyDescent="0.25">
      <c r="A6092" s="143" t="s">
        <v>3115</v>
      </c>
      <c r="B6092" s="149" t="s">
        <v>3192</v>
      </c>
      <c r="C6092" s="90">
        <v>2022</v>
      </c>
      <c r="D6092" s="265" t="s">
        <v>1943</v>
      </c>
      <c r="E6092" s="92">
        <v>1</v>
      </c>
      <c r="F6092" s="92">
        <v>5</v>
      </c>
      <c r="G6092" s="113">
        <v>1.5191966699999999</v>
      </c>
    </row>
    <row r="6093" spans="1:7" s="55" customFormat="1" ht="51.75" x14ac:dyDescent="0.25">
      <c r="A6093" s="143" t="s">
        <v>3115</v>
      </c>
      <c r="B6093" s="149" t="s">
        <v>3192</v>
      </c>
      <c r="C6093" s="90">
        <v>2022</v>
      </c>
      <c r="D6093" s="265" t="s">
        <v>1943</v>
      </c>
      <c r="E6093" s="92">
        <v>1</v>
      </c>
      <c r="F6093" s="92">
        <v>6</v>
      </c>
      <c r="G6093" s="113">
        <v>1.5191966699999999</v>
      </c>
    </row>
    <row r="6094" spans="1:7" s="55" customFormat="1" ht="51.75" x14ac:dyDescent="0.25">
      <c r="A6094" s="143" t="s">
        <v>3115</v>
      </c>
      <c r="B6094" s="149" t="s">
        <v>3193</v>
      </c>
      <c r="C6094" s="90">
        <v>2022</v>
      </c>
      <c r="D6094" s="265" t="s">
        <v>1943</v>
      </c>
      <c r="E6094" s="92">
        <v>1</v>
      </c>
      <c r="F6094" s="92">
        <v>1</v>
      </c>
      <c r="G6094" s="113">
        <v>20.121639999999999</v>
      </c>
    </row>
    <row r="6095" spans="1:7" s="55" customFormat="1" ht="51.75" x14ac:dyDescent="0.25">
      <c r="A6095" s="143" t="s">
        <v>3115</v>
      </c>
      <c r="B6095" s="149" t="s">
        <v>3194</v>
      </c>
      <c r="C6095" s="90">
        <v>2022</v>
      </c>
      <c r="D6095" s="265" t="s">
        <v>1943</v>
      </c>
      <c r="E6095" s="92">
        <v>1</v>
      </c>
      <c r="F6095" s="92">
        <v>1</v>
      </c>
      <c r="G6095" s="113">
        <v>20.121639999999999</v>
      </c>
    </row>
    <row r="6096" spans="1:7" s="55" customFormat="1" ht="51.75" x14ac:dyDescent="0.25">
      <c r="A6096" s="143" t="s">
        <v>3115</v>
      </c>
      <c r="B6096" s="149" t="s">
        <v>3195</v>
      </c>
      <c r="C6096" s="90">
        <v>2022</v>
      </c>
      <c r="D6096" s="265" t="s">
        <v>1943</v>
      </c>
      <c r="E6096" s="92">
        <v>1</v>
      </c>
      <c r="F6096" s="92">
        <v>3</v>
      </c>
      <c r="G6096" s="113">
        <v>10.94974</v>
      </c>
    </row>
    <row r="6097" spans="1:7" s="55" customFormat="1" ht="31.9" hidden="1" customHeight="1" outlineLevel="1" x14ac:dyDescent="0.25">
      <c r="A6097" s="143" t="s">
        <v>89</v>
      </c>
      <c r="B6097" s="149" t="s">
        <v>3196</v>
      </c>
      <c r="C6097" s="90"/>
      <c r="D6097" s="182"/>
      <c r="E6097" s="92"/>
      <c r="F6097" s="93"/>
      <c r="G6097" s="94"/>
    </row>
    <row r="6098" spans="1:7" s="55" customFormat="1" ht="31.9" hidden="1" customHeight="1" outlineLevel="1" x14ac:dyDescent="0.25">
      <c r="A6098" s="143" t="s">
        <v>90</v>
      </c>
      <c r="B6098" s="149" t="s">
        <v>3197</v>
      </c>
      <c r="C6098" s="90"/>
      <c r="D6098" s="182"/>
      <c r="E6098" s="92"/>
      <c r="F6098" s="93"/>
      <c r="G6098" s="94"/>
    </row>
    <row r="6099" spans="1:7" s="55" customFormat="1" ht="17.25" collapsed="1" x14ac:dyDescent="0.25">
      <c r="A6099" s="143" t="s">
        <v>3117</v>
      </c>
      <c r="B6099" s="151" t="s">
        <v>326</v>
      </c>
      <c r="C6099" s="261"/>
      <c r="D6099" s="261"/>
      <c r="E6099" s="310"/>
      <c r="F6099" s="310"/>
      <c r="G6099" s="264"/>
    </row>
    <row r="6100" spans="1:7" s="55" customFormat="1" ht="18" customHeight="1" x14ac:dyDescent="0.3">
      <c r="A6100" s="143" t="s">
        <v>3118</v>
      </c>
      <c r="B6100" s="153" t="s">
        <v>85</v>
      </c>
      <c r="C6100" s="90"/>
      <c r="D6100" s="182"/>
      <c r="E6100" s="253">
        <f>SUM(E6101:E7775)</f>
        <v>1712</v>
      </c>
      <c r="F6100" s="254">
        <f t="shared" ref="F6100:G6100" si="48">SUM(F6101:F7775)</f>
        <v>82382.899999999994</v>
      </c>
      <c r="G6100" s="255">
        <f t="shared" si="48"/>
        <v>31889.689233701778</v>
      </c>
    </row>
    <row r="6101" spans="1:7" s="55" customFormat="1" ht="19.899999999999999" customHeight="1" x14ac:dyDescent="0.25">
      <c r="A6101" s="143" t="s">
        <v>3118</v>
      </c>
      <c r="B6101" s="149" t="s">
        <v>1526</v>
      </c>
      <c r="C6101" s="90">
        <v>2020</v>
      </c>
      <c r="D6101" s="182" t="s">
        <v>110</v>
      </c>
      <c r="E6101" s="92">
        <v>2</v>
      </c>
      <c r="F6101" s="92"/>
      <c r="G6101" s="94">
        <v>143.14703</v>
      </c>
    </row>
    <row r="6102" spans="1:7" s="55" customFormat="1" ht="114.6" customHeight="1" x14ac:dyDescent="0.25">
      <c r="A6102" s="143" t="s">
        <v>3118</v>
      </c>
      <c r="B6102" s="149" t="s">
        <v>1751</v>
      </c>
      <c r="C6102" s="90">
        <v>2021</v>
      </c>
      <c r="D6102" s="182">
        <v>10</v>
      </c>
      <c r="E6102" s="92">
        <v>1</v>
      </c>
      <c r="F6102" s="92">
        <v>100</v>
      </c>
      <c r="G6102" s="94">
        <v>32.32</v>
      </c>
    </row>
    <row r="6103" spans="1:7" s="55" customFormat="1" ht="61.9" customHeight="1" x14ac:dyDescent="0.25">
      <c r="A6103" s="143" t="s">
        <v>3118</v>
      </c>
      <c r="B6103" s="149" t="s">
        <v>1962</v>
      </c>
      <c r="C6103" s="90">
        <v>2021</v>
      </c>
      <c r="D6103" s="182" t="s">
        <v>110</v>
      </c>
      <c r="E6103" s="92">
        <v>1</v>
      </c>
      <c r="F6103" s="92">
        <v>10</v>
      </c>
      <c r="G6103" s="94">
        <v>19.377210000000002</v>
      </c>
    </row>
    <row r="6104" spans="1:7" s="55" customFormat="1" ht="51.75" x14ac:dyDescent="0.25">
      <c r="A6104" s="143" t="s">
        <v>3118</v>
      </c>
      <c r="B6104" s="149" t="s">
        <v>1962</v>
      </c>
      <c r="C6104" s="90">
        <v>2021</v>
      </c>
      <c r="D6104" s="182" t="s">
        <v>110</v>
      </c>
      <c r="E6104" s="92">
        <v>1</v>
      </c>
      <c r="F6104" s="92">
        <v>15</v>
      </c>
      <c r="G6104" s="94">
        <v>27.21369</v>
      </c>
    </row>
    <row r="6105" spans="1:7" s="55" customFormat="1" ht="51.75" x14ac:dyDescent="0.25">
      <c r="A6105" s="143" t="s">
        <v>3118</v>
      </c>
      <c r="B6105" s="149" t="s">
        <v>1962</v>
      </c>
      <c r="C6105" s="90">
        <v>2021</v>
      </c>
      <c r="D6105" s="182" t="s">
        <v>110</v>
      </c>
      <c r="E6105" s="92">
        <v>1</v>
      </c>
      <c r="F6105" s="92">
        <v>10</v>
      </c>
      <c r="G6105" s="94">
        <v>17.68207</v>
      </c>
    </row>
    <row r="6106" spans="1:7" s="55" customFormat="1" ht="51.75" x14ac:dyDescent="0.25">
      <c r="A6106" s="143" t="s">
        <v>3118</v>
      </c>
      <c r="B6106" s="149" t="s">
        <v>1941</v>
      </c>
      <c r="C6106" s="90">
        <v>2021</v>
      </c>
      <c r="D6106" s="182" t="s">
        <v>1943</v>
      </c>
      <c r="E6106" s="92">
        <v>1</v>
      </c>
      <c r="F6106" s="92">
        <v>6</v>
      </c>
      <c r="G6106" s="94">
        <v>16.719850000000001</v>
      </c>
    </row>
    <row r="6107" spans="1:7" s="55" customFormat="1" ht="51.75" x14ac:dyDescent="0.25">
      <c r="A6107" s="143" t="s">
        <v>3118</v>
      </c>
      <c r="B6107" s="149" t="s">
        <v>1941</v>
      </c>
      <c r="C6107" s="90">
        <v>2021</v>
      </c>
      <c r="D6107" s="182" t="s">
        <v>110</v>
      </c>
      <c r="E6107" s="92">
        <v>1</v>
      </c>
      <c r="F6107" s="92">
        <v>10</v>
      </c>
      <c r="G6107" s="94">
        <v>16.38251</v>
      </c>
    </row>
    <row r="6108" spans="1:7" s="55" customFormat="1" ht="51.75" x14ac:dyDescent="0.25">
      <c r="A6108" s="143" t="s">
        <v>3118</v>
      </c>
      <c r="B6108" s="149" t="s">
        <v>1941</v>
      </c>
      <c r="C6108" s="90">
        <v>2021</v>
      </c>
      <c r="D6108" s="182" t="s">
        <v>110</v>
      </c>
      <c r="E6108" s="92">
        <v>1</v>
      </c>
      <c r="F6108" s="92">
        <v>10</v>
      </c>
      <c r="G6108" s="94">
        <v>17.156790000000001</v>
      </c>
    </row>
    <row r="6109" spans="1:7" s="55" customFormat="1" ht="51.75" x14ac:dyDescent="0.25">
      <c r="A6109" s="143" t="s">
        <v>3118</v>
      </c>
      <c r="B6109" s="149" t="s">
        <v>1941</v>
      </c>
      <c r="C6109" s="90">
        <v>2021</v>
      </c>
      <c r="D6109" s="182" t="s">
        <v>110</v>
      </c>
      <c r="E6109" s="92">
        <v>1</v>
      </c>
      <c r="F6109" s="92">
        <v>14</v>
      </c>
      <c r="G6109" s="94">
        <v>17.156790000000001</v>
      </c>
    </row>
    <row r="6110" spans="1:7" s="55" customFormat="1" ht="51.75" x14ac:dyDescent="0.25">
      <c r="A6110" s="143" t="s">
        <v>3118</v>
      </c>
      <c r="B6110" s="149" t="s">
        <v>1963</v>
      </c>
      <c r="C6110" s="90">
        <v>2021</v>
      </c>
      <c r="D6110" s="182" t="s">
        <v>110</v>
      </c>
      <c r="E6110" s="92">
        <v>1</v>
      </c>
      <c r="F6110" s="92">
        <v>15</v>
      </c>
      <c r="G6110" s="94">
        <v>16.302379999999999</v>
      </c>
    </row>
    <row r="6111" spans="1:7" s="55" customFormat="1" ht="51.75" x14ac:dyDescent="0.25">
      <c r="A6111" s="143" t="s">
        <v>3118</v>
      </c>
      <c r="B6111" s="149" t="s">
        <v>1963</v>
      </c>
      <c r="C6111" s="90">
        <v>2021</v>
      </c>
      <c r="D6111" s="182" t="s">
        <v>110</v>
      </c>
      <c r="E6111" s="92">
        <v>1</v>
      </c>
      <c r="F6111" s="92">
        <v>10</v>
      </c>
      <c r="G6111" s="94">
        <v>15.34394</v>
      </c>
    </row>
    <row r="6112" spans="1:7" s="55" customFormat="1" ht="51.75" x14ac:dyDescent="0.25">
      <c r="A6112" s="143" t="s">
        <v>3118</v>
      </c>
      <c r="B6112" s="149" t="s">
        <v>1944</v>
      </c>
      <c r="C6112" s="90">
        <v>2021</v>
      </c>
      <c r="D6112" s="182" t="s">
        <v>110</v>
      </c>
      <c r="E6112" s="92">
        <v>1</v>
      </c>
      <c r="F6112" s="92">
        <v>15</v>
      </c>
      <c r="G6112" s="94">
        <v>7.5237600000000002</v>
      </c>
    </row>
    <row r="6113" spans="1:7" s="55" customFormat="1" ht="51.75" x14ac:dyDescent="0.25">
      <c r="A6113" s="143" t="s">
        <v>3118</v>
      </c>
      <c r="B6113" s="149" t="s">
        <v>1945</v>
      </c>
      <c r="C6113" s="90">
        <v>2021</v>
      </c>
      <c r="D6113" s="182" t="s">
        <v>110</v>
      </c>
      <c r="E6113" s="92">
        <v>1</v>
      </c>
      <c r="F6113" s="92">
        <v>15</v>
      </c>
      <c r="G6113" s="94">
        <v>26.029140000000002</v>
      </c>
    </row>
    <row r="6114" spans="1:7" s="55" customFormat="1" ht="51.75" x14ac:dyDescent="0.25">
      <c r="A6114" s="143" t="s">
        <v>3118</v>
      </c>
      <c r="B6114" s="149" t="s">
        <v>1945</v>
      </c>
      <c r="C6114" s="90">
        <v>2021</v>
      </c>
      <c r="D6114" s="182" t="s">
        <v>110</v>
      </c>
      <c r="E6114" s="92">
        <v>1</v>
      </c>
      <c r="F6114" s="92">
        <v>15</v>
      </c>
      <c r="G6114" s="94">
        <v>16.497530000000001</v>
      </c>
    </row>
    <row r="6115" spans="1:7" s="55" customFormat="1" ht="51.75" x14ac:dyDescent="0.25">
      <c r="A6115" s="143" t="s">
        <v>3118</v>
      </c>
      <c r="B6115" s="149" t="s">
        <v>1945</v>
      </c>
      <c r="C6115" s="90">
        <v>2021</v>
      </c>
      <c r="D6115" s="182" t="s">
        <v>110</v>
      </c>
      <c r="E6115" s="92">
        <v>1</v>
      </c>
      <c r="F6115" s="92">
        <v>15</v>
      </c>
      <c r="G6115" s="94">
        <v>16.497530000000001</v>
      </c>
    </row>
    <row r="6116" spans="1:7" s="55" customFormat="1" ht="51.75" x14ac:dyDescent="0.25">
      <c r="A6116" s="143" t="s">
        <v>3118</v>
      </c>
      <c r="B6116" s="149" t="s">
        <v>1945</v>
      </c>
      <c r="C6116" s="90">
        <v>2021</v>
      </c>
      <c r="D6116" s="182" t="s">
        <v>110</v>
      </c>
      <c r="E6116" s="92">
        <v>1</v>
      </c>
      <c r="F6116" s="92">
        <v>15</v>
      </c>
      <c r="G6116" s="94">
        <v>16.497530000000001</v>
      </c>
    </row>
    <row r="6117" spans="1:7" s="55" customFormat="1" ht="51.75" x14ac:dyDescent="0.25">
      <c r="A6117" s="143" t="s">
        <v>3118</v>
      </c>
      <c r="B6117" s="149" t="s">
        <v>1945</v>
      </c>
      <c r="C6117" s="90">
        <v>2021</v>
      </c>
      <c r="D6117" s="182" t="s">
        <v>110</v>
      </c>
      <c r="E6117" s="92">
        <v>1</v>
      </c>
      <c r="F6117" s="92">
        <v>15</v>
      </c>
      <c r="G6117" s="94">
        <v>6.81541</v>
      </c>
    </row>
    <row r="6118" spans="1:7" s="55" customFormat="1" ht="51.75" x14ac:dyDescent="0.25">
      <c r="A6118" s="143" t="s">
        <v>3118</v>
      </c>
      <c r="B6118" s="149" t="s">
        <v>1945</v>
      </c>
      <c r="C6118" s="90">
        <v>2021</v>
      </c>
      <c r="D6118" s="182" t="s">
        <v>110</v>
      </c>
      <c r="E6118" s="92">
        <v>1</v>
      </c>
      <c r="F6118" s="92">
        <v>15</v>
      </c>
      <c r="G6118" s="94">
        <v>26.029140000000002</v>
      </c>
    </row>
    <row r="6119" spans="1:7" s="55" customFormat="1" ht="51.75" x14ac:dyDescent="0.25">
      <c r="A6119" s="143" t="s">
        <v>3118</v>
      </c>
      <c r="B6119" s="149" t="s">
        <v>1964</v>
      </c>
      <c r="C6119" s="90">
        <v>2021</v>
      </c>
      <c r="D6119" s="182" t="s">
        <v>110</v>
      </c>
      <c r="E6119" s="92">
        <v>1</v>
      </c>
      <c r="F6119" s="92">
        <v>66</v>
      </c>
      <c r="G6119" s="94">
        <v>18.312100000000001</v>
      </c>
    </row>
    <row r="6120" spans="1:7" s="55" customFormat="1" ht="51.75" x14ac:dyDescent="0.25">
      <c r="A6120" s="143" t="s">
        <v>3118</v>
      </c>
      <c r="B6120" s="149" t="s">
        <v>1964</v>
      </c>
      <c r="C6120" s="90">
        <v>2021</v>
      </c>
      <c r="D6120" s="182" t="s">
        <v>110</v>
      </c>
      <c r="E6120" s="92">
        <v>1</v>
      </c>
      <c r="F6120" s="92">
        <v>15</v>
      </c>
      <c r="G6120" s="94">
        <v>15.39147</v>
      </c>
    </row>
    <row r="6121" spans="1:7" s="55" customFormat="1" ht="51.75" x14ac:dyDescent="0.25">
      <c r="A6121" s="143" t="s">
        <v>3118</v>
      </c>
      <c r="B6121" s="149" t="s">
        <v>1946</v>
      </c>
      <c r="C6121" s="90">
        <v>2021</v>
      </c>
      <c r="D6121" s="182" t="s">
        <v>110</v>
      </c>
      <c r="E6121" s="92">
        <v>1</v>
      </c>
      <c r="F6121" s="92">
        <v>15</v>
      </c>
      <c r="G6121" s="94">
        <v>19.264240000000001</v>
      </c>
    </row>
    <row r="6122" spans="1:7" s="55" customFormat="1" ht="51.75" x14ac:dyDescent="0.25">
      <c r="A6122" s="143" t="s">
        <v>3118</v>
      </c>
      <c r="B6122" s="149" t="s">
        <v>1946</v>
      </c>
      <c r="C6122" s="90">
        <v>2021</v>
      </c>
      <c r="D6122" s="182" t="s">
        <v>110</v>
      </c>
      <c r="E6122" s="92">
        <v>1</v>
      </c>
      <c r="F6122" s="92">
        <v>15</v>
      </c>
      <c r="G6122" s="94">
        <v>16.91431</v>
      </c>
    </row>
    <row r="6123" spans="1:7" s="55" customFormat="1" ht="51.75" x14ac:dyDescent="0.25">
      <c r="A6123" s="143" t="s">
        <v>3118</v>
      </c>
      <c r="B6123" s="149" t="s">
        <v>1946</v>
      </c>
      <c r="C6123" s="90">
        <v>2021</v>
      </c>
      <c r="D6123" s="182" t="s">
        <v>110</v>
      </c>
      <c r="E6123" s="92">
        <v>1</v>
      </c>
      <c r="F6123" s="92">
        <v>15</v>
      </c>
      <c r="G6123" s="94">
        <v>11.68018</v>
      </c>
    </row>
    <row r="6124" spans="1:7" s="55" customFormat="1" ht="51.75" x14ac:dyDescent="0.25">
      <c r="A6124" s="143" t="s">
        <v>3118</v>
      </c>
      <c r="B6124" s="149" t="s">
        <v>1946</v>
      </c>
      <c r="C6124" s="90">
        <v>2021</v>
      </c>
      <c r="D6124" s="182" t="s">
        <v>110</v>
      </c>
      <c r="E6124" s="92">
        <v>1</v>
      </c>
      <c r="F6124" s="92">
        <v>15</v>
      </c>
      <c r="G6124" s="94">
        <v>11.68018</v>
      </c>
    </row>
    <row r="6125" spans="1:7" s="55" customFormat="1" ht="51.75" x14ac:dyDescent="0.25">
      <c r="A6125" s="143" t="s">
        <v>3118</v>
      </c>
      <c r="B6125" s="149" t="s">
        <v>1946</v>
      </c>
      <c r="C6125" s="90">
        <v>2021</v>
      </c>
      <c r="D6125" s="182" t="s">
        <v>110</v>
      </c>
      <c r="E6125" s="92">
        <v>1</v>
      </c>
      <c r="F6125" s="92">
        <v>15</v>
      </c>
      <c r="G6125" s="94">
        <v>16.91431</v>
      </c>
    </row>
    <row r="6126" spans="1:7" s="55" customFormat="1" ht="51.75" x14ac:dyDescent="0.25">
      <c r="A6126" s="143" t="s">
        <v>3118</v>
      </c>
      <c r="B6126" s="149" t="s">
        <v>1946</v>
      </c>
      <c r="C6126" s="90">
        <v>2021</v>
      </c>
      <c r="D6126" s="182" t="s">
        <v>110</v>
      </c>
      <c r="E6126" s="92">
        <v>1</v>
      </c>
      <c r="F6126" s="92">
        <v>15</v>
      </c>
      <c r="G6126" s="94">
        <v>16.91432</v>
      </c>
    </row>
    <row r="6127" spans="1:7" s="55" customFormat="1" ht="51.75" x14ac:dyDescent="0.25">
      <c r="A6127" s="143" t="s">
        <v>3118</v>
      </c>
      <c r="B6127" s="149" t="s">
        <v>1946</v>
      </c>
      <c r="C6127" s="90">
        <v>2021</v>
      </c>
      <c r="D6127" s="182" t="s">
        <v>110</v>
      </c>
      <c r="E6127" s="92">
        <v>1</v>
      </c>
      <c r="F6127" s="92">
        <v>15</v>
      </c>
      <c r="G6127" s="94">
        <v>16.91432</v>
      </c>
    </row>
    <row r="6128" spans="1:7" s="55" customFormat="1" ht="51.75" x14ac:dyDescent="0.25">
      <c r="A6128" s="143" t="s">
        <v>3118</v>
      </c>
      <c r="B6128" s="149" t="s">
        <v>1946</v>
      </c>
      <c r="C6128" s="90">
        <v>2021</v>
      </c>
      <c r="D6128" s="182" t="s">
        <v>110</v>
      </c>
      <c r="E6128" s="92">
        <v>1</v>
      </c>
      <c r="F6128" s="92">
        <v>15</v>
      </c>
      <c r="G6128" s="94">
        <v>16.91432</v>
      </c>
    </row>
    <row r="6129" spans="1:7" s="55" customFormat="1" ht="51.75" x14ac:dyDescent="0.25">
      <c r="A6129" s="143" t="s">
        <v>3118</v>
      </c>
      <c r="B6129" s="149" t="s">
        <v>1946</v>
      </c>
      <c r="C6129" s="90">
        <v>2021</v>
      </c>
      <c r="D6129" s="182" t="s">
        <v>110</v>
      </c>
      <c r="E6129" s="92">
        <v>1</v>
      </c>
      <c r="F6129" s="92">
        <v>15</v>
      </c>
      <c r="G6129" s="94">
        <v>6.8931899999999997</v>
      </c>
    </row>
    <row r="6130" spans="1:7" s="55" customFormat="1" ht="51.75" x14ac:dyDescent="0.25">
      <c r="A6130" s="143" t="s">
        <v>3118</v>
      </c>
      <c r="B6130" s="149" t="s">
        <v>1946</v>
      </c>
      <c r="C6130" s="90">
        <v>2021</v>
      </c>
      <c r="D6130" s="182" t="s">
        <v>110</v>
      </c>
      <c r="E6130" s="92">
        <v>1</v>
      </c>
      <c r="F6130" s="92">
        <v>15</v>
      </c>
      <c r="G6130" s="94">
        <v>7.2321799999999996</v>
      </c>
    </row>
    <row r="6131" spans="1:7" s="55" customFormat="1" ht="51.75" x14ac:dyDescent="0.25">
      <c r="A6131" s="143" t="s">
        <v>3118</v>
      </c>
      <c r="B6131" s="149" t="s">
        <v>1946</v>
      </c>
      <c r="C6131" s="90">
        <v>2021</v>
      </c>
      <c r="D6131" s="182" t="s">
        <v>110</v>
      </c>
      <c r="E6131" s="92">
        <v>1</v>
      </c>
      <c r="F6131" s="92">
        <v>15</v>
      </c>
      <c r="G6131" s="94">
        <v>7.2321799999999996</v>
      </c>
    </row>
    <row r="6132" spans="1:7" s="55" customFormat="1" ht="51.75" x14ac:dyDescent="0.25">
      <c r="A6132" s="143" t="s">
        <v>3118</v>
      </c>
      <c r="B6132" s="149" t="s">
        <v>1946</v>
      </c>
      <c r="C6132" s="90">
        <v>2021</v>
      </c>
      <c r="D6132" s="182" t="s">
        <v>110</v>
      </c>
      <c r="E6132" s="92">
        <v>1</v>
      </c>
      <c r="F6132" s="92">
        <v>15</v>
      </c>
      <c r="G6132" s="94">
        <v>7.2321799999999996</v>
      </c>
    </row>
    <row r="6133" spans="1:7" s="55" customFormat="1" ht="51.75" x14ac:dyDescent="0.25">
      <c r="A6133" s="143" t="s">
        <v>3118</v>
      </c>
      <c r="B6133" s="149" t="s">
        <v>1946</v>
      </c>
      <c r="C6133" s="90">
        <v>2021</v>
      </c>
      <c r="D6133" s="182" t="s">
        <v>110</v>
      </c>
      <c r="E6133" s="92">
        <v>1</v>
      </c>
      <c r="F6133" s="92">
        <v>15</v>
      </c>
      <c r="G6133" s="94">
        <v>15.17257</v>
      </c>
    </row>
    <row r="6134" spans="1:7" s="55" customFormat="1" ht="51.75" x14ac:dyDescent="0.25">
      <c r="A6134" s="143" t="s">
        <v>3118</v>
      </c>
      <c r="B6134" s="149" t="s">
        <v>1946</v>
      </c>
      <c r="C6134" s="90">
        <v>2021</v>
      </c>
      <c r="D6134" s="182" t="s">
        <v>110</v>
      </c>
      <c r="E6134" s="92">
        <v>1</v>
      </c>
      <c r="F6134" s="92">
        <v>15</v>
      </c>
      <c r="G6134" s="94">
        <v>15.172560000000001</v>
      </c>
    </row>
    <row r="6135" spans="1:7" s="55" customFormat="1" ht="51.75" x14ac:dyDescent="0.25">
      <c r="A6135" s="143" t="s">
        <v>3118</v>
      </c>
      <c r="B6135" s="149" t="s">
        <v>1946</v>
      </c>
      <c r="C6135" s="90">
        <v>2021</v>
      </c>
      <c r="D6135" s="182" t="s">
        <v>110</v>
      </c>
      <c r="E6135" s="92">
        <v>1</v>
      </c>
      <c r="F6135" s="92">
        <v>15</v>
      </c>
      <c r="G6135" s="94">
        <v>15.172560000000001</v>
      </c>
    </row>
    <row r="6136" spans="1:7" s="55" customFormat="1" ht="51.75" x14ac:dyDescent="0.25">
      <c r="A6136" s="143" t="s">
        <v>3118</v>
      </c>
      <c r="B6136" s="149" t="s">
        <v>1946</v>
      </c>
      <c r="C6136" s="90">
        <v>2021</v>
      </c>
      <c r="D6136" s="182" t="s">
        <v>110</v>
      </c>
      <c r="E6136" s="92">
        <v>1</v>
      </c>
      <c r="F6136" s="92">
        <v>15</v>
      </c>
      <c r="G6136" s="94">
        <v>15.172560000000001</v>
      </c>
    </row>
    <row r="6137" spans="1:7" s="55" customFormat="1" ht="51.75" x14ac:dyDescent="0.25">
      <c r="A6137" s="143" t="s">
        <v>3118</v>
      </c>
      <c r="B6137" s="149" t="s">
        <v>1946</v>
      </c>
      <c r="C6137" s="90">
        <v>2021</v>
      </c>
      <c r="D6137" s="182" t="s">
        <v>110</v>
      </c>
      <c r="E6137" s="92">
        <v>1</v>
      </c>
      <c r="F6137" s="92">
        <v>15</v>
      </c>
      <c r="G6137" s="94">
        <v>15.172560000000001</v>
      </c>
    </row>
    <row r="6138" spans="1:7" s="55" customFormat="1" ht="51.75" x14ac:dyDescent="0.25">
      <c r="A6138" s="143" t="s">
        <v>3118</v>
      </c>
      <c r="B6138" s="149" t="s">
        <v>1946</v>
      </c>
      <c r="C6138" s="90">
        <v>2021</v>
      </c>
      <c r="D6138" s="182" t="s">
        <v>110</v>
      </c>
      <c r="E6138" s="92">
        <v>1</v>
      </c>
      <c r="F6138" s="92">
        <v>15</v>
      </c>
      <c r="G6138" s="94">
        <v>15.172560000000001</v>
      </c>
    </row>
    <row r="6139" spans="1:7" s="55" customFormat="1" ht="51.75" x14ac:dyDescent="0.25">
      <c r="A6139" s="143" t="s">
        <v>3118</v>
      </c>
      <c r="B6139" s="149" t="s">
        <v>1946</v>
      </c>
      <c r="C6139" s="90">
        <v>2021</v>
      </c>
      <c r="D6139" s="182" t="s">
        <v>110</v>
      </c>
      <c r="E6139" s="92">
        <v>1</v>
      </c>
      <c r="F6139" s="92">
        <v>15</v>
      </c>
      <c r="G6139" s="94">
        <v>15.172560000000001</v>
      </c>
    </row>
    <row r="6140" spans="1:7" s="55" customFormat="1" ht="51.75" x14ac:dyDescent="0.25">
      <c r="A6140" s="143" t="s">
        <v>3118</v>
      </c>
      <c r="B6140" s="149" t="s">
        <v>1946</v>
      </c>
      <c r="C6140" s="90">
        <v>2021</v>
      </c>
      <c r="D6140" s="182" t="s">
        <v>110</v>
      </c>
      <c r="E6140" s="92">
        <v>1</v>
      </c>
      <c r="F6140" s="92">
        <v>15</v>
      </c>
      <c r="G6140" s="94">
        <v>15.172560000000001</v>
      </c>
    </row>
    <row r="6141" spans="1:7" s="55" customFormat="1" ht="51.75" x14ac:dyDescent="0.25">
      <c r="A6141" s="143" t="s">
        <v>3118</v>
      </c>
      <c r="B6141" s="149" t="s">
        <v>1946</v>
      </c>
      <c r="C6141" s="90">
        <v>2021</v>
      </c>
      <c r="D6141" s="182" t="s">
        <v>110</v>
      </c>
      <c r="E6141" s="92">
        <v>1</v>
      </c>
      <c r="F6141" s="92">
        <v>15</v>
      </c>
      <c r="G6141" s="94">
        <v>15.172560000000001</v>
      </c>
    </row>
    <row r="6142" spans="1:7" s="55" customFormat="1" ht="51.75" x14ac:dyDescent="0.25">
      <c r="A6142" s="143" t="s">
        <v>3118</v>
      </c>
      <c r="B6142" s="149" t="s">
        <v>1946</v>
      </c>
      <c r="C6142" s="90">
        <v>2021</v>
      </c>
      <c r="D6142" s="182" t="s">
        <v>110</v>
      </c>
      <c r="E6142" s="92">
        <v>1</v>
      </c>
      <c r="F6142" s="92">
        <v>15</v>
      </c>
      <c r="G6142" s="94">
        <v>15.172560000000001</v>
      </c>
    </row>
    <row r="6143" spans="1:7" s="55" customFormat="1" ht="51.75" x14ac:dyDescent="0.25">
      <c r="A6143" s="143" t="s">
        <v>3118</v>
      </c>
      <c r="B6143" s="149" t="s">
        <v>1946</v>
      </c>
      <c r="C6143" s="90">
        <v>2021</v>
      </c>
      <c r="D6143" s="182" t="s">
        <v>110</v>
      </c>
      <c r="E6143" s="92">
        <v>1</v>
      </c>
      <c r="F6143" s="92">
        <v>15</v>
      </c>
      <c r="G6143" s="94">
        <v>15.172560000000001</v>
      </c>
    </row>
    <row r="6144" spans="1:7" s="55" customFormat="1" ht="51.75" x14ac:dyDescent="0.25">
      <c r="A6144" s="143" t="s">
        <v>3118</v>
      </c>
      <c r="B6144" s="149" t="s">
        <v>1946</v>
      </c>
      <c r="C6144" s="90">
        <v>2021</v>
      </c>
      <c r="D6144" s="182" t="s">
        <v>110</v>
      </c>
      <c r="E6144" s="92">
        <v>1</v>
      </c>
      <c r="F6144" s="92">
        <v>15</v>
      </c>
      <c r="G6144" s="94">
        <v>15.172560000000001</v>
      </c>
    </row>
    <row r="6145" spans="1:7" s="55" customFormat="1" ht="51.75" x14ac:dyDescent="0.25">
      <c r="A6145" s="143" t="s">
        <v>3118</v>
      </c>
      <c r="B6145" s="149" t="s">
        <v>1946</v>
      </c>
      <c r="C6145" s="90">
        <v>2021</v>
      </c>
      <c r="D6145" s="182" t="s">
        <v>110</v>
      </c>
      <c r="E6145" s="92">
        <v>1</v>
      </c>
      <c r="F6145" s="92">
        <v>15</v>
      </c>
      <c r="G6145" s="94">
        <v>15.202</v>
      </c>
    </row>
    <row r="6146" spans="1:7" s="55" customFormat="1" ht="51.75" x14ac:dyDescent="0.25">
      <c r="A6146" s="143" t="s">
        <v>3118</v>
      </c>
      <c r="B6146" s="149" t="s">
        <v>1946</v>
      </c>
      <c r="C6146" s="90">
        <v>2021</v>
      </c>
      <c r="D6146" s="182" t="s">
        <v>110</v>
      </c>
      <c r="E6146" s="92">
        <v>1</v>
      </c>
      <c r="F6146" s="92">
        <v>15</v>
      </c>
      <c r="G6146" s="94">
        <v>15.202</v>
      </c>
    </row>
    <row r="6147" spans="1:7" s="55" customFormat="1" ht="51.75" x14ac:dyDescent="0.25">
      <c r="A6147" s="143" t="s">
        <v>3118</v>
      </c>
      <c r="B6147" s="149" t="s">
        <v>1946</v>
      </c>
      <c r="C6147" s="90">
        <v>2021</v>
      </c>
      <c r="D6147" s="182" t="s">
        <v>110</v>
      </c>
      <c r="E6147" s="92">
        <v>1</v>
      </c>
      <c r="F6147" s="92">
        <v>15</v>
      </c>
      <c r="G6147" s="94">
        <v>15.202</v>
      </c>
    </row>
    <row r="6148" spans="1:7" s="55" customFormat="1" ht="51.75" x14ac:dyDescent="0.25">
      <c r="A6148" s="143" t="s">
        <v>3118</v>
      </c>
      <c r="B6148" s="149" t="s">
        <v>1946</v>
      </c>
      <c r="C6148" s="90">
        <v>2021</v>
      </c>
      <c r="D6148" s="182" t="s">
        <v>110</v>
      </c>
      <c r="E6148" s="92">
        <v>1</v>
      </c>
      <c r="F6148" s="92">
        <v>15</v>
      </c>
      <c r="G6148" s="94">
        <v>15.202</v>
      </c>
    </row>
    <row r="6149" spans="1:7" s="55" customFormat="1" ht="51.75" x14ac:dyDescent="0.25">
      <c r="A6149" s="143" t="s">
        <v>3118</v>
      </c>
      <c r="B6149" s="149" t="s">
        <v>1946</v>
      </c>
      <c r="C6149" s="90">
        <v>2021</v>
      </c>
      <c r="D6149" s="182" t="s">
        <v>110</v>
      </c>
      <c r="E6149" s="92">
        <v>1</v>
      </c>
      <c r="F6149" s="92">
        <v>15</v>
      </c>
      <c r="G6149" s="94">
        <v>15.202</v>
      </c>
    </row>
    <row r="6150" spans="1:7" s="55" customFormat="1" ht="51.75" x14ac:dyDescent="0.25">
      <c r="A6150" s="143" t="s">
        <v>3118</v>
      </c>
      <c r="B6150" s="149" t="s">
        <v>1946</v>
      </c>
      <c r="C6150" s="90">
        <v>2021</v>
      </c>
      <c r="D6150" s="182" t="s">
        <v>110</v>
      </c>
      <c r="E6150" s="92">
        <v>1</v>
      </c>
      <c r="F6150" s="92">
        <v>15</v>
      </c>
      <c r="G6150" s="94">
        <v>15.202</v>
      </c>
    </row>
    <row r="6151" spans="1:7" s="55" customFormat="1" ht="51.75" x14ac:dyDescent="0.25">
      <c r="A6151" s="143" t="s">
        <v>3118</v>
      </c>
      <c r="B6151" s="149" t="s">
        <v>1946</v>
      </c>
      <c r="C6151" s="90">
        <v>2021</v>
      </c>
      <c r="D6151" s="182" t="s">
        <v>110</v>
      </c>
      <c r="E6151" s="92">
        <v>1</v>
      </c>
      <c r="F6151" s="92">
        <v>15</v>
      </c>
      <c r="G6151" s="94">
        <v>15.202</v>
      </c>
    </row>
    <row r="6152" spans="1:7" s="55" customFormat="1" ht="51.75" x14ac:dyDescent="0.25">
      <c r="A6152" s="143" t="s">
        <v>3118</v>
      </c>
      <c r="B6152" s="149" t="s">
        <v>1946</v>
      </c>
      <c r="C6152" s="90">
        <v>2021</v>
      </c>
      <c r="D6152" s="182" t="s">
        <v>110</v>
      </c>
      <c r="E6152" s="92">
        <v>1</v>
      </c>
      <c r="F6152" s="92">
        <v>15</v>
      </c>
      <c r="G6152" s="94">
        <v>15.202</v>
      </c>
    </row>
    <row r="6153" spans="1:7" s="55" customFormat="1" ht="51.75" x14ac:dyDescent="0.25">
      <c r="A6153" s="143" t="s">
        <v>3118</v>
      </c>
      <c r="B6153" s="149" t="s">
        <v>1946</v>
      </c>
      <c r="C6153" s="90">
        <v>2021</v>
      </c>
      <c r="D6153" s="182" t="s">
        <v>110</v>
      </c>
      <c r="E6153" s="92">
        <v>1</v>
      </c>
      <c r="F6153" s="92">
        <v>15</v>
      </c>
      <c r="G6153" s="94">
        <v>15.202</v>
      </c>
    </row>
    <row r="6154" spans="1:7" s="55" customFormat="1" ht="51.75" x14ac:dyDescent="0.25">
      <c r="A6154" s="143" t="s">
        <v>3118</v>
      </c>
      <c r="B6154" s="149" t="s">
        <v>1946</v>
      </c>
      <c r="C6154" s="90">
        <v>2021</v>
      </c>
      <c r="D6154" s="182" t="s">
        <v>110</v>
      </c>
      <c r="E6154" s="92">
        <v>1</v>
      </c>
      <c r="F6154" s="92">
        <v>15</v>
      </c>
      <c r="G6154" s="94">
        <v>15.202</v>
      </c>
    </row>
    <row r="6155" spans="1:7" s="55" customFormat="1" ht="51.75" x14ac:dyDescent="0.25">
      <c r="A6155" s="143" t="s">
        <v>3118</v>
      </c>
      <c r="B6155" s="149" t="s">
        <v>1946</v>
      </c>
      <c r="C6155" s="90">
        <v>2021</v>
      </c>
      <c r="D6155" s="182" t="s">
        <v>110</v>
      </c>
      <c r="E6155" s="92">
        <v>1</v>
      </c>
      <c r="F6155" s="92">
        <v>15</v>
      </c>
      <c r="G6155" s="94">
        <v>15.202</v>
      </c>
    </row>
    <row r="6156" spans="1:7" s="55" customFormat="1" ht="51.75" x14ac:dyDescent="0.25">
      <c r="A6156" s="143" t="s">
        <v>3118</v>
      </c>
      <c r="B6156" s="149" t="s">
        <v>1946</v>
      </c>
      <c r="C6156" s="90">
        <v>2021</v>
      </c>
      <c r="D6156" s="182" t="s">
        <v>110</v>
      </c>
      <c r="E6156" s="92">
        <v>1</v>
      </c>
      <c r="F6156" s="92">
        <v>15</v>
      </c>
      <c r="G6156" s="94">
        <v>15.202</v>
      </c>
    </row>
    <row r="6157" spans="1:7" s="55" customFormat="1" ht="51.75" x14ac:dyDescent="0.25">
      <c r="A6157" s="143" t="s">
        <v>3118</v>
      </c>
      <c r="B6157" s="149" t="s">
        <v>1946</v>
      </c>
      <c r="C6157" s="90">
        <v>2021</v>
      </c>
      <c r="D6157" s="182" t="s">
        <v>110</v>
      </c>
      <c r="E6157" s="92">
        <v>1</v>
      </c>
      <c r="F6157" s="92">
        <v>15</v>
      </c>
      <c r="G6157" s="94">
        <v>15.202</v>
      </c>
    </row>
    <row r="6158" spans="1:7" s="55" customFormat="1" ht="51.75" x14ac:dyDescent="0.25">
      <c r="A6158" s="143" t="s">
        <v>3118</v>
      </c>
      <c r="B6158" s="149" t="s">
        <v>1946</v>
      </c>
      <c r="C6158" s="90">
        <v>2021</v>
      </c>
      <c r="D6158" s="182" t="s">
        <v>110</v>
      </c>
      <c r="E6158" s="92">
        <v>1</v>
      </c>
      <c r="F6158" s="92">
        <v>15</v>
      </c>
      <c r="G6158" s="94">
        <v>15.202</v>
      </c>
    </row>
    <row r="6159" spans="1:7" s="55" customFormat="1" ht="51.75" x14ac:dyDescent="0.25">
      <c r="A6159" s="143" t="s">
        <v>3118</v>
      </c>
      <c r="B6159" s="149" t="s">
        <v>1946</v>
      </c>
      <c r="C6159" s="90">
        <v>2021</v>
      </c>
      <c r="D6159" s="182" t="s">
        <v>110</v>
      </c>
      <c r="E6159" s="92">
        <v>1</v>
      </c>
      <c r="F6159" s="92">
        <v>15</v>
      </c>
      <c r="G6159" s="94">
        <v>24.733599999999999</v>
      </c>
    </row>
    <row r="6160" spans="1:7" s="55" customFormat="1" ht="51.75" x14ac:dyDescent="0.25">
      <c r="A6160" s="143" t="s">
        <v>3118</v>
      </c>
      <c r="B6160" s="149" t="s">
        <v>1946</v>
      </c>
      <c r="C6160" s="90">
        <v>2021</v>
      </c>
      <c r="D6160" s="182" t="s">
        <v>110</v>
      </c>
      <c r="E6160" s="92">
        <v>1</v>
      </c>
      <c r="F6160" s="92">
        <v>15</v>
      </c>
      <c r="G6160" s="94">
        <v>15.202</v>
      </c>
    </row>
    <row r="6161" spans="1:7" s="55" customFormat="1" ht="51.75" x14ac:dyDescent="0.25">
      <c r="A6161" s="143" t="s">
        <v>3118</v>
      </c>
      <c r="B6161" s="149" t="s">
        <v>1946</v>
      </c>
      <c r="C6161" s="90">
        <v>2021</v>
      </c>
      <c r="D6161" s="182" t="s">
        <v>110</v>
      </c>
      <c r="E6161" s="92">
        <v>1</v>
      </c>
      <c r="F6161" s="92">
        <v>200</v>
      </c>
      <c r="G6161" s="94">
        <v>16.956700000000001</v>
      </c>
    </row>
    <row r="6162" spans="1:7" s="55" customFormat="1" ht="51.75" x14ac:dyDescent="0.25">
      <c r="A6162" s="143" t="s">
        <v>3118</v>
      </c>
      <c r="B6162" s="149" t="s">
        <v>1965</v>
      </c>
      <c r="C6162" s="90">
        <v>2021</v>
      </c>
      <c r="D6162" s="182" t="s">
        <v>110</v>
      </c>
      <c r="E6162" s="92">
        <v>1</v>
      </c>
      <c r="F6162" s="92">
        <v>30</v>
      </c>
      <c r="G6162" s="94">
        <v>17.289549999999998</v>
      </c>
    </row>
    <row r="6163" spans="1:7" s="55" customFormat="1" ht="51.75" x14ac:dyDescent="0.25">
      <c r="A6163" s="143" t="s">
        <v>3118</v>
      </c>
      <c r="B6163" s="149" t="s">
        <v>1965</v>
      </c>
      <c r="C6163" s="90">
        <v>2021</v>
      </c>
      <c r="D6163" s="182" t="s">
        <v>110</v>
      </c>
      <c r="E6163" s="92">
        <v>1</v>
      </c>
      <c r="F6163" s="92">
        <v>10</v>
      </c>
      <c r="G6163" s="94">
        <v>16.931450000000002</v>
      </c>
    </row>
    <row r="6164" spans="1:7" s="55" customFormat="1" ht="51.75" x14ac:dyDescent="0.25">
      <c r="A6164" s="143" t="s">
        <v>3118</v>
      </c>
      <c r="B6164" s="149" t="s">
        <v>1950</v>
      </c>
      <c r="C6164" s="90">
        <v>2021</v>
      </c>
      <c r="D6164" s="182" t="s">
        <v>110</v>
      </c>
      <c r="E6164" s="92">
        <v>1</v>
      </c>
      <c r="F6164" s="92">
        <v>10</v>
      </c>
      <c r="G6164" s="94">
        <v>9.5225500000000007</v>
      </c>
    </row>
    <row r="6165" spans="1:7" s="55" customFormat="1" ht="51.75" x14ac:dyDescent="0.25">
      <c r="A6165" s="143" t="s">
        <v>3118</v>
      </c>
      <c r="B6165" s="149" t="s">
        <v>1950</v>
      </c>
      <c r="C6165" s="90">
        <v>2021</v>
      </c>
      <c r="D6165" s="182" t="s">
        <v>110</v>
      </c>
      <c r="E6165" s="92">
        <v>1</v>
      </c>
      <c r="F6165" s="92">
        <v>10</v>
      </c>
      <c r="G6165" s="94">
        <v>9.5225500000000007</v>
      </c>
    </row>
    <row r="6166" spans="1:7" s="55" customFormat="1" ht="51.75" x14ac:dyDescent="0.25">
      <c r="A6166" s="143" t="s">
        <v>3118</v>
      </c>
      <c r="B6166" s="149" t="s">
        <v>1950</v>
      </c>
      <c r="C6166" s="90">
        <v>2021</v>
      </c>
      <c r="D6166" s="182" t="s">
        <v>110</v>
      </c>
      <c r="E6166" s="92">
        <v>6</v>
      </c>
      <c r="F6166" s="92">
        <v>10</v>
      </c>
      <c r="G6166" s="94">
        <v>57.135300000000001</v>
      </c>
    </row>
    <row r="6167" spans="1:7" s="55" customFormat="1" ht="51.75" x14ac:dyDescent="0.25">
      <c r="A6167" s="143" t="s">
        <v>3118</v>
      </c>
      <c r="B6167" s="149" t="s">
        <v>1950</v>
      </c>
      <c r="C6167" s="90">
        <v>2021</v>
      </c>
      <c r="D6167" s="182" t="s">
        <v>110</v>
      </c>
      <c r="E6167" s="92">
        <v>1</v>
      </c>
      <c r="F6167" s="92">
        <v>100</v>
      </c>
      <c r="G6167" s="94">
        <v>7.3265675000000003</v>
      </c>
    </row>
    <row r="6168" spans="1:7" s="55" customFormat="1" ht="51.75" x14ac:dyDescent="0.25">
      <c r="A6168" s="143" t="s">
        <v>3118</v>
      </c>
      <c r="B6168" s="149" t="s">
        <v>1950</v>
      </c>
      <c r="C6168" s="90">
        <v>2021</v>
      </c>
      <c r="D6168" s="182" t="s">
        <v>110</v>
      </c>
      <c r="E6168" s="92">
        <v>1</v>
      </c>
      <c r="F6168" s="92">
        <v>150</v>
      </c>
      <c r="G6168" s="94">
        <v>7.3265675000000003</v>
      </c>
    </row>
    <row r="6169" spans="1:7" s="55" customFormat="1" ht="51.75" x14ac:dyDescent="0.25">
      <c r="A6169" s="143" t="s">
        <v>3118</v>
      </c>
      <c r="B6169" s="149" t="s">
        <v>1951</v>
      </c>
      <c r="C6169" s="90">
        <v>2021</v>
      </c>
      <c r="D6169" s="182" t="s">
        <v>110</v>
      </c>
      <c r="E6169" s="92">
        <v>1</v>
      </c>
      <c r="F6169" s="92">
        <v>100</v>
      </c>
      <c r="G6169" s="94">
        <v>18.682490000000001</v>
      </c>
    </row>
    <row r="6170" spans="1:7" s="55" customFormat="1" ht="51.75" x14ac:dyDescent="0.25">
      <c r="A6170" s="143" t="s">
        <v>3118</v>
      </c>
      <c r="B6170" s="149" t="s">
        <v>1953</v>
      </c>
      <c r="C6170" s="90">
        <v>2021</v>
      </c>
      <c r="D6170" s="182" t="s">
        <v>110</v>
      </c>
      <c r="E6170" s="92">
        <v>1</v>
      </c>
      <c r="F6170" s="92">
        <v>0</v>
      </c>
      <c r="G6170" s="94">
        <v>6.07538</v>
      </c>
    </row>
    <row r="6171" spans="1:7" s="55" customFormat="1" ht="51.75" x14ac:dyDescent="0.25">
      <c r="A6171" s="143" t="s">
        <v>3118</v>
      </c>
      <c r="B6171" s="149" t="s">
        <v>1953</v>
      </c>
      <c r="C6171" s="90">
        <v>2021</v>
      </c>
      <c r="D6171" s="182" t="s">
        <v>110</v>
      </c>
      <c r="E6171" s="92">
        <v>1</v>
      </c>
      <c r="F6171" s="92">
        <v>5</v>
      </c>
      <c r="G6171" s="94">
        <v>4.7465599999999997</v>
      </c>
    </row>
    <row r="6172" spans="1:7" s="55" customFormat="1" ht="51.75" x14ac:dyDescent="0.25">
      <c r="A6172" s="143" t="s">
        <v>3118</v>
      </c>
      <c r="B6172" s="149" t="s">
        <v>1953</v>
      </c>
      <c r="C6172" s="90">
        <v>2021</v>
      </c>
      <c r="D6172" s="182" t="s">
        <v>110</v>
      </c>
      <c r="E6172" s="92">
        <v>1</v>
      </c>
      <c r="F6172" s="92">
        <v>5</v>
      </c>
      <c r="G6172" s="94">
        <v>14.53717</v>
      </c>
    </row>
    <row r="6173" spans="1:7" s="55" customFormat="1" ht="51.75" x14ac:dyDescent="0.25">
      <c r="A6173" s="143" t="s">
        <v>3118</v>
      </c>
      <c r="B6173" s="149" t="s">
        <v>1953</v>
      </c>
      <c r="C6173" s="90">
        <v>2021</v>
      </c>
      <c r="D6173" s="182" t="s">
        <v>110</v>
      </c>
      <c r="E6173" s="92">
        <v>1</v>
      </c>
      <c r="F6173" s="92">
        <v>10</v>
      </c>
      <c r="G6173" s="94">
        <v>14.53717</v>
      </c>
    </row>
    <row r="6174" spans="1:7" s="55" customFormat="1" ht="51.75" x14ac:dyDescent="0.25">
      <c r="A6174" s="143" t="s">
        <v>3118</v>
      </c>
      <c r="B6174" s="149" t="s">
        <v>1953</v>
      </c>
      <c r="C6174" s="90">
        <v>2021</v>
      </c>
      <c r="D6174" s="182" t="s">
        <v>110</v>
      </c>
      <c r="E6174" s="92">
        <v>1</v>
      </c>
      <c r="F6174" s="92">
        <v>10</v>
      </c>
      <c r="G6174" s="94">
        <v>14.53717</v>
      </c>
    </row>
    <row r="6175" spans="1:7" s="55" customFormat="1" ht="51.75" x14ac:dyDescent="0.25">
      <c r="A6175" s="143" t="s">
        <v>3118</v>
      </c>
      <c r="B6175" s="149" t="s">
        <v>1953</v>
      </c>
      <c r="C6175" s="90">
        <v>2021</v>
      </c>
      <c r="D6175" s="182" t="s">
        <v>110</v>
      </c>
      <c r="E6175" s="92">
        <v>1</v>
      </c>
      <c r="F6175" s="92">
        <v>70</v>
      </c>
      <c r="G6175" s="94">
        <v>17.548909999999999</v>
      </c>
    </row>
    <row r="6176" spans="1:7" s="55" customFormat="1" ht="51.75" x14ac:dyDescent="0.25">
      <c r="A6176" s="143" t="s">
        <v>3118</v>
      </c>
      <c r="B6176" s="149" t="s">
        <v>1954</v>
      </c>
      <c r="C6176" s="90">
        <v>2021</v>
      </c>
      <c r="D6176" s="182" t="s">
        <v>110</v>
      </c>
      <c r="E6176" s="92">
        <v>1</v>
      </c>
      <c r="F6176" s="92">
        <v>10</v>
      </c>
      <c r="G6176" s="94">
        <v>6.0472200000000003</v>
      </c>
    </row>
    <row r="6177" spans="1:7" s="55" customFormat="1" ht="51.75" x14ac:dyDescent="0.25">
      <c r="A6177" s="143" t="s">
        <v>3118</v>
      </c>
      <c r="B6177" s="149" t="s">
        <v>1966</v>
      </c>
      <c r="C6177" s="90">
        <v>2021</v>
      </c>
      <c r="D6177" s="182" t="s">
        <v>111</v>
      </c>
      <c r="E6177" s="92">
        <v>1</v>
      </c>
      <c r="F6177" s="92">
        <v>400</v>
      </c>
      <c r="G6177" s="94">
        <v>143.89972</v>
      </c>
    </row>
    <row r="6178" spans="1:7" s="55" customFormat="1" ht="51.75" x14ac:dyDescent="0.25">
      <c r="A6178" s="143" t="s">
        <v>3118</v>
      </c>
      <c r="B6178" s="149" t="s">
        <v>1955</v>
      </c>
      <c r="C6178" s="90">
        <v>2021</v>
      </c>
      <c r="D6178" s="182" t="s">
        <v>110</v>
      </c>
      <c r="E6178" s="92">
        <v>1</v>
      </c>
      <c r="F6178" s="92">
        <v>15</v>
      </c>
      <c r="G6178" s="94">
        <v>15.181330000000001</v>
      </c>
    </row>
    <row r="6179" spans="1:7" s="55" customFormat="1" ht="51.75" x14ac:dyDescent="0.25">
      <c r="A6179" s="143" t="s">
        <v>3118</v>
      </c>
      <c r="B6179" s="149" t="s">
        <v>1955</v>
      </c>
      <c r="C6179" s="90">
        <v>2021</v>
      </c>
      <c r="D6179" s="182" t="s">
        <v>110</v>
      </c>
      <c r="E6179" s="92">
        <v>1</v>
      </c>
      <c r="F6179" s="92">
        <v>5</v>
      </c>
      <c r="G6179" s="94">
        <v>15.351330000000001</v>
      </c>
    </row>
    <row r="6180" spans="1:7" s="55" customFormat="1" ht="51.75" x14ac:dyDescent="0.25">
      <c r="A6180" s="143" t="s">
        <v>3118</v>
      </c>
      <c r="B6180" s="149" t="s">
        <v>1955</v>
      </c>
      <c r="C6180" s="90">
        <v>2021</v>
      </c>
      <c r="D6180" s="182" t="s">
        <v>110</v>
      </c>
      <c r="E6180" s="92">
        <v>1</v>
      </c>
      <c r="F6180" s="92">
        <v>4.5</v>
      </c>
      <c r="G6180" s="94">
        <v>15.122299999999999</v>
      </c>
    </row>
    <row r="6181" spans="1:7" s="55" customFormat="1" ht="51.75" x14ac:dyDescent="0.25">
      <c r="A6181" s="143" t="s">
        <v>3118</v>
      </c>
      <c r="B6181" s="149" t="s">
        <v>1955</v>
      </c>
      <c r="C6181" s="90">
        <v>2021</v>
      </c>
      <c r="D6181" s="182" t="s">
        <v>111</v>
      </c>
      <c r="E6181" s="92">
        <v>1</v>
      </c>
      <c r="F6181" s="92">
        <v>52507</v>
      </c>
      <c r="G6181" s="94">
        <v>25.5685</v>
      </c>
    </row>
    <row r="6182" spans="1:7" s="55" customFormat="1" ht="51.75" x14ac:dyDescent="0.25">
      <c r="A6182" s="143" t="s">
        <v>3118</v>
      </c>
      <c r="B6182" s="149" t="s">
        <v>1956</v>
      </c>
      <c r="C6182" s="90">
        <v>2021</v>
      </c>
      <c r="D6182" s="182" t="s">
        <v>110</v>
      </c>
      <c r="E6182" s="92">
        <v>1</v>
      </c>
      <c r="F6182" s="92">
        <v>15</v>
      </c>
      <c r="G6182" s="94">
        <v>14.70086</v>
      </c>
    </row>
    <row r="6183" spans="1:7" s="55" customFormat="1" ht="51.75" x14ac:dyDescent="0.25">
      <c r="A6183" s="143" t="s">
        <v>3118</v>
      </c>
      <c r="B6183" s="149" t="s">
        <v>1958</v>
      </c>
      <c r="C6183" s="90">
        <v>2021</v>
      </c>
      <c r="D6183" s="182" t="s">
        <v>110</v>
      </c>
      <c r="E6183" s="92">
        <v>1</v>
      </c>
      <c r="F6183" s="92">
        <v>15</v>
      </c>
      <c r="G6183" s="94">
        <v>16.84891</v>
      </c>
    </row>
    <row r="6184" spans="1:7" s="55" customFormat="1" ht="51.75" x14ac:dyDescent="0.25">
      <c r="A6184" s="143" t="s">
        <v>3118</v>
      </c>
      <c r="B6184" s="149" t="s">
        <v>1959</v>
      </c>
      <c r="C6184" s="90">
        <v>2021</v>
      </c>
      <c r="D6184" s="182" t="s">
        <v>110</v>
      </c>
      <c r="E6184" s="92">
        <v>1</v>
      </c>
      <c r="F6184" s="92">
        <v>14</v>
      </c>
      <c r="G6184" s="94">
        <v>15.28678</v>
      </c>
    </row>
    <row r="6185" spans="1:7" s="55" customFormat="1" ht="51.75" x14ac:dyDescent="0.25">
      <c r="A6185" s="143" t="s">
        <v>3118</v>
      </c>
      <c r="B6185" s="149" t="s">
        <v>1959</v>
      </c>
      <c r="C6185" s="90">
        <v>2021</v>
      </c>
      <c r="D6185" s="182" t="s">
        <v>110</v>
      </c>
      <c r="E6185" s="92">
        <v>1</v>
      </c>
      <c r="F6185" s="92">
        <v>15</v>
      </c>
      <c r="G6185" s="94">
        <v>16.8916</v>
      </c>
    </row>
    <row r="6186" spans="1:7" s="55" customFormat="1" ht="51.75" x14ac:dyDescent="0.25">
      <c r="A6186" s="143" t="s">
        <v>3118</v>
      </c>
      <c r="B6186" s="149" t="s">
        <v>1960</v>
      </c>
      <c r="C6186" s="90">
        <v>2021</v>
      </c>
      <c r="D6186" s="182" t="s">
        <v>110</v>
      </c>
      <c r="E6186" s="92">
        <v>1</v>
      </c>
      <c r="F6186" s="92">
        <v>15</v>
      </c>
      <c r="G6186" s="94">
        <v>14.20828</v>
      </c>
    </row>
    <row r="6187" spans="1:7" s="55" customFormat="1" ht="51.75" x14ac:dyDescent="0.25">
      <c r="A6187" s="143" t="s">
        <v>3118</v>
      </c>
      <c r="B6187" s="149" t="s">
        <v>1960</v>
      </c>
      <c r="C6187" s="90">
        <v>2021</v>
      </c>
      <c r="D6187" s="182" t="s">
        <v>110</v>
      </c>
      <c r="E6187" s="92">
        <v>1</v>
      </c>
      <c r="F6187" s="92">
        <v>15</v>
      </c>
      <c r="G6187" s="94">
        <v>14.52417</v>
      </c>
    </row>
    <row r="6188" spans="1:7" s="55" customFormat="1" ht="51.75" x14ac:dyDescent="0.25">
      <c r="A6188" s="143" t="s">
        <v>3118</v>
      </c>
      <c r="B6188" s="149" t="s">
        <v>1960</v>
      </c>
      <c r="C6188" s="90">
        <v>2021</v>
      </c>
      <c r="D6188" s="182" t="s">
        <v>110</v>
      </c>
      <c r="E6188" s="92">
        <v>1</v>
      </c>
      <c r="F6188" s="92">
        <v>15</v>
      </c>
      <c r="G6188" s="94">
        <v>20.118970000000001</v>
      </c>
    </row>
    <row r="6189" spans="1:7" s="55" customFormat="1" ht="51.75" x14ac:dyDescent="0.25">
      <c r="A6189" s="143" t="s">
        <v>3118</v>
      </c>
      <c r="B6189" s="149" t="s">
        <v>1961</v>
      </c>
      <c r="C6189" s="90">
        <v>2021</v>
      </c>
      <c r="D6189" s="182" t="s">
        <v>110</v>
      </c>
      <c r="E6189" s="92">
        <v>1</v>
      </c>
      <c r="F6189" s="92">
        <v>15</v>
      </c>
      <c r="G6189" s="94">
        <v>12.839549999999999</v>
      </c>
    </row>
    <row r="6190" spans="1:7" s="55" customFormat="1" ht="51.75" x14ac:dyDescent="0.25">
      <c r="A6190" s="143" t="s">
        <v>3118</v>
      </c>
      <c r="B6190" s="149" t="s">
        <v>1961</v>
      </c>
      <c r="C6190" s="90">
        <v>2021</v>
      </c>
      <c r="D6190" s="182" t="s">
        <v>110</v>
      </c>
      <c r="E6190" s="92">
        <v>1</v>
      </c>
      <c r="F6190" s="92">
        <v>7</v>
      </c>
      <c r="G6190" s="94">
        <v>12.839549999999999</v>
      </c>
    </row>
    <row r="6191" spans="1:7" s="55" customFormat="1" ht="51.75" x14ac:dyDescent="0.25">
      <c r="A6191" s="143" t="s">
        <v>3118</v>
      </c>
      <c r="B6191" s="149" t="s">
        <v>1961</v>
      </c>
      <c r="C6191" s="90">
        <v>2021</v>
      </c>
      <c r="D6191" s="182" t="s">
        <v>110</v>
      </c>
      <c r="E6191" s="92">
        <v>1</v>
      </c>
      <c r="F6191" s="92">
        <v>150</v>
      </c>
      <c r="G6191" s="94">
        <v>12.270720000000001</v>
      </c>
    </row>
    <row r="6192" spans="1:7" s="55" customFormat="1" ht="51.75" x14ac:dyDescent="0.25">
      <c r="A6192" s="143" t="s">
        <v>3118</v>
      </c>
      <c r="B6192" s="149" t="s">
        <v>1961</v>
      </c>
      <c r="C6192" s="90">
        <v>2021</v>
      </c>
      <c r="D6192" s="182" t="s">
        <v>111</v>
      </c>
      <c r="E6192" s="92">
        <v>1</v>
      </c>
      <c r="F6192" s="92">
        <v>30</v>
      </c>
      <c r="G6192" s="94">
        <v>12.270709999999999</v>
      </c>
    </row>
    <row r="6193" spans="1:7" s="55" customFormat="1" ht="51.75" x14ac:dyDescent="0.25">
      <c r="A6193" s="143" t="s">
        <v>3118</v>
      </c>
      <c r="B6193" s="149" t="s">
        <v>1961</v>
      </c>
      <c r="C6193" s="90">
        <v>2021</v>
      </c>
      <c r="D6193" s="182" t="s">
        <v>111</v>
      </c>
      <c r="E6193" s="92">
        <v>1</v>
      </c>
      <c r="F6193" s="92">
        <v>140</v>
      </c>
      <c r="G6193" s="94">
        <v>12.270720000000001</v>
      </c>
    </row>
    <row r="6194" spans="1:7" s="55" customFormat="1" ht="86.25" x14ac:dyDescent="0.25">
      <c r="A6194" s="143" t="s">
        <v>3118</v>
      </c>
      <c r="B6194" s="149" t="s">
        <v>2359</v>
      </c>
      <c r="C6194" s="271">
        <v>2022</v>
      </c>
      <c r="D6194" s="270" t="s">
        <v>110</v>
      </c>
      <c r="E6194" s="326">
        <v>1</v>
      </c>
      <c r="F6194" s="327">
        <v>15</v>
      </c>
      <c r="G6194" s="273">
        <v>19.812329999999999</v>
      </c>
    </row>
    <row r="6195" spans="1:7" s="55" customFormat="1" ht="51.75" x14ac:dyDescent="0.25">
      <c r="A6195" s="143" t="s">
        <v>3118</v>
      </c>
      <c r="B6195" s="149" t="str">
        <f>B3370</f>
        <v>«Реконструкция ВЛ 10 кВ Ф-166 ПС 110 кВ ГНС, строительство ТП-10/0,4 кВ и ВЛ 0,4 кВ для технологического присоединения энергопринимающих устройств стройплощадок в СТ «Предгорье» (Заявители - 9 договоров ТП)</v>
      </c>
      <c r="C6195" s="90">
        <v>2022</v>
      </c>
      <c r="D6195" s="158">
        <v>0.4</v>
      </c>
      <c r="E6195" s="92">
        <v>9</v>
      </c>
      <c r="F6195" s="92">
        <f>F3370</f>
        <v>93</v>
      </c>
      <c r="G6195" s="94">
        <v>387.26413000000002</v>
      </c>
    </row>
    <row r="6196" spans="1:7" s="55" customFormat="1" ht="86.25" x14ac:dyDescent="0.25">
      <c r="A6196" s="143" t="s">
        <v>3118</v>
      </c>
      <c r="B6196" s="149" t="s">
        <v>2495</v>
      </c>
      <c r="C6196" s="90">
        <v>2022</v>
      </c>
      <c r="D6196" s="158">
        <v>0.4</v>
      </c>
      <c r="E6196" s="92">
        <v>1</v>
      </c>
      <c r="F6196" s="92">
        <v>15</v>
      </c>
      <c r="G6196" s="94">
        <v>41.037999999999997</v>
      </c>
    </row>
    <row r="6197" spans="1:7" s="55" customFormat="1" ht="103.5" x14ac:dyDescent="0.25">
      <c r="A6197" s="143" t="s">
        <v>3118</v>
      </c>
      <c r="B6197" s="149" t="s">
        <v>2522</v>
      </c>
      <c r="C6197" s="271">
        <v>2022</v>
      </c>
      <c r="D6197" s="270" t="s">
        <v>110</v>
      </c>
      <c r="E6197" s="272">
        <v>1</v>
      </c>
      <c r="F6197" s="272">
        <v>15</v>
      </c>
      <c r="G6197" s="273">
        <v>29.699269999999999</v>
      </c>
    </row>
    <row r="6198" spans="1:7" s="55" customFormat="1" ht="51.75" x14ac:dyDescent="0.25">
      <c r="A6198" s="143" t="s">
        <v>3118</v>
      </c>
      <c r="B6198" s="149" t="s">
        <v>2606</v>
      </c>
      <c r="C6198" s="90">
        <v>2022</v>
      </c>
      <c r="D6198" s="90">
        <v>10</v>
      </c>
      <c r="E6198" s="92">
        <v>6</v>
      </c>
      <c r="F6198" s="93">
        <v>631.5</v>
      </c>
      <c r="G6198" s="94">
        <v>3903.1873999999998</v>
      </c>
    </row>
    <row r="6199" spans="1:7" s="55" customFormat="1" ht="69" x14ac:dyDescent="0.25">
      <c r="A6199" s="143" t="s">
        <v>3118</v>
      </c>
      <c r="B6199" s="149" t="s">
        <v>2564</v>
      </c>
      <c r="C6199" s="271">
        <v>2022</v>
      </c>
      <c r="D6199" s="270" t="s">
        <v>110</v>
      </c>
      <c r="E6199" s="272">
        <v>9</v>
      </c>
      <c r="F6199" s="112">
        <v>125</v>
      </c>
      <c r="G6199" s="273">
        <v>482.495</v>
      </c>
    </row>
    <row r="6200" spans="1:7" s="55" customFormat="1" ht="86.25" x14ac:dyDescent="0.25">
      <c r="A6200" s="143" t="s">
        <v>3118</v>
      </c>
      <c r="B6200" s="149" t="s">
        <v>2487</v>
      </c>
      <c r="C6200" s="90">
        <v>2022</v>
      </c>
      <c r="D6200" s="91">
        <v>0.4</v>
      </c>
      <c r="E6200" s="92">
        <v>1</v>
      </c>
      <c r="F6200" s="92">
        <v>10</v>
      </c>
      <c r="G6200" s="94">
        <v>34.774000000000001</v>
      </c>
    </row>
    <row r="6201" spans="1:7" s="55" customFormat="1" ht="34.5" x14ac:dyDescent="0.25">
      <c r="A6201" s="143" t="s">
        <v>3118</v>
      </c>
      <c r="B6201" s="149" t="s">
        <v>3167</v>
      </c>
      <c r="C6201" s="90">
        <v>2022</v>
      </c>
      <c r="D6201" s="91">
        <v>0.4</v>
      </c>
      <c r="E6201" s="92">
        <v>1</v>
      </c>
      <c r="F6201" s="92">
        <v>8</v>
      </c>
      <c r="G6201" s="94">
        <v>7.55213</v>
      </c>
    </row>
    <row r="6202" spans="1:7" s="55" customFormat="1" ht="34.5" x14ac:dyDescent="0.25">
      <c r="A6202" s="143" t="s">
        <v>3118</v>
      </c>
      <c r="B6202" s="149" t="s">
        <v>3167</v>
      </c>
      <c r="C6202" s="90">
        <v>2022</v>
      </c>
      <c r="D6202" s="95">
        <v>10</v>
      </c>
      <c r="E6202" s="92">
        <v>1</v>
      </c>
      <c r="F6202" s="92">
        <v>15</v>
      </c>
      <c r="G6202" s="94">
        <v>29.010539999999999</v>
      </c>
    </row>
    <row r="6203" spans="1:7" s="55" customFormat="1" ht="34.5" x14ac:dyDescent="0.25">
      <c r="A6203" s="143" t="s">
        <v>3118</v>
      </c>
      <c r="B6203" s="149" t="s">
        <v>3167</v>
      </c>
      <c r="C6203" s="90">
        <v>2022</v>
      </c>
      <c r="D6203" s="91">
        <v>0.4</v>
      </c>
      <c r="E6203" s="92">
        <v>1</v>
      </c>
      <c r="F6203" s="92">
        <v>10</v>
      </c>
      <c r="G6203" s="94">
        <v>8.6259700000000006</v>
      </c>
    </row>
    <row r="6204" spans="1:7" s="55" customFormat="1" ht="34.5" x14ac:dyDescent="0.25">
      <c r="A6204" s="143" t="s">
        <v>3118</v>
      </c>
      <c r="B6204" s="149" t="s">
        <v>3167</v>
      </c>
      <c r="C6204" s="90">
        <v>2022</v>
      </c>
      <c r="D6204" s="91">
        <v>0.4</v>
      </c>
      <c r="E6204" s="92">
        <v>1</v>
      </c>
      <c r="F6204" s="92">
        <v>8</v>
      </c>
      <c r="G6204" s="94">
        <v>8.6351800000000001</v>
      </c>
    </row>
    <row r="6205" spans="1:7" s="55" customFormat="1" ht="34.5" x14ac:dyDescent="0.25">
      <c r="A6205" s="143" t="s">
        <v>3118</v>
      </c>
      <c r="B6205" s="149" t="s">
        <v>3167</v>
      </c>
      <c r="C6205" s="90">
        <v>2022</v>
      </c>
      <c r="D6205" s="91">
        <v>0.4</v>
      </c>
      <c r="E6205" s="92">
        <v>1</v>
      </c>
      <c r="F6205" s="92">
        <v>10</v>
      </c>
      <c r="G6205" s="94">
        <v>7.9210500000000001</v>
      </c>
    </row>
    <row r="6206" spans="1:7" s="55" customFormat="1" ht="34.5" x14ac:dyDescent="0.25">
      <c r="A6206" s="143" t="s">
        <v>3118</v>
      </c>
      <c r="B6206" s="149" t="s">
        <v>3167</v>
      </c>
      <c r="C6206" s="90">
        <v>2022</v>
      </c>
      <c r="D6206" s="91">
        <v>0.4</v>
      </c>
      <c r="E6206" s="92">
        <v>1</v>
      </c>
      <c r="F6206" s="92">
        <v>9</v>
      </c>
      <c r="G6206" s="94">
        <v>5.7767999999999997</v>
      </c>
    </row>
    <row r="6207" spans="1:7" s="55" customFormat="1" ht="34.5" x14ac:dyDescent="0.25">
      <c r="A6207" s="143" t="s">
        <v>3118</v>
      </c>
      <c r="B6207" s="149" t="s">
        <v>3167</v>
      </c>
      <c r="C6207" s="90">
        <v>2022</v>
      </c>
      <c r="D6207" s="91">
        <v>0.4</v>
      </c>
      <c r="E6207" s="92">
        <v>1</v>
      </c>
      <c r="F6207" s="92">
        <v>5</v>
      </c>
      <c r="G6207" s="94">
        <v>2.8892000000000002</v>
      </c>
    </row>
    <row r="6208" spans="1:7" s="55" customFormat="1" ht="34.5" x14ac:dyDescent="0.25">
      <c r="A6208" s="143" t="s">
        <v>3118</v>
      </c>
      <c r="B6208" s="149" t="s">
        <v>3167</v>
      </c>
      <c r="C6208" s="90">
        <v>2022</v>
      </c>
      <c r="D6208" s="91">
        <v>0.4</v>
      </c>
      <c r="E6208" s="92">
        <v>1</v>
      </c>
      <c r="F6208" s="92">
        <v>14</v>
      </c>
      <c r="G6208" s="94">
        <v>3.8218800000000002</v>
      </c>
    </row>
    <row r="6209" spans="1:7" s="55" customFormat="1" ht="34.5" x14ac:dyDescent="0.25">
      <c r="A6209" s="143" t="s">
        <v>3118</v>
      </c>
      <c r="B6209" s="149" t="s">
        <v>3167</v>
      </c>
      <c r="C6209" s="90">
        <v>2022</v>
      </c>
      <c r="D6209" s="91">
        <v>0.4</v>
      </c>
      <c r="E6209" s="92">
        <v>1</v>
      </c>
      <c r="F6209" s="92">
        <v>14</v>
      </c>
      <c r="G6209" s="94">
        <v>19.838460000000001</v>
      </c>
    </row>
    <row r="6210" spans="1:7" s="55" customFormat="1" ht="34.5" x14ac:dyDescent="0.25">
      <c r="A6210" s="143" t="s">
        <v>3118</v>
      </c>
      <c r="B6210" s="149" t="s">
        <v>3167</v>
      </c>
      <c r="C6210" s="90">
        <v>2022</v>
      </c>
      <c r="D6210" s="91">
        <v>0.4</v>
      </c>
      <c r="E6210" s="92">
        <v>1</v>
      </c>
      <c r="F6210" s="92">
        <v>6</v>
      </c>
      <c r="G6210" s="94">
        <v>38.246319999999997</v>
      </c>
    </row>
    <row r="6211" spans="1:7" s="55" customFormat="1" ht="34.5" x14ac:dyDescent="0.25">
      <c r="A6211" s="143" t="s">
        <v>3118</v>
      </c>
      <c r="B6211" s="149" t="s">
        <v>3167</v>
      </c>
      <c r="C6211" s="90">
        <v>2022</v>
      </c>
      <c r="D6211" s="91">
        <v>0.4</v>
      </c>
      <c r="E6211" s="92">
        <v>1</v>
      </c>
      <c r="F6211" s="92">
        <v>8</v>
      </c>
      <c r="G6211" s="94">
        <v>38.261009999999999</v>
      </c>
    </row>
    <row r="6212" spans="1:7" s="55" customFormat="1" ht="34.5" x14ac:dyDescent="0.25">
      <c r="A6212" s="143" t="s">
        <v>3118</v>
      </c>
      <c r="B6212" s="149" t="s">
        <v>3167</v>
      </c>
      <c r="C6212" s="90">
        <v>2022</v>
      </c>
      <c r="D6212" s="91">
        <v>0.4</v>
      </c>
      <c r="E6212" s="92">
        <v>1</v>
      </c>
      <c r="F6212" s="92">
        <v>15</v>
      </c>
      <c r="G6212" s="94">
        <v>38.17248</v>
      </c>
    </row>
    <row r="6213" spans="1:7" s="55" customFormat="1" ht="34.5" x14ac:dyDescent="0.25">
      <c r="A6213" s="143" t="s">
        <v>3118</v>
      </c>
      <c r="B6213" s="149" t="s">
        <v>3167</v>
      </c>
      <c r="C6213" s="90">
        <v>2022</v>
      </c>
      <c r="D6213" s="91">
        <v>0.4</v>
      </c>
      <c r="E6213" s="92">
        <v>1</v>
      </c>
      <c r="F6213" s="92">
        <v>15</v>
      </c>
      <c r="G6213" s="94">
        <v>38.197780000000002</v>
      </c>
    </row>
    <row r="6214" spans="1:7" s="55" customFormat="1" ht="34.5" x14ac:dyDescent="0.25">
      <c r="A6214" s="143" t="s">
        <v>3118</v>
      </c>
      <c r="B6214" s="149" t="s">
        <v>3167</v>
      </c>
      <c r="C6214" s="90">
        <v>2022</v>
      </c>
      <c r="D6214" s="91">
        <v>0.4</v>
      </c>
      <c r="E6214" s="92">
        <v>1</v>
      </c>
      <c r="F6214" s="92">
        <v>15</v>
      </c>
      <c r="G6214" s="94">
        <v>38.450330000000001</v>
      </c>
    </row>
    <row r="6215" spans="1:7" s="55" customFormat="1" ht="34.5" x14ac:dyDescent="0.25">
      <c r="A6215" s="143" t="s">
        <v>3118</v>
      </c>
      <c r="B6215" s="149" t="s">
        <v>3168</v>
      </c>
      <c r="C6215" s="90">
        <v>2022</v>
      </c>
      <c r="D6215" s="91">
        <v>0.4</v>
      </c>
      <c r="E6215" s="92">
        <v>1</v>
      </c>
      <c r="F6215" s="92">
        <v>10</v>
      </c>
      <c r="G6215" s="155">
        <v>6.65693</v>
      </c>
    </row>
    <row r="6216" spans="1:7" s="55" customFormat="1" ht="34.5" x14ac:dyDescent="0.25">
      <c r="A6216" s="143" t="s">
        <v>3118</v>
      </c>
      <c r="B6216" s="149" t="s">
        <v>3168</v>
      </c>
      <c r="C6216" s="90">
        <v>2022</v>
      </c>
      <c r="D6216" s="91">
        <v>0.4</v>
      </c>
      <c r="E6216" s="92">
        <v>1</v>
      </c>
      <c r="F6216" s="92">
        <v>8</v>
      </c>
      <c r="G6216" s="155">
        <v>5.3269500000000001</v>
      </c>
    </row>
    <row r="6217" spans="1:7" s="55" customFormat="1" ht="34.5" x14ac:dyDescent="0.25">
      <c r="A6217" s="143" t="s">
        <v>3118</v>
      </c>
      <c r="B6217" s="149" t="s">
        <v>3168</v>
      </c>
      <c r="C6217" s="90">
        <v>2022</v>
      </c>
      <c r="D6217" s="91">
        <v>0.4</v>
      </c>
      <c r="E6217" s="92">
        <v>1</v>
      </c>
      <c r="F6217" s="92">
        <v>8</v>
      </c>
      <c r="G6217" s="155">
        <v>8.6382700000000003</v>
      </c>
    </row>
    <row r="6218" spans="1:7" s="55" customFormat="1" ht="34.5" x14ac:dyDescent="0.25">
      <c r="A6218" s="143" t="s">
        <v>3118</v>
      </c>
      <c r="B6218" s="149" t="s">
        <v>3168</v>
      </c>
      <c r="C6218" s="90">
        <v>2022</v>
      </c>
      <c r="D6218" s="91">
        <v>0.4</v>
      </c>
      <c r="E6218" s="92">
        <v>1</v>
      </c>
      <c r="F6218" s="92">
        <v>5</v>
      </c>
      <c r="G6218" s="155">
        <v>8.3296600000000005</v>
      </c>
    </row>
    <row r="6219" spans="1:7" s="55" customFormat="1" ht="34.5" x14ac:dyDescent="0.25">
      <c r="A6219" s="143" t="s">
        <v>3118</v>
      </c>
      <c r="B6219" s="149" t="s">
        <v>3168</v>
      </c>
      <c r="C6219" s="90">
        <v>2022</v>
      </c>
      <c r="D6219" s="91">
        <v>0.4</v>
      </c>
      <c r="E6219" s="92">
        <v>1</v>
      </c>
      <c r="F6219" s="92">
        <v>8</v>
      </c>
      <c r="G6219" s="155">
        <v>5.3959000000000001</v>
      </c>
    </row>
    <row r="6220" spans="1:7" s="55" customFormat="1" ht="34.5" x14ac:dyDescent="0.25">
      <c r="A6220" s="143" t="s">
        <v>3118</v>
      </c>
      <c r="B6220" s="149" t="s">
        <v>3168</v>
      </c>
      <c r="C6220" s="90">
        <v>2022</v>
      </c>
      <c r="D6220" s="91">
        <v>0.4</v>
      </c>
      <c r="E6220" s="92">
        <v>1</v>
      </c>
      <c r="F6220" s="92">
        <v>8</v>
      </c>
      <c r="G6220" s="155">
        <v>6.1437799999999996</v>
      </c>
    </row>
    <row r="6221" spans="1:7" s="55" customFormat="1" ht="34.5" x14ac:dyDescent="0.25">
      <c r="A6221" s="143" t="s">
        <v>3118</v>
      </c>
      <c r="B6221" s="149" t="s">
        <v>3168</v>
      </c>
      <c r="C6221" s="90">
        <v>2022</v>
      </c>
      <c r="D6221" s="91">
        <v>0.4</v>
      </c>
      <c r="E6221" s="92">
        <v>1</v>
      </c>
      <c r="F6221" s="92">
        <v>8</v>
      </c>
      <c r="G6221" s="155">
        <v>5.7199400000000002</v>
      </c>
    </row>
    <row r="6222" spans="1:7" s="55" customFormat="1" ht="34.5" x14ac:dyDescent="0.25">
      <c r="A6222" s="143" t="s">
        <v>3118</v>
      </c>
      <c r="B6222" s="149" t="s">
        <v>3168</v>
      </c>
      <c r="C6222" s="90">
        <v>2022</v>
      </c>
      <c r="D6222" s="91">
        <v>0.4</v>
      </c>
      <c r="E6222" s="92">
        <v>1</v>
      </c>
      <c r="F6222" s="92">
        <v>8</v>
      </c>
      <c r="G6222" s="155">
        <v>8.06175</v>
      </c>
    </row>
    <row r="6223" spans="1:7" s="55" customFormat="1" ht="34.5" x14ac:dyDescent="0.25">
      <c r="A6223" s="143" t="s">
        <v>3118</v>
      </c>
      <c r="B6223" s="149" t="s">
        <v>3168</v>
      </c>
      <c r="C6223" s="90">
        <v>2022</v>
      </c>
      <c r="D6223" s="91">
        <v>0.4</v>
      </c>
      <c r="E6223" s="92">
        <v>1</v>
      </c>
      <c r="F6223" s="92">
        <v>12</v>
      </c>
      <c r="G6223" s="155">
        <v>7.6250200000000001</v>
      </c>
    </row>
    <row r="6224" spans="1:7" s="55" customFormat="1" ht="34.5" x14ac:dyDescent="0.25">
      <c r="A6224" s="143" t="s">
        <v>3118</v>
      </c>
      <c r="B6224" s="149" t="s">
        <v>3168</v>
      </c>
      <c r="C6224" s="90">
        <v>2022</v>
      </c>
      <c r="D6224" s="91">
        <v>0.4</v>
      </c>
      <c r="E6224" s="92">
        <v>1</v>
      </c>
      <c r="F6224" s="92">
        <v>8</v>
      </c>
      <c r="G6224" s="155">
        <v>17.92989</v>
      </c>
    </row>
    <row r="6225" spans="1:7" s="55" customFormat="1" ht="34.5" x14ac:dyDescent="0.25">
      <c r="A6225" s="143" t="s">
        <v>3118</v>
      </c>
      <c r="B6225" s="149" t="s">
        <v>3168</v>
      </c>
      <c r="C6225" s="90">
        <v>2022</v>
      </c>
      <c r="D6225" s="91">
        <v>0.4</v>
      </c>
      <c r="E6225" s="92">
        <v>1</v>
      </c>
      <c r="F6225" s="92">
        <v>8</v>
      </c>
      <c r="G6225" s="155">
        <v>16.21669</v>
      </c>
    </row>
    <row r="6226" spans="1:7" s="55" customFormat="1" ht="34.5" x14ac:dyDescent="0.25">
      <c r="A6226" s="143" t="s">
        <v>3118</v>
      </c>
      <c r="B6226" s="149" t="s">
        <v>3168</v>
      </c>
      <c r="C6226" s="90">
        <v>2022</v>
      </c>
      <c r="D6226" s="91">
        <v>0.4</v>
      </c>
      <c r="E6226" s="92">
        <v>1</v>
      </c>
      <c r="F6226" s="92">
        <v>6</v>
      </c>
      <c r="G6226" s="155">
        <v>4.5593199999999996</v>
      </c>
    </row>
    <row r="6227" spans="1:7" s="55" customFormat="1" ht="34.5" x14ac:dyDescent="0.25">
      <c r="A6227" s="143" t="s">
        <v>3118</v>
      </c>
      <c r="B6227" s="149" t="s">
        <v>3168</v>
      </c>
      <c r="C6227" s="90">
        <v>2022</v>
      </c>
      <c r="D6227" s="95">
        <v>10</v>
      </c>
      <c r="E6227" s="92">
        <v>1</v>
      </c>
      <c r="F6227" s="92">
        <v>15</v>
      </c>
      <c r="G6227" s="155">
        <v>4.5421699999999996</v>
      </c>
    </row>
    <row r="6228" spans="1:7" s="55" customFormat="1" ht="34.5" x14ac:dyDescent="0.25">
      <c r="A6228" s="143" t="s">
        <v>3118</v>
      </c>
      <c r="B6228" s="149" t="s">
        <v>3168</v>
      </c>
      <c r="C6228" s="90">
        <v>2022</v>
      </c>
      <c r="D6228" s="91">
        <v>0.4</v>
      </c>
      <c r="E6228" s="92">
        <v>1</v>
      </c>
      <c r="F6228" s="92">
        <v>8</v>
      </c>
      <c r="G6228" s="155">
        <v>36.670070000000003</v>
      </c>
    </row>
    <row r="6229" spans="1:7" s="55" customFormat="1" ht="34.5" x14ac:dyDescent="0.25">
      <c r="A6229" s="143" t="s">
        <v>3118</v>
      </c>
      <c r="B6229" s="149" t="s">
        <v>3168</v>
      </c>
      <c r="C6229" s="90">
        <v>2022</v>
      </c>
      <c r="D6229" s="91">
        <v>0.4</v>
      </c>
      <c r="E6229" s="92">
        <v>1</v>
      </c>
      <c r="F6229" s="92">
        <v>10</v>
      </c>
      <c r="G6229" s="155">
        <v>36.744540000000001</v>
      </c>
    </row>
    <row r="6230" spans="1:7" s="55" customFormat="1" ht="34.5" x14ac:dyDescent="0.25">
      <c r="A6230" s="143" t="s">
        <v>3118</v>
      </c>
      <c r="B6230" s="149" t="s">
        <v>3168</v>
      </c>
      <c r="C6230" s="90">
        <v>2022</v>
      </c>
      <c r="D6230" s="91">
        <v>0.4</v>
      </c>
      <c r="E6230" s="92">
        <v>1</v>
      </c>
      <c r="F6230" s="92">
        <v>15</v>
      </c>
      <c r="G6230" s="155">
        <v>36.738079999999997</v>
      </c>
    </row>
    <row r="6231" spans="1:7" s="55" customFormat="1" ht="34.5" x14ac:dyDescent="0.25">
      <c r="A6231" s="143" t="s">
        <v>3118</v>
      </c>
      <c r="B6231" s="149" t="s">
        <v>3168</v>
      </c>
      <c r="C6231" s="90">
        <v>2022</v>
      </c>
      <c r="D6231" s="91">
        <v>0.4</v>
      </c>
      <c r="E6231" s="92">
        <v>1</v>
      </c>
      <c r="F6231" s="92">
        <v>15</v>
      </c>
      <c r="G6231" s="155">
        <v>36.91977</v>
      </c>
    </row>
    <row r="6232" spans="1:7" s="55" customFormat="1" ht="34.5" x14ac:dyDescent="0.25">
      <c r="A6232" s="143" t="s">
        <v>3118</v>
      </c>
      <c r="B6232" s="149" t="s">
        <v>3168</v>
      </c>
      <c r="C6232" s="90">
        <v>2022</v>
      </c>
      <c r="D6232" s="91">
        <v>0.4</v>
      </c>
      <c r="E6232" s="92">
        <v>1</v>
      </c>
      <c r="F6232" s="92">
        <v>8</v>
      </c>
      <c r="G6232" s="155">
        <v>36.727179999999997</v>
      </c>
    </row>
    <row r="6233" spans="1:7" s="55" customFormat="1" ht="34.5" x14ac:dyDescent="0.25">
      <c r="A6233" s="143" t="s">
        <v>3118</v>
      </c>
      <c r="B6233" s="149" t="s">
        <v>3168</v>
      </c>
      <c r="C6233" s="90">
        <v>2022</v>
      </c>
      <c r="D6233" s="91">
        <v>0.4</v>
      </c>
      <c r="E6233" s="92">
        <v>1</v>
      </c>
      <c r="F6233" s="92">
        <v>8</v>
      </c>
      <c r="G6233" s="155">
        <v>36.738160000000001</v>
      </c>
    </row>
    <row r="6234" spans="1:7" s="55" customFormat="1" ht="34.5" x14ac:dyDescent="0.25">
      <c r="A6234" s="143" t="s">
        <v>3118</v>
      </c>
      <c r="B6234" s="149" t="s">
        <v>3168</v>
      </c>
      <c r="C6234" s="90">
        <v>2022</v>
      </c>
      <c r="D6234" s="91">
        <v>0.4</v>
      </c>
      <c r="E6234" s="92">
        <v>1</v>
      </c>
      <c r="F6234" s="92">
        <v>8</v>
      </c>
      <c r="G6234" s="155">
        <v>36.806269999999998</v>
      </c>
    </row>
    <row r="6235" spans="1:7" s="55" customFormat="1" ht="34.5" x14ac:dyDescent="0.25">
      <c r="A6235" s="143" t="s">
        <v>3118</v>
      </c>
      <c r="B6235" s="149" t="s">
        <v>3168</v>
      </c>
      <c r="C6235" s="90">
        <v>2022</v>
      </c>
      <c r="D6235" s="91">
        <v>0.4</v>
      </c>
      <c r="E6235" s="92">
        <v>1</v>
      </c>
      <c r="F6235" s="92">
        <v>10</v>
      </c>
      <c r="G6235" s="155">
        <v>36.726680000000002</v>
      </c>
    </row>
    <row r="6236" spans="1:7" s="55" customFormat="1" ht="34.5" x14ac:dyDescent="0.25">
      <c r="A6236" s="143" t="s">
        <v>3118</v>
      </c>
      <c r="B6236" s="149" t="s">
        <v>3168</v>
      </c>
      <c r="C6236" s="90">
        <v>2022</v>
      </c>
      <c r="D6236" s="91">
        <v>0.4</v>
      </c>
      <c r="E6236" s="92">
        <v>1</v>
      </c>
      <c r="F6236" s="92">
        <v>5</v>
      </c>
      <c r="G6236" s="155">
        <v>37.720489999999998</v>
      </c>
    </row>
    <row r="6237" spans="1:7" s="55" customFormat="1" ht="34.5" x14ac:dyDescent="0.25">
      <c r="A6237" s="143" t="s">
        <v>3118</v>
      </c>
      <c r="B6237" s="149" t="s">
        <v>3168</v>
      </c>
      <c r="C6237" s="90">
        <v>2022</v>
      </c>
      <c r="D6237" s="91">
        <v>0.4</v>
      </c>
      <c r="E6237" s="92">
        <v>1</v>
      </c>
      <c r="F6237" s="92">
        <v>5</v>
      </c>
      <c r="G6237" s="155">
        <v>29.035070000000001</v>
      </c>
    </row>
    <row r="6238" spans="1:7" s="55" customFormat="1" ht="54" customHeight="1" x14ac:dyDescent="0.25">
      <c r="A6238" s="143" t="s">
        <v>3118</v>
      </c>
      <c r="B6238" s="149" t="s">
        <v>3169</v>
      </c>
      <c r="C6238" s="90">
        <v>2022</v>
      </c>
      <c r="D6238" s="91">
        <v>0.4</v>
      </c>
      <c r="E6238" s="92">
        <v>1</v>
      </c>
      <c r="F6238" s="92">
        <v>15</v>
      </c>
      <c r="G6238" s="94">
        <v>38.141280000000002</v>
      </c>
    </row>
    <row r="6239" spans="1:7" s="55" customFormat="1" ht="51.75" x14ac:dyDescent="0.25">
      <c r="A6239" s="143" t="s">
        <v>3118</v>
      </c>
      <c r="B6239" s="149" t="s">
        <v>3169</v>
      </c>
      <c r="C6239" s="90">
        <v>2022</v>
      </c>
      <c r="D6239" s="91">
        <v>0.4</v>
      </c>
      <c r="E6239" s="92">
        <v>1</v>
      </c>
      <c r="F6239" s="92">
        <v>15</v>
      </c>
      <c r="G6239" s="94">
        <v>18.9129</v>
      </c>
    </row>
    <row r="6240" spans="1:7" s="55" customFormat="1" ht="51.75" x14ac:dyDescent="0.25">
      <c r="A6240" s="143" t="s">
        <v>3118</v>
      </c>
      <c r="B6240" s="149" t="s">
        <v>3169</v>
      </c>
      <c r="C6240" s="90">
        <v>2022</v>
      </c>
      <c r="D6240" s="91">
        <v>0.4</v>
      </c>
      <c r="E6240" s="92">
        <v>1</v>
      </c>
      <c r="F6240" s="92">
        <v>15</v>
      </c>
      <c r="G6240" s="94">
        <v>42.420699999999997</v>
      </c>
    </row>
    <row r="6241" spans="1:7" s="55" customFormat="1" ht="51.75" x14ac:dyDescent="0.25">
      <c r="A6241" s="143" t="s">
        <v>3118</v>
      </c>
      <c r="B6241" s="149" t="s">
        <v>3169</v>
      </c>
      <c r="C6241" s="90">
        <v>2022</v>
      </c>
      <c r="D6241" s="95">
        <v>10</v>
      </c>
      <c r="E6241" s="92">
        <v>1</v>
      </c>
      <c r="F6241" s="92">
        <v>15</v>
      </c>
      <c r="G6241" s="94">
        <v>42.710369999999998</v>
      </c>
    </row>
    <row r="6242" spans="1:7" s="55" customFormat="1" ht="51.75" x14ac:dyDescent="0.25">
      <c r="A6242" s="143" t="s">
        <v>3118</v>
      </c>
      <c r="B6242" s="149" t="s">
        <v>3169</v>
      </c>
      <c r="C6242" s="90">
        <v>2022</v>
      </c>
      <c r="D6242" s="91">
        <v>0.4</v>
      </c>
      <c r="E6242" s="92">
        <v>1</v>
      </c>
      <c r="F6242" s="92">
        <v>8</v>
      </c>
      <c r="G6242" s="94">
        <v>42.775539999999999</v>
      </c>
    </row>
    <row r="6243" spans="1:7" s="55" customFormat="1" ht="34.9" customHeight="1" x14ac:dyDescent="0.25">
      <c r="A6243" s="143" t="s">
        <v>3118</v>
      </c>
      <c r="B6243" s="149" t="s">
        <v>3170</v>
      </c>
      <c r="C6243" s="90">
        <v>2022</v>
      </c>
      <c r="D6243" s="91">
        <v>0.4</v>
      </c>
      <c r="E6243" s="92">
        <v>1</v>
      </c>
      <c r="F6243" s="92">
        <v>19</v>
      </c>
      <c r="G6243" s="319">
        <v>15.26966</v>
      </c>
    </row>
    <row r="6244" spans="1:7" s="55" customFormat="1" ht="34.5" x14ac:dyDescent="0.25">
      <c r="A6244" s="143" t="s">
        <v>3118</v>
      </c>
      <c r="B6244" s="149" t="s">
        <v>3170</v>
      </c>
      <c r="C6244" s="90">
        <v>2022</v>
      </c>
      <c r="D6244" s="91">
        <v>0.4</v>
      </c>
      <c r="E6244" s="92">
        <v>1</v>
      </c>
      <c r="F6244" s="92">
        <v>15</v>
      </c>
      <c r="G6244" s="319">
        <v>15.26967</v>
      </c>
    </row>
    <row r="6245" spans="1:7" s="55" customFormat="1" ht="34.5" x14ac:dyDescent="0.25">
      <c r="A6245" s="143" t="s">
        <v>3118</v>
      </c>
      <c r="B6245" s="149" t="s">
        <v>3170</v>
      </c>
      <c r="C6245" s="90">
        <v>2022</v>
      </c>
      <c r="D6245" s="91">
        <v>0.4</v>
      </c>
      <c r="E6245" s="92">
        <v>1</v>
      </c>
      <c r="F6245" s="92">
        <v>10</v>
      </c>
      <c r="G6245" s="319">
        <v>15.26967</v>
      </c>
    </row>
    <row r="6246" spans="1:7" s="55" customFormat="1" ht="34.5" x14ac:dyDescent="0.25">
      <c r="A6246" s="143" t="s">
        <v>3118</v>
      </c>
      <c r="B6246" s="149" t="s">
        <v>3170</v>
      </c>
      <c r="C6246" s="90">
        <v>2022</v>
      </c>
      <c r="D6246" s="91">
        <v>0.4</v>
      </c>
      <c r="E6246" s="92">
        <v>1</v>
      </c>
      <c r="F6246" s="92">
        <v>15</v>
      </c>
      <c r="G6246" s="319">
        <v>15.26967</v>
      </c>
    </row>
    <row r="6247" spans="1:7" s="55" customFormat="1" ht="34.5" x14ac:dyDescent="0.25">
      <c r="A6247" s="143" t="s">
        <v>3118</v>
      </c>
      <c r="B6247" s="149" t="s">
        <v>3170</v>
      </c>
      <c r="C6247" s="90">
        <v>2022</v>
      </c>
      <c r="D6247" s="91">
        <v>0.4</v>
      </c>
      <c r="E6247" s="92">
        <v>1</v>
      </c>
      <c r="F6247" s="92">
        <v>10</v>
      </c>
      <c r="G6247" s="319">
        <v>15.26966</v>
      </c>
    </row>
    <row r="6248" spans="1:7" s="55" customFormat="1" ht="34.5" x14ac:dyDescent="0.25">
      <c r="A6248" s="143" t="s">
        <v>3118</v>
      </c>
      <c r="B6248" s="149" t="s">
        <v>3170</v>
      </c>
      <c r="C6248" s="90">
        <v>2022</v>
      </c>
      <c r="D6248" s="91">
        <v>0.4</v>
      </c>
      <c r="E6248" s="92">
        <v>1</v>
      </c>
      <c r="F6248" s="92">
        <v>10</v>
      </c>
      <c r="G6248" s="161">
        <v>7.6360000000000001</v>
      </c>
    </row>
    <row r="6249" spans="1:7" s="55" customFormat="1" ht="34.5" x14ac:dyDescent="0.25">
      <c r="A6249" s="143" t="s">
        <v>3118</v>
      </c>
      <c r="B6249" s="149" t="s">
        <v>3170</v>
      </c>
      <c r="C6249" s="90">
        <v>2022</v>
      </c>
      <c r="D6249" s="91">
        <v>0.4</v>
      </c>
      <c r="E6249" s="92">
        <v>1</v>
      </c>
      <c r="F6249" s="92">
        <v>10</v>
      </c>
      <c r="G6249" s="155">
        <v>7.5921200000000004</v>
      </c>
    </row>
    <row r="6250" spans="1:7" s="55" customFormat="1" ht="34.5" x14ac:dyDescent="0.25">
      <c r="A6250" s="143" t="s">
        <v>3118</v>
      </c>
      <c r="B6250" s="149" t="s">
        <v>3170</v>
      </c>
      <c r="C6250" s="90">
        <v>2022</v>
      </c>
      <c r="D6250" s="91">
        <v>0.4</v>
      </c>
      <c r="E6250" s="92">
        <v>1</v>
      </c>
      <c r="F6250" s="92">
        <v>10</v>
      </c>
      <c r="G6250" s="155">
        <v>7.5921200000000004</v>
      </c>
    </row>
    <row r="6251" spans="1:7" s="55" customFormat="1" ht="34.5" x14ac:dyDescent="0.25">
      <c r="A6251" s="143" t="s">
        <v>3118</v>
      </c>
      <c r="B6251" s="149" t="s">
        <v>3170</v>
      </c>
      <c r="C6251" s="90">
        <v>2022</v>
      </c>
      <c r="D6251" s="91">
        <v>0.4</v>
      </c>
      <c r="E6251" s="92">
        <v>1</v>
      </c>
      <c r="F6251" s="92">
        <v>15</v>
      </c>
      <c r="G6251" s="155">
        <v>6.5305</v>
      </c>
    </row>
    <row r="6252" spans="1:7" s="55" customFormat="1" ht="34.5" x14ac:dyDescent="0.25">
      <c r="A6252" s="143" t="s">
        <v>3118</v>
      </c>
      <c r="B6252" s="149" t="s">
        <v>3170</v>
      </c>
      <c r="C6252" s="90">
        <v>2022</v>
      </c>
      <c r="D6252" s="91">
        <v>0.4</v>
      </c>
      <c r="E6252" s="92">
        <v>1</v>
      </c>
      <c r="F6252" s="92">
        <v>15</v>
      </c>
      <c r="G6252" s="155">
        <v>6.6037299999999997</v>
      </c>
    </row>
    <row r="6253" spans="1:7" s="55" customFormat="1" ht="34.5" x14ac:dyDescent="0.25">
      <c r="A6253" s="143" t="s">
        <v>3118</v>
      </c>
      <c r="B6253" s="149" t="s">
        <v>3170</v>
      </c>
      <c r="C6253" s="90">
        <v>2022</v>
      </c>
      <c r="D6253" s="91">
        <v>0.4</v>
      </c>
      <c r="E6253" s="92">
        <v>1</v>
      </c>
      <c r="F6253" s="92">
        <v>10</v>
      </c>
      <c r="G6253" s="161">
        <v>6.04331</v>
      </c>
    </row>
    <row r="6254" spans="1:7" s="55" customFormat="1" ht="34.5" x14ac:dyDescent="0.25">
      <c r="A6254" s="143" t="s">
        <v>3118</v>
      </c>
      <c r="B6254" s="149" t="s">
        <v>3170</v>
      </c>
      <c r="C6254" s="90">
        <v>2022</v>
      </c>
      <c r="D6254" s="91">
        <v>0.4</v>
      </c>
      <c r="E6254" s="92">
        <v>1</v>
      </c>
      <c r="F6254" s="92">
        <v>10</v>
      </c>
      <c r="G6254" s="155">
        <v>9.2774400000000004</v>
      </c>
    </row>
    <row r="6255" spans="1:7" s="55" customFormat="1" ht="34.5" x14ac:dyDescent="0.25">
      <c r="A6255" s="143" t="s">
        <v>3118</v>
      </c>
      <c r="B6255" s="149" t="s">
        <v>3170</v>
      </c>
      <c r="C6255" s="90">
        <v>2022</v>
      </c>
      <c r="D6255" s="91">
        <v>0.4</v>
      </c>
      <c r="E6255" s="92">
        <v>1</v>
      </c>
      <c r="F6255" s="92">
        <v>10</v>
      </c>
      <c r="G6255" s="155">
        <v>9.2891999999999992</v>
      </c>
    </row>
    <row r="6256" spans="1:7" s="55" customFormat="1" ht="34.5" x14ac:dyDescent="0.25">
      <c r="A6256" s="143" t="s">
        <v>3118</v>
      </c>
      <c r="B6256" s="149" t="s">
        <v>3170</v>
      </c>
      <c r="C6256" s="90">
        <v>2022</v>
      </c>
      <c r="D6256" s="91">
        <v>0.4</v>
      </c>
      <c r="E6256" s="92">
        <v>1</v>
      </c>
      <c r="F6256" s="92">
        <v>10</v>
      </c>
      <c r="G6256" s="155">
        <v>7.8689299999999998</v>
      </c>
    </row>
    <row r="6257" spans="1:7" s="55" customFormat="1" ht="34.5" x14ac:dyDescent="0.25">
      <c r="A6257" s="143" t="s">
        <v>3118</v>
      </c>
      <c r="B6257" s="149" t="s">
        <v>3170</v>
      </c>
      <c r="C6257" s="90">
        <v>2022</v>
      </c>
      <c r="D6257" s="91">
        <v>0.4</v>
      </c>
      <c r="E6257" s="92">
        <v>1</v>
      </c>
      <c r="F6257" s="92">
        <v>15</v>
      </c>
      <c r="G6257" s="155">
        <v>8.4246200000000009</v>
      </c>
    </row>
    <row r="6258" spans="1:7" s="55" customFormat="1" ht="34.5" x14ac:dyDescent="0.25">
      <c r="A6258" s="143" t="s">
        <v>3118</v>
      </c>
      <c r="B6258" s="149" t="s">
        <v>3170</v>
      </c>
      <c r="C6258" s="90">
        <v>2022</v>
      </c>
      <c r="D6258" s="91">
        <v>0.4</v>
      </c>
      <c r="E6258" s="92">
        <v>1</v>
      </c>
      <c r="F6258" s="92">
        <v>10</v>
      </c>
      <c r="G6258" s="155">
        <v>9.4469399999999997</v>
      </c>
    </row>
    <row r="6259" spans="1:7" s="55" customFormat="1" ht="34.5" x14ac:dyDescent="0.25">
      <c r="A6259" s="143" t="s">
        <v>3118</v>
      </c>
      <c r="B6259" s="149" t="s">
        <v>3170</v>
      </c>
      <c r="C6259" s="90">
        <v>2022</v>
      </c>
      <c r="D6259" s="91">
        <v>0.4</v>
      </c>
      <c r="E6259" s="92">
        <v>1</v>
      </c>
      <c r="F6259" s="92">
        <v>15</v>
      </c>
      <c r="G6259" s="155">
        <v>3.5404100000000001</v>
      </c>
    </row>
    <row r="6260" spans="1:7" s="55" customFormat="1" ht="34.5" x14ac:dyDescent="0.25">
      <c r="A6260" s="143" t="s">
        <v>3118</v>
      </c>
      <c r="B6260" s="149" t="s">
        <v>3170</v>
      </c>
      <c r="C6260" s="90">
        <v>2022</v>
      </c>
      <c r="D6260" s="91">
        <v>0.4</v>
      </c>
      <c r="E6260" s="92">
        <v>1</v>
      </c>
      <c r="F6260" s="92">
        <v>10</v>
      </c>
      <c r="G6260" s="155">
        <v>18.08154</v>
      </c>
    </row>
    <row r="6261" spans="1:7" s="55" customFormat="1" ht="34.5" x14ac:dyDescent="0.25">
      <c r="A6261" s="143" t="s">
        <v>3118</v>
      </c>
      <c r="B6261" s="149" t="s">
        <v>3170</v>
      </c>
      <c r="C6261" s="90">
        <v>2022</v>
      </c>
      <c r="D6261" s="91">
        <v>0.4</v>
      </c>
      <c r="E6261" s="92">
        <v>1</v>
      </c>
      <c r="F6261" s="92">
        <v>7</v>
      </c>
      <c r="G6261" s="161">
        <v>5.4150200000000002</v>
      </c>
    </row>
    <row r="6262" spans="1:7" s="55" customFormat="1" ht="34.5" x14ac:dyDescent="0.25">
      <c r="A6262" s="143" t="s">
        <v>3118</v>
      </c>
      <c r="B6262" s="149" t="s">
        <v>3170</v>
      </c>
      <c r="C6262" s="90">
        <v>2022</v>
      </c>
      <c r="D6262" s="91">
        <v>0.4</v>
      </c>
      <c r="E6262" s="92">
        <v>1</v>
      </c>
      <c r="F6262" s="92">
        <v>15</v>
      </c>
      <c r="G6262" s="155">
        <v>6.4893900000000002</v>
      </c>
    </row>
    <row r="6263" spans="1:7" s="55" customFormat="1" ht="34.5" x14ac:dyDescent="0.25">
      <c r="A6263" s="143" t="s">
        <v>3118</v>
      </c>
      <c r="B6263" s="149" t="s">
        <v>3170</v>
      </c>
      <c r="C6263" s="90">
        <v>2022</v>
      </c>
      <c r="D6263" s="91">
        <v>0.4</v>
      </c>
      <c r="E6263" s="92">
        <v>1</v>
      </c>
      <c r="F6263" s="92">
        <v>15</v>
      </c>
      <c r="G6263" s="161">
        <v>36.632649999999998</v>
      </c>
    </row>
    <row r="6264" spans="1:7" s="55" customFormat="1" ht="34.5" x14ac:dyDescent="0.25">
      <c r="A6264" s="143" t="s">
        <v>3118</v>
      </c>
      <c r="B6264" s="149" t="s">
        <v>3170</v>
      </c>
      <c r="C6264" s="90">
        <v>2022</v>
      </c>
      <c r="D6264" s="91">
        <v>0.4</v>
      </c>
      <c r="E6264" s="92">
        <v>1</v>
      </c>
      <c r="F6264" s="92">
        <v>10</v>
      </c>
      <c r="G6264" s="161">
        <v>36.824779999999997</v>
      </c>
    </row>
    <row r="6265" spans="1:7" s="55" customFormat="1" ht="34.5" x14ac:dyDescent="0.25">
      <c r="A6265" s="143" t="s">
        <v>3118</v>
      </c>
      <c r="B6265" s="149" t="s">
        <v>3170</v>
      </c>
      <c r="C6265" s="90">
        <v>2022</v>
      </c>
      <c r="D6265" s="91">
        <v>0.4</v>
      </c>
      <c r="E6265" s="92">
        <v>1</v>
      </c>
      <c r="F6265" s="92">
        <v>10</v>
      </c>
      <c r="G6265" s="161">
        <v>36.877029999999998</v>
      </c>
    </row>
    <row r="6266" spans="1:7" s="55" customFormat="1" ht="34.5" x14ac:dyDescent="0.25">
      <c r="A6266" s="143" t="s">
        <v>3118</v>
      </c>
      <c r="B6266" s="149" t="s">
        <v>3170</v>
      </c>
      <c r="C6266" s="90">
        <v>2022</v>
      </c>
      <c r="D6266" s="91">
        <v>0.4</v>
      </c>
      <c r="E6266" s="92">
        <v>1</v>
      </c>
      <c r="F6266" s="92">
        <v>15</v>
      </c>
      <c r="G6266" s="161">
        <v>36.96311</v>
      </c>
    </row>
    <row r="6267" spans="1:7" s="55" customFormat="1" ht="34.5" x14ac:dyDescent="0.25">
      <c r="A6267" s="143" t="s">
        <v>3118</v>
      </c>
      <c r="B6267" s="149" t="s">
        <v>3170</v>
      </c>
      <c r="C6267" s="90">
        <v>2022</v>
      </c>
      <c r="D6267" s="91">
        <v>0.4</v>
      </c>
      <c r="E6267" s="92">
        <v>1</v>
      </c>
      <c r="F6267" s="92">
        <v>10</v>
      </c>
      <c r="G6267" s="161">
        <v>36.938229999999997</v>
      </c>
    </row>
    <row r="6268" spans="1:7" s="55" customFormat="1" ht="34.5" x14ac:dyDescent="0.25">
      <c r="A6268" s="143" t="s">
        <v>3118</v>
      </c>
      <c r="B6268" s="149" t="s">
        <v>3149</v>
      </c>
      <c r="C6268" s="90">
        <v>2022</v>
      </c>
      <c r="D6268" s="91">
        <v>0.4</v>
      </c>
      <c r="E6268" s="92">
        <v>1</v>
      </c>
      <c r="F6268" s="92">
        <v>15</v>
      </c>
      <c r="G6268" s="94">
        <v>16.63476</v>
      </c>
    </row>
    <row r="6269" spans="1:7" s="55" customFormat="1" ht="34.5" x14ac:dyDescent="0.25">
      <c r="A6269" s="143" t="s">
        <v>3118</v>
      </c>
      <c r="B6269" s="149" t="s">
        <v>3149</v>
      </c>
      <c r="C6269" s="90">
        <v>2022</v>
      </c>
      <c r="D6269" s="91">
        <v>0.4</v>
      </c>
      <c r="E6269" s="92">
        <v>1</v>
      </c>
      <c r="F6269" s="92">
        <v>5</v>
      </c>
      <c r="G6269" s="161">
        <v>6.2884000000000002</v>
      </c>
    </row>
    <row r="6270" spans="1:7" s="55" customFormat="1" ht="34.5" x14ac:dyDescent="0.25">
      <c r="A6270" s="143" t="s">
        <v>3118</v>
      </c>
      <c r="B6270" s="149" t="s">
        <v>3149</v>
      </c>
      <c r="C6270" s="90">
        <v>2022</v>
      </c>
      <c r="D6270" s="91">
        <v>0.4</v>
      </c>
      <c r="E6270" s="92">
        <v>1</v>
      </c>
      <c r="F6270" s="92">
        <v>10</v>
      </c>
      <c r="G6270" s="161">
        <v>6.5766600000000004</v>
      </c>
    </row>
    <row r="6271" spans="1:7" s="55" customFormat="1" ht="34.5" x14ac:dyDescent="0.25">
      <c r="A6271" s="143" t="s">
        <v>3118</v>
      </c>
      <c r="B6271" s="149" t="s">
        <v>3149</v>
      </c>
      <c r="C6271" s="90">
        <v>2022</v>
      </c>
      <c r="D6271" s="91">
        <v>0.4</v>
      </c>
      <c r="E6271" s="92">
        <v>1</v>
      </c>
      <c r="F6271" s="92">
        <v>15</v>
      </c>
      <c r="G6271" s="161">
        <v>7.0197099999999999</v>
      </c>
    </row>
    <row r="6272" spans="1:7" s="55" customFormat="1" ht="34.5" x14ac:dyDescent="0.25">
      <c r="A6272" s="143" t="s">
        <v>3118</v>
      </c>
      <c r="B6272" s="149" t="s">
        <v>3149</v>
      </c>
      <c r="C6272" s="90">
        <v>2022</v>
      </c>
      <c r="D6272" s="91">
        <v>0.4</v>
      </c>
      <c r="E6272" s="92">
        <v>1</v>
      </c>
      <c r="F6272" s="92">
        <v>15</v>
      </c>
      <c r="G6272" s="161">
        <v>6.8564100000000003</v>
      </c>
    </row>
    <row r="6273" spans="1:7" s="55" customFormat="1" ht="34.5" x14ac:dyDescent="0.25">
      <c r="A6273" s="143" t="s">
        <v>3118</v>
      </c>
      <c r="B6273" s="149" t="s">
        <v>3149</v>
      </c>
      <c r="C6273" s="90">
        <v>2022</v>
      </c>
      <c r="D6273" s="91">
        <v>0.4</v>
      </c>
      <c r="E6273" s="92">
        <v>1</v>
      </c>
      <c r="F6273" s="92">
        <v>15</v>
      </c>
      <c r="G6273" s="161">
        <v>6.8781600000000003</v>
      </c>
    </row>
    <row r="6274" spans="1:7" s="55" customFormat="1" ht="34.5" x14ac:dyDescent="0.25">
      <c r="A6274" s="143" t="s">
        <v>3118</v>
      </c>
      <c r="B6274" s="149" t="s">
        <v>3149</v>
      </c>
      <c r="C6274" s="90">
        <v>2022</v>
      </c>
      <c r="D6274" s="91">
        <v>0.4</v>
      </c>
      <c r="E6274" s="92">
        <v>1</v>
      </c>
      <c r="F6274" s="92">
        <v>15</v>
      </c>
      <c r="G6274" s="161">
        <v>6.8261799999999999</v>
      </c>
    </row>
    <row r="6275" spans="1:7" s="55" customFormat="1" ht="34.5" x14ac:dyDescent="0.25">
      <c r="A6275" s="143" t="s">
        <v>3118</v>
      </c>
      <c r="B6275" s="149" t="s">
        <v>3149</v>
      </c>
      <c r="C6275" s="90">
        <v>2022</v>
      </c>
      <c r="D6275" s="91">
        <v>0.4</v>
      </c>
      <c r="E6275" s="92">
        <v>1</v>
      </c>
      <c r="F6275" s="92">
        <v>15</v>
      </c>
      <c r="G6275" s="161">
        <v>6.6074400000000004</v>
      </c>
    </row>
    <row r="6276" spans="1:7" s="55" customFormat="1" ht="34.5" x14ac:dyDescent="0.25">
      <c r="A6276" s="143" t="s">
        <v>3118</v>
      </c>
      <c r="B6276" s="149" t="s">
        <v>3149</v>
      </c>
      <c r="C6276" s="90">
        <v>2022</v>
      </c>
      <c r="D6276" s="91">
        <v>0.4</v>
      </c>
      <c r="E6276" s="92">
        <v>1</v>
      </c>
      <c r="F6276" s="92">
        <v>15</v>
      </c>
      <c r="G6276" s="161">
        <v>6.9852400000000001</v>
      </c>
    </row>
    <row r="6277" spans="1:7" s="55" customFormat="1" ht="34.5" x14ac:dyDescent="0.25">
      <c r="A6277" s="143" t="s">
        <v>3118</v>
      </c>
      <c r="B6277" s="149" t="s">
        <v>3149</v>
      </c>
      <c r="C6277" s="90">
        <v>2022</v>
      </c>
      <c r="D6277" s="91">
        <v>0.4</v>
      </c>
      <c r="E6277" s="92">
        <v>1</v>
      </c>
      <c r="F6277" s="92">
        <v>8</v>
      </c>
      <c r="G6277" s="161">
        <v>7.3814399999999996</v>
      </c>
    </row>
    <row r="6278" spans="1:7" s="55" customFormat="1" ht="34.5" x14ac:dyDescent="0.25">
      <c r="A6278" s="143" t="s">
        <v>3118</v>
      </c>
      <c r="B6278" s="149" t="s">
        <v>3149</v>
      </c>
      <c r="C6278" s="90">
        <v>2022</v>
      </c>
      <c r="D6278" s="91">
        <v>0.4</v>
      </c>
      <c r="E6278" s="92">
        <v>1</v>
      </c>
      <c r="F6278" s="92">
        <v>15</v>
      </c>
      <c r="G6278" s="161">
        <v>6.7216399999999998</v>
      </c>
    </row>
    <row r="6279" spans="1:7" s="55" customFormat="1" ht="34.5" x14ac:dyDescent="0.25">
      <c r="A6279" s="143" t="s">
        <v>3118</v>
      </c>
      <c r="B6279" s="149" t="s">
        <v>3149</v>
      </c>
      <c r="C6279" s="90">
        <v>2022</v>
      </c>
      <c r="D6279" s="91">
        <v>0.4</v>
      </c>
      <c r="E6279" s="92">
        <v>1</v>
      </c>
      <c r="F6279" s="92">
        <v>15</v>
      </c>
      <c r="G6279" s="161">
        <v>7.2422800000000001</v>
      </c>
    </row>
    <row r="6280" spans="1:7" s="55" customFormat="1" ht="34.5" x14ac:dyDescent="0.25">
      <c r="A6280" s="143" t="s">
        <v>3118</v>
      </c>
      <c r="B6280" s="149" t="s">
        <v>3149</v>
      </c>
      <c r="C6280" s="90">
        <v>2022</v>
      </c>
      <c r="D6280" s="91">
        <v>0.4</v>
      </c>
      <c r="E6280" s="92">
        <v>1</v>
      </c>
      <c r="F6280" s="92">
        <v>15</v>
      </c>
      <c r="G6280" s="161">
        <v>6.6664500000000002</v>
      </c>
    </row>
    <row r="6281" spans="1:7" s="55" customFormat="1" ht="34.5" x14ac:dyDescent="0.25">
      <c r="A6281" s="143" t="s">
        <v>3118</v>
      </c>
      <c r="B6281" s="149" t="s">
        <v>3149</v>
      </c>
      <c r="C6281" s="90">
        <v>2022</v>
      </c>
      <c r="D6281" s="91">
        <v>0.4</v>
      </c>
      <c r="E6281" s="92">
        <v>1</v>
      </c>
      <c r="F6281" s="92">
        <v>15</v>
      </c>
      <c r="G6281" s="161">
        <v>15.590780000000001</v>
      </c>
    </row>
    <row r="6282" spans="1:7" s="55" customFormat="1" ht="34.5" x14ac:dyDescent="0.25">
      <c r="A6282" s="143" t="s">
        <v>3118</v>
      </c>
      <c r="B6282" s="149" t="s">
        <v>3149</v>
      </c>
      <c r="C6282" s="90">
        <v>2022</v>
      </c>
      <c r="D6282" s="91">
        <v>0.4</v>
      </c>
      <c r="E6282" s="92">
        <v>1</v>
      </c>
      <c r="F6282" s="92">
        <v>15</v>
      </c>
      <c r="G6282" s="161">
        <v>6.7063499999999996</v>
      </c>
    </row>
    <row r="6283" spans="1:7" s="55" customFormat="1" ht="34.5" x14ac:dyDescent="0.25">
      <c r="A6283" s="143" t="s">
        <v>3118</v>
      </c>
      <c r="B6283" s="149" t="s">
        <v>3149</v>
      </c>
      <c r="C6283" s="90">
        <v>2022</v>
      </c>
      <c r="D6283" s="91">
        <v>0.4</v>
      </c>
      <c r="E6283" s="92">
        <v>1</v>
      </c>
      <c r="F6283" s="92">
        <v>10</v>
      </c>
      <c r="G6283" s="161">
        <v>6.9526199999999996</v>
      </c>
    </row>
    <row r="6284" spans="1:7" s="55" customFormat="1" ht="34.5" x14ac:dyDescent="0.25">
      <c r="A6284" s="143" t="s">
        <v>3118</v>
      </c>
      <c r="B6284" s="149" t="s">
        <v>3149</v>
      </c>
      <c r="C6284" s="90">
        <v>2022</v>
      </c>
      <c r="D6284" s="91">
        <v>0.4</v>
      </c>
      <c r="E6284" s="92">
        <v>1</v>
      </c>
      <c r="F6284" s="92">
        <v>15</v>
      </c>
      <c r="G6284" s="161">
        <v>6.3769</v>
      </c>
    </row>
    <row r="6285" spans="1:7" s="55" customFormat="1" ht="34.5" x14ac:dyDescent="0.25">
      <c r="A6285" s="143" t="s">
        <v>3118</v>
      </c>
      <c r="B6285" s="149" t="s">
        <v>3149</v>
      </c>
      <c r="C6285" s="90">
        <v>2022</v>
      </c>
      <c r="D6285" s="91">
        <v>0.4</v>
      </c>
      <c r="E6285" s="92">
        <v>1</v>
      </c>
      <c r="F6285" s="92">
        <v>10</v>
      </c>
      <c r="G6285" s="161">
        <v>6.3500399999999999</v>
      </c>
    </row>
    <row r="6286" spans="1:7" s="55" customFormat="1" ht="34.5" x14ac:dyDescent="0.25">
      <c r="A6286" s="143" t="s">
        <v>3118</v>
      </c>
      <c r="B6286" s="149" t="s">
        <v>3149</v>
      </c>
      <c r="C6286" s="90">
        <v>2022</v>
      </c>
      <c r="D6286" s="91">
        <v>0.4</v>
      </c>
      <c r="E6286" s="92">
        <v>1</v>
      </c>
      <c r="F6286" s="92">
        <v>10</v>
      </c>
      <c r="G6286" s="161">
        <v>6.77677</v>
      </c>
    </row>
    <row r="6287" spans="1:7" s="55" customFormat="1" ht="34.5" x14ac:dyDescent="0.25">
      <c r="A6287" s="143" t="s">
        <v>3118</v>
      </c>
      <c r="B6287" s="149" t="s">
        <v>3149</v>
      </c>
      <c r="C6287" s="90">
        <v>2022</v>
      </c>
      <c r="D6287" s="91">
        <v>0.4</v>
      </c>
      <c r="E6287" s="92">
        <v>1</v>
      </c>
      <c r="F6287" s="92">
        <v>12</v>
      </c>
      <c r="G6287" s="161">
        <v>6.67286</v>
      </c>
    </row>
    <row r="6288" spans="1:7" s="55" customFormat="1" ht="34.5" x14ac:dyDescent="0.25">
      <c r="A6288" s="143" t="s">
        <v>3118</v>
      </c>
      <c r="B6288" s="149" t="s">
        <v>3149</v>
      </c>
      <c r="C6288" s="90">
        <v>2022</v>
      </c>
      <c r="D6288" s="91">
        <v>0.4</v>
      </c>
      <c r="E6288" s="92">
        <v>1</v>
      </c>
      <c r="F6288" s="92">
        <v>15</v>
      </c>
      <c r="G6288" s="161">
        <v>6.7600800000000003</v>
      </c>
    </row>
    <row r="6289" spans="1:7" s="55" customFormat="1" ht="34.5" x14ac:dyDescent="0.25">
      <c r="A6289" s="143" t="s">
        <v>3118</v>
      </c>
      <c r="B6289" s="149" t="s">
        <v>3149</v>
      </c>
      <c r="C6289" s="90">
        <v>2022</v>
      </c>
      <c r="D6289" s="91">
        <v>0.4</v>
      </c>
      <c r="E6289" s="92">
        <v>1</v>
      </c>
      <c r="F6289" s="92">
        <v>15</v>
      </c>
      <c r="G6289" s="161">
        <v>14.732760000000001</v>
      </c>
    </row>
    <row r="6290" spans="1:7" s="55" customFormat="1" ht="34.5" x14ac:dyDescent="0.25">
      <c r="A6290" s="143" t="s">
        <v>3118</v>
      </c>
      <c r="B6290" s="149" t="s">
        <v>3149</v>
      </c>
      <c r="C6290" s="90">
        <v>2022</v>
      </c>
      <c r="D6290" s="91">
        <v>0.4</v>
      </c>
      <c r="E6290" s="92">
        <v>1</v>
      </c>
      <c r="F6290" s="92">
        <v>8</v>
      </c>
      <c r="G6290" s="161">
        <v>15.811439999999999</v>
      </c>
    </row>
    <row r="6291" spans="1:7" s="55" customFormat="1" ht="34.5" x14ac:dyDescent="0.25">
      <c r="A6291" s="143" t="s">
        <v>3118</v>
      </c>
      <c r="B6291" s="149" t="s">
        <v>3149</v>
      </c>
      <c r="C6291" s="90">
        <v>2022</v>
      </c>
      <c r="D6291" s="91">
        <v>0.4</v>
      </c>
      <c r="E6291" s="92">
        <v>1</v>
      </c>
      <c r="F6291" s="92">
        <v>15</v>
      </c>
      <c r="G6291" s="161">
        <v>3.1515300000000002</v>
      </c>
    </row>
    <row r="6292" spans="1:7" s="55" customFormat="1" ht="34.5" x14ac:dyDescent="0.25">
      <c r="A6292" s="143" t="s">
        <v>3118</v>
      </c>
      <c r="B6292" s="149" t="s">
        <v>3149</v>
      </c>
      <c r="C6292" s="90">
        <v>2022</v>
      </c>
      <c r="D6292" s="91">
        <v>0.4</v>
      </c>
      <c r="E6292" s="92">
        <v>1</v>
      </c>
      <c r="F6292" s="92">
        <v>15</v>
      </c>
      <c r="G6292" s="161">
        <v>3.3738700000000001</v>
      </c>
    </row>
    <row r="6293" spans="1:7" s="55" customFormat="1" ht="34.5" x14ac:dyDescent="0.25">
      <c r="A6293" s="143" t="s">
        <v>3118</v>
      </c>
      <c r="B6293" s="149" t="s">
        <v>3149</v>
      </c>
      <c r="C6293" s="90">
        <v>2022</v>
      </c>
      <c r="D6293" s="91">
        <v>0.4</v>
      </c>
      <c r="E6293" s="92">
        <v>1</v>
      </c>
      <c r="F6293" s="92">
        <v>15</v>
      </c>
      <c r="G6293" s="161">
        <v>3.4247200000000002</v>
      </c>
    </row>
    <row r="6294" spans="1:7" s="55" customFormat="1" ht="34.5" x14ac:dyDescent="0.25">
      <c r="A6294" s="143" t="s">
        <v>3118</v>
      </c>
      <c r="B6294" s="149" t="s">
        <v>3149</v>
      </c>
      <c r="C6294" s="90">
        <v>2022</v>
      </c>
      <c r="D6294" s="91">
        <v>0.4</v>
      </c>
      <c r="E6294" s="92">
        <v>1</v>
      </c>
      <c r="F6294" s="92">
        <v>10</v>
      </c>
      <c r="G6294" s="161">
        <v>18.087980000000002</v>
      </c>
    </row>
    <row r="6295" spans="1:7" s="55" customFormat="1" ht="34.5" x14ac:dyDescent="0.25">
      <c r="A6295" s="143" t="s">
        <v>3118</v>
      </c>
      <c r="B6295" s="149" t="s">
        <v>3149</v>
      </c>
      <c r="C6295" s="90">
        <v>2022</v>
      </c>
      <c r="D6295" s="91">
        <v>0.4</v>
      </c>
      <c r="E6295" s="92">
        <v>1</v>
      </c>
      <c r="F6295" s="92">
        <v>10</v>
      </c>
      <c r="G6295" s="161">
        <v>36.45814</v>
      </c>
    </row>
    <row r="6296" spans="1:7" s="55" customFormat="1" ht="34.5" x14ac:dyDescent="0.25">
      <c r="A6296" s="143" t="s">
        <v>3118</v>
      </c>
      <c r="B6296" s="149" t="s">
        <v>3149</v>
      </c>
      <c r="C6296" s="90">
        <v>2022</v>
      </c>
      <c r="D6296" s="91">
        <v>0.4</v>
      </c>
      <c r="E6296" s="92">
        <v>1</v>
      </c>
      <c r="F6296" s="92">
        <v>15</v>
      </c>
      <c r="G6296" s="161">
        <v>36.47325</v>
      </c>
    </row>
    <row r="6297" spans="1:7" s="55" customFormat="1" ht="34.5" x14ac:dyDescent="0.25">
      <c r="A6297" s="143" t="s">
        <v>3118</v>
      </c>
      <c r="B6297" s="149" t="s">
        <v>3149</v>
      </c>
      <c r="C6297" s="90">
        <v>2022</v>
      </c>
      <c r="D6297" s="91">
        <v>0.4</v>
      </c>
      <c r="E6297" s="92">
        <v>1</v>
      </c>
      <c r="F6297" s="92">
        <v>8</v>
      </c>
      <c r="G6297" s="161">
        <v>36.781759999999998</v>
      </c>
    </row>
    <row r="6298" spans="1:7" s="55" customFormat="1" ht="34.5" x14ac:dyDescent="0.25">
      <c r="A6298" s="143" t="s">
        <v>3118</v>
      </c>
      <c r="B6298" s="149" t="s">
        <v>3149</v>
      </c>
      <c r="C6298" s="90">
        <v>2022</v>
      </c>
      <c r="D6298" s="91">
        <v>0.4</v>
      </c>
      <c r="E6298" s="92">
        <v>1</v>
      </c>
      <c r="F6298" s="92">
        <v>10</v>
      </c>
      <c r="G6298" s="161">
        <v>36.576889999999999</v>
      </c>
    </row>
    <row r="6299" spans="1:7" s="55" customFormat="1" ht="34.5" x14ac:dyDescent="0.25">
      <c r="A6299" s="143" t="s">
        <v>3118</v>
      </c>
      <c r="B6299" s="149" t="s">
        <v>3149</v>
      </c>
      <c r="C6299" s="90">
        <v>2022</v>
      </c>
      <c r="D6299" s="91">
        <v>0.4</v>
      </c>
      <c r="E6299" s="92">
        <v>1</v>
      </c>
      <c r="F6299" s="92">
        <v>15</v>
      </c>
      <c r="G6299" s="161">
        <v>36.514060000000001</v>
      </c>
    </row>
    <row r="6300" spans="1:7" s="55" customFormat="1" ht="34.5" x14ac:dyDescent="0.25">
      <c r="A6300" s="143" t="s">
        <v>3118</v>
      </c>
      <c r="B6300" s="149" t="s">
        <v>3149</v>
      </c>
      <c r="C6300" s="90">
        <v>2022</v>
      </c>
      <c r="D6300" s="91">
        <v>0.4</v>
      </c>
      <c r="E6300" s="92">
        <v>1</v>
      </c>
      <c r="F6300" s="92">
        <v>10</v>
      </c>
      <c r="G6300" s="161">
        <v>36.393619999999999</v>
      </c>
    </row>
    <row r="6301" spans="1:7" s="55" customFormat="1" ht="34.5" x14ac:dyDescent="0.25">
      <c r="A6301" s="143" t="s">
        <v>3118</v>
      </c>
      <c r="B6301" s="149" t="s">
        <v>3149</v>
      </c>
      <c r="C6301" s="90">
        <v>2022</v>
      </c>
      <c r="D6301" s="91">
        <v>0.4</v>
      </c>
      <c r="E6301" s="92">
        <v>1</v>
      </c>
      <c r="F6301" s="92">
        <v>15</v>
      </c>
      <c r="G6301" s="155">
        <v>36.515059999999998</v>
      </c>
    </row>
    <row r="6302" spans="1:7" s="55" customFormat="1" ht="51.75" x14ac:dyDescent="0.25">
      <c r="A6302" s="143" t="s">
        <v>3118</v>
      </c>
      <c r="B6302" s="149" t="s">
        <v>3150</v>
      </c>
      <c r="C6302" s="90">
        <v>2022</v>
      </c>
      <c r="D6302" s="158">
        <v>0.4</v>
      </c>
      <c r="E6302" s="92">
        <v>1</v>
      </c>
      <c r="F6302" s="158">
        <v>10</v>
      </c>
      <c r="G6302" s="320">
        <v>14.38758</v>
      </c>
    </row>
    <row r="6303" spans="1:7" s="55" customFormat="1" ht="51.75" x14ac:dyDescent="0.25">
      <c r="A6303" s="143" t="s">
        <v>3118</v>
      </c>
      <c r="B6303" s="149" t="s">
        <v>3150</v>
      </c>
      <c r="C6303" s="90">
        <v>2022</v>
      </c>
      <c r="D6303" s="157">
        <v>0.4</v>
      </c>
      <c r="E6303" s="92">
        <v>1</v>
      </c>
      <c r="F6303" s="157">
        <v>5</v>
      </c>
      <c r="G6303" s="320">
        <v>14.38758</v>
      </c>
    </row>
    <row r="6304" spans="1:7" s="55" customFormat="1" ht="51.75" x14ac:dyDescent="0.25">
      <c r="A6304" s="143" t="s">
        <v>3118</v>
      </c>
      <c r="B6304" s="149" t="s">
        <v>3150</v>
      </c>
      <c r="C6304" s="90">
        <v>2022</v>
      </c>
      <c r="D6304" s="158">
        <v>0.4</v>
      </c>
      <c r="E6304" s="92">
        <v>1</v>
      </c>
      <c r="F6304" s="157">
        <v>5</v>
      </c>
      <c r="G6304" s="320">
        <v>14.38758</v>
      </c>
    </row>
    <row r="6305" spans="1:7" s="55" customFormat="1" ht="51.75" x14ac:dyDescent="0.25">
      <c r="A6305" s="143" t="s">
        <v>3118</v>
      </c>
      <c r="B6305" s="149" t="s">
        <v>3150</v>
      </c>
      <c r="C6305" s="90">
        <v>2022</v>
      </c>
      <c r="D6305" s="157">
        <v>0.4</v>
      </c>
      <c r="E6305" s="92">
        <v>1</v>
      </c>
      <c r="F6305" s="157">
        <v>5</v>
      </c>
      <c r="G6305" s="320">
        <v>14.38758</v>
      </c>
    </row>
    <row r="6306" spans="1:7" s="55" customFormat="1" ht="51.75" x14ac:dyDescent="0.25">
      <c r="A6306" s="143" t="s">
        <v>3118</v>
      </c>
      <c r="B6306" s="149" t="s">
        <v>3150</v>
      </c>
      <c r="C6306" s="90">
        <v>2022</v>
      </c>
      <c r="D6306" s="158">
        <v>0.4</v>
      </c>
      <c r="E6306" s="92">
        <v>1</v>
      </c>
      <c r="F6306" s="157">
        <v>5</v>
      </c>
      <c r="G6306" s="320">
        <v>14.38758</v>
      </c>
    </row>
    <row r="6307" spans="1:7" s="55" customFormat="1" ht="51.75" x14ac:dyDescent="0.25">
      <c r="A6307" s="143" t="s">
        <v>3118</v>
      </c>
      <c r="B6307" s="149" t="s">
        <v>3150</v>
      </c>
      <c r="C6307" s="90">
        <v>2022</v>
      </c>
      <c r="D6307" s="158">
        <v>0.4</v>
      </c>
      <c r="E6307" s="92">
        <v>1</v>
      </c>
      <c r="F6307" s="158">
        <v>15</v>
      </c>
      <c r="G6307" s="320">
        <v>23.919180000000001</v>
      </c>
    </row>
    <row r="6308" spans="1:7" s="55" customFormat="1" ht="51.75" x14ac:dyDescent="0.25">
      <c r="A6308" s="143" t="s">
        <v>3118</v>
      </c>
      <c r="B6308" s="149" t="s">
        <v>3150</v>
      </c>
      <c r="C6308" s="90">
        <v>2022</v>
      </c>
      <c r="D6308" s="158">
        <v>0.4</v>
      </c>
      <c r="E6308" s="92">
        <v>1</v>
      </c>
      <c r="F6308" s="158">
        <v>1</v>
      </c>
      <c r="G6308" s="161">
        <v>14.39925</v>
      </c>
    </row>
    <row r="6309" spans="1:7" s="55" customFormat="1" ht="51.75" x14ac:dyDescent="0.25">
      <c r="A6309" s="143" t="s">
        <v>3118</v>
      </c>
      <c r="B6309" s="149" t="s">
        <v>3150</v>
      </c>
      <c r="C6309" s="90">
        <v>2022</v>
      </c>
      <c r="D6309" s="158">
        <v>0.4</v>
      </c>
      <c r="E6309" s="92">
        <v>1</v>
      </c>
      <c r="F6309" s="158">
        <v>5</v>
      </c>
      <c r="G6309" s="161">
        <v>14.39925</v>
      </c>
    </row>
    <row r="6310" spans="1:7" s="55" customFormat="1" ht="51.75" x14ac:dyDescent="0.25">
      <c r="A6310" s="143" t="s">
        <v>3118</v>
      </c>
      <c r="B6310" s="149" t="s">
        <v>3150</v>
      </c>
      <c r="C6310" s="90">
        <v>2022</v>
      </c>
      <c r="D6310" s="158">
        <v>0.4</v>
      </c>
      <c r="E6310" s="92">
        <v>1</v>
      </c>
      <c r="F6310" s="158">
        <v>10</v>
      </c>
      <c r="G6310" s="161">
        <v>14.39925</v>
      </c>
    </row>
    <row r="6311" spans="1:7" s="55" customFormat="1" ht="51.75" x14ac:dyDescent="0.25">
      <c r="A6311" s="143" t="s">
        <v>3118</v>
      </c>
      <c r="B6311" s="149" t="s">
        <v>3150</v>
      </c>
      <c r="C6311" s="90">
        <v>2022</v>
      </c>
      <c r="D6311" s="158">
        <v>0.4</v>
      </c>
      <c r="E6311" s="92">
        <v>1</v>
      </c>
      <c r="F6311" s="158">
        <v>15</v>
      </c>
      <c r="G6311" s="161">
        <v>13.77765</v>
      </c>
    </row>
    <row r="6312" spans="1:7" s="55" customFormat="1" ht="51.75" x14ac:dyDescent="0.25">
      <c r="A6312" s="143" t="s">
        <v>3118</v>
      </c>
      <c r="B6312" s="149" t="s">
        <v>3150</v>
      </c>
      <c r="C6312" s="90">
        <v>2022</v>
      </c>
      <c r="D6312" s="158">
        <v>0.4</v>
      </c>
      <c r="E6312" s="92">
        <v>1</v>
      </c>
      <c r="F6312" s="158">
        <v>15</v>
      </c>
      <c r="G6312" s="161">
        <v>13.77765</v>
      </c>
    </row>
    <row r="6313" spans="1:7" s="55" customFormat="1" ht="51.75" x14ac:dyDescent="0.25">
      <c r="A6313" s="143" t="s">
        <v>3118</v>
      </c>
      <c r="B6313" s="149" t="s">
        <v>3150</v>
      </c>
      <c r="C6313" s="90">
        <v>2022</v>
      </c>
      <c r="D6313" s="158">
        <v>0.4</v>
      </c>
      <c r="E6313" s="92">
        <v>1</v>
      </c>
      <c r="F6313" s="158">
        <v>15</v>
      </c>
      <c r="G6313" s="161">
        <v>14.39925</v>
      </c>
    </row>
    <row r="6314" spans="1:7" s="55" customFormat="1" ht="51.75" x14ac:dyDescent="0.25">
      <c r="A6314" s="143" t="s">
        <v>3118</v>
      </c>
      <c r="B6314" s="149" t="s">
        <v>3150</v>
      </c>
      <c r="C6314" s="90">
        <v>2022</v>
      </c>
      <c r="D6314" s="158">
        <v>0.4</v>
      </c>
      <c r="E6314" s="92">
        <v>1</v>
      </c>
      <c r="F6314" s="167">
        <v>15</v>
      </c>
      <c r="G6314" s="161">
        <v>14.39925</v>
      </c>
    </row>
    <row r="6315" spans="1:7" s="55" customFormat="1" ht="51.75" x14ac:dyDescent="0.25">
      <c r="A6315" s="143" t="s">
        <v>3118</v>
      </c>
      <c r="B6315" s="149" t="s">
        <v>3150</v>
      </c>
      <c r="C6315" s="322">
        <v>2022</v>
      </c>
      <c r="D6315" s="158">
        <v>0.4</v>
      </c>
      <c r="E6315" s="321">
        <v>1</v>
      </c>
      <c r="F6315" s="160">
        <v>5</v>
      </c>
      <c r="G6315" s="159">
        <v>14.37665</v>
      </c>
    </row>
    <row r="6316" spans="1:7" s="55" customFormat="1" ht="51.75" x14ac:dyDescent="0.25">
      <c r="A6316" s="143" t="s">
        <v>3118</v>
      </c>
      <c r="B6316" s="149" t="s">
        <v>3150</v>
      </c>
      <c r="C6316" s="90">
        <v>2022</v>
      </c>
      <c r="D6316" s="158">
        <v>0.4</v>
      </c>
      <c r="E6316" s="321">
        <v>1</v>
      </c>
      <c r="F6316" s="160">
        <v>5</v>
      </c>
      <c r="G6316" s="159">
        <v>14.37665</v>
      </c>
    </row>
    <row r="6317" spans="1:7" s="55" customFormat="1" ht="51.75" x14ac:dyDescent="0.25">
      <c r="A6317" s="143" t="s">
        <v>3118</v>
      </c>
      <c r="B6317" s="149" t="s">
        <v>3150</v>
      </c>
      <c r="C6317" s="90">
        <v>2022</v>
      </c>
      <c r="D6317" s="158">
        <v>0.4</v>
      </c>
      <c r="E6317" s="321">
        <v>1</v>
      </c>
      <c r="F6317" s="160">
        <v>5</v>
      </c>
      <c r="G6317" s="159">
        <v>13.755050000000001</v>
      </c>
    </row>
    <row r="6318" spans="1:7" s="55" customFormat="1" ht="51.75" x14ac:dyDescent="0.25">
      <c r="A6318" s="143" t="s">
        <v>3118</v>
      </c>
      <c r="B6318" s="149" t="s">
        <v>3150</v>
      </c>
      <c r="C6318" s="90">
        <v>2022</v>
      </c>
      <c r="D6318" s="158">
        <v>0.4</v>
      </c>
      <c r="E6318" s="321">
        <v>1</v>
      </c>
      <c r="F6318" s="160">
        <v>15</v>
      </c>
      <c r="G6318" s="159">
        <v>13.755050000000001</v>
      </c>
    </row>
    <row r="6319" spans="1:7" s="55" customFormat="1" ht="51.75" x14ac:dyDescent="0.25">
      <c r="A6319" s="143" t="s">
        <v>3118</v>
      </c>
      <c r="B6319" s="149" t="s">
        <v>3150</v>
      </c>
      <c r="C6319" s="90">
        <v>2022</v>
      </c>
      <c r="D6319" s="158">
        <v>0.4</v>
      </c>
      <c r="E6319" s="321">
        <v>1</v>
      </c>
      <c r="F6319" s="160">
        <v>5</v>
      </c>
      <c r="G6319" s="159">
        <v>2.3527800000000001</v>
      </c>
    </row>
    <row r="6320" spans="1:7" s="55" customFormat="1" ht="51.75" x14ac:dyDescent="0.25">
      <c r="A6320" s="143" t="s">
        <v>3118</v>
      </c>
      <c r="B6320" s="149" t="s">
        <v>3150</v>
      </c>
      <c r="C6320" s="90">
        <v>2022</v>
      </c>
      <c r="D6320" s="158">
        <v>0.4</v>
      </c>
      <c r="E6320" s="321">
        <v>1</v>
      </c>
      <c r="F6320" s="160">
        <v>15</v>
      </c>
      <c r="G6320" s="159">
        <v>2.3527800000000001</v>
      </c>
    </row>
    <row r="6321" spans="1:7" s="55" customFormat="1" ht="51.75" x14ac:dyDescent="0.25">
      <c r="A6321" s="143" t="s">
        <v>3118</v>
      </c>
      <c r="B6321" s="149" t="s">
        <v>3150</v>
      </c>
      <c r="C6321" s="322">
        <v>2022</v>
      </c>
      <c r="D6321" s="158">
        <v>0.4</v>
      </c>
      <c r="E6321" s="92">
        <v>1</v>
      </c>
      <c r="F6321" s="160">
        <v>5</v>
      </c>
      <c r="G6321" s="159">
        <v>2.3527800000000001</v>
      </c>
    </row>
    <row r="6322" spans="1:7" s="55" customFormat="1" ht="51.75" x14ac:dyDescent="0.25">
      <c r="A6322" s="143" t="s">
        <v>3118</v>
      </c>
      <c r="B6322" s="149" t="s">
        <v>3150</v>
      </c>
      <c r="C6322" s="90">
        <v>2022</v>
      </c>
      <c r="D6322" s="158">
        <v>0.4</v>
      </c>
      <c r="E6322" s="92">
        <v>1</v>
      </c>
      <c r="F6322" s="160">
        <v>15</v>
      </c>
      <c r="G6322" s="159">
        <v>2.3527800000000001</v>
      </c>
    </row>
    <row r="6323" spans="1:7" s="55" customFormat="1" ht="51.75" x14ac:dyDescent="0.25">
      <c r="A6323" s="143" t="s">
        <v>3118</v>
      </c>
      <c r="B6323" s="149" t="s">
        <v>3150</v>
      </c>
      <c r="C6323" s="90">
        <v>2022</v>
      </c>
      <c r="D6323" s="158">
        <v>0.4</v>
      </c>
      <c r="E6323" s="92">
        <v>1</v>
      </c>
      <c r="F6323" s="160">
        <v>5</v>
      </c>
      <c r="G6323" s="159">
        <v>2.3527800000000001</v>
      </c>
    </row>
    <row r="6324" spans="1:7" s="55" customFormat="1" ht="51.75" x14ac:dyDescent="0.25">
      <c r="A6324" s="143" t="s">
        <v>3118</v>
      </c>
      <c r="B6324" s="149" t="s">
        <v>3150</v>
      </c>
      <c r="C6324" s="90">
        <v>2022</v>
      </c>
      <c r="D6324" s="158">
        <v>0.4</v>
      </c>
      <c r="E6324" s="92">
        <v>1</v>
      </c>
      <c r="F6324" s="160">
        <v>15</v>
      </c>
      <c r="G6324" s="159">
        <v>2.3527800000000001</v>
      </c>
    </row>
    <row r="6325" spans="1:7" s="55" customFormat="1" ht="51.75" x14ac:dyDescent="0.25">
      <c r="A6325" s="143" t="s">
        <v>3118</v>
      </c>
      <c r="B6325" s="149" t="s">
        <v>3150</v>
      </c>
      <c r="C6325" s="90">
        <v>2022</v>
      </c>
      <c r="D6325" s="158">
        <v>0.4</v>
      </c>
      <c r="E6325" s="92">
        <v>1</v>
      </c>
      <c r="F6325" s="160">
        <v>15</v>
      </c>
      <c r="G6325" s="159">
        <v>2.3527800000000001</v>
      </c>
    </row>
    <row r="6326" spans="1:7" s="55" customFormat="1" ht="51.75" x14ac:dyDescent="0.25">
      <c r="A6326" s="143" t="s">
        <v>3118</v>
      </c>
      <c r="B6326" s="149" t="s">
        <v>3150</v>
      </c>
      <c r="C6326" s="90">
        <v>2022</v>
      </c>
      <c r="D6326" s="158">
        <v>0.4</v>
      </c>
      <c r="E6326" s="92">
        <v>1</v>
      </c>
      <c r="F6326" s="160">
        <v>5</v>
      </c>
      <c r="G6326" s="159">
        <v>2.3527800000000001</v>
      </c>
    </row>
    <row r="6327" spans="1:7" s="55" customFormat="1" ht="51.75" x14ac:dyDescent="0.25">
      <c r="A6327" s="143" t="s">
        <v>3118</v>
      </c>
      <c r="B6327" s="149" t="s">
        <v>3150</v>
      </c>
      <c r="C6327" s="90">
        <v>2022</v>
      </c>
      <c r="D6327" s="158">
        <v>0.4</v>
      </c>
      <c r="E6327" s="92">
        <v>1</v>
      </c>
      <c r="F6327" s="160">
        <v>5</v>
      </c>
      <c r="G6327" s="159">
        <v>2.3527800000000001</v>
      </c>
    </row>
    <row r="6328" spans="1:7" s="55" customFormat="1" ht="51.75" x14ac:dyDescent="0.25">
      <c r="A6328" s="143" t="s">
        <v>3118</v>
      </c>
      <c r="B6328" s="149" t="s">
        <v>3150</v>
      </c>
      <c r="C6328" s="90">
        <v>2022</v>
      </c>
      <c r="D6328" s="158">
        <v>0.4</v>
      </c>
      <c r="E6328" s="92">
        <v>1</v>
      </c>
      <c r="F6328" s="160">
        <v>15</v>
      </c>
      <c r="G6328" s="159">
        <v>2.3527800000000001</v>
      </c>
    </row>
    <row r="6329" spans="1:7" s="55" customFormat="1" ht="51.75" x14ac:dyDescent="0.25">
      <c r="A6329" s="143" t="s">
        <v>3118</v>
      </c>
      <c r="B6329" s="149" t="s">
        <v>3150</v>
      </c>
      <c r="C6329" s="90">
        <v>2022</v>
      </c>
      <c r="D6329" s="158">
        <v>0.4</v>
      </c>
      <c r="E6329" s="92">
        <v>1</v>
      </c>
      <c r="F6329" s="160">
        <v>5</v>
      </c>
      <c r="G6329" s="159">
        <v>2.3527800000000001</v>
      </c>
    </row>
    <row r="6330" spans="1:7" s="55" customFormat="1" ht="51.75" x14ac:dyDescent="0.25">
      <c r="A6330" s="143" t="s">
        <v>3118</v>
      </c>
      <c r="B6330" s="149" t="s">
        <v>3150</v>
      </c>
      <c r="C6330" s="90">
        <v>2022</v>
      </c>
      <c r="D6330" s="158">
        <v>0.4</v>
      </c>
      <c r="E6330" s="92">
        <v>1</v>
      </c>
      <c r="F6330" s="162">
        <v>15</v>
      </c>
      <c r="G6330" s="161">
        <v>2.4312499999999999</v>
      </c>
    </row>
    <row r="6331" spans="1:7" s="55" customFormat="1" ht="51.75" x14ac:dyDescent="0.25">
      <c r="A6331" s="143" t="s">
        <v>3118</v>
      </c>
      <c r="B6331" s="149" t="s">
        <v>3150</v>
      </c>
      <c r="C6331" s="90">
        <v>2022</v>
      </c>
      <c r="D6331" s="158">
        <v>0.4</v>
      </c>
      <c r="E6331" s="92">
        <v>1</v>
      </c>
      <c r="F6331" s="162">
        <v>5</v>
      </c>
      <c r="G6331" s="161">
        <v>2.4312499999999999</v>
      </c>
    </row>
    <row r="6332" spans="1:7" s="55" customFormat="1" ht="51.75" x14ac:dyDescent="0.25">
      <c r="A6332" s="143" t="s">
        <v>3118</v>
      </c>
      <c r="B6332" s="149" t="s">
        <v>3150</v>
      </c>
      <c r="C6332" s="90">
        <v>2022</v>
      </c>
      <c r="D6332" s="158">
        <v>0.4</v>
      </c>
      <c r="E6332" s="92">
        <v>1</v>
      </c>
      <c r="F6332" s="162">
        <v>5</v>
      </c>
      <c r="G6332" s="161">
        <v>2.29325</v>
      </c>
    </row>
    <row r="6333" spans="1:7" s="55" customFormat="1" ht="51.75" x14ac:dyDescent="0.25">
      <c r="A6333" s="143" t="s">
        <v>3118</v>
      </c>
      <c r="B6333" s="149" t="s">
        <v>3150</v>
      </c>
      <c r="C6333" s="90">
        <v>2022</v>
      </c>
      <c r="D6333" s="158">
        <v>0.4</v>
      </c>
      <c r="E6333" s="92">
        <v>1</v>
      </c>
      <c r="F6333" s="162">
        <v>10</v>
      </c>
      <c r="G6333" s="161">
        <v>2.29325</v>
      </c>
    </row>
    <row r="6334" spans="1:7" s="55" customFormat="1" ht="51.75" x14ac:dyDescent="0.25">
      <c r="A6334" s="143" t="s">
        <v>3118</v>
      </c>
      <c r="B6334" s="149" t="s">
        <v>3150</v>
      </c>
      <c r="C6334" s="90">
        <v>2022</v>
      </c>
      <c r="D6334" s="158">
        <v>0.4</v>
      </c>
      <c r="E6334" s="92">
        <v>1</v>
      </c>
      <c r="F6334" s="162">
        <v>5</v>
      </c>
      <c r="G6334" s="161">
        <v>2.29325</v>
      </c>
    </row>
    <row r="6335" spans="1:7" s="55" customFormat="1" ht="51.75" x14ac:dyDescent="0.25">
      <c r="A6335" s="143" t="s">
        <v>3118</v>
      </c>
      <c r="B6335" s="149" t="s">
        <v>3150</v>
      </c>
      <c r="C6335" s="90">
        <v>2022</v>
      </c>
      <c r="D6335" s="158">
        <v>0.4</v>
      </c>
      <c r="E6335" s="92">
        <v>1</v>
      </c>
      <c r="F6335" s="162">
        <v>5</v>
      </c>
      <c r="G6335" s="161">
        <v>2.29325</v>
      </c>
    </row>
    <row r="6336" spans="1:7" s="55" customFormat="1" ht="51.75" x14ac:dyDescent="0.25">
      <c r="A6336" s="143" t="s">
        <v>3118</v>
      </c>
      <c r="B6336" s="149" t="s">
        <v>3150</v>
      </c>
      <c r="C6336" s="90">
        <v>2022</v>
      </c>
      <c r="D6336" s="158">
        <v>0.4</v>
      </c>
      <c r="E6336" s="92">
        <v>1</v>
      </c>
      <c r="F6336" s="162">
        <v>15</v>
      </c>
      <c r="G6336" s="161">
        <v>2.29325</v>
      </c>
    </row>
    <row r="6337" spans="1:7" s="55" customFormat="1" ht="51.75" x14ac:dyDescent="0.25">
      <c r="A6337" s="143" t="s">
        <v>3118</v>
      </c>
      <c r="B6337" s="149" t="s">
        <v>3150</v>
      </c>
      <c r="C6337" s="90">
        <v>2022</v>
      </c>
      <c r="D6337" s="158">
        <v>0.4</v>
      </c>
      <c r="E6337" s="92">
        <v>1</v>
      </c>
      <c r="F6337" s="162">
        <v>5</v>
      </c>
      <c r="G6337" s="161">
        <v>2.29325</v>
      </c>
    </row>
    <row r="6338" spans="1:7" s="55" customFormat="1" ht="51.75" x14ac:dyDescent="0.25">
      <c r="A6338" s="143" t="s">
        <v>3118</v>
      </c>
      <c r="B6338" s="149" t="s">
        <v>3150</v>
      </c>
      <c r="C6338" s="90">
        <v>2022</v>
      </c>
      <c r="D6338" s="158">
        <v>0.4</v>
      </c>
      <c r="E6338" s="92">
        <v>1</v>
      </c>
      <c r="F6338" s="162">
        <v>5</v>
      </c>
      <c r="G6338" s="161">
        <v>2.29325</v>
      </c>
    </row>
    <row r="6339" spans="1:7" s="55" customFormat="1" ht="51.75" x14ac:dyDescent="0.25">
      <c r="A6339" s="143" t="s">
        <v>3118</v>
      </c>
      <c r="B6339" s="149" t="s">
        <v>3150</v>
      </c>
      <c r="C6339" s="90">
        <v>2022</v>
      </c>
      <c r="D6339" s="158">
        <v>0.4</v>
      </c>
      <c r="E6339" s="92">
        <v>1</v>
      </c>
      <c r="F6339" s="162">
        <v>5</v>
      </c>
      <c r="G6339" s="161">
        <v>2.29325</v>
      </c>
    </row>
    <row r="6340" spans="1:7" s="55" customFormat="1" ht="51.75" x14ac:dyDescent="0.25">
      <c r="A6340" s="143" t="s">
        <v>3118</v>
      </c>
      <c r="B6340" s="149" t="s">
        <v>3150</v>
      </c>
      <c r="C6340" s="90">
        <v>2022</v>
      </c>
      <c r="D6340" s="158">
        <v>0.4</v>
      </c>
      <c r="E6340" s="92">
        <v>1</v>
      </c>
      <c r="F6340" s="162">
        <v>5</v>
      </c>
      <c r="G6340" s="161">
        <v>31.400469999999999</v>
      </c>
    </row>
    <row r="6341" spans="1:7" s="55" customFormat="1" ht="51.75" x14ac:dyDescent="0.25">
      <c r="A6341" s="143" t="s">
        <v>3118</v>
      </c>
      <c r="B6341" s="149" t="s">
        <v>3150</v>
      </c>
      <c r="C6341" s="90">
        <v>2022</v>
      </c>
      <c r="D6341" s="158">
        <v>0.4</v>
      </c>
      <c r="E6341" s="92">
        <v>1</v>
      </c>
      <c r="F6341" s="162">
        <v>5</v>
      </c>
      <c r="G6341" s="161">
        <v>31.400469999999999</v>
      </c>
    </row>
    <row r="6342" spans="1:7" s="55" customFormat="1" ht="51.75" x14ac:dyDescent="0.25">
      <c r="A6342" s="143" t="s">
        <v>3118</v>
      </c>
      <c r="B6342" s="149" t="s">
        <v>3150</v>
      </c>
      <c r="C6342" s="90">
        <v>2022</v>
      </c>
      <c r="D6342" s="158">
        <v>0.4</v>
      </c>
      <c r="E6342" s="92">
        <v>1</v>
      </c>
      <c r="F6342" s="162">
        <v>5</v>
      </c>
      <c r="G6342" s="161">
        <v>31.400469999999999</v>
      </c>
    </row>
    <row r="6343" spans="1:7" s="55" customFormat="1" ht="51.75" x14ac:dyDescent="0.25">
      <c r="A6343" s="143" t="s">
        <v>3118</v>
      </c>
      <c r="B6343" s="149" t="s">
        <v>3150</v>
      </c>
      <c r="C6343" s="90">
        <v>2022</v>
      </c>
      <c r="D6343" s="158">
        <v>0.4</v>
      </c>
      <c r="E6343" s="92">
        <v>1</v>
      </c>
      <c r="F6343" s="162">
        <v>15</v>
      </c>
      <c r="G6343" s="161">
        <v>31.400469999999999</v>
      </c>
    </row>
    <row r="6344" spans="1:7" s="55" customFormat="1" ht="51.75" x14ac:dyDescent="0.25">
      <c r="A6344" s="143" t="s">
        <v>3118</v>
      </c>
      <c r="B6344" s="149" t="s">
        <v>3150</v>
      </c>
      <c r="C6344" s="90">
        <v>2022</v>
      </c>
      <c r="D6344" s="158">
        <v>0.4</v>
      </c>
      <c r="E6344" s="92">
        <v>1</v>
      </c>
      <c r="F6344" s="162">
        <v>5</v>
      </c>
      <c r="G6344" s="161">
        <v>31.400469999999999</v>
      </c>
    </row>
    <row r="6345" spans="1:7" s="55" customFormat="1" ht="51.75" x14ac:dyDescent="0.25">
      <c r="A6345" s="143" t="s">
        <v>3118</v>
      </c>
      <c r="B6345" s="149" t="s">
        <v>3171</v>
      </c>
      <c r="C6345" s="90">
        <v>2022</v>
      </c>
      <c r="D6345" s="158">
        <v>0.4</v>
      </c>
      <c r="E6345" s="92">
        <v>1</v>
      </c>
      <c r="F6345" s="160">
        <v>15</v>
      </c>
      <c r="G6345" s="161">
        <v>2.4538899999999999</v>
      </c>
    </row>
    <row r="6346" spans="1:7" s="55" customFormat="1" ht="51.75" x14ac:dyDescent="0.25">
      <c r="A6346" s="143" t="s">
        <v>3118</v>
      </c>
      <c r="B6346" s="149" t="s">
        <v>3171</v>
      </c>
      <c r="C6346" s="90">
        <v>2022</v>
      </c>
      <c r="D6346" s="158">
        <v>0.4</v>
      </c>
      <c r="E6346" s="92">
        <v>1</v>
      </c>
      <c r="F6346" s="160">
        <v>15</v>
      </c>
      <c r="G6346" s="161">
        <v>2.4538899999999999</v>
      </c>
    </row>
    <row r="6347" spans="1:7" s="55" customFormat="1" ht="51.75" x14ac:dyDescent="0.25">
      <c r="A6347" s="143" t="s">
        <v>3118</v>
      </c>
      <c r="B6347" s="149" t="s">
        <v>3171</v>
      </c>
      <c r="C6347" s="90">
        <v>2022</v>
      </c>
      <c r="D6347" s="158">
        <v>0.4</v>
      </c>
      <c r="E6347" s="92">
        <v>1</v>
      </c>
      <c r="F6347" s="160">
        <v>15</v>
      </c>
      <c r="G6347" s="161">
        <v>2.4538899999999999</v>
      </c>
    </row>
    <row r="6348" spans="1:7" s="55" customFormat="1" ht="51.75" x14ac:dyDescent="0.25">
      <c r="A6348" s="143" t="s">
        <v>3118</v>
      </c>
      <c r="B6348" s="149" t="s">
        <v>3171</v>
      </c>
      <c r="C6348" s="90">
        <v>2022</v>
      </c>
      <c r="D6348" s="158">
        <v>0.4</v>
      </c>
      <c r="E6348" s="92">
        <v>1</v>
      </c>
      <c r="F6348" s="160">
        <v>15</v>
      </c>
      <c r="G6348" s="161">
        <v>2.4538899999999999</v>
      </c>
    </row>
    <row r="6349" spans="1:7" s="55" customFormat="1" ht="51.75" x14ac:dyDescent="0.25">
      <c r="A6349" s="143" t="s">
        <v>3118</v>
      </c>
      <c r="B6349" s="149" t="s">
        <v>3171</v>
      </c>
      <c r="C6349" s="90">
        <v>2022</v>
      </c>
      <c r="D6349" s="158">
        <v>0.4</v>
      </c>
      <c r="E6349" s="92">
        <v>1</v>
      </c>
      <c r="F6349" s="160">
        <v>15</v>
      </c>
      <c r="G6349" s="161">
        <v>2.4538899999999999</v>
      </c>
    </row>
    <row r="6350" spans="1:7" s="55" customFormat="1" ht="51.75" x14ac:dyDescent="0.25">
      <c r="A6350" s="143" t="s">
        <v>3118</v>
      </c>
      <c r="B6350" s="149" t="s">
        <v>3171</v>
      </c>
      <c r="C6350" s="90">
        <v>2022</v>
      </c>
      <c r="D6350" s="158">
        <v>0.4</v>
      </c>
      <c r="E6350" s="92">
        <v>1</v>
      </c>
      <c r="F6350" s="160">
        <v>15</v>
      </c>
      <c r="G6350" s="161">
        <v>2.4538899999999999</v>
      </c>
    </row>
    <row r="6351" spans="1:7" s="55" customFormat="1" ht="51.75" x14ac:dyDescent="0.25">
      <c r="A6351" s="143" t="s">
        <v>3118</v>
      </c>
      <c r="B6351" s="149" t="s">
        <v>3171</v>
      </c>
      <c r="C6351" s="90">
        <v>2022</v>
      </c>
      <c r="D6351" s="158">
        <v>0.4</v>
      </c>
      <c r="E6351" s="92">
        <v>1</v>
      </c>
      <c r="F6351" s="160">
        <v>15</v>
      </c>
      <c r="G6351" s="161">
        <v>2.5420199999999999</v>
      </c>
    </row>
    <row r="6352" spans="1:7" s="55" customFormat="1" ht="51.75" x14ac:dyDescent="0.25">
      <c r="A6352" s="143" t="s">
        <v>3118</v>
      </c>
      <c r="B6352" s="149" t="s">
        <v>3171</v>
      </c>
      <c r="C6352" s="90">
        <v>2022</v>
      </c>
      <c r="D6352" s="158">
        <v>0.4</v>
      </c>
      <c r="E6352" s="92">
        <v>1</v>
      </c>
      <c r="F6352" s="160">
        <v>15</v>
      </c>
      <c r="G6352" s="161">
        <v>2.5420199999999999</v>
      </c>
    </row>
    <row r="6353" spans="1:7" s="55" customFormat="1" ht="51.75" x14ac:dyDescent="0.25">
      <c r="A6353" s="143" t="s">
        <v>3118</v>
      </c>
      <c r="B6353" s="149" t="s">
        <v>3171</v>
      </c>
      <c r="C6353" s="90">
        <v>2022</v>
      </c>
      <c r="D6353" s="158">
        <v>0.4</v>
      </c>
      <c r="E6353" s="92">
        <v>1</v>
      </c>
      <c r="F6353" s="160">
        <v>15</v>
      </c>
      <c r="G6353" s="161">
        <v>2.5420199999999999</v>
      </c>
    </row>
    <row r="6354" spans="1:7" s="55" customFormat="1" ht="51.75" x14ac:dyDescent="0.25">
      <c r="A6354" s="143" t="s">
        <v>3118</v>
      </c>
      <c r="B6354" s="149" t="s">
        <v>3171</v>
      </c>
      <c r="C6354" s="90">
        <v>2022</v>
      </c>
      <c r="D6354" s="158">
        <v>0.4</v>
      </c>
      <c r="E6354" s="92">
        <v>1</v>
      </c>
      <c r="F6354" s="160">
        <v>15</v>
      </c>
      <c r="G6354" s="161">
        <v>13.84965</v>
      </c>
    </row>
    <row r="6355" spans="1:7" s="55" customFormat="1" ht="51.75" x14ac:dyDescent="0.25">
      <c r="A6355" s="143" t="s">
        <v>3118</v>
      </c>
      <c r="B6355" s="149" t="s">
        <v>3171</v>
      </c>
      <c r="C6355" s="90">
        <v>2022</v>
      </c>
      <c r="D6355" s="158">
        <v>0.4</v>
      </c>
      <c r="E6355" s="92">
        <v>1</v>
      </c>
      <c r="F6355" s="160">
        <v>15</v>
      </c>
      <c r="G6355" s="161">
        <v>13.84965</v>
      </c>
    </row>
    <row r="6356" spans="1:7" s="55" customFormat="1" ht="51.75" x14ac:dyDescent="0.25">
      <c r="A6356" s="143" t="s">
        <v>3118</v>
      </c>
      <c r="B6356" s="149" t="s">
        <v>3171</v>
      </c>
      <c r="C6356" s="90">
        <v>2022</v>
      </c>
      <c r="D6356" s="158">
        <v>0.4</v>
      </c>
      <c r="E6356" s="92">
        <v>1</v>
      </c>
      <c r="F6356" s="162">
        <v>1</v>
      </c>
      <c r="G6356" s="161">
        <v>19.009650000000001</v>
      </c>
    </row>
    <row r="6357" spans="1:7" s="55" customFormat="1" ht="51.75" x14ac:dyDescent="0.25">
      <c r="A6357" s="143" t="s">
        <v>3118</v>
      </c>
      <c r="B6357" s="149" t="s">
        <v>3171</v>
      </c>
      <c r="C6357" s="90">
        <v>2022</v>
      </c>
      <c r="D6357" s="158">
        <v>0.4</v>
      </c>
      <c r="E6357" s="92">
        <v>1</v>
      </c>
      <c r="F6357" s="162">
        <v>1</v>
      </c>
      <c r="G6357" s="161">
        <v>19.009650000000001</v>
      </c>
    </row>
    <row r="6358" spans="1:7" s="55" customFormat="1" ht="51.75" x14ac:dyDescent="0.25">
      <c r="A6358" s="143" t="s">
        <v>3118</v>
      </c>
      <c r="B6358" s="149" t="s">
        <v>3171</v>
      </c>
      <c r="C6358" s="90">
        <v>2022</v>
      </c>
      <c r="D6358" s="158">
        <v>0.4</v>
      </c>
      <c r="E6358" s="92">
        <v>1</v>
      </c>
      <c r="F6358" s="162">
        <v>10</v>
      </c>
      <c r="G6358" s="161">
        <v>23.518999999999998</v>
      </c>
    </row>
    <row r="6359" spans="1:7" s="55" customFormat="1" ht="51.75" x14ac:dyDescent="0.25">
      <c r="A6359" s="143" t="s">
        <v>3118</v>
      </c>
      <c r="B6359" s="149" t="s">
        <v>3171</v>
      </c>
      <c r="C6359" s="90">
        <v>2022</v>
      </c>
      <c r="D6359" s="158">
        <v>0.4</v>
      </c>
      <c r="E6359" s="92">
        <v>1</v>
      </c>
      <c r="F6359" s="162">
        <v>15</v>
      </c>
      <c r="G6359" s="161">
        <v>16.24108</v>
      </c>
    </row>
    <row r="6360" spans="1:7" s="55" customFormat="1" ht="51.75" x14ac:dyDescent="0.25">
      <c r="A6360" s="143" t="s">
        <v>3118</v>
      </c>
      <c r="B6360" s="149" t="s">
        <v>3171</v>
      </c>
      <c r="C6360" s="90">
        <v>2022</v>
      </c>
      <c r="D6360" s="158">
        <v>0.4</v>
      </c>
      <c r="E6360" s="92">
        <v>1</v>
      </c>
      <c r="F6360" s="162">
        <v>15</v>
      </c>
      <c r="G6360" s="161">
        <v>18.42446</v>
      </c>
    </row>
    <row r="6361" spans="1:7" s="55" customFormat="1" ht="51.75" x14ac:dyDescent="0.25">
      <c r="A6361" s="143" t="s">
        <v>3118</v>
      </c>
      <c r="B6361" s="149" t="s">
        <v>3172</v>
      </c>
      <c r="C6361" s="90">
        <v>2022</v>
      </c>
      <c r="D6361" s="158">
        <v>0.4</v>
      </c>
      <c r="E6361" s="92">
        <v>1</v>
      </c>
      <c r="F6361" s="162">
        <v>15</v>
      </c>
      <c r="G6361" s="161">
        <v>16.247479999999999</v>
      </c>
    </row>
    <row r="6362" spans="1:7" s="55" customFormat="1" ht="51.75" x14ac:dyDescent="0.25">
      <c r="A6362" s="143" t="s">
        <v>3118</v>
      </c>
      <c r="B6362" s="149" t="s">
        <v>3172</v>
      </c>
      <c r="C6362" s="90">
        <v>2022</v>
      </c>
      <c r="D6362" s="158">
        <v>0.4</v>
      </c>
      <c r="E6362" s="92">
        <v>1</v>
      </c>
      <c r="F6362" s="162">
        <v>15</v>
      </c>
      <c r="G6362" s="161">
        <v>16.247479999999999</v>
      </c>
    </row>
    <row r="6363" spans="1:7" s="55" customFormat="1" ht="51.75" x14ac:dyDescent="0.25">
      <c r="A6363" s="143" t="s">
        <v>3118</v>
      </c>
      <c r="B6363" s="149" t="s">
        <v>3172</v>
      </c>
      <c r="C6363" s="90">
        <v>2022</v>
      </c>
      <c r="D6363" s="158">
        <v>0.4</v>
      </c>
      <c r="E6363" s="92">
        <v>1</v>
      </c>
      <c r="F6363" s="168">
        <v>15</v>
      </c>
      <c r="G6363" s="161">
        <v>17.848099999999999</v>
      </c>
    </row>
    <row r="6364" spans="1:7" s="55" customFormat="1" ht="51.75" x14ac:dyDescent="0.25">
      <c r="A6364" s="143" t="s">
        <v>3118</v>
      </c>
      <c r="B6364" s="149" t="s">
        <v>3172</v>
      </c>
      <c r="C6364" s="90">
        <v>2022</v>
      </c>
      <c r="D6364" s="158">
        <v>0.4</v>
      </c>
      <c r="E6364" s="92">
        <v>1</v>
      </c>
      <c r="F6364" s="160">
        <v>15</v>
      </c>
      <c r="G6364" s="161">
        <v>17.848099999999999</v>
      </c>
    </row>
    <row r="6365" spans="1:7" s="55" customFormat="1" ht="51.75" x14ac:dyDescent="0.25">
      <c r="A6365" s="143" t="s">
        <v>3118</v>
      </c>
      <c r="B6365" s="149" t="s">
        <v>3172</v>
      </c>
      <c r="C6365" s="90">
        <v>2022</v>
      </c>
      <c r="D6365" s="158">
        <v>0.4</v>
      </c>
      <c r="E6365" s="92">
        <v>1</v>
      </c>
      <c r="F6365" s="160">
        <v>15</v>
      </c>
      <c r="G6365" s="161">
        <v>17.848099999999999</v>
      </c>
    </row>
    <row r="6366" spans="1:7" s="55" customFormat="1" ht="51.75" x14ac:dyDescent="0.25">
      <c r="A6366" s="143" t="s">
        <v>3118</v>
      </c>
      <c r="B6366" s="149" t="s">
        <v>3172</v>
      </c>
      <c r="C6366" s="90">
        <v>2022</v>
      </c>
      <c r="D6366" s="158">
        <v>0.4</v>
      </c>
      <c r="E6366" s="92">
        <v>1</v>
      </c>
      <c r="F6366" s="160">
        <v>10</v>
      </c>
      <c r="G6366" s="161">
        <v>19.444790000000001</v>
      </c>
    </row>
    <row r="6367" spans="1:7" s="55" customFormat="1" ht="51.75" x14ac:dyDescent="0.25">
      <c r="A6367" s="143" t="s">
        <v>3118</v>
      </c>
      <c r="B6367" s="149" t="s">
        <v>3172</v>
      </c>
      <c r="C6367" s="90">
        <v>2022</v>
      </c>
      <c r="D6367" s="158">
        <v>0.4</v>
      </c>
      <c r="E6367" s="92">
        <v>1</v>
      </c>
      <c r="F6367" s="168">
        <v>15</v>
      </c>
      <c r="G6367" s="161">
        <v>21.244050000000001</v>
      </c>
    </row>
    <row r="6368" spans="1:7" s="55" customFormat="1" ht="51.75" x14ac:dyDescent="0.25">
      <c r="A6368" s="143" t="s">
        <v>3118</v>
      </c>
      <c r="B6368" s="149" t="s">
        <v>3172</v>
      </c>
      <c r="C6368" s="90">
        <v>2022</v>
      </c>
      <c r="D6368" s="158">
        <v>0.4</v>
      </c>
      <c r="E6368" s="92">
        <v>1</v>
      </c>
      <c r="F6368" s="160">
        <v>15</v>
      </c>
      <c r="G6368" s="161">
        <v>15.023619999999999</v>
      </c>
    </row>
    <row r="6369" spans="1:7" s="55" customFormat="1" ht="51.75" x14ac:dyDescent="0.25">
      <c r="A6369" s="143" t="s">
        <v>3118</v>
      </c>
      <c r="B6369" s="149" t="s">
        <v>3172</v>
      </c>
      <c r="C6369" s="90">
        <v>2022</v>
      </c>
      <c r="D6369" s="158">
        <v>0.4</v>
      </c>
      <c r="E6369" s="92">
        <v>1</v>
      </c>
      <c r="F6369" s="160">
        <v>15</v>
      </c>
      <c r="G6369" s="161">
        <v>17.407540000000001</v>
      </c>
    </row>
    <row r="6370" spans="1:7" s="55" customFormat="1" ht="51.75" x14ac:dyDescent="0.25">
      <c r="A6370" s="143" t="s">
        <v>3118</v>
      </c>
      <c r="B6370" s="149" t="s">
        <v>3172</v>
      </c>
      <c r="C6370" s="90">
        <v>2022</v>
      </c>
      <c r="D6370" s="158">
        <v>0.4</v>
      </c>
      <c r="E6370" s="92">
        <v>1</v>
      </c>
      <c r="F6370" s="160">
        <v>15</v>
      </c>
      <c r="G6370" s="161">
        <v>15.023619999999999</v>
      </c>
    </row>
    <row r="6371" spans="1:7" s="55" customFormat="1" ht="51.75" x14ac:dyDescent="0.25">
      <c r="A6371" s="143" t="s">
        <v>3118</v>
      </c>
      <c r="B6371" s="149" t="s">
        <v>3172</v>
      </c>
      <c r="C6371" s="90">
        <v>2022</v>
      </c>
      <c r="D6371" s="158">
        <v>0.4</v>
      </c>
      <c r="E6371" s="92">
        <v>1</v>
      </c>
      <c r="F6371" s="169">
        <v>15</v>
      </c>
      <c r="G6371" s="161">
        <v>15.023619999999999</v>
      </c>
    </row>
    <row r="6372" spans="1:7" s="55" customFormat="1" ht="51.75" x14ac:dyDescent="0.25">
      <c r="A6372" s="143" t="s">
        <v>3118</v>
      </c>
      <c r="B6372" s="149" t="s">
        <v>3172</v>
      </c>
      <c r="C6372" s="90">
        <v>2022</v>
      </c>
      <c r="D6372" s="158">
        <v>0.4</v>
      </c>
      <c r="E6372" s="321">
        <v>1</v>
      </c>
      <c r="F6372" s="162">
        <v>15</v>
      </c>
      <c r="G6372" s="159">
        <v>17.866990000000001</v>
      </c>
    </row>
    <row r="6373" spans="1:7" s="55" customFormat="1" ht="51.75" x14ac:dyDescent="0.25">
      <c r="A6373" s="143" t="s">
        <v>3118</v>
      </c>
      <c r="B6373" s="149" t="s">
        <v>3172</v>
      </c>
      <c r="C6373" s="90">
        <v>2022</v>
      </c>
      <c r="D6373" s="158">
        <v>0.4</v>
      </c>
      <c r="E6373" s="321">
        <v>1</v>
      </c>
      <c r="F6373" s="162">
        <v>15</v>
      </c>
      <c r="G6373" s="159">
        <v>17.866990000000001</v>
      </c>
    </row>
    <row r="6374" spans="1:7" s="55" customFormat="1" ht="51.75" x14ac:dyDescent="0.25">
      <c r="A6374" s="143" t="s">
        <v>3118</v>
      </c>
      <c r="B6374" s="149" t="s">
        <v>3172</v>
      </c>
      <c r="C6374" s="90">
        <v>2022</v>
      </c>
      <c r="D6374" s="158">
        <v>0.4</v>
      </c>
      <c r="E6374" s="321">
        <v>1</v>
      </c>
      <c r="F6374" s="170">
        <v>15</v>
      </c>
      <c r="G6374" s="159">
        <v>15.48306</v>
      </c>
    </row>
    <row r="6375" spans="1:7" s="55" customFormat="1" ht="51.75" x14ac:dyDescent="0.25">
      <c r="A6375" s="143" t="s">
        <v>3118</v>
      </c>
      <c r="B6375" s="149" t="s">
        <v>3172</v>
      </c>
      <c r="C6375" s="322">
        <v>2022</v>
      </c>
      <c r="D6375" s="158">
        <v>0.4</v>
      </c>
      <c r="E6375" s="321">
        <v>1</v>
      </c>
      <c r="F6375" s="162">
        <v>15</v>
      </c>
      <c r="G6375" s="159">
        <v>17.15071</v>
      </c>
    </row>
    <row r="6376" spans="1:7" s="55" customFormat="1" ht="51.75" x14ac:dyDescent="0.25">
      <c r="A6376" s="143" t="s">
        <v>3118</v>
      </c>
      <c r="B6376" s="149" t="s">
        <v>3172</v>
      </c>
      <c r="C6376" s="322">
        <v>2022</v>
      </c>
      <c r="D6376" s="158">
        <v>0.4</v>
      </c>
      <c r="E6376" s="321">
        <v>1</v>
      </c>
      <c r="F6376" s="162">
        <v>15</v>
      </c>
      <c r="G6376" s="159">
        <v>17.15071</v>
      </c>
    </row>
    <row r="6377" spans="1:7" s="55" customFormat="1" ht="51.75" x14ac:dyDescent="0.25">
      <c r="A6377" s="143" t="s">
        <v>3118</v>
      </c>
      <c r="B6377" s="149" t="s">
        <v>3172</v>
      </c>
      <c r="C6377" s="322">
        <v>2022</v>
      </c>
      <c r="D6377" s="158">
        <v>0.4</v>
      </c>
      <c r="E6377" s="321">
        <v>1</v>
      </c>
      <c r="F6377" s="162">
        <v>15</v>
      </c>
      <c r="G6377" s="159">
        <v>17.15071</v>
      </c>
    </row>
    <row r="6378" spans="1:7" s="55" customFormat="1" ht="51.75" x14ac:dyDescent="0.25">
      <c r="A6378" s="143" t="s">
        <v>3118</v>
      </c>
      <c r="B6378" s="149" t="s">
        <v>3172</v>
      </c>
      <c r="C6378" s="322">
        <v>2022</v>
      </c>
      <c r="D6378" s="158">
        <v>0.4</v>
      </c>
      <c r="E6378" s="321">
        <v>1</v>
      </c>
      <c r="F6378" s="162">
        <v>10</v>
      </c>
      <c r="G6378" s="159">
        <v>17.15071</v>
      </c>
    </row>
    <row r="6379" spans="1:7" s="55" customFormat="1" ht="51.75" x14ac:dyDescent="0.25">
      <c r="A6379" s="143" t="s">
        <v>3118</v>
      </c>
      <c r="B6379" s="149" t="s">
        <v>3172</v>
      </c>
      <c r="C6379" s="322">
        <v>2022</v>
      </c>
      <c r="D6379" s="158">
        <v>0.4</v>
      </c>
      <c r="E6379" s="321">
        <v>1</v>
      </c>
      <c r="F6379" s="162">
        <v>10</v>
      </c>
      <c r="G6379" s="159">
        <v>17.15071</v>
      </c>
    </row>
    <row r="6380" spans="1:7" s="55" customFormat="1" ht="51.75" x14ac:dyDescent="0.25">
      <c r="A6380" s="143" t="s">
        <v>3118</v>
      </c>
      <c r="B6380" s="149" t="s">
        <v>3172</v>
      </c>
      <c r="C6380" s="322">
        <v>2022</v>
      </c>
      <c r="D6380" s="158">
        <v>0.4</v>
      </c>
      <c r="E6380" s="321">
        <v>1</v>
      </c>
      <c r="F6380" s="170">
        <v>15</v>
      </c>
      <c r="G6380" s="159">
        <v>21.04665</v>
      </c>
    </row>
    <row r="6381" spans="1:7" s="55" customFormat="1" ht="51.75" x14ac:dyDescent="0.25">
      <c r="A6381" s="143" t="s">
        <v>3118</v>
      </c>
      <c r="B6381" s="149" t="s">
        <v>3172</v>
      </c>
      <c r="C6381" s="322">
        <v>2022</v>
      </c>
      <c r="D6381" s="158">
        <v>0.4</v>
      </c>
      <c r="E6381" s="321">
        <v>1</v>
      </c>
      <c r="F6381" s="162">
        <v>15</v>
      </c>
      <c r="G6381" s="161">
        <v>25.296790000000001</v>
      </c>
    </row>
    <row r="6382" spans="1:7" s="55" customFormat="1" ht="51.75" x14ac:dyDescent="0.25">
      <c r="A6382" s="143" t="s">
        <v>3118</v>
      </c>
      <c r="B6382" s="149" t="s">
        <v>3172</v>
      </c>
      <c r="C6382" s="322">
        <v>2022</v>
      </c>
      <c r="D6382" s="158">
        <v>0.4</v>
      </c>
      <c r="E6382" s="321">
        <v>1</v>
      </c>
      <c r="F6382" s="162">
        <v>15</v>
      </c>
      <c r="G6382" s="161">
        <v>24.168379999999999</v>
      </c>
    </row>
    <row r="6383" spans="1:7" s="55" customFormat="1" ht="51.75" x14ac:dyDescent="0.25">
      <c r="A6383" s="143" t="s">
        <v>3118</v>
      </c>
      <c r="B6383" s="149" t="s">
        <v>3172</v>
      </c>
      <c r="C6383" s="322">
        <v>2022</v>
      </c>
      <c r="D6383" s="158">
        <v>0.4</v>
      </c>
      <c r="E6383" s="321">
        <v>1</v>
      </c>
      <c r="F6383" s="162">
        <v>15</v>
      </c>
      <c r="G6383" s="161">
        <v>24.168379999999999</v>
      </c>
    </row>
    <row r="6384" spans="1:7" s="55" customFormat="1" ht="51.75" x14ac:dyDescent="0.25">
      <c r="A6384" s="143" t="s">
        <v>3118</v>
      </c>
      <c r="B6384" s="149" t="s">
        <v>3172</v>
      </c>
      <c r="C6384" s="322">
        <v>2022</v>
      </c>
      <c r="D6384" s="158">
        <v>0.4</v>
      </c>
      <c r="E6384" s="321">
        <v>1</v>
      </c>
      <c r="F6384" s="170">
        <v>15</v>
      </c>
      <c r="G6384" s="161">
        <v>24.168379999999999</v>
      </c>
    </row>
    <row r="6385" spans="1:7" s="55" customFormat="1" ht="51.75" x14ac:dyDescent="0.25">
      <c r="A6385" s="143" t="s">
        <v>3118</v>
      </c>
      <c r="B6385" s="149" t="s">
        <v>3172</v>
      </c>
      <c r="C6385" s="322">
        <v>2022</v>
      </c>
      <c r="D6385" s="158">
        <v>0.4</v>
      </c>
      <c r="E6385" s="321">
        <v>1</v>
      </c>
      <c r="F6385" s="162">
        <v>15</v>
      </c>
      <c r="G6385" s="159">
        <v>22.072150000000001</v>
      </c>
    </row>
    <row r="6386" spans="1:7" s="55" customFormat="1" ht="51.75" x14ac:dyDescent="0.25">
      <c r="A6386" s="143" t="s">
        <v>3118</v>
      </c>
      <c r="B6386" s="149" t="s">
        <v>3172</v>
      </c>
      <c r="C6386" s="322">
        <v>2022</v>
      </c>
      <c r="D6386" s="158">
        <v>0.4</v>
      </c>
      <c r="E6386" s="321">
        <v>1</v>
      </c>
      <c r="F6386" s="162">
        <v>15</v>
      </c>
      <c r="G6386" s="159">
        <v>22.072150000000001</v>
      </c>
    </row>
    <row r="6387" spans="1:7" s="55" customFormat="1" ht="51.75" x14ac:dyDescent="0.25">
      <c r="A6387" s="143" t="s">
        <v>3118</v>
      </c>
      <c r="B6387" s="149" t="s">
        <v>3172</v>
      </c>
      <c r="C6387" s="322">
        <v>2022</v>
      </c>
      <c r="D6387" s="158">
        <v>0.4</v>
      </c>
      <c r="E6387" s="321">
        <v>1</v>
      </c>
      <c r="F6387" s="162">
        <v>15</v>
      </c>
      <c r="G6387" s="159">
        <v>19.40889</v>
      </c>
    </row>
    <row r="6388" spans="1:7" s="55" customFormat="1" ht="51.75" x14ac:dyDescent="0.25">
      <c r="A6388" s="143" t="s">
        <v>3118</v>
      </c>
      <c r="B6388" s="149" t="s">
        <v>3172</v>
      </c>
      <c r="C6388" s="322">
        <v>2022</v>
      </c>
      <c r="D6388" s="158">
        <v>0.4</v>
      </c>
      <c r="E6388" s="321">
        <v>1</v>
      </c>
      <c r="F6388" s="162">
        <v>15</v>
      </c>
      <c r="G6388" s="159">
        <v>6.4706999999999999</v>
      </c>
    </row>
    <row r="6389" spans="1:7" s="55" customFormat="1" ht="51.75" x14ac:dyDescent="0.25">
      <c r="A6389" s="143" t="s">
        <v>3118</v>
      </c>
      <c r="B6389" s="149" t="s">
        <v>3172</v>
      </c>
      <c r="C6389" s="322">
        <v>2022</v>
      </c>
      <c r="D6389" s="158">
        <v>0.4</v>
      </c>
      <c r="E6389" s="321">
        <v>1</v>
      </c>
      <c r="F6389" s="162">
        <v>15</v>
      </c>
      <c r="G6389" s="159">
        <v>6.4706999999999999</v>
      </c>
    </row>
    <row r="6390" spans="1:7" s="55" customFormat="1" ht="51.75" x14ac:dyDescent="0.25">
      <c r="A6390" s="143" t="s">
        <v>3118</v>
      </c>
      <c r="B6390" s="149" t="s">
        <v>3172</v>
      </c>
      <c r="C6390" s="322">
        <v>2022</v>
      </c>
      <c r="D6390" s="158">
        <v>0.4</v>
      </c>
      <c r="E6390" s="321">
        <v>1</v>
      </c>
      <c r="F6390" s="162">
        <v>15</v>
      </c>
      <c r="G6390" s="159">
        <v>6.4706999999999999</v>
      </c>
    </row>
    <row r="6391" spans="1:7" s="55" customFormat="1" ht="51.75" x14ac:dyDescent="0.25">
      <c r="A6391" s="143" t="s">
        <v>3118</v>
      </c>
      <c r="B6391" s="149" t="s">
        <v>3172</v>
      </c>
      <c r="C6391" s="322">
        <v>2022</v>
      </c>
      <c r="D6391" s="158">
        <v>0.4</v>
      </c>
      <c r="E6391" s="321">
        <v>1</v>
      </c>
      <c r="F6391" s="162">
        <v>15</v>
      </c>
      <c r="G6391" s="159">
        <v>6.4706999999999999</v>
      </c>
    </row>
    <row r="6392" spans="1:7" s="55" customFormat="1" ht="51.75" x14ac:dyDescent="0.25">
      <c r="A6392" s="143" t="s">
        <v>3118</v>
      </c>
      <c r="B6392" s="149" t="s">
        <v>3172</v>
      </c>
      <c r="C6392" s="322">
        <v>2022</v>
      </c>
      <c r="D6392" s="158">
        <v>0.4</v>
      </c>
      <c r="E6392" s="321">
        <v>1</v>
      </c>
      <c r="F6392" s="170">
        <v>15</v>
      </c>
      <c r="G6392" s="159">
        <v>3.1790400000000001</v>
      </c>
    </row>
    <row r="6393" spans="1:7" s="55" customFormat="1" ht="51.75" x14ac:dyDescent="0.25">
      <c r="A6393" s="143" t="s">
        <v>3118</v>
      </c>
      <c r="B6393" s="149" t="s">
        <v>3172</v>
      </c>
      <c r="C6393" s="322">
        <v>2022</v>
      </c>
      <c r="D6393" s="158">
        <v>0.4</v>
      </c>
      <c r="E6393" s="321">
        <v>1</v>
      </c>
      <c r="F6393" s="162">
        <v>15</v>
      </c>
      <c r="G6393" s="159">
        <v>3.1912099999999999</v>
      </c>
    </row>
    <row r="6394" spans="1:7" s="55" customFormat="1" ht="51.75" x14ac:dyDescent="0.25">
      <c r="A6394" s="143" t="s">
        <v>3118</v>
      </c>
      <c r="B6394" s="149" t="s">
        <v>3172</v>
      </c>
      <c r="C6394" s="322">
        <v>2022</v>
      </c>
      <c r="D6394" s="158">
        <v>0.4</v>
      </c>
      <c r="E6394" s="321">
        <v>1</v>
      </c>
      <c r="F6394" s="162">
        <v>15</v>
      </c>
      <c r="G6394" s="159">
        <v>3.1912099999999999</v>
      </c>
    </row>
    <row r="6395" spans="1:7" s="55" customFormat="1" ht="51.75" x14ac:dyDescent="0.25">
      <c r="A6395" s="143" t="s">
        <v>3118</v>
      </c>
      <c r="B6395" s="149" t="s">
        <v>3172</v>
      </c>
      <c r="C6395" s="322">
        <v>2022</v>
      </c>
      <c r="D6395" s="158">
        <v>0.4</v>
      </c>
      <c r="E6395" s="321">
        <v>1</v>
      </c>
      <c r="F6395" s="170">
        <v>15</v>
      </c>
      <c r="G6395" s="159">
        <v>3.1912099999999999</v>
      </c>
    </row>
    <row r="6396" spans="1:7" s="55" customFormat="1" ht="51.75" x14ac:dyDescent="0.25">
      <c r="A6396" s="143" t="s">
        <v>3118</v>
      </c>
      <c r="B6396" s="149" t="s">
        <v>3172</v>
      </c>
      <c r="C6396" s="322">
        <v>2022</v>
      </c>
      <c r="D6396" s="158">
        <v>0.4</v>
      </c>
      <c r="E6396" s="321">
        <v>1</v>
      </c>
      <c r="F6396" s="162">
        <v>15</v>
      </c>
      <c r="G6396" s="159">
        <v>12.31265</v>
      </c>
    </row>
    <row r="6397" spans="1:7" s="55" customFormat="1" ht="51.75" x14ac:dyDescent="0.25">
      <c r="A6397" s="143" t="s">
        <v>3118</v>
      </c>
      <c r="B6397" s="149" t="s">
        <v>3172</v>
      </c>
      <c r="C6397" s="322">
        <v>2022</v>
      </c>
      <c r="D6397" s="158">
        <v>0.4</v>
      </c>
      <c r="E6397" s="321">
        <v>1</v>
      </c>
      <c r="F6397" s="162">
        <v>15</v>
      </c>
      <c r="G6397" s="159">
        <v>17.510380000000001</v>
      </c>
    </row>
    <row r="6398" spans="1:7" s="55" customFormat="1" ht="51.75" x14ac:dyDescent="0.25">
      <c r="A6398" s="143" t="s">
        <v>3118</v>
      </c>
      <c r="B6398" s="149" t="s">
        <v>3172</v>
      </c>
      <c r="C6398" s="322">
        <v>2022</v>
      </c>
      <c r="D6398" s="158">
        <v>0.4</v>
      </c>
      <c r="E6398" s="321">
        <v>1</v>
      </c>
      <c r="F6398" s="170">
        <v>15</v>
      </c>
      <c r="G6398" s="159">
        <v>17.510380000000001</v>
      </c>
    </row>
    <row r="6399" spans="1:7" s="55" customFormat="1" ht="51.75" x14ac:dyDescent="0.25">
      <c r="A6399" s="143" t="s">
        <v>3118</v>
      </c>
      <c r="B6399" s="149" t="s">
        <v>3172</v>
      </c>
      <c r="C6399" s="322">
        <v>2022</v>
      </c>
      <c r="D6399" s="158">
        <v>0.4</v>
      </c>
      <c r="E6399" s="321">
        <v>1</v>
      </c>
      <c r="F6399" s="162">
        <v>15</v>
      </c>
      <c r="G6399" s="159">
        <v>16.770489999999999</v>
      </c>
    </row>
    <row r="6400" spans="1:7" s="55" customFormat="1" ht="51.75" x14ac:dyDescent="0.25">
      <c r="A6400" s="143" t="s">
        <v>3118</v>
      </c>
      <c r="B6400" s="149" t="s">
        <v>3172</v>
      </c>
      <c r="C6400" s="322">
        <v>2022</v>
      </c>
      <c r="D6400" s="158">
        <v>0.4</v>
      </c>
      <c r="E6400" s="321">
        <v>1</v>
      </c>
      <c r="F6400" s="162">
        <v>5</v>
      </c>
      <c r="G6400" s="159">
        <v>4.6487999999999996</v>
      </c>
    </row>
    <row r="6401" spans="1:7" s="55" customFormat="1" ht="51.75" x14ac:dyDescent="0.25">
      <c r="A6401" s="143" t="s">
        <v>3118</v>
      </c>
      <c r="B6401" s="149" t="s">
        <v>3172</v>
      </c>
      <c r="C6401" s="322">
        <v>2022</v>
      </c>
      <c r="D6401" s="158">
        <v>0.4</v>
      </c>
      <c r="E6401" s="321">
        <v>1</v>
      </c>
      <c r="F6401" s="162">
        <v>5</v>
      </c>
      <c r="G6401" s="159">
        <v>4.6487999999999996</v>
      </c>
    </row>
    <row r="6402" spans="1:7" s="55" customFormat="1" ht="51.75" x14ac:dyDescent="0.25">
      <c r="A6402" s="143" t="s">
        <v>3118</v>
      </c>
      <c r="B6402" s="149" t="s">
        <v>3172</v>
      </c>
      <c r="C6402" s="322">
        <v>2022</v>
      </c>
      <c r="D6402" s="158">
        <v>0.4</v>
      </c>
      <c r="E6402" s="321">
        <v>1</v>
      </c>
      <c r="F6402" s="162">
        <v>15</v>
      </c>
      <c r="G6402" s="159">
        <v>2.9789300000000001</v>
      </c>
    </row>
    <row r="6403" spans="1:7" s="55" customFormat="1" ht="51.75" x14ac:dyDescent="0.25">
      <c r="A6403" s="143" t="s">
        <v>3118</v>
      </c>
      <c r="B6403" s="149" t="s">
        <v>3172</v>
      </c>
      <c r="C6403" s="322">
        <v>2022</v>
      </c>
      <c r="D6403" s="158">
        <v>0.4</v>
      </c>
      <c r="E6403" s="321">
        <v>1</v>
      </c>
      <c r="F6403" s="162">
        <v>15</v>
      </c>
      <c r="G6403" s="159">
        <v>5.0753599999999999</v>
      </c>
    </row>
    <row r="6404" spans="1:7" s="55" customFormat="1" ht="69" x14ac:dyDescent="0.25">
      <c r="A6404" s="143" t="s">
        <v>3118</v>
      </c>
      <c r="B6404" s="149" t="s">
        <v>3173</v>
      </c>
      <c r="C6404" s="322">
        <v>2022</v>
      </c>
      <c r="D6404" s="158">
        <v>0.4</v>
      </c>
      <c r="E6404" s="92">
        <v>1</v>
      </c>
      <c r="F6404" s="171">
        <v>15</v>
      </c>
      <c r="G6404" s="164">
        <v>2.5558900000000002</v>
      </c>
    </row>
    <row r="6405" spans="1:7" s="55" customFormat="1" ht="69" x14ac:dyDescent="0.25">
      <c r="A6405" s="143" t="s">
        <v>3118</v>
      </c>
      <c r="B6405" s="149" t="s">
        <v>3173</v>
      </c>
      <c r="C6405" s="322">
        <v>2022</v>
      </c>
      <c r="D6405" s="158">
        <v>0.4</v>
      </c>
      <c r="E6405" s="92">
        <v>1</v>
      </c>
      <c r="F6405" s="171">
        <v>14</v>
      </c>
      <c r="G6405" s="164">
        <v>2.5558900000000002</v>
      </c>
    </row>
    <row r="6406" spans="1:7" s="55" customFormat="1" ht="69" x14ac:dyDescent="0.25">
      <c r="A6406" s="143" t="s">
        <v>3118</v>
      </c>
      <c r="B6406" s="149" t="s">
        <v>3173</v>
      </c>
      <c r="C6406" s="322">
        <v>2022</v>
      </c>
      <c r="D6406" s="158">
        <v>0.4</v>
      </c>
      <c r="E6406" s="92">
        <v>1</v>
      </c>
      <c r="F6406" s="171">
        <v>15</v>
      </c>
      <c r="G6406" s="164">
        <v>2.5558900000000002</v>
      </c>
    </row>
    <row r="6407" spans="1:7" s="55" customFormat="1" ht="69" x14ac:dyDescent="0.25">
      <c r="A6407" s="143" t="s">
        <v>3118</v>
      </c>
      <c r="B6407" s="149" t="s">
        <v>3173</v>
      </c>
      <c r="C6407" s="322">
        <v>2022</v>
      </c>
      <c r="D6407" s="158">
        <v>0.4</v>
      </c>
      <c r="E6407" s="92">
        <v>1</v>
      </c>
      <c r="F6407" s="171">
        <v>10</v>
      </c>
      <c r="G6407" s="164">
        <v>2.5558900000000002</v>
      </c>
    </row>
    <row r="6408" spans="1:7" s="55" customFormat="1" ht="69" x14ac:dyDescent="0.25">
      <c r="A6408" s="143" t="s">
        <v>3118</v>
      </c>
      <c r="B6408" s="149" t="s">
        <v>3173</v>
      </c>
      <c r="C6408" s="322">
        <v>2022</v>
      </c>
      <c r="D6408" s="158">
        <v>0.4</v>
      </c>
      <c r="E6408" s="92">
        <v>1</v>
      </c>
      <c r="F6408" s="171">
        <v>15</v>
      </c>
      <c r="G6408" s="164">
        <v>2.5558900000000002</v>
      </c>
    </row>
    <row r="6409" spans="1:7" s="55" customFormat="1" ht="69" x14ac:dyDescent="0.25">
      <c r="A6409" s="143" t="s">
        <v>3118</v>
      </c>
      <c r="B6409" s="149" t="s">
        <v>3173</v>
      </c>
      <c r="C6409" s="322">
        <v>2022</v>
      </c>
      <c r="D6409" s="158">
        <v>0.4</v>
      </c>
      <c r="E6409" s="92">
        <v>1</v>
      </c>
      <c r="F6409" s="171">
        <v>15</v>
      </c>
      <c r="G6409" s="164">
        <v>2.5558900000000002</v>
      </c>
    </row>
    <row r="6410" spans="1:7" s="55" customFormat="1" ht="69" x14ac:dyDescent="0.25">
      <c r="A6410" s="143" t="s">
        <v>3118</v>
      </c>
      <c r="B6410" s="149" t="s">
        <v>3173</v>
      </c>
      <c r="C6410" s="322">
        <v>2022</v>
      </c>
      <c r="D6410" s="158">
        <v>0.4</v>
      </c>
      <c r="E6410" s="92">
        <v>1</v>
      </c>
      <c r="F6410" s="172">
        <v>10</v>
      </c>
      <c r="G6410" s="164">
        <v>2.7315999999999998</v>
      </c>
    </row>
    <row r="6411" spans="1:7" s="55" customFormat="1" ht="69" x14ac:dyDescent="0.25">
      <c r="A6411" s="143" t="s">
        <v>3118</v>
      </c>
      <c r="B6411" s="149" t="s">
        <v>3173</v>
      </c>
      <c r="C6411" s="322">
        <v>2022</v>
      </c>
      <c r="D6411" s="158">
        <v>0.4</v>
      </c>
      <c r="E6411" s="92">
        <v>1</v>
      </c>
      <c r="F6411" s="172">
        <v>15</v>
      </c>
      <c r="G6411" s="164">
        <v>4.9702299999999999</v>
      </c>
    </row>
    <row r="6412" spans="1:7" s="55" customFormat="1" ht="69" x14ac:dyDescent="0.25">
      <c r="A6412" s="143" t="s">
        <v>3118</v>
      </c>
      <c r="B6412" s="149" t="s">
        <v>3173</v>
      </c>
      <c r="C6412" s="322">
        <v>2022</v>
      </c>
      <c r="D6412" s="158">
        <v>0.4</v>
      </c>
      <c r="E6412" s="92">
        <v>1</v>
      </c>
      <c r="F6412" s="172">
        <v>14</v>
      </c>
      <c r="G6412" s="164">
        <v>2.7315999999999998</v>
      </c>
    </row>
    <row r="6413" spans="1:7" s="55" customFormat="1" ht="69" x14ac:dyDescent="0.25">
      <c r="A6413" s="143" t="s">
        <v>3118</v>
      </c>
      <c r="B6413" s="149" t="s">
        <v>3173</v>
      </c>
      <c r="C6413" s="322">
        <v>2022</v>
      </c>
      <c r="D6413" s="158">
        <v>0.4</v>
      </c>
      <c r="E6413" s="92">
        <v>1</v>
      </c>
      <c r="F6413" s="172">
        <v>15</v>
      </c>
      <c r="G6413" s="164">
        <v>2.7315999999999998</v>
      </c>
    </row>
    <row r="6414" spans="1:7" s="55" customFormat="1" ht="69" x14ac:dyDescent="0.25">
      <c r="A6414" s="143" t="s">
        <v>3118</v>
      </c>
      <c r="B6414" s="149" t="s">
        <v>3173</v>
      </c>
      <c r="C6414" s="322">
        <v>2022</v>
      </c>
      <c r="D6414" s="158">
        <v>0.4</v>
      </c>
      <c r="E6414" s="92">
        <v>1</v>
      </c>
      <c r="F6414" s="172">
        <v>15</v>
      </c>
      <c r="G6414" s="164">
        <v>2.7315999999999998</v>
      </c>
    </row>
    <row r="6415" spans="1:7" s="55" customFormat="1" ht="69" x14ac:dyDescent="0.25">
      <c r="A6415" s="143" t="s">
        <v>3118</v>
      </c>
      <c r="B6415" s="149" t="s">
        <v>3173</v>
      </c>
      <c r="C6415" s="322">
        <v>2022</v>
      </c>
      <c r="D6415" s="158">
        <v>0.4</v>
      </c>
      <c r="E6415" s="92">
        <v>1</v>
      </c>
      <c r="F6415" s="172">
        <v>15</v>
      </c>
      <c r="G6415" s="164">
        <v>2.7315999999999998</v>
      </c>
    </row>
    <row r="6416" spans="1:7" s="55" customFormat="1" ht="69" x14ac:dyDescent="0.25">
      <c r="A6416" s="143" t="s">
        <v>3118</v>
      </c>
      <c r="B6416" s="149" t="s">
        <v>3173</v>
      </c>
      <c r="C6416" s="322">
        <v>2022</v>
      </c>
      <c r="D6416" s="158">
        <v>0.4</v>
      </c>
      <c r="E6416" s="92">
        <v>1</v>
      </c>
      <c r="F6416" s="172">
        <v>15</v>
      </c>
      <c r="G6416" s="164">
        <v>14.13923</v>
      </c>
    </row>
    <row r="6417" spans="1:7" s="55" customFormat="1" ht="69" x14ac:dyDescent="0.25">
      <c r="A6417" s="143" t="s">
        <v>3118</v>
      </c>
      <c r="B6417" s="149" t="s">
        <v>3173</v>
      </c>
      <c r="C6417" s="322">
        <v>2022</v>
      </c>
      <c r="D6417" s="158">
        <v>0.4</v>
      </c>
      <c r="E6417" s="92">
        <v>1</v>
      </c>
      <c r="F6417" s="172">
        <v>15</v>
      </c>
      <c r="G6417" s="164">
        <v>2.7315999999999998</v>
      </c>
    </row>
    <row r="6418" spans="1:7" s="55" customFormat="1" ht="69" x14ac:dyDescent="0.25">
      <c r="A6418" s="143" t="s">
        <v>3118</v>
      </c>
      <c r="B6418" s="149" t="s">
        <v>3173</v>
      </c>
      <c r="C6418" s="322">
        <v>2022</v>
      </c>
      <c r="D6418" s="158">
        <v>0.4</v>
      </c>
      <c r="E6418" s="92">
        <v>1</v>
      </c>
      <c r="F6418" s="172">
        <v>15</v>
      </c>
      <c r="G6418" s="164">
        <v>2.7315999999999998</v>
      </c>
    </row>
    <row r="6419" spans="1:7" s="55" customFormat="1" ht="69" x14ac:dyDescent="0.25">
      <c r="A6419" s="143" t="s">
        <v>3118</v>
      </c>
      <c r="B6419" s="149" t="s">
        <v>3173</v>
      </c>
      <c r="C6419" s="322">
        <v>2022</v>
      </c>
      <c r="D6419" s="158">
        <v>0.4</v>
      </c>
      <c r="E6419" s="92">
        <v>1</v>
      </c>
      <c r="F6419" s="172">
        <v>15</v>
      </c>
      <c r="G6419" s="164">
        <v>2.5192600000000001</v>
      </c>
    </row>
    <row r="6420" spans="1:7" s="55" customFormat="1" ht="69" x14ac:dyDescent="0.25">
      <c r="A6420" s="143" t="s">
        <v>3118</v>
      </c>
      <c r="B6420" s="149" t="s">
        <v>3173</v>
      </c>
      <c r="C6420" s="322">
        <v>2022</v>
      </c>
      <c r="D6420" s="158">
        <v>0.4</v>
      </c>
      <c r="E6420" s="92">
        <v>1</v>
      </c>
      <c r="F6420" s="172">
        <v>15</v>
      </c>
      <c r="G6420" s="164">
        <v>2.5192600000000001</v>
      </c>
    </row>
    <row r="6421" spans="1:7" s="55" customFormat="1" ht="69" x14ac:dyDescent="0.25">
      <c r="A6421" s="143" t="s">
        <v>3118</v>
      </c>
      <c r="B6421" s="149" t="s">
        <v>3173</v>
      </c>
      <c r="C6421" s="322">
        <v>2022</v>
      </c>
      <c r="D6421" s="158">
        <v>0.4</v>
      </c>
      <c r="E6421" s="92">
        <v>1</v>
      </c>
      <c r="F6421" s="172">
        <v>15</v>
      </c>
      <c r="G6421" s="164">
        <v>2.5192600000000001</v>
      </c>
    </row>
    <row r="6422" spans="1:7" s="55" customFormat="1" ht="69" x14ac:dyDescent="0.25">
      <c r="A6422" s="143" t="s">
        <v>3118</v>
      </c>
      <c r="B6422" s="149" t="s">
        <v>3173</v>
      </c>
      <c r="C6422" s="322">
        <v>2022</v>
      </c>
      <c r="D6422" s="158">
        <v>0.4</v>
      </c>
      <c r="E6422" s="92">
        <v>1</v>
      </c>
      <c r="F6422" s="172">
        <v>15</v>
      </c>
      <c r="G6422" s="164">
        <v>2.6384300000000001</v>
      </c>
    </row>
    <row r="6423" spans="1:7" s="55" customFormat="1" ht="69" x14ac:dyDescent="0.25">
      <c r="A6423" s="143" t="s">
        <v>3118</v>
      </c>
      <c r="B6423" s="149" t="s">
        <v>3173</v>
      </c>
      <c r="C6423" s="322">
        <v>2022</v>
      </c>
      <c r="D6423" s="158">
        <v>0.4</v>
      </c>
      <c r="E6423" s="92">
        <v>1</v>
      </c>
      <c r="F6423" s="172">
        <v>15</v>
      </c>
      <c r="G6423" s="164">
        <v>2.6384300000000001</v>
      </c>
    </row>
    <row r="6424" spans="1:7" s="55" customFormat="1" ht="69" x14ac:dyDescent="0.25">
      <c r="A6424" s="143" t="s">
        <v>3118</v>
      </c>
      <c r="B6424" s="149" t="s">
        <v>3173</v>
      </c>
      <c r="C6424" s="322">
        <v>2022</v>
      </c>
      <c r="D6424" s="158">
        <v>0.4</v>
      </c>
      <c r="E6424" s="92">
        <v>1</v>
      </c>
      <c r="F6424" s="172">
        <v>15</v>
      </c>
      <c r="G6424" s="164">
        <v>2.6384300000000001</v>
      </c>
    </row>
    <row r="6425" spans="1:7" s="55" customFormat="1" ht="69" x14ac:dyDescent="0.25">
      <c r="A6425" s="143" t="s">
        <v>3118</v>
      </c>
      <c r="B6425" s="149" t="s">
        <v>3173</v>
      </c>
      <c r="C6425" s="322">
        <v>2022</v>
      </c>
      <c r="D6425" s="158">
        <v>0.4</v>
      </c>
      <c r="E6425" s="92">
        <v>1</v>
      </c>
      <c r="F6425" s="172">
        <v>15</v>
      </c>
      <c r="G6425" s="164">
        <v>2.6384300000000001</v>
      </c>
    </row>
    <row r="6426" spans="1:7" s="55" customFormat="1" ht="69" x14ac:dyDescent="0.25">
      <c r="A6426" s="143" t="s">
        <v>3118</v>
      </c>
      <c r="B6426" s="149" t="s">
        <v>3173</v>
      </c>
      <c r="C6426" s="322">
        <v>2022</v>
      </c>
      <c r="D6426" s="158">
        <v>0.4</v>
      </c>
      <c r="E6426" s="92">
        <v>1</v>
      </c>
      <c r="F6426" s="172">
        <v>15</v>
      </c>
      <c r="G6426" s="164">
        <v>2.6384300000000001</v>
      </c>
    </row>
    <row r="6427" spans="1:7" s="55" customFormat="1" ht="69" x14ac:dyDescent="0.25">
      <c r="A6427" s="143" t="s">
        <v>3118</v>
      </c>
      <c r="B6427" s="149" t="s">
        <v>3173</v>
      </c>
      <c r="C6427" s="322">
        <v>2022</v>
      </c>
      <c r="D6427" s="158">
        <v>0.4</v>
      </c>
      <c r="E6427" s="92">
        <v>1</v>
      </c>
      <c r="F6427" s="172">
        <v>15</v>
      </c>
      <c r="G6427" s="164">
        <v>2.6384300000000001</v>
      </c>
    </row>
    <row r="6428" spans="1:7" s="55" customFormat="1" ht="69" x14ac:dyDescent="0.25">
      <c r="A6428" s="143" t="s">
        <v>3118</v>
      </c>
      <c r="B6428" s="149" t="s">
        <v>3173</v>
      </c>
      <c r="C6428" s="322">
        <v>2022</v>
      </c>
      <c r="D6428" s="158">
        <v>0.4</v>
      </c>
      <c r="E6428" s="92">
        <v>1</v>
      </c>
      <c r="F6428" s="163">
        <v>15</v>
      </c>
      <c r="G6428" s="164">
        <v>2.5143800000000001</v>
      </c>
    </row>
    <row r="6429" spans="1:7" s="55" customFormat="1" ht="69" x14ac:dyDescent="0.25">
      <c r="A6429" s="143" t="s">
        <v>3118</v>
      </c>
      <c r="B6429" s="149" t="s">
        <v>3173</v>
      </c>
      <c r="C6429" s="322">
        <v>2022</v>
      </c>
      <c r="D6429" s="158">
        <v>0.4</v>
      </c>
      <c r="E6429" s="92">
        <v>1</v>
      </c>
      <c r="F6429" s="163">
        <v>15</v>
      </c>
      <c r="G6429" s="164">
        <v>2.5143800000000001</v>
      </c>
    </row>
    <row r="6430" spans="1:7" s="55" customFormat="1" ht="69" x14ac:dyDescent="0.25">
      <c r="A6430" s="143" t="s">
        <v>3118</v>
      </c>
      <c r="B6430" s="149" t="s">
        <v>3173</v>
      </c>
      <c r="C6430" s="322">
        <v>2022</v>
      </c>
      <c r="D6430" s="158">
        <v>0.4</v>
      </c>
      <c r="E6430" s="92">
        <v>1</v>
      </c>
      <c r="F6430" s="163">
        <v>15</v>
      </c>
      <c r="G6430" s="164">
        <v>2.5143800000000001</v>
      </c>
    </row>
    <row r="6431" spans="1:7" s="55" customFormat="1" ht="69" x14ac:dyDescent="0.25">
      <c r="A6431" s="143" t="s">
        <v>3118</v>
      </c>
      <c r="B6431" s="149" t="s">
        <v>3173</v>
      </c>
      <c r="C6431" s="322">
        <v>2022</v>
      </c>
      <c r="D6431" s="158">
        <v>0.4</v>
      </c>
      <c r="E6431" s="92">
        <v>1</v>
      </c>
      <c r="F6431" s="163">
        <v>15</v>
      </c>
      <c r="G6431" s="164">
        <v>2.5143800000000001</v>
      </c>
    </row>
    <row r="6432" spans="1:7" s="55" customFormat="1" ht="69" x14ac:dyDescent="0.25">
      <c r="A6432" s="143" t="s">
        <v>3118</v>
      </c>
      <c r="B6432" s="149" t="s">
        <v>3173</v>
      </c>
      <c r="C6432" s="322">
        <v>2022</v>
      </c>
      <c r="D6432" s="158">
        <v>0.4</v>
      </c>
      <c r="E6432" s="92">
        <v>1</v>
      </c>
      <c r="F6432" s="163">
        <v>15</v>
      </c>
      <c r="G6432" s="164">
        <v>2.5143800000000001</v>
      </c>
    </row>
    <row r="6433" spans="1:7" s="55" customFormat="1" ht="69" x14ac:dyDescent="0.25">
      <c r="A6433" s="143" t="s">
        <v>3118</v>
      </c>
      <c r="B6433" s="149" t="s">
        <v>3173</v>
      </c>
      <c r="C6433" s="322">
        <v>2022</v>
      </c>
      <c r="D6433" s="158">
        <v>0.4</v>
      </c>
      <c r="E6433" s="92">
        <v>1</v>
      </c>
      <c r="F6433" s="163">
        <v>10</v>
      </c>
      <c r="G6433" s="164">
        <v>16.02366</v>
      </c>
    </row>
    <row r="6434" spans="1:7" s="55" customFormat="1" ht="69" x14ac:dyDescent="0.25">
      <c r="A6434" s="143" t="s">
        <v>3118</v>
      </c>
      <c r="B6434" s="149" t="s">
        <v>3173</v>
      </c>
      <c r="C6434" s="322">
        <v>2022</v>
      </c>
      <c r="D6434" s="158">
        <v>0.4</v>
      </c>
      <c r="E6434" s="92">
        <v>1</v>
      </c>
      <c r="F6434" s="163">
        <v>15</v>
      </c>
      <c r="G6434" s="164">
        <v>16.02366</v>
      </c>
    </row>
    <row r="6435" spans="1:7" s="55" customFormat="1" ht="69" x14ac:dyDescent="0.25">
      <c r="A6435" s="143" t="s">
        <v>3118</v>
      </c>
      <c r="B6435" s="149" t="s">
        <v>3173</v>
      </c>
      <c r="C6435" s="322">
        <v>2022</v>
      </c>
      <c r="D6435" s="158">
        <v>0.4</v>
      </c>
      <c r="E6435" s="92">
        <v>1</v>
      </c>
      <c r="F6435" s="163">
        <v>10</v>
      </c>
      <c r="G6435" s="164">
        <v>16.02366</v>
      </c>
    </row>
    <row r="6436" spans="1:7" s="55" customFormat="1" ht="69" x14ac:dyDescent="0.25">
      <c r="A6436" s="143" t="s">
        <v>3118</v>
      </c>
      <c r="B6436" s="149" t="s">
        <v>3173</v>
      </c>
      <c r="C6436" s="322">
        <v>2022</v>
      </c>
      <c r="D6436" s="158">
        <v>0.4</v>
      </c>
      <c r="E6436" s="92">
        <v>1</v>
      </c>
      <c r="F6436" s="163">
        <v>15</v>
      </c>
      <c r="G6436" s="164">
        <v>2.2870900000000001</v>
      </c>
    </row>
    <row r="6437" spans="1:7" s="55" customFormat="1" ht="69" x14ac:dyDescent="0.25">
      <c r="A6437" s="143" t="s">
        <v>3118</v>
      </c>
      <c r="B6437" s="149" t="s">
        <v>3173</v>
      </c>
      <c r="C6437" s="322">
        <v>2022</v>
      </c>
      <c r="D6437" s="158">
        <v>0.4</v>
      </c>
      <c r="E6437" s="92">
        <v>1</v>
      </c>
      <c r="F6437" s="163">
        <v>15</v>
      </c>
      <c r="G6437" s="164">
        <v>2.2870900000000001</v>
      </c>
    </row>
    <row r="6438" spans="1:7" s="55" customFormat="1" ht="69" x14ac:dyDescent="0.25">
      <c r="A6438" s="143" t="s">
        <v>3118</v>
      </c>
      <c r="B6438" s="149" t="s">
        <v>3173</v>
      </c>
      <c r="C6438" s="322">
        <v>2022</v>
      </c>
      <c r="D6438" s="158">
        <v>0.4</v>
      </c>
      <c r="E6438" s="92">
        <v>1</v>
      </c>
      <c r="F6438" s="163">
        <v>15</v>
      </c>
      <c r="G6438" s="164">
        <v>2.2870900000000001</v>
      </c>
    </row>
    <row r="6439" spans="1:7" s="55" customFormat="1" ht="69" x14ac:dyDescent="0.25">
      <c r="A6439" s="143" t="s">
        <v>3118</v>
      </c>
      <c r="B6439" s="149" t="s">
        <v>3173</v>
      </c>
      <c r="C6439" s="322">
        <v>2022</v>
      </c>
      <c r="D6439" s="158">
        <v>0.4</v>
      </c>
      <c r="E6439" s="92">
        <v>1</v>
      </c>
      <c r="F6439" s="163">
        <v>15</v>
      </c>
      <c r="G6439" s="164">
        <v>16.64526</v>
      </c>
    </row>
    <row r="6440" spans="1:7" s="55" customFormat="1" ht="69" x14ac:dyDescent="0.25">
      <c r="A6440" s="143" t="s">
        <v>3118</v>
      </c>
      <c r="B6440" s="149" t="s">
        <v>3173</v>
      </c>
      <c r="C6440" s="322">
        <v>2022</v>
      </c>
      <c r="D6440" s="158">
        <v>0.4</v>
      </c>
      <c r="E6440" s="92">
        <v>1</v>
      </c>
      <c r="F6440" s="163">
        <v>15</v>
      </c>
      <c r="G6440" s="164">
        <v>16.64526</v>
      </c>
    </row>
    <row r="6441" spans="1:7" s="55" customFormat="1" ht="69" x14ac:dyDescent="0.25">
      <c r="A6441" s="143" t="s">
        <v>3118</v>
      </c>
      <c r="B6441" s="149" t="s">
        <v>3173</v>
      </c>
      <c r="C6441" s="322">
        <v>2022</v>
      </c>
      <c r="D6441" s="158">
        <v>0.4</v>
      </c>
      <c r="E6441" s="92">
        <v>1</v>
      </c>
      <c r="F6441" s="163">
        <v>15</v>
      </c>
      <c r="G6441" s="164">
        <v>16.64526</v>
      </c>
    </row>
    <row r="6442" spans="1:7" s="55" customFormat="1" ht="69" x14ac:dyDescent="0.25">
      <c r="A6442" s="143" t="s">
        <v>3118</v>
      </c>
      <c r="B6442" s="149" t="s">
        <v>3173</v>
      </c>
      <c r="C6442" s="322">
        <v>2022</v>
      </c>
      <c r="D6442" s="158">
        <v>0.4</v>
      </c>
      <c r="E6442" s="92">
        <v>1</v>
      </c>
      <c r="F6442" s="163">
        <v>10</v>
      </c>
      <c r="G6442" s="164">
        <v>4.5257199999999997</v>
      </c>
    </row>
    <row r="6443" spans="1:7" s="55" customFormat="1" ht="69" x14ac:dyDescent="0.25">
      <c r="A6443" s="143" t="s">
        <v>3118</v>
      </c>
      <c r="B6443" s="149" t="s">
        <v>3173</v>
      </c>
      <c r="C6443" s="322">
        <v>2022</v>
      </c>
      <c r="D6443" s="158">
        <v>0.4</v>
      </c>
      <c r="E6443" s="92">
        <v>1</v>
      </c>
      <c r="F6443" s="163">
        <v>15</v>
      </c>
      <c r="G6443" s="164">
        <v>16.64526</v>
      </c>
    </row>
    <row r="6444" spans="1:7" s="55" customFormat="1" ht="69" x14ac:dyDescent="0.25">
      <c r="A6444" s="143" t="s">
        <v>3118</v>
      </c>
      <c r="B6444" s="149" t="s">
        <v>3173</v>
      </c>
      <c r="C6444" s="322">
        <v>2022</v>
      </c>
      <c r="D6444" s="158">
        <v>0.4</v>
      </c>
      <c r="E6444" s="92">
        <v>1</v>
      </c>
      <c r="F6444" s="163">
        <v>15</v>
      </c>
      <c r="G6444" s="164">
        <v>16.02366</v>
      </c>
    </row>
    <row r="6445" spans="1:7" s="55" customFormat="1" ht="69" x14ac:dyDescent="0.25">
      <c r="A6445" s="143" t="s">
        <v>3118</v>
      </c>
      <c r="B6445" s="149" t="s">
        <v>3173</v>
      </c>
      <c r="C6445" s="322">
        <v>2022</v>
      </c>
      <c r="D6445" s="158">
        <v>0.4</v>
      </c>
      <c r="E6445" s="92">
        <v>1</v>
      </c>
      <c r="F6445" s="163">
        <v>15</v>
      </c>
      <c r="G6445" s="164">
        <v>4.5257199999999997</v>
      </c>
    </row>
    <row r="6446" spans="1:7" s="55" customFormat="1" ht="69" x14ac:dyDescent="0.25">
      <c r="A6446" s="143" t="s">
        <v>3118</v>
      </c>
      <c r="B6446" s="149" t="s">
        <v>3173</v>
      </c>
      <c r="C6446" s="322">
        <v>2022</v>
      </c>
      <c r="D6446" s="158">
        <v>0.4</v>
      </c>
      <c r="E6446" s="92">
        <v>1</v>
      </c>
      <c r="F6446" s="163">
        <v>15</v>
      </c>
      <c r="G6446" s="164">
        <v>17.539390000000001</v>
      </c>
    </row>
    <row r="6447" spans="1:7" s="55" customFormat="1" ht="69" x14ac:dyDescent="0.25">
      <c r="A6447" s="143" t="s">
        <v>3118</v>
      </c>
      <c r="B6447" s="149" t="s">
        <v>3173</v>
      </c>
      <c r="C6447" s="322">
        <v>2022</v>
      </c>
      <c r="D6447" s="158">
        <v>0.4</v>
      </c>
      <c r="E6447" s="92">
        <v>1</v>
      </c>
      <c r="F6447" s="163">
        <v>15</v>
      </c>
      <c r="G6447" s="164">
        <v>17.539390000000001</v>
      </c>
    </row>
    <row r="6448" spans="1:7" s="55" customFormat="1" ht="69" x14ac:dyDescent="0.25">
      <c r="A6448" s="143" t="s">
        <v>3118</v>
      </c>
      <c r="B6448" s="149" t="s">
        <v>3173</v>
      </c>
      <c r="C6448" s="322">
        <v>2022</v>
      </c>
      <c r="D6448" s="158">
        <v>0.4</v>
      </c>
      <c r="E6448" s="92">
        <v>1</v>
      </c>
      <c r="F6448" s="163">
        <v>15</v>
      </c>
      <c r="G6448" s="164">
        <v>16.833300000000001</v>
      </c>
    </row>
    <row r="6449" spans="1:7" s="55" customFormat="1" ht="69" x14ac:dyDescent="0.25">
      <c r="A6449" s="143" t="s">
        <v>3118</v>
      </c>
      <c r="B6449" s="149" t="s">
        <v>3173</v>
      </c>
      <c r="C6449" s="322">
        <v>2022</v>
      </c>
      <c r="D6449" s="158">
        <v>0.4</v>
      </c>
      <c r="E6449" s="92">
        <v>1</v>
      </c>
      <c r="F6449" s="163">
        <v>15</v>
      </c>
      <c r="G6449" s="164">
        <v>16.64526</v>
      </c>
    </row>
    <row r="6450" spans="1:7" s="55" customFormat="1" ht="69" x14ac:dyDescent="0.25">
      <c r="A6450" s="143" t="s">
        <v>3118</v>
      </c>
      <c r="B6450" s="149" t="s">
        <v>3173</v>
      </c>
      <c r="C6450" s="322">
        <v>2022</v>
      </c>
      <c r="D6450" s="158">
        <v>0.4</v>
      </c>
      <c r="E6450" s="92">
        <v>1</v>
      </c>
      <c r="F6450" s="163">
        <v>10</v>
      </c>
      <c r="G6450" s="164">
        <v>30.405830000000002</v>
      </c>
    </row>
    <row r="6451" spans="1:7" s="55" customFormat="1" ht="69" x14ac:dyDescent="0.25">
      <c r="A6451" s="143" t="s">
        <v>3118</v>
      </c>
      <c r="B6451" s="149" t="s">
        <v>3173</v>
      </c>
      <c r="C6451" s="322">
        <v>2022</v>
      </c>
      <c r="D6451" s="158">
        <v>0.4</v>
      </c>
      <c r="E6451" s="92">
        <v>1</v>
      </c>
      <c r="F6451" s="163">
        <v>6</v>
      </c>
      <c r="G6451" s="164">
        <v>30.405830000000002</v>
      </c>
    </row>
    <row r="6452" spans="1:7" s="55" customFormat="1" ht="69" x14ac:dyDescent="0.25">
      <c r="A6452" s="143" t="s">
        <v>3118</v>
      </c>
      <c r="B6452" s="149" t="s">
        <v>3173</v>
      </c>
      <c r="C6452" s="322">
        <v>2022</v>
      </c>
      <c r="D6452" s="158">
        <v>0.4</v>
      </c>
      <c r="E6452" s="92">
        <v>1</v>
      </c>
      <c r="F6452" s="163">
        <v>15</v>
      </c>
      <c r="G6452" s="164">
        <v>30.405830000000002</v>
      </c>
    </row>
    <row r="6453" spans="1:7" s="55" customFormat="1" ht="69" x14ac:dyDescent="0.25">
      <c r="A6453" s="143" t="s">
        <v>3118</v>
      </c>
      <c r="B6453" s="149" t="s">
        <v>3173</v>
      </c>
      <c r="C6453" s="322">
        <v>2022</v>
      </c>
      <c r="D6453" s="158">
        <v>0.4</v>
      </c>
      <c r="E6453" s="92">
        <v>1</v>
      </c>
      <c r="F6453" s="163">
        <v>7</v>
      </c>
      <c r="G6453" s="164">
        <v>30.260269999999998</v>
      </c>
    </row>
    <row r="6454" spans="1:7" s="55" customFormat="1" ht="69" x14ac:dyDescent="0.25">
      <c r="A6454" s="143" t="s">
        <v>3118</v>
      </c>
      <c r="B6454" s="149" t="s">
        <v>3173</v>
      </c>
      <c r="C6454" s="322">
        <v>2022</v>
      </c>
      <c r="D6454" s="158">
        <v>0.4</v>
      </c>
      <c r="E6454" s="92">
        <v>1</v>
      </c>
      <c r="F6454" s="163">
        <v>15</v>
      </c>
      <c r="G6454" s="164">
        <v>28.222449999999998</v>
      </c>
    </row>
    <row r="6455" spans="1:7" s="55" customFormat="1" ht="69" x14ac:dyDescent="0.25">
      <c r="A6455" s="143" t="s">
        <v>3118</v>
      </c>
      <c r="B6455" s="149" t="s">
        <v>3173</v>
      </c>
      <c r="C6455" s="322">
        <v>2022</v>
      </c>
      <c r="D6455" s="158">
        <v>0.4</v>
      </c>
      <c r="E6455" s="92">
        <v>1</v>
      </c>
      <c r="F6455" s="163">
        <v>5</v>
      </c>
      <c r="G6455" s="164">
        <v>16.833300000000001</v>
      </c>
    </row>
    <row r="6456" spans="1:7" s="55" customFormat="1" ht="69" x14ac:dyDescent="0.25">
      <c r="A6456" s="143" t="s">
        <v>3118</v>
      </c>
      <c r="B6456" s="149" t="s">
        <v>3173</v>
      </c>
      <c r="C6456" s="322">
        <v>2022</v>
      </c>
      <c r="D6456" s="158">
        <v>0.4</v>
      </c>
      <c r="E6456" s="92">
        <v>1</v>
      </c>
      <c r="F6456" s="163">
        <v>15</v>
      </c>
      <c r="G6456" s="164">
        <v>28.222449999999998</v>
      </c>
    </row>
    <row r="6457" spans="1:7" s="55" customFormat="1" ht="69" x14ac:dyDescent="0.25">
      <c r="A6457" s="143" t="s">
        <v>3118</v>
      </c>
      <c r="B6457" s="149" t="s">
        <v>3173</v>
      </c>
      <c r="C6457" s="322">
        <v>2022</v>
      </c>
      <c r="D6457" s="158">
        <v>0.4</v>
      </c>
      <c r="E6457" s="92">
        <v>1</v>
      </c>
      <c r="F6457" s="163">
        <v>15</v>
      </c>
      <c r="G6457" s="164">
        <v>28.222449999999998</v>
      </c>
    </row>
    <row r="6458" spans="1:7" s="55" customFormat="1" ht="69" x14ac:dyDescent="0.25">
      <c r="A6458" s="143" t="s">
        <v>3118</v>
      </c>
      <c r="B6458" s="149" t="s">
        <v>3173</v>
      </c>
      <c r="C6458" s="322">
        <v>2022</v>
      </c>
      <c r="D6458" s="158">
        <v>0.4</v>
      </c>
      <c r="E6458" s="92">
        <v>1</v>
      </c>
      <c r="F6458" s="163">
        <v>10</v>
      </c>
      <c r="G6458" s="164">
        <v>28.222449999999998</v>
      </c>
    </row>
    <row r="6459" spans="1:7" s="55" customFormat="1" ht="69" x14ac:dyDescent="0.25">
      <c r="A6459" s="143" t="s">
        <v>3118</v>
      </c>
      <c r="B6459" s="149" t="s">
        <v>3173</v>
      </c>
      <c r="C6459" s="322">
        <v>2022</v>
      </c>
      <c r="D6459" s="158">
        <v>0.4</v>
      </c>
      <c r="E6459" s="92">
        <v>1</v>
      </c>
      <c r="F6459" s="163">
        <v>15</v>
      </c>
      <c r="G6459" s="164">
        <v>28.222449999999998</v>
      </c>
    </row>
    <row r="6460" spans="1:7" s="55" customFormat="1" ht="69" x14ac:dyDescent="0.25">
      <c r="A6460" s="143" t="s">
        <v>3118</v>
      </c>
      <c r="B6460" s="149" t="s">
        <v>3173</v>
      </c>
      <c r="C6460" s="322">
        <v>2022</v>
      </c>
      <c r="D6460" s="158">
        <v>0.4</v>
      </c>
      <c r="E6460" s="92">
        <v>1</v>
      </c>
      <c r="F6460" s="163">
        <v>15</v>
      </c>
      <c r="G6460" s="164">
        <v>28.222449999999998</v>
      </c>
    </row>
    <row r="6461" spans="1:7" s="55" customFormat="1" ht="69" x14ac:dyDescent="0.25">
      <c r="A6461" s="143" t="s">
        <v>3118</v>
      </c>
      <c r="B6461" s="149" t="s">
        <v>3173</v>
      </c>
      <c r="C6461" s="322">
        <v>2022</v>
      </c>
      <c r="D6461" s="158">
        <v>0.4</v>
      </c>
      <c r="E6461" s="92">
        <v>1</v>
      </c>
      <c r="F6461" s="163">
        <v>15</v>
      </c>
      <c r="G6461" s="164">
        <v>28.222449999999998</v>
      </c>
    </row>
    <row r="6462" spans="1:7" s="55" customFormat="1" ht="69" x14ac:dyDescent="0.25">
      <c r="A6462" s="143" t="s">
        <v>3118</v>
      </c>
      <c r="B6462" s="149" t="s">
        <v>3173</v>
      </c>
      <c r="C6462" s="322">
        <v>2022</v>
      </c>
      <c r="D6462" s="158">
        <v>0.4</v>
      </c>
      <c r="E6462" s="92">
        <v>1</v>
      </c>
      <c r="F6462" s="163">
        <v>15</v>
      </c>
      <c r="G6462" s="164">
        <v>28.222449999999998</v>
      </c>
    </row>
    <row r="6463" spans="1:7" s="55" customFormat="1" ht="69" x14ac:dyDescent="0.25">
      <c r="A6463" s="143" t="s">
        <v>3118</v>
      </c>
      <c r="B6463" s="149" t="s">
        <v>3173</v>
      </c>
      <c r="C6463" s="322">
        <v>2022</v>
      </c>
      <c r="D6463" s="158">
        <v>0.4</v>
      </c>
      <c r="E6463" s="92">
        <v>1</v>
      </c>
      <c r="F6463" s="163">
        <v>15</v>
      </c>
      <c r="G6463" s="164">
        <v>28.222449999999998</v>
      </c>
    </row>
    <row r="6464" spans="1:7" s="55" customFormat="1" ht="69" x14ac:dyDescent="0.25">
      <c r="A6464" s="143" t="s">
        <v>3118</v>
      </c>
      <c r="B6464" s="149" t="s">
        <v>3173</v>
      </c>
      <c r="C6464" s="322">
        <v>2022</v>
      </c>
      <c r="D6464" s="158">
        <v>0.4</v>
      </c>
      <c r="E6464" s="92">
        <v>1</v>
      </c>
      <c r="F6464" s="163">
        <v>15</v>
      </c>
      <c r="G6464" s="164">
        <v>28.222449999999998</v>
      </c>
    </row>
    <row r="6465" spans="1:7" s="55" customFormat="1" ht="69" x14ac:dyDescent="0.25">
      <c r="A6465" s="143" t="s">
        <v>3118</v>
      </c>
      <c r="B6465" s="149" t="s">
        <v>3173</v>
      </c>
      <c r="C6465" s="322">
        <v>2022</v>
      </c>
      <c r="D6465" s="158">
        <v>0.4</v>
      </c>
      <c r="E6465" s="92">
        <v>1</v>
      </c>
      <c r="F6465" s="163">
        <v>15</v>
      </c>
      <c r="G6465" s="164">
        <v>28.222449999999998</v>
      </c>
    </row>
    <row r="6466" spans="1:7" s="55" customFormat="1" ht="69" x14ac:dyDescent="0.25">
      <c r="A6466" s="143" t="s">
        <v>3118</v>
      </c>
      <c r="B6466" s="149" t="s">
        <v>3173</v>
      </c>
      <c r="C6466" s="322">
        <v>2022</v>
      </c>
      <c r="D6466" s="158">
        <v>0.4</v>
      </c>
      <c r="E6466" s="92">
        <v>1</v>
      </c>
      <c r="F6466" s="163">
        <v>5</v>
      </c>
      <c r="G6466" s="164">
        <v>28.222449999999998</v>
      </c>
    </row>
    <row r="6467" spans="1:7" s="55" customFormat="1" ht="69" x14ac:dyDescent="0.25">
      <c r="A6467" s="143" t="s">
        <v>3118</v>
      </c>
      <c r="B6467" s="149" t="s">
        <v>3173</v>
      </c>
      <c r="C6467" s="322">
        <v>2022</v>
      </c>
      <c r="D6467" s="158">
        <v>0.4</v>
      </c>
      <c r="E6467" s="92">
        <v>1</v>
      </c>
      <c r="F6467" s="163">
        <v>7</v>
      </c>
      <c r="G6467" s="164">
        <v>28.222449999999998</v>
      </c>
    </row>
    <row r="6468" spans="1:7" s="55" customFormat="1" ht="69" x14ac:dyDescent="0.25">
      <c r="A6468" s="143" t="s">
        <v>3118</v>
      </c>
      <c r="B6468" s="149" t="s">
        <v>3173</v>
      </c>
      <c r="C6468" s="322">
        <v>2022</v>
      </c>
      <c r="D6468" s="158">
        <v>0.4</v>
      </c>
      <c r="E6468" s="92">
        <v>1</v>
      </c>
      <c r="F6468" s="163">
        <v>7</v>
      </c>
      <c r="G6468" s="164">
        <v>28.222449999999998</v>
      </c>
    </row>
    <row r="6469" spans="1:7" s="55" customFormat="1" ht="69" x14ac:dyDescent="0.25">
      <c r="A6469" s="143" t="s">
        <v>3118</v>
      </c>
      <c r="B6469" s="149" t="s">
        <v>3173</v>
      </c>
      <c r="C6469" s="322">
        <v>2022</v>
      </c>
      <c r="D6469" s="158">
        <v>0.4</v>
      </c>
      <c r="E6469" s="92">
        <v>1</v>
      </c>
      <c r="F6469" s="163">
        <v>7</v>
      </c>
      <c r="G6469" s="164">
        <v>28.222449999999998</v>
      </c>
    </row>
    <row r="6470" spans="1:7" s="55" customFormat="1" ht="69" x14ac:dyDescent="0.25">
      <c r="A6470" s="143" t="s">
        <v>3118</v>
      </c>
      <c r="B6470" s="149" t="s">
        <v>3173</v>
      </c>
      <c r="C6470" s="322">
        <v>2022</v>
      </c>
      <c r="D6470" s="158">
        <v>0.4</v>
      </c>
      <c r="E6470" s="92">
        <v>1</v>
      </c>
      <c r="F6470" s="163">
        <v>7</v>
      </c>
      <c r="G6470" s="164">
        <v>28.222449999999998</v>
      </c>
    </row>
    <row r="6471" spans="1:7" s="55" customFormat="1" ht="69" x14ac:dyDescent="0.25">
      <c r="A6471" s="143" t="s">
        <v>3118</v>
      </c>
      <c r="B6471" s="149" t="s">
        <v>3173</v>
      </c>
      <c r="C6471" s="322">
        <v>2022</v>
      </c>
      <c r="D6471" s="158">
        <v>0.4</v>
      </c>
      <c r="E6471" s="92">
        <v>1</v>
      </c>
      <c r="F6471" s="163">
        <v>7</v>
      </c>
      <c r="G6471" s="164">
        <v>28.222449999999998</v>
      </c>
    </row>
    <row r="6472" spans="1:7" s="55" customFormat="1" ht="69" x14ac:dyDescent="0.25">
      <c r="A6472" s="143" t="s">
        <v>3118</v>
      </c>
      <c r="B6472" s="149" t="s">
        <v>3173</v>
      </c>
      <c r="C6472" s="322">
        <v>2022</v>
      </c>
      <c r="D6472" s="158">
        <v>0.4</v>
      </c>
      <c r="E6472" s="92">
        <v>1</v>
      </c>
      <c r="F6472" s="163">
        <v>7</v>
      </c>
      <c r="G6472" s="164">
        <v>28.222449999999998</v>
      </c>
    </row>
    <row r="6473" spans="1:7" s="55" customFormat="1" ht="69" x14ac:dyDescent="0.25">
      <c r="A6473" s="143" t="s">
        <v>3118</v>
      </c>
      <c r="B6473" s="149" t="s">
        <v>3173</v>
      </c>
      <c r="C6473" s="322">
        <v>2022</v>
      </c>
      <c r="D6473" s="158">
        <v>0.4</v>
      </c>
      <c r="E6473" s="92">
        <v>1</v>
      </c>
      <c r="F6473" s="163">
        <v>7</v>
      </c>
      <c r="G6473" s="164">
        <v>28.222449999999998</v>
      </c>
    </row>
    <row r="6474" spans="1:7" s="55" customFormat="1" ht="69" x14ac:dyDescent="0.25">
      <c r="A6474" s="143" t="s">
        <v>3118</v>
      </c>
      <c r="B6474" s="149" t="s">
        <v>3173</v>
      </c>
      <c r="C6474" s="322">
        <v>2022</v>
      </c>
      <c r="D6474" s="158">
        <v>0.4</v>
      </c>
      <c r="E6474" s="92">
        <v>1</v>
      </c>
      <c r="F6474" s="163">
        <v>6</v>
      </c>
      <c r="G6474" s="164">
        <v>28.222449999999998</v>
      </c>
    </row>
    <row r="6475" spans="1:7" s="55" customFormat="1" ht="69" x14ac:dyDescent="0.25">
      <c r="A6475" s="143" t="s">
        <v>3118</v>
      </c>
      <c r="B6475" s="149" t="s">
        <v>3173</v>
      </c>
      <c r="C6475" s="322">
        <v>2022</v>
      </c>
      <c r="D6475" s="158">
        <v>0.4</v>
      </c>
      <c r="E6475" s="92">
        <v>1</v>
      </c>
      <c r="F6475" s="163">
        <v>7</v>
      </c>
      <c r="G6475" s="164">
        <v>28.222449999999998</v>
      </c>
    </row>
    <row r="6476" spans="1:7" s="55" customFormat="1" ht="69" x14ac:dyDescent="0.25">
      <c r="A6476" s="143" t="s">
        <v>3118</v>
      </c>
      <c r="B6476" s="149" t="s">
        <v>3173</v>
      </c>
      <c r="C6476" s="322">
        <v>2022</v>
      </c>
      <c r="D6476" s="158">
        <v>0.4</v>
      </c>
      <c r="E6476" s="92">
        <v>1</v>
      </c>
      <c r="F6476" s="163">
        <v>7</v>
      </c>
      <c r="G6476" s="164">
        <v>28.222449999999998</v>
      </c>
    </row>
    <row r="6477" spans="1:7" s="55" customFormat="1" ht="69" x14ac:dyDescent="0.25">
      <c r="A6477" s="143" t="s">
        <v>3118</v>
      </c>
      <c r="B6477" s="149" t="s">
        <v>3173</v>
      </c>
      <c r="C6477" s="322">
        <v>2022</v>
      </c>
      <c r="D6477" s="158">
        <v>0.4</v>
      </c>
      <c r="E6477" s="92">
        <v>1</v>
      </c>
      <c r="F6477" s="163">
        <v>6</v>
      </c>
      <c r="G6477" s="164">
        <v>28.222449999999998</v>
      </c>
    </row>
    <row r="6478" spans="1:7" s="55" customFormat="1" ht="69" x14ac:dyDescent="0.25">
      <c r="A6478" s="143" t="s">
        <v>3118</v>
      </c>
      <c r="B6478" s="149" t="s">
        <v>3173</v>
      </c>
      <c r="C6478" s="322">
        <v>2022</v>
      </c>
      <c r="D6478" s="158">
        <v>0.4</v>
      </c>
      <c r="E6478" s="92">
        <v>1</v>
      </c>
      <c r="F6478" s="163">
        <v>7</v>
      </c>
      <c r="G6478" s="164">
        <v>28.222449999999998</v>
      </c>
    </row>
    <row r="6479" spans="1:7" s="55" customFormat="1" ht="69" x14ac:dyDescent="0.25">
      <c r="A6479" s="143" t="s">
        <v>3118</v>
      </c>
      <c r="B6479" s="149" t="s">
        <v>3173</v>
      </c>
      <c r="C6479" s="322">
        <v>2022</v>
      </c>
      <c r="D6479" s="158">
        <v>0.4</v>
      </c>
      <c r="E6479" s="92">
        <v>1</v>
      </c>
      <c r="F6479" s="163">
        <v>6</v>
      </c>
      <c r="G6479" s="164">
        <v>28.222449999999998</v>
      </c>
    </row>
    <row r="6480" spans="1:7" s="55" customFormat="1" ht="69" x14ac:dyDescent="0.25">
      <c r="A6480" s="143" t="s">
        <v>3118</v>
      </c>
      <c r="B6480" s="149" t="s">
        <v>3173</v>
      </c>
      <c r="C6480" s="322">
        <v>2022</v>
      </c>
      <c r="D6480" s="158">
        <v>0.4</v>
      </c>
      <c r="E6480" s="92">
        <v>1</v>
      </c>
      <c r="F6480" s="163">
        <v>6</v>
      </c>
      <c r="G6480" s="164">
        <v>28.222449999999998</v>
      </c>
    </row>
    <row r="6481" spans="1:7" s="55" customFormat="1" ht="69" x14ac:dyDescent="0.25">
      <c r="A6481" s="143" t="s">
        <v>3118</v>
      </c>
      <c r="B6481" s="149" t="s">
        <v>3173</v>
      </c>
      <c r="C6481" s="322">
        <v>2022</v>
      </c>
      <c r="D6481" s="158">
        <v>0.4</v>
      </c>
      <c r="E6481" s="92">
        <v>1</v>
      </c>
      <c r="F6481" s="163">
        <v>6</v>
      </c>
      <c r="G6481" s="164">
        <v>28.222449999999998</v>
      </c>
    </row>
    <row r="6482" spans="1:7" s="55" customFormat="1" ht="69" x14ac:dyDescent="0.25">
      <c r="A6482" s="143" t="s">
        <v>3118</v>
      </c>
      <c r="B6482" s="149" t="s">
        <v>3173</v>
      </c>
      <c r="C6482" s="322">
        <v>2022</v>
      </c>
      <c r="D6482" s="158">
        <v>0.4</v>
      </c>
      <c r="E6482" s="92">
        <v>1</v>
      </c>
      <c r="F6482" s="163">
        <v>7</v>
      </c>
      <c r="G6482" s="164">
        <v>28.222449999999998</v>
      </c>
    </row>
    <row r="6483" spans="1:7" s="55" customFormat="1" ht="69" x14ac:dyDescent="0.25">
      <c r="A6483" s="143" t="s">
        <v>3118</v>
      </c>
      <c r="B6483" s="149" t="s">
        <v>3173</v>
      </c>
      <c r="C6483" s="322">
        <v>2022</v>
      </c>
      <c r="D6483" s="158">
        <v>0.4</v>
      </c>
      <c r="E6483" s="92">
        <v>1</v>
      </c>
      <c r="F6483" s="163">
        <v>7</v>
      </c>
      <c r="G6483" s="164">
        <v>28.222449999999998</v>
      </c>
    </row>
    <row r="6484" spans="1:7" s="55" customFormat="1" ht="69" x14ac:dyDescent="0.25">
      <c r="A6484" s="143" t="s">
        <v>3118</v>
      </c>
      <c r="B6484" s="149" t="s">
        <v>3173</v>
      </c>
      <c r="C6484" s="322">
        <v>2022</v>
      </c>
      <c r="D6484" s="158">
        <v>0.4</v>
      </c>
      <c r="E6484" s="92">
        <v>1</v>
      </c>
      <c r="F6484" s="163">
        <v>7</v>
      </c>
      <c r="G6484" s="164">
        <v>28.222449999999998</v>
      </c>
    </row>
    <row r="6485" spans="1:7" s="55" customFormat="1" ht="69" x14ac:dyDescent="0.25">
      <c r="A6485" s="143" t="s">
        <v>3118</v>
      </c>
      <c r="B6485" s="149" t="s">
        <v>3173</v>
      </c>
      <c r="C6485" s="322">
        <v>2022</v>
      </c>
      <c r="D6485" s="158">
        <v>0.4</v>
      </c>
      <c r="E6485" s="92">
        <v>1</v>
      </c>
      <c r="F6485" s="163">
        <v>7</v>
      </c>
      <c r="G6485" s="164">
        <v>28.222449999999998</v>
      </c>
    </row>
    <row r="6486" spans="1:7" s="55" customFormat="1" ht="69" x14ac:dyDescent="0.25">
      <c r="A6486" s="143" t="s">
        <v>3118</v>
      </c>
      <c r="B6486" s="149" t="s">
        <v>3173</v>
      </c>
      <c r="C6486" s="322">
        <v>2022</v>
      </c>
      <c r="D6486" s="158">
        <v>0.4</v>
      </c>
      <c r="E6486" s="92">
        <v>1</v>
      </c>
      <c r="F6486" s="163">
        <v>7</v>
      </c>
      <c r="G6486" s="164">
        <v>28.222449999999998</v>
      </c>
    </row>
    <row r="6487" spans="1:7" s="55" customFormat="1" ht="69" x14ac:dyDescent="0.25">
      <c r="A6487" s="143" t="s">
        <v>3118</v>
      </c>
      <c r="B6487" s="149" t="s">
        <v>3173</v>
      </c>
      <c r="C6487" s="322">
        <v>2022</v>
      </c>
      <c r="D6487" s="158">
        <v>0.4</v>
      </c>
      <c r="E6487" s="92">
        <v>1</v>
      </c>
      <c r="F6487" s="163">
        <v>7</v>
      </c>
      <c r="G6487" s="164">
        <v>28.222449999999998</v>
      </c>
    </row>
    <row r="6488" spans="1:7" s="55" customFormat="1" ht="69" x14ac:dyDescent="0.25">
      <c r="A6488" s="143" t="s">
        <v>3118</v>
      </c>
      <c r="B6488" s="149" t="s">
        <v>3173</v>
      </c>
      <c r="C6488" s="322">
        <v>2022</v>
      </c>
      <c r="D6488" s="158">
        <v>0.4</v>
      </c>
      <c r="E6488" s="92">
        <v>1</v>
      </c>
      <c r="F6488" s="163">
        <v>7</v>
      </c>
      <c r="G6488" s="164">
        <v>28.222449999999998</v>
      </c>
    </row>
    <row r="6489" spans="1:7" s="55" customFormat="1" ht="69" x14ac:dyDescent="0.25">
      <c r="A6489" s="143" t="s">
        <v>3118</v>
      </c>
      <c r="B6489" s="149" t="s">
        <v>3173</v>
      </c>
      <c r="C6489" s="322">
        <v>2022</v>
      </c>
      <c r="D6489" s="158">
        <v>0.4</v>
      </c>
      <c r="E6489" s="92">
        <v>1</v>
      </c>
      <c r="F6489" s="163">
        <v>7</v>
      </c>
      <c r="G6489" s="164">
        <v>28.222449999999998</v>
      </c>
    </row>
    <row r="6490" spans="1:7" s="55" customFormat="1" ht="69" x14ac:dyDescent="0.25">
      <c r="A6490" s="143" t="s">
        <v>3118</v>
      </c>
      <c r="B6490" s="149" t="s">
        <v>3173</v>
      </c>
      <c r="C6490" s="322">
        <v>2022</v>
      </c>
      <c r="D6490" s="158">
        <v>0.4</v>
      </c>
      <c r="E6490" s="92">
        <v>1</v>
      </c>
      <c r="F6490" s="163">
        <v>10</v>
      </c>
      <c r="G6490" s="164">
        <v>28.222449999999998</v>
      </c>
    </row>
    <row r="6491" spans="1:7" s="55" customFormat="1" ht="69" x14ac:dyDescent="0.25">
      <c r="A6491" s="143" t="s">
        <v>3118</v>
      </c>
      <c r="B6491" s="149" t="s">
        <v>3173</v>
      </c>
      <c r="C6491" s="322">
        <v>2022</v>
      </c>
      <c r="D6491" s="158">
        <v>0.4</v>
      </c>
      <c r="E6491" s="92">
        <v>1</v>
      </c>
      <c r="F6491" s="163">
        <v>7</v>
      </c>
      <c r="G6491" s="164">
        <v>28.222449999999998</v>
      </c>
    </row>
    <row r="6492" spans="1:7" s="55" customFormat="1" ht="69" x14ac:dyDescent="0.25">
      <c r="A6492" s="143" t="s">
        <v>3118</v>
      </c>
      <c r="B6492" s="149" t="s">
        <v>3173</v>
      </c>
      <c r="C6492" s="322">
        <v>2022</v>
      </c>
      <c r="D6492" s="158">
        <v>0.4</v>
      </c>
      <c r="E6492" s="92">
        <v>1</v>
      </c>
      <c r="F6492" s="163">
        <v>15</v>
      </c>
      <c r="G6492" s="164">
        <v>28.222449999999998</v>
      </c>
    </row>
    <row r="6493" spans="1:7" s="55" customFormat="1" ht="69" x14ac:dyDescent="0.25">
      <c r="A6493" s="143" t="s">
        <v>3118</v>
      </c>
      <c r="B6493" s="149" t="s">
        <v>3173</v>
      </c>
      <c r="C6493" s="322">
        <v>2022</v>
      </c>
      <c r="D6493" s="158">
        <v>0.4</v>
      </c>
      <c r="E6493" s="92">
        <v>1</v>
      </c>
      <c r="F6493" s="163">
        <v>15</v>
      </c>
      <c r="G6493" s="164">
        <v>28.222449999999998</v>
      </c>
    </row>
    <row r="6494" spans="1:7" s="55" customFormat="1" ht="69" x14ac:dyDescent="0.25">
      <c r="A6494" s="143" t="s">
        <v>3118</v>
      </c>
      <c r="B6494" s="149" t="s">
        <v>3173</v>
      </c>
      <c r="C6494" s="322">
        <v>2022</v>
      </c>
      <c r="D6494" s="158">
        <v>0.4</v>
      </c>
      <c r="E6494" s="92">
        <v>1</v>
      </c>
      <c r="F6494" s="163">
        <v>15</v>
      </c>
      <c r="G6494" s="164">
        <v>28.222449999999998</v>
      </c>
    </row>
    <row r="6495" spans="1:7" s="55" customFormat="1" ht="69" x14ac:dyDescent="0.25">
      <c r="A6495" s="143" t="s">
        <v>3118</v>
      </c>
      <c r="B6495" s="149" t="s">
        <v>3173</v>
      </c>
      <c r="C6495" s="322">
        <v>2022</v>
      </c>
      <c r="D6495" s="158">
        <v>0.4</v>
      </c>
      <c r="E6495" s="92">
        <v>1</v>
      </c>
      <c r="F6495" s="163">
        <v>7</v>
      </c>
      <c r="G6495" s="164">
        <v>28.222449999999998</v>
      </c>
    </row>
    <row r="6496" spans="1:7" s="55" customFormat="1" ht="69" x14ac:dyDescent="0.25">
      <c r="A6496" s="143" t="s">
        <v>3118</v>
      </c>
      <c r="B6496" s="149" t="s">
        <v>3173</v>
      </c>
      <c r="C6496" s="322">
        <v>2022</v>
      </c>
      <c r="D6496" s="158">
        <v>0.4</v>
      </c>
      <c r="E6496" s="92">
        <v>1</v>
      </c>
      <c r="F6496" s="163">
        <v>7</v>
      </c>
      <c r="G6496" s="164">
        <v>28.222449999999998</v>
      </c>
    </row>
    <row r="6497" spans="1:7" s="55" customFormat="1" ht="69" x14ac:dyDescent="0.25">
      <c r="A6497" s="143" t="s">
        <v>3118</v>
      </c>
      <c r="B6497" s="149" t="s">
        <v>3173</v>
      </c>
      <c r="C6497" s="322">
        <v>2022</v>
      </c>
      <c r="D6497" s="158">
        <v>0.4</v>
      </c>
      <c r="E6497" s="92">
        <v>1</v>
      </c>
      <c r="F6497" s="163">
        <v>10</v>
      </c>
      <c r="G6497" s="164">
        <v>28.222449999999998</v>
      </c>
    </row>
    <row r="6498" spans="1:7" s="55" customFormat="1" ht="69" x14ac:dyDescent="0.25">
      <c r="A6498" s="143" t="s">
        <v>3118</v>
      </c>
      <c r="B6498" s="149" t="s">
        <v>3173</v>
      </c>
      <c r="C6498" s="322">
        <v>2022</v>
      </c>
      <c r="D6498" s="158">
        <v>0.4</v>
      </c>
      <c r="E6498" s="92">
        <v>1</v>
      </c>
      <c r="F6498" s="163">
        <v>10</v>
      </c>
      <c r="G6498" s="164">
        <v>28.222449999999998</v>
      </c>
    </row>
    <row r="6499" spans="1:7" s="55" customFormat="1" ht="69" x14ac:dyDescent="0.25">
      <c r="A6499" s="143" t="s">
        <v>3118</v>
      </c>
      <c r="B6499" s="149" t="s">
        <v>3173</v>
      </c>
      <c r="C6499" s="322">
        <v>2022</v>
      </c>
      <c r="D6499" s="158">
        <v>0.4</v>
      </c>
      <c r="E6499" s="92">
        <v>1</v>
      </c>
      <c r="F6499" s="163">
        <v>15</v>
      </c>
      <c r="G6499" s="164">
        <v>28.222449999999998</v>
      </c>
    </row>
    <row r="6500" spans="1:7" s="55" customFormat="1" ht="69" x14ac:dyDescent="0.25">
      <c r="A6500" s="143" t="s">
        <v>3118</v>
      </c>
      <c r="B6500" s="149" t="s">
        <v>3173</v>
      </c>
      <c r="C6500" s="322">
        <v>2022</v>
      </c>
      <c r="D6500" s="158">
        <v>0.4</v>
      </c>
      <c r="E6500" s="92">
        <v>1</v>
      </c>
      <c r="F6500" s="163">
        <v>10</v>
      </c>
      <c r="G6500" s="164">
        <v>28.222449999999998</v>
      </c>
    </row>
    <row r="6501" spans="1:7" s="55" customFormat="1" ht="69" x14ac:dyDescent="0.25">
      <c r="A6501" s="143" t="s">
        <v>3118</v>
      </c>
      <c r="B6501" s="149" t="s">
        <v>3173</v>
      </c>
      <c r="C6501" s="322">
        <v>2022</v>
      </c>
      <c r="D6501" s="158">
        <v>0.4</v>
      </c>
      <c r="E6501" s="92">
        <v>1</v>
      </c>
      <c r="F6501" s="163">
        <v>15</v>
      </c>
      <c r="G6501" s="164">
        <v>28.222449999999998</v>
      </c>
    </row>
    <row r="6502" spans="1:7" s="55" customFormat="1" ht="69" x14ac:dyDescent="0.25">
      <c r="A6502" s="143" t="s">
        <v>3118</v>
      </c>
      <c r="B6502" s="149" t="s">
        <v>3173</v>
      </c>
      <c r="C6502" s="322">
        <v>2022</v>
      </c>
      <c r="D6502" s="158">
        <v>0.4</v>
      </c>
      <c r="E6502" s="92">
        <v>1</v>
      </c>
      <c r="F6502" s="163">
        <v>7</v>
      </c>
      <c r="G6502" s="164">
        <v>28.222449999999998</v>
      </c>
    </row>
    <row r="6503" spans="1:7" s="55" customFormat="1" ht="69" x14ac:dyDescent="0.25">
      <c r="A6503" s="143" t="s">
        <v>3118</v>
      </c>
      <c r="B6503" s="149" t="s">
        <v>3173</v>
      </c>
      <c r="C6503" s="322">
        <v>2022</v>
      </c>
      <c r="D6503" s="158">
        <v>0.4</v>
      </c>
      <c r="E6503" s="92">
        <v>1</v>
      </c>
      <c r="F6503" s="163">
        <v>10</v>
      </c>
      <c r="G6503" s="164">
        <v>28.222449999999998</v>
      </c>
    </row>
    <row r="6504" spans="1:7" s="55" customFormat="1" ht="69" x14ac:dyDescent="0.25">
      <c r="A6504" s="143" t="s">
        <v>3118</v>
      </c>
      <c r="B6504" s="149" t="s">
        <v>3173</v>
      </c>
      <c r="C6504" s="322">
        <v>2022</v>
      </c>
      <c r="D6504" s="158">
        <v>0.4</v>
      </c>
      <c r="E6504" s="92">
        <v>1</v>
      </c>
      <c r="F6504" s="163">
        <v>10</v>
      </c>
      <c r="G6504" s="164">
        <v>28.222449999999998</v>
      </c>
    </row>
    <row r="6505" spans="1:7" s="55" customFormat="1" ht="69" x14ac:dyDescent="0.25">
      <c r="A6505" s="143" t="s">
        <v>3118</v>
      </c>
      <c r="B6505" s="149" t="s">
        <v>3173</v>
      </c>
      <c r="C6505" s="322">
        <v>2022</v>
      </c>
      <c r="D6505" s="158">
        <v>0.4</v>
      </c>
      <c r="E6505" s="92">
        <v>1</v>
      </c>
      <c r="F6505" s="163">
        <v>10</v>
      </c>
      <c r="G6505" s="164">
        <v>28.222449999999998</v>
      </c>
    </row>
    <row r="6506" spans="1:7" s="55" customFormat="1" ht="69" x14ac:dyDescent="0.25">
      <c r="A6506" s="143" t="s">
        <v>3118</v>
      </c>
      <c r="B6506" s="149" t="s">
        <v>3173</v>
      </c>
      <c r="C6506" s="322">
        <v>2022</v>
      </c>
      <c r="D6506" s="158">
        <v>0.4</v>
      </c>
      <c r="E6506" s="92">
        <v>1</v>
      </c>
      <c r="F6506" s="163">
        <v>7</v>
      </c>
      <c r="G6506" s="161">
        <v>16.833300000000001</v>
      </c>
    </row>
    <row r="6507" spans="1:7" s="55" customFormat="1" ht="69" x14ac:dyDescent="0.25">
      <c r="A6507" s="143" t="s">
        <v>3118</v>
      </c>
      <c r="B6507" s="149" t="s">
        <v>3173</v>
      </c>
      <c r="C6507" s="322">
        <v>2022</v>
      </c>
      <c r="D6507" s="158">
        <v>0.4</v>
      </c>
      <c r="E6507" s="92">
        <v>1</v>
      </c>
      <c r="F6507" s="163">
        <v>6</v>
      </c>
      <c r="G6507" s="161">
        <v>16.833300000000001</v>
      </c>
    </row>
    <row r="6508" spans="1:7" s="55" customFormat="1" ht="69" x14ac:dyDescent="0.25">
      <c r="A6508" s="143" t="s">
        <v>3118</v>
      </c>
      <c r="B6508" s="149" t="s">
        <v>3173</v>
      </c>
      <c r="C6508" s="322">
        <v>2022</v>
      </c>
      <c r="D6508" s="158">
        <v>0.4</v>
      </c>
      <c r="E6508" s="92">
        <v>1</v>
      </c>
      <c r="F6508" s="163">
        <v>7</v>
      </c>
      <c r="G6508" s="161">
        <v>16.833300000000001</v>
      </c>
    </row>
    <row r="6509" spans="1:7" s="55" customFormat="1" ht="69" x14ac:dyDescent="0.25">
      <c r="A6509" s="143" t="s">
        <v>3118</v>
      </c>
      <c r="B6509" s="149" t="s">
        <v>3173</v>
      </c>
      <c r="C6509" s="322">
        <v>2022</v>
      </c>
      <c r="D6509" s="158">
        <v>0.4</v>
      </c>
      <c r="E6509" s="92">
        <v>1</v>
      </c>
      <c r="F6509" s="163">
        <v>7</v>
      </c>
      <c r="G6509" s="161">
        <v>16.833300000000001</v>
      </c>
    </row>
    <row r="6510" spans="1:7" s="55" customFormat="1" ht="69" x14ac:dyDescent="0.25">
      <c r="A6510" s="143" t="s">
        <v>3118</v>
      </c>
      <c r="B6510" s="149" t="s">
        <v>3175</v>
      </c>
      <c r="C6510" s="40">
        <v>2022</v>
      </c>
      <c r="D6510" s="158">
        <v>0.4</v>
      </c>
      <c r="E6510" s="112">
        <v>1</v>
      </c>
      <c r="F6510" s="112">
        <v>15</v>
      </c>
      <c r="G6510" s="113">
        <v>14.103809999999999</v>
      </c>
    </row>
    <row r="6511" spans="1:7" s="55" customFormat="1" ht="69" x14ac:dyDescent="0.25">
      <c r="A6511" s="143" t="s">
        <v>3118</v>
      </c>
      <c r="B6511" s="149" t="s">
        <v>3175</v>
      </c>
      <c r="C6511" s="40">
        <v>2022</v>
      </c>
      <c r="D6511" s="158">
        <v>0.4</v>
      </c>
      <c r="E6511" s="112">
        <v>1</v>
      </c>
      <c r="F6511" s="112">
        <v>15</v>
      </c>
      <c r="G6511" s="113">
        <v>13.979810000000001</v>
      </c>
    </row>
    <row r="6512" spans="1:7" s="131" customFormat="1" ht="69" x14ac:dyDescent="0.25">
      <c r="A6512" s="143" t="s">
        <v>3118</v>
      </c>
      <c r="B6512" s="149" t="s">
        <v>3175</v>
      </c>
      <c r="C6512" s="40">
        <v>2022</v>
      </c>
      <c r="D6512" s="158">
        <v>0.4</v>
      </c>
      <c r="E6512" s="112">
        <v>1</v>
      </c>
      <c r="F6512" s="112">
        <v>15</v>
      </c>
      <c r="G6512" s="113">
        <v>16.967359999999999</v>
      </c>
    </row>
    <row r="6513" spans="1:7" s="131" customFormat="1" ht="69" x14ac:dyDescent="0.25">
      <c r="A6513" s="143" t="s">
        <v>3118</v>
      </c>
      <c r="B6513" s="149" t="s">
        <v>3175</v>
      </c>
      <c r="C6513" s="40">
        <v>2022</v>
      </c>
      <c r="D6513" s="158">
        <v>0.4</v>
      </c>
      <c r="E6513" s="112">
        <v>1</v>
      </c>
      <c r="F6513" s="112">
        <v>15</v>
      </c>
      <c r="G6513" s="113">
        <v>5.5137499999999999</v>
      </c>
    </row>
    <row r="6514" spans="1:7" s="131" customFormat="1" ht="69" x14ac:dyDescent="0.25">
      <c r="A6514" s="143" t="s">
        <v>3118</v>
      </c>
      <c r="B6514" s="149" t="s">
        <v>3175</v>
      </c>
      <c r="C6514" s="40">
        <v>2022</v>
      </c>
      <c r="D6514" s="158">
        <v>0.4</v>
      </c>
      <c r="E6514" s="112">
        <v>1</v>
      </c>
      <c r="F6514" s="112">
        <v>15</v>
      </c>
      <c r="G6514" s="113">
        <v>5.5438799999999997</v>
      </c>
    </row>
    <row r="6515" spans="1:7" s="131" customFormat="1" ht="69" x14ac:dyDescent="0.25">
      <c r="A6515" s="143" t="s">
        <v>3118</v>
      </c>
      <c r="B6515" s="149" t="s">
        <v>3175</v>
      </c>
      <c r="C6515" s="40">
        <v>2022</v>
      </c>
      <c r="D6515" s="158">
        <v>0.4</v>
      </c>
      <c r="E6515" s="112">
        <v>1</v>
      </c>
      <c r="F6515" s="112">
        <v>15</v>
      </c>
      <c r="G6515" s="113">
        <v>5.5438599999999996</v>
      </c>
    </row>
    <row r="6516" spans="1:7" s="131" customFormat="1" ht="69" x14ac:dyDescent="0.25">
      <c r="A6516" s="143" t="s">
        <v>3118</v>
      </c>
      <c r="B6516" s="149" t="s">
        <v>3175</v>
      </c>
      <c r="C6516" s="40">
        <v>2022</v>
      </c>
      <c r="D6516" s="158">
        <v>0.4</v>
      </c>
      <c r="E6516" s="112">
        <v>1</v>
      </c>
      <c r="F6516" s="112">
        <v>15</v>
      </c>
      <c r="G6516" s="113">
        <v>5.8064499999999999</v>
      </c>
    </row>
    <row r="6517" spans="1:7" s="131" customFormat="1" ht="69" x14ac:dyDescent="0.25">
      <c r="A6517" s="143" t="s">
        <v>3118</v>
      </c>
      <c r="B6517" s="149" t="s">
        <v>3175</v>
      </c>
      <c r="C6517" s="40">
        <v>2022</v>
      </c>
      <c r="D6517" s="158">
        <v>0.4</v>
      </c>
      <c r="E6517" s="112">
        <v>1</v>
      </c>
      <c r="F6517" s="112">
        <v>15</v>
      </c>
      <c r="G6517" s="113">
        <v>5.8064499999999999</v>
      </c>
    </row>
    <row r="6518" spans="1:7" s="131" customFormat="1" ht="69" x14ac:dyDescent="0.25">
      <c r="A6518" s="143" t="s">
        <v>3118</v>
      </c>
      <c r="B6518" s="149" t="s">
        <v>3175</v>
      </c>
      <c r="C6518" s="40">
        <v>2022</v>
      </c>
      <c r="D6518" s="158">
        <v>0.4</v>
      </c>
      <c r="E6518" s="112">
        <v>1</v>
      </c>
      <c r="F6518" s="112">
        <v>3</v>
      </c>
      <c r="G6518" s="113">
        <v>5.8528599999999997</v>
      </c>
    </row>
    <row r="6519" spans="1:7" s="131" customFormat="1" ht="69" x14ac:dyDescent="0.25">
      <c r="A6519" s="143" t="s">
        <v>3118</v>
      </c>
      <c r="B6519" s="149" t="s">
        <v>3175</v>
      </c>
      <c r="C6519" s="40">
        <v>2022</v>
      </c>
      <c r="D6519" s="158">
        <v>0.4</v>
      </c>
      <c r="E6519" s="112">
        <v>1</v>
      </c>
      <c r="F6519" s="112">
        <v>15</v>
      </c>
      <c r="G6519" s="113">
        <v>17.093859999999999</v>
      </c>
    </row>
    <row r="6520" spans="1:7" s="131" customFormat="1" ht="69" x14ac:dyDescent="0.25">
      <c r="A6520" s="143" t="s">
        <v>3118</v>
      </c>
      <c r="B6520" s="149" t="s">
        <v>3175</v>
      </c>
      <c r="C6520" s="40">
        <v>2022</v>
      </c>
      <c r="D6520" s="158">
        <v>0.4</v>
      </c>
      <c r="E6520" s="112">
        <v>1</v>
      </c>
      <c r="F6520" s="112">
        <v>15</v>
      </c>
      <c r="G6520" s="113">
        <v>7.0215100000000001</v>
      </c>
    </row>
    <row r="6521" spans="1:7" s="131" customFormat="1" ht="69" x14ac:dyDescent="0.25">
      <c r="A6521" s="143" t="s">
        <v>3118</v>
      </c>
      <c r="B6521" s="149" t="s">
        <v>3175</v>
      </c>
      <c r="C6521" s="40">
        <v>2022</v>
      </c>
      <c r="D6521" s="158">
        <v>0.4</v>
      </c>
      <c r="E6521" s="112">
        <v>1</v>
      </c>
      <c r="F6521" s="112">
        <v>15</v>
      </c>
      <c r="G6521" s="113">
        <v>6.8768500000000001</v>
      </c>
    </row>
    <row r="6522" spans="1:7" s="131" customFormat="1" ht="69" x14ac:dyDescent="0.25">
      <c r="A6522" s="143" t="s">
        <v>3118</v>
      </c>
      <c r="B6522" s="149" t="s">
        <v>3175</v>
      </c>
      <c r="C6522" s="40">
        <v>2022</v>
      </c>
      <c r="D6522" s="158">
        <v>0.4</v>
      </c>
      <c r="E6522" s="112">
        <v>1</v>
      </c>
      <c r="F6522" s="112">
        <v>15</v>
      </c>
      <c r="G6522" s="113">
        <f>5.77068</f>
        <v>5.7706799999999996</v>
      </c>
    </row>
    <row r="6523" spans="1:7" s="131" customFormat="1" ht="69" x14ac:dyDescent="0.25">
      <c r="A6523" s="143" t="s">
        <v>3118</v>
      </c>
      <c r="B6523" s="149" t="s">
        <v>3175</v>
      </c>
      <c r="C6523" s="40">
        <v>2022</v>
      </c>
      <c r="D6523" s="158">
        <v>0.4</v>
      </c>
      <c r="E6523" s="112">
        <v>1</v>
      </c>
      <c r="F6523" s="112">
        <v>15</v>
      </c>
      <c r="G6523" s="113">
        <f>5.77068</f>
        <v>5.7706799999999996</v>
      </c>
    </row>
    <row r="6524" spans="1:7" s="131" customFormat="1" ht="69" x14ac:dyDescent="0.25">
      <c r="A6524" s="143" t="s">
        <v>3118</v>
      </c>
      <c r="B6524" s="149" t="s">
        <v>3175</v>
      </c>
      <c r="C6524" s="40">
        <v>2022</v>
      </c>
      <c r="D6524" s="158">
        <v>0.4</v>
      </c>
      <c r="E6524" s="112">
        <v>1</v>
      </c>
      <c r="F6524" s="112">
        <v>15</v>
      </c>
      <c r="G6524" s="113">
        <v>17.03914</v>
      </c>
    </row>
    <row r="6525" spans="1:7" s="131" customFormat="1" ht="69" x14ac:dyDescent="0.25">
      <c r="A6525" s="143" t="s">
        <v>3118</v>
      </c>
      <c r="B6525" s="149" t="s">
        <v>3175</v>
      </c>
      <c r="C6525" s="40">
        <v>2022</v>
      </c>
      <c r="D6525" s="158">
        <v>0.4</v>
      </c>
      <c r="E6525" s="112">
        <v>1</v>
      </c>
      <c r="F6525" s="112">
        <v>15</v>
      </c>
      <c r="G6525" s="113">
        <v>5.6315099999999996</v>
      </c>
    </row>
    <row r="6526" spans="1:7" s="131" customFormat="1" ht="69" x14ac:dyDescent="0.25">
      <c r="A6526" s="143" t="s">
        <v>3118</v>
      </c>
      <c r="B6526" s="149" t="s">
        <v>3175</v>
      </c>
      <c r="C6526" s="40">
        <v>2022</v>
      </c>
      <c r="D6526" s="158">
        <v>0.4</v>
      </c>
      <c r="E6526" s="112">
        <v>1</v>
      </c>
      <c r="F6526" s="112">
        <v>15</v>
      </c>
      <c r="G6526" s="113">
        <v>10.16972</v>
      </c>
    </row>
    <row r="6527" spans="1:7" s="131" customFormat="1" ht="69" x14ac:dyDescent="0.25">
      <c r="A6527" s="143" t="s">
        <v>3118</v>
      </c>
      <c r="B6527" s="149" t="s">
        <v>3175</v>
      </c>
      <c r="C6527" s="40">
        <v>2022</v>
      </c>
      <c r="D6527" s="158">
        <v>0.4</v>
      </c>
      <c r="E6527" s="112">
        <v>1</v>
      </c>
      <c r="F6527" s="112">
        <v>15</v>
      </c>
      <c r="G6527" s="113">
        <v>6.8530199999999999</v>
      </c>
    </row>
    <row r="6528" spans="1:7" s="131" customFormat="1" ht="69" x14ac:dyDescent="0.25">
      <c r="A6528" s="143" t="s">
        <v>3118</v>
      </c>
      <c r="B6528" s="149" t="s">
        <v>3175</v>
      </c>
      <c r="C6528" s="40">
        <v>2022</v>
      </c>
      <c r="D6528" s="158">
        <v>0.4</v>
      </c>
      <c r="E6528" s="112">
        <v>1</v>
      </c>
      <c r="F6528" s="112">
        <v>15</v>
      </c>
      <c r="G6528" s="113">
        <v>6.7270599999999998</v>
      </c>
    </row>
    <row r="6529" spans="1:7" s="131" customFormat="1" ht="69" x14ac:dyDescent="0.25">
      <c r="A6529" s="143" t="s">
        <v>3118</v>
      </c>
      <c r="B6529" s="149" t="s">
        <v>3175</v>
      </c>
      <c r="C6529" s="40">
        <v>2022</v>
      </c>
      <c r="D6529" s="158">
        <v>0.4</v>
      </c>
      <c r="E6529" s="112">
        <v>1</v>
      </c>
      <c r="F6529" s="112">
        <v>15</v>
      </c>
      <c r="G6529" s="113">
        <v>6.8102499999999999</v>
      </c>
    </row>
    <row r="6530" spans="1:7" s="131" customFormat="1" ht="69" x14ac:dyDescent="0.25">
      <c r="A6530" s="143" t="s">
        <v>3118</v>
      </c>
      <c r="B6530" s="149" t="s">
        <v>3175</v>
      </c>
      <c r="C6530" s="40">
        <v>2022</v>
      </c>
      <c r="D6530" s="158">
        <v>0.4</v>
      </c>
      <c r="E6530" s="112">
        <v>1</v>
      </c>
      <c r="F6530" s="112">
        <v>15</v>
      </c>
      <c r="G6530" s="113">
        <v>6.7176600000000004</v>
      </c>
    </row>
    <row r="6531" spans="1:7" s="131" customFormat="1" ht="69" x14ac:dyDescent="0.25">
      <c r="A6531" s="143" t="s">
        <v>3118</v>
      </c>
      <c r="B6531" s="149" t="s">
        <v>3175</v>
      </c>
      <c r="C6531" s="40">
        <v>2022</v>
      </c>
      <c r="D6531" s="158">
        <v>0.4</v>
      </c>
      <c r="E6531" s="112">
        <v>1</v>
      </c>
      <c r="F6531" s="112">
        <v>7</v>
      </c>
      <c r="G6531" s="113">
        <v>6.7324900000000003</v>
      </c>
    </row>
    <row r="6532" spans="1:7" s="131" customFormat="1" ht="69" x14ac:dyDescent="0.25">
      <c r="A6532" s="143" t="s">
        <v>3118</v>
      </c>
      <c r="B6532" s="149" t="s">
        <v>3175</v>
      </c>
      <c r="C6532" s="40">
        <v>2022</v>
      </c>
      <c r="D6532" s="158">
        <v>0.4</v>
      </c>
      <c r="E6532" s="112">
        <v>1</v>
      </c>
      <c r="F6532" s="112">
        <v>15</v>
      </c>
      <c r="G6532" s="113">
        <f>2.90401</f>
        <v>2.90401</v>
      </c>
    </row>
    <row r="6533" spans="1:7" s="131" customFormat="1" ht="69" x14ac:dyDescent="0.25">
      <c r="A6533" s="143" t="s">
        <v>3118</v>
      </c>
      <c r="B6533" s="149" t="s">
        <v>3175</v>
      </c>
      <c r="C6533" s="40">
        <v>2022</v>
      </c>
      <c r="D6533" s="158">
        <v>0.4</v>
      </c>
      <c r="E6533" s="112">
        <v>1</v>
      </c>
      <c r="F6533" s="112">
        <v>15</v>
      </c>
      <c r="G6533" s="113">
        <v>2.9039899999999998</v>
      </c>
    </row>
    <row r="6534" spans="1:7" s="131" customFormat="1" ht="69" x14ac:dyDescent="0.25">
      <c r="A6534" s="143" t="s">
        <v>3118</v>
      </c>
      <c r="B6534" s="149" t="s">
        <v>3175</v>
      </c>
      <c r="C6534" s="40">
        <v>2022</v>
      </c>
      <c r="D6534" s="158">
        <v>0.4</v>
      </c>
      <c r="E6534" s="112">
        <v>1</v>
      </c>
      <c r="F6534" s="112">
        <v>15</v>
      </c>
      <c r="G6534" s="113">
        <f>2.90401</f>
        <v>2.90401</v>
      </c>
    </row>
    <row r="6535" spans="1:7" s="131" customFormat="1" ht="69" x14ac:dyDescent="0.25">
      <c r="A6535" s="143" t="s">
        <v>3118</v>
      </c>
      <c r="B6535" s="149" t="s">
        <v>3175</v>
      </c>
      <c r="C6535" s="40">
        <v>2022</v>
      </c>
      <c r="D6535" s="158">
        <v>0.4</v>
      </c>
      <c r="E6535" s="112">
        <v>1</v>
      </c>
      <c r="F6535" s="112">
        <v>15</v>
      </c>
      <c r="G6535" s="113">
        <v>2.8950006250000002</v>
      </c>
    </row>
    <row r="6536" spans="1:7" s="131" customFormat="1" ht="69" x14ac:dyDescent="0.25">
      <c r="A6536" s="143" t="s">
        <v>3118</v>
      </c>
      <c r="B6536" s="149" t="s">
        <v>3175</v>
      </c>
      <c r="C6536" s="40">
        <v>2022</v>
      </c>
      <c r="D6536" s="158">
        <v>0.4</v>
      </c>
      <c r="E6536" s="112">
        <v>1</v>
      </c>
      <c r="F6536" s="112">
        <v>15</v>
      </c>
      <c r="G6536" s="113">
        <v>2.8945799999999999</v>
      </c>
    </row>
    <row r="6537" spans="1:7" s="131" customFormat="1" ht="69" x14ac:dyDescent="0.25">
      <c r="A6537" s="143" t="s">
        <v>3118</v>
      </c>
      <c r="B6537" s="149" t="s">
        <v>3175</v>
      </c>
      <c r="C6537" s="40">
        <v>2022</v>
      </c>
      <c r="D6537" s="158">
        <v>0.4</v>
      </c>
      <c r="E6537" s="112">
        <v>1</v>
      </c>
      <c r="F6537" s="112">
        <v>15</v>
      </c>
      <c r="G6537" s="113">
        <v>2.32091</v>
      </c>
    </row>
    <row r="6538" spans="1:7" s="131" customFormat="1" ht="69" x14ac:dyDescent="0.25">
      <c r="A6538" s="143" t="s">
        <v>3118</v>
      </c>
      <c r="B6538" s="149" t="s">
        <v>3175</v>
      </c>
      <c r="C6538" s="40">
        <v>2022</v>
      </c>
      <c r="D6538" s="158">
        <v>0.4</v>
      </c>
      <c r="E6538" s="112">
        <v>1</v>
      </c>
      <c r="F6538" s="112">
        <v>15</v>
      </c>
      <c r="G6538" s="113">
        <v>8.6413600000000006</v>
      </c>
    </row>
    <row r="6539" spans="1:7" s="131" customFormat="1" ht="69" x14ac:dyDescent="0.25">
      <c r="A6539" s="143" t="s">
        <v>3118</v>
      </c>
      <c r="B6539" s="149" t="s">
        <v>3175</v>
      </c>
      <c r="C6539" s="40">
        <v>2022</v>
      </c>
      <c r="D6539" s="158">
        <v>0.4</v>
      </c>
      <c r="E6539" s="112">
        <v>1</v>
      </c>
      <c r="F6539" s="112">
        <v>15</v>
      </c>
      <c r="G6539" s="113">
        <v>2.32626</v>
      </c>
    </row>
    <row r="6540" spans="1:7" s="131" customFormat="1" ht="69" x14ac:dyDescent="0.25">
      <c r="A6540" s="143" t="s">
        <v>3118</v>
      </c>
      <c r="B6540" s="149" t="s">
        <v>3175</v>
      </c>
      <c r="C6540" s="40">
        <v>2022</v>
      </c>
      <c r="D6540" s="158">
        <v>0.4</v>
      </c>
      <c r="E6540" s="112">
        <v>1</v>
      </c>
      <c r="F6540" s="112">
        <v>10</v>
      </c>
      <c r="G6540" s="113">
        <v>13.704739999999999</v>
      </c>
    </row>
    <row r="6541" spans="1:7" s="131" customFormat="1" ht="69" x14ac:dyDescent="0.25">
      <c r="A6541" s="143" t="s">
        <v>3118</v>
      </c>
      <c r="B6541" s="149" t="s">
        <v>3175</v>
      </c>
      <c r="C6541" s="40">
        <v>2022</v>
      </c>
      <c r="D6541" s="158">
        <v>0.4</v>
      </c>
      <c r="E6541" s="112">
        <v>1</v>
      </c>
      <c r="F6541" s="112">
        <v>15</v>
      </c>
      <c r="G6541" s="113">
        <v>13.704739999999999</v>
      </c>
    </row>
    <row r="6542" spans="1:7" s="131" customFormat="1" ht="69" x14ac:dyDescent="0.25">
      <c r="A6542" s="143" t="s">
        <v>3118</v>
      </c>
      <c r="B6542" s="149" t="s">
        <v>3175</v>
      </c>
      <c r="C6542" s="40">
        <v>2022</v>
      </c>
      <c r="D6542" s="158">
        <v>0.4</v>
      </c>
      <c r="E6542" s="112">
        <v>1</v>
      </c>
      <c r="F6542" s="112">
        <v>15</v>
      </c>
      <c r="G6542" s="113">
        <v>13.704739999999999</v>
      </c>
    </row>
    <row r="6543" spans="1:7" s="131" customFormat="1" ht="69" x14ac:dyDescent="0.25">
      <c r="A6543" s="143" t="s">
        <v>3118</v>
      </c>
      <c r="B6543" s="149" t="s">
        <v>3175</v>
      </c>
      <c r="C6543" s="40">
        <v>2022</v>
      </c>
      <c r="D6543" s="158">
        <v>0.4</v>
      </c>
      <c r="E6543" s="112">
        <v>1</v>
      </c>
      <c r="F6543" s="112">
        <v>15</v>
      </c>
      <c r="G6543" s="113">
        <v>13.704739999999999</v>
      </c>
    </row>
    <row r="6544" spans="1:7" s="131" customFormat="1" ht="69" x14ac:dyDescent="0.25">
      <c r="A6544" s="143" t="s">
        <v>3118</v>
      </c>
      <c r="B6544" s="149" t="s">
        <v>3175</v>
      </c>
      <c r="C6544" s="40">
        <v>2022</v>
      </c>
      <c r="D6544" s="158">
        <v>0.4</v>
      </c>
      <c r="E6544" s="112">
        <v>1</v>
      </c>
      <c r="F6544" s="112">
        <v>15</v>
      </c>
      <c r="G6544" s="113">
        <v>6.7094800000000001</v>
      </c>
    </row>
    <row r="6545" spans="1:7" s="131" customFormat="1" ht="69" x14ac:dyDescent="0.25">
      <c r="A6545" s="143" t="s">
        <v>3118</v>
      </c>
      <c r="B6545" s="149" t="s">
        <v>3175</v>
      </c>
      <c r="C6545" s="40">
        <v>2022</v>
      </c>
      <c r="D6545" s="158">
        <v>0.4</v>
      </c>
      <c r="E6545" s="112">
        <v>1</v>
      </c>
      <c r="F6545" s="112">
        <v>15</v>
      </c>
      <c r="G6545" s="113">
        <v>2.90402</v>
      </c>
    </row>
    <row r="6546" spans="1:7" s="131" customFormat="1" ht="69" x14ac:dyDescent="0.25">
      <c r="A6546" s="143" t="s">
        <v>3118</v>
      </c>
      <c r="B6546" s="149" t="s">
        <v>3175</v>
      </c>
      <c r="C6546" s="40">
        <v>2022</v>
      </c>
      <c r="D6546" s="158">
        <v>0.4</v>
      </c>
      <c r="E6546" s="112">
        <v>1</v>
      </c>
      <c r="F6546" s="112">
        <v>15</v>
      </c>
      <c r="G6546" s="113">
        <f>35.39454</f>
        <v>35.394539999999999</v>
      </c>
    </row>
    <row r="6547" spans="1:7" s="131" customFormat="1" ht="69" x14ac:dyDescent="0.25">
      <c r="A6547" s="143" t="s">
        <v>3118</v>
      </c>
      <c r="B6547" s="149" t="s">
        <v>3175</v>
      </c>
      <c r="C6547" s="40">
        <v>2022</v>
      </c>
      <c r="D6547" s="158">
        <v>0.4</v>
      </c>
      <c r="E6547" s="112">
        <v>1</v>
      </c>
      <c r="F6547" s="112">
        <v>15</v>
      </c>
      <c r="G6547" s="113">
        <f t="shared" ref="G6547:G6551" si="49">35.39454</f>
        <v>35.394539999999999</v>
      </c>
    </row>
    <row r="6548" spans="1:7" s="131" customFormat="1" ht="69" x14ac:dyDescent="0.25">
      <c r="A6548" s="143" t="s">
        <v>3118</v>
      </c>
      <c r="B6548" s="149" t="s">
        <v>3175</v>
      </c>
      <c r="C6548" s="40">
        <v>2022</v>
      </c>
      <c r="D6548" s="158">
        <v>0.4</v>
      </c>
      <c r="E6548" s="112">
        <v>1</v>
      </c>
      <c r="F6548" s="112">
        <v>15</v>
      </c>
      <c r="G6548" s="113">
        <f>35.40448</f>
        <v>35.40448</v>
      </c>
    </row>
    <row r="6549" spans="1:7" s="131" customFormat="1" ht="69" x14ac:dyDescent="0.25">
      <c r="A6549" s="143" t="s">
        <v>3118</v>
      </c>
      <c r="B6549" s="149" t="s">
        <v>3175</v>
      </c>
      <c r="C6549" s="40">
        <v>2022</v>
      </c>
      <c r="D6549" s="158">
        <v>0.4</v>
      </c>
      <c r="E6549" s="112">
        <v>1</v>
      </c>
      <c r="F6549" s="112">
        <v>15</v>
      </c>
      <c r="G6549" s="113">
        <f t="shared" ref="G6549:G6550" si="50">35.40448</f>
        <v>35.40448</v>
      </c>
    </row>
    <row r="6550" spans="1:7" s="131" customFormat="1" ht="69" x14ac:dyDescent="0.25">
      <c r="A6550" s="143" t="s">
        <v>3118</v>
      </c>
      <c r="B6550" s="149" t="s">
        <v>3175</v>
      </c>
      <c r="C6550" s="40">
        <v>2022</v>
      </c>
      <c r="D6550" s="158">
        <v>0.4</v>
      </c>
      <c r="E6550" s="112">
        <v>1</v>
      </c>
      <c r="F6550" s="112">
        <v>15</v>
      </c>
      <c r="G6550" s="113">
        <f t="shared" si="50"/>
        <v>35.40448</v>
      </c>
    </row>
    <row r="6551" spans="1:7" s="131" customFormat="1" ht="69" x14ac:dyDescent="0.25">
      <c r="A6551" s="143" t="s">
        <v>3118</v>
      </c>
      <c r="B6551" s="149" t="s">
        <v>3175</v>
      </c>
      <c r="C6551" s="40">
        <v>2022</v>
      </c>
      <c r="D6551" s="158">
        <v>0.4</v>
      </c>
      <c r="E6551" s="112">
        <v>1</v>
      </c>
      <c r="F6551" s="112">
        <v>15</v>
      </c>
      <c r="G6551" s="113">
        <f t="shared" si="49"/>
        <v>35.394539999999999</v>
      </c>
    </row>
    <row r="6552" spans="1:7" s="131" customFormat="1" ht="69" x14ac:dyDescent="0.25">
      <c r="A6552" s="143" t="s">
        <v>3118</v>
      </c>
      <c r="B6552" s="149" t="s">
        <v>3175</v>
      </c>
      <c r="C6552" s="40">
        <v>2022</v>
      </c>
      <c r="D6552" s="158">
        <v>0.4</v>
      </c>
      <c r="E6552" s="112">
        <v>1</v>
      </c>
      <c r="F6552" s="112">
        <v>5</v>
      </c>
      <c r="G6552" s="113">
        <v>35.651809999999998</v>
      </c>
    </row>
    <row r="6553" spans="1:7" s="131" customFormat="1" ht="69" x14ac:dyDescent="0.25">
      <c r="A6553" s="143" t="s">
        <v>3118</v>
      </c>
      <c r="B6553" s="149" t="s">
        <v>3175</v>
      </c>
      <c r="C6553" s="40">
        <v>2022</v>
      </c>
      <c r="D6553" s="158">
        <v>0.4</v>
      </c>
      <c r="E6553" s="112">
        <v>1</v>
      </c>
      <c r="F6553" s="112">
        <v>10</v>
      </c>
      <c r="G6553" s="113">
        <v>35.645699999999998</v>
      </c>
    </row>
    <row r="6554" spans="1:7" s="131" customFormat="1" ht="69" x14ac:dyDescent="0.25">
      <c r="A6554" s="143" t="s">
        <v>3118</v>
      </c>
      <c r="B6554" s="149" t="s">
        <v>3175</v>
      </c>
      <c r="C6554" s="40">
        <v>2022</v>
      </c>
      <c r="D6554" s="158">
        <v>0.4</v>
      </c>
      <c r="E6554" s="112">
        <v>1</v>
      </c>
      <c r="F6554" s="112">
        <v>15</v>
      </c>
      <c r="G6554" s="113">
        <v>14.71341</v>
      </c>
    </row>
    <row r="6555" spans="1:7" s="131" customFormat="1" ht="69" x14ac:dyDescent="0.25">
      <c r="A6555" s="143" t="s">
        <v>3118</v>
      </c>
      <c r="B6555" s="149" t="s">
        <v>3175</v>
      </c>
      <c r="C6555" s="40">
        <v>2022</v>
      </c>
      <c r="D6555" s="158">
        <v>0.4</v>
      </c>
      <c r="E6555" s="112">
        <v>1</v>
      </c>
      <c r="F6555" s="112">
        <v>15</v>
      </c>
      <c r="G6555" s="113">
        <v>14.52116</v>
      </c>
    </row>
    <row r="6556" spans="1:7" s="131" customFormat="1" ht="69" x14ac:dyDescent="0.25">
      <c r="A6556" s="143" t="s">
        <v>3118</v>
      </c>
      <c r="B6556" s="149" t="s">
        <v>3175</v>
      </c>
      <c r="C6556" s="40">
        <v>2022</v>
      </c>
      <c r="D6556" s="158">
        <v>0.4</v>
      </c>
      <c r="E6556" s="112">
        <v>1</v>
      </c>
      <c r="F6556" s="112">
        <v>15</v>
      </c>
      <c r="G6556" s="113">
        <v>14.959759999999999</v>
      </c>
    </row>
    <row r="6557" spans="1:7" s="131" customFormat="1" ht="69" x14ac:dyDescent="0.25">
      <c r="A6557" s="143" t="s">
        <v>3118</v>
      </c>
      <c r="B6557" s="149" t="s">
        <v>3174</v>
      </c>
      <c r="C6557" s="40">
        <v>2022</v>
      </c>
      <c r="D6557" s="158">
        <v>0.4</v>
      </c>
      <c r="E6557" s="112">
        <v>1</v>
      </c>
      <c r="F6557" s="112">
        <v>15</v>
      </c>
      <c r="G6557" s="113">
        <v>35.339619999999996</v>
      </c>
    </row>
    <row r="6558" spans="1:7" s="131" customFormat="1" ht="69" x14ac:dyDescent="0.25">
      <c r="A6558" s="143" t="s">
        <v>3118</v>
      </c>
      <c r="B6558" s="149" t="s">
        <v>3174</v>
      </c>
      <c r="C6558" s="40">
        <v>2022</v>
      </c>
      <c r="D6558" s="158">
        <v>0.4</v>
      </c>
      <c r="E6558" s="112">
        <v>1</v>
      </c>
      <c r="F6558" s="112">
        <v>15</v>
      </c>
      <c r="G6558" s="113">
        <v>35.314590000000003</v>
      </c>
    </row>
    <row r="6559" spans="1:7" s="131" customFormat="1" ht="69" x14ac:dyDescent="0.25">
      <c r="A6559" s="143" t="s">
        <v>3118</v>
      </c>
      <c r="B6559" s="149" t="s">
        <v>3174</v>
      </c>
      <c r="C6559" s="40">
        <v>2022</v>
      </c>
      <c r="D6559" s="158">
        <v>0.4</v>
      </c>
      <c r="E6559" s="112">
        <v>1</v>
      </c>
      <c r="F6559" s="112">
        <v>10</v>
      </c>
      <c r="G6559" s="113">
        <v>30.963180000000001</v>
      </c>
    </row>
    <row r="6560" spans="1:7" s="131" customFormat="1" ht="51.75" x14ac:dyDescent="0.25">
      <c r="A6560" s="143" t="s">
        <v>3118</v>
      </c>
      <c r="B6560" s="149" t="s">
        <v>3176</v>
      </c>
      <c r="C6560" s="40">
        <v>2022</v>
      </c>
      <c r="D6560" s="158">
        <v>0.4</v>
      </c>
      <c r="E6560" s="112">
        <v>1</v>
      </c>
      <c r="F6560" s="112">
        <v>15</v>
      </c>
      <c r="G6560" s="113">
        <v>40.410850000000003</v>
      </c>
    </row>
    <row r="6561" spans="1:7" s="131" customFormat="1" ht="51.75" x14ac:dyDescent="0.25">
      <c r="A6561" s="143" t="s">
        <v>3118</v>
      </c>
      <c r="B6561" s="149" t="s">
        <v>3176</v>
      </c>
      <c r="C6561" s="40">
        <v>2022</v>
      </c>
      <c r="D6561" s="158">
        <v>0.4</v>
      </c>
      <c r="E6561" s="112">
        <v>1</v>
      </c>
      <c r="F6561" s="112">
        <v>15</v>
      </c>
      <c r="G6561" s="113">
        <v>33.342440000000003</v>
      </c>
    </row>
    <row r="6562" spans="1:7" s="131" customFormat="1" ht="51.75" x14ac:dyDescent="0.25">
      <c r="A6562" s="143" t="s">
        <v>3118</v>
      </c>
      <c r="B6562" s="149" t="s">
        <v>3176</v>
      </c>
      <c r="C6562" s="40">
        <v>2022</v>
      </c>
      <c r="D6562" s="158">
        <v>0.4</v>
      </c>
      <c r="E6562" s="112">
        <v>1</v>
      </c>
      <c r="F6562" s="112">
        <v>15</v>
      </c>
      <c r="G6562" s="113">
        <v>32.765210000000003</v>
      </c>
    </row>
    <row r="6563" spans="1:7" s="131" customFormat="1" ht="51.75" x14ac:dyDescent="0.25">
      <c r="A6563" s="143" t="s">
        <v>3118</v>
      </c>
      <c r="B6563" s="149" t="s">
        <v>3176</v>
      </c>
      <c r="C6563" s="40">
        <v>2022</v>
      </c>
      <c r="D6563" s="158">
        <v>0.4</v>
      </c>
      <c r="E6563" s="112">
        <v>1</v>
      </c>
      <c r="F6563" s="112">
        <v>15</v>
      </c>
      <c r="G6563" s="113">
        <v>35.058509999999998</v>
      </c>
    </row>
    <row r="6564" spans="1:7" s="55" customFormat="1" ht="51.75" x14ac:dyDescent="0.25">
      <c r="A6564" s="143" t="s">
        <v>3118</v>
      </c>
      <c r="B6564" s="149" t="s">
        <v>3177</v>
      </c>
      <c r="C6564" s="40">
        <v>2022</v>
      </c>
      <c r="D6564" s="158">
        <v>0.4</v>
      </c>
      <c r="E6564" s="112">
        <v>1</v>
      </c>
      <c r="F6564" s="112">
        <v>15</v>
      </c>
      <c r="G6564" s="113">
        <v>5.3558300000000001</v>
      </c>
    </row>
    <row r="6565" spans="1:7" s="131" customFormat="1" ht="51.75" x14ac:dyDescent="0.25">
      <c r="A6565" s="143" t="s">
        <v>3118</v>
      </c>
      <c r="B6565" s="149" t="s">
        <v>3177</v>
      </c>
      <c r="C6565" s="40">
        <v>2022</v>
      </c>
      <c r="D6565" s="158">
        <v>0.4</v>
      </c>
      <c r="E6565" s="112">
        <v>1</v>
      </c>
      <c r="F6565" s="112">
        <v>15</v>
      </c>
      <c r="G6565" s="113">
        <v>9.7836999999999996</v>
      </c>
    </row>
    <row r="6566" spans="1:7" s="131" customFormat="1" ht="51.75" x14ac:dyDescent="0.25">
      <c r="A6566" s="143" t="s">
        <v>3118</v>
      </c>
      <c r="B6566" s="149" t="s">
        <v>3177</v>
      </c>
      <c r="C6566" s="40">
        <v>2022</v>
      </c>
      <c r="D6566" s="158">
        <v>0.4</v>
      </c>
      <c r="E6566" s="112">
        <v>1</v>
      </c>
      <c r="F6566" s="112">
        <v>14</v>
      </c>
      <c r="G6566" s="113">
        <v>7.6373100000000003</v>
      </c>
    </row>
    <row r="6567" spans="1:7" s="131" customFormat="1" ht="51.75" x14ac:dyDescent="0.25">
      <c r="A6567" s="143" t="s">
        <v>3118</v>
      </c>
      <c r="B6567" s="149" t="s">
        <v>3177</v>
      </c>
      <c r="C6567" s="40">
        <v>2022</v>
      </c>
      <c r="D6567" s="158">
        <v>0.4</v>
      </c>
      <c r="E6567" s="112">
        <v>1</v>
      </c>
      <c r="F6567" s="112">
        <v>10</v>
      </c>
      <c r="G6567" s="113">
        <v>4.9922199999999997</v>
      </c>
    </row>
    <row r="6568" spans="1:7" s="131" customFormat="1" ht="51.75" x14ac:dyDescent="0.25">
      <c r="A6568" s="143" t="s">
        <v>3118</v>
      </c>
      <c r="B6568" s="149" t="s">
        <v>3177</v>
      </c>
      <c r="C6568" s="40">
        <v>2022</v>
      </c>
      <c r="D6568" s="158">
        <v>0.4</v>
      </c>
      <c r="E6568" s="112">
        <v>1</v>
      </c>
      <c r="F6568" s="112">
        <v>15</v>
      </c>
      <c r="G6568" s="113">
        <v>5.7789599999999997</v>
      </c>
    </row>
    <row r="6569" spans="1:7" s="131" customFormat="1" ht="51.75" x14ac:dyDescent="0.25">
      <c r="A6569" s="143" t="s">
        <v>3118</v>
      </c>
      <c r="B6569" s="149" t="s">
        <v>3177</v>
      </c>
      <c r="C6569" s="40">
        <v>2022</v>
      </c>
      <c r="D6569" s="158">
        <v>0.4</v>
      </c>
      <c r="E6569" s="112">
        <v>1</v>
      </c>
      <c r="F6569" s="112">
        <v>15</v>
      </c>
      <c r="G6569" s="113">
        <v>5.2525399999999998</v>
      </c>
    </row>
    <row r="6570" spans="1:7" s="131" customFormat="1" ht="51.75" x14ac:dyDescent="0.25">
      <c r="A6570" s="143" t="s">
        <v>3118</v>
      </c>
      <c r="B6570" s="149" t="s">
        <v>3177</v>
      </c>
      <c r="C6570" s="40">
        <v>2022</v>
      </c>
      <c r="D6570" s="158">
        <v>0.4</v>
      </c>
      <c r="E6570" s="112">
        <v>1</v>
      </c>
      <c r="F6570" s="112">
        <v>14</v>
      </c>
      <c r="G6570" s="113">
        <v>8.5097000000000005</v>
      </c>
    </row>
    <row r="6571" spans="1:7" s="131" customFormat="1" ht="51.75" x14ac:dyDescent="0.25">
      <c r="A6571" s="143" t="s">
        <v>3118</v>
      </c>
      <c r="B6571" s="149" t="s">
        <v>3177</v>
      </c>
      <c r="C6571" s="40">
        <v>2022</v>
      </c>
      <c r="D6571" s="158">
        <v>0.4</v>
      </c>
      <c r="E6571" s="112">
        <v>1</v>
      </c>
      <c r="F6571" s="112">
        <v>14</v>
      </c>
      <c r="G6571" s="113">
        <v>7.6373199999999999</v>
      </c>
    </row>
    <row r="6572" spans="1:7" s="131" customFormat="1" ht="51.75" x14ac:dyDescent="0.25">
      <c r="A6572" s="143" t="s">
        <v>3118</v>
      </c>
      <c r="B6572" s="149" t="s">
        <v>3177</v>
      </c>
      <c r="C6572" s="40">
        <v>2022</v>
      </c>
      <c r="D6572" s="158">
        <v>0.4</v>
      </c>
      <c r="E6572" s="112">
        <v>1</v>
      </c>
      <c r="F6572" s="112">
        <v>14</v>
      </c>
      <c r="G6572" s="113">
        <v>40.68685</v>
      </c>
    </row>
    <row r="6573" spans="1:7" s="131" customFormat="1" ht="51.75" x14ac:dyDescent="0.25">
      <c r="A6573" s="143" t="s">
        <v>3118</v>
      </c>
      <c r="B6573" s="149" t="s">
        <v>3177</v>
      </c>
      <c r="C6573" s="40">
        <v>2022</v>
      </c>
      <c r="D6573" s="158">
        <v>0.4</v>
      </c>
      <c r="E6573" s="112">
        <v>1</v>
      </c>
      <c r="F6573" s="112">
        <v>15</v>
      </c>
      <c r="G6573" s="113">
        <v>40.35595</v>
      </c>
    </row>
    <row r="6574" spans="1:7" s="131" customFormat="1" ht="51.75" x14ac:dyDescent="0.25">
      <c r="A6574" s="143" t="s">
        <v>3118</v>
      </c>
      <c r="B6574" s="149" t="s">
        <v>3177</v>
      </c>
      <c r="C6574" s="40">
        <v>2022</v>
      </c>
      <c r="D6574" s="158">
        <v>0.4</v>
      </c>
      <c r="E6574" s="112">
        <v>1</v>
      </c>
      <c r="F6574" s="112">
        <v>15</v>
      </c>
      <c r="G6574" s="113">
        <v>40.35595</v>
      </c>
    </row>
    <row r="6575" spans="1:7" s="131" customFormat="1" ht="51.75" x14ac:dyDescent="0.25">
      <c r="A6575" s="143" t="s">
        <v>3118</v>
      </c>
      <c r="B6575" s="149" t="s">
        <v>3177</v>
      </c>
      <c r="C6575" s="40">
        <v>2022</v>
      </c>
      <c r="D6575" s="158">
        <v>0.4</v>
      </c>
      <c r="E6575" s="112">
        <v>1</v>
      </c>
      <c r="F6575" s="112">
        <v>15</v>
      </c>
      <c r="G6575" s="113">
        <v>40.35595</v>
      </c>
    </row>
    <row r="6576" spans="1:7" s="131" customFormat="1" ht="51.75" x14ac:dyDescent="0.25">
      <c r="A6576" s="143" t="s">
        <v>3118</v>
      </c>
      <c r="B6576" s="149" t="s">
        <v>3177</v>
      </c>
      <c r="C6576" s="40">
        <v>2022</v>
      </c>
      <c r="D6576" s="158">
        <v>0.4</v>
      </c>
      <c r="E6576" s="112">
        <v>1</v>
      </c>
      <c r="F6576" s="112">
        <v>14</v>
      </c>
      <c r="G6576" s="113">
        <v>16.367509999999999</v>
      </c>
    </row>
    <row r="6577" spans="1:7" s="131" customFormat="1" ht="51.75" x14ac:dyDescent="0.25">
      <c r="A6577" s="143" t="s">
        <v>3118</v>
      </c>
      <c r="B6577" s="149" t="s">
        <v>3177</v>
      </c>
      <c r="C6577" s="40">
        <v>2022</v>
      </c>
      <c r="D6577" s="158">
        <v>0.4</v>
      </c>
      <c r="E6577" s="112">
        <v>1</v>
      </c>
      <c r="F6577" s="112">
        <v>15</v>
      </c>
      <c r="G6577" s="113">
        <v>4.4727300000000003</v>
      </c>
    </row>
    <row r="6578" spans="1:7" s="131" customFormat="1" ht="51.75" x14ac:dyDescent="0.25">
      <c r="A6578" s="143" t="s">
        <v>3118</v>
      </c>
      <c r="B6578" s="149" t="s">
        <v>3162</v>
      </c>
      <c r="C6578" s="40">
        <v>2022</v>
      </c>
      <c r="D6578" s="158">
        <v>0.4</v>
      </c>
      <c r="E6578" s="112">
        <v>1</v>
      </c>
      <c r="F6578" s="43">
        <v>7.5</v>
      </c>
      <c r="G6578" s="113">
        <v>7.4157549999999999</v>
      </c>
    </row>
    <row r="6579" spans="1:7" s="131" customFormat="1" ht="51.75" x14ac:dyDescent="0.25">
      <c r="A6579" s="143" t="s">
        <v>3118</v>
      </c>
      <c r="B6579" s="149" t="s">
        <v>3162</v>
      </c>
      <c r="C6579" s="40">
        <v>2022</v>
      </c>
      <c r="D6579" s="158">
        <v>0.4</v>
      </c>
      <c r="E6579" s="112">
        <v>1</v>
      </c>
      <c r="F6579" s="112">
        <v>7</v>
      </c>
      <c r="G6579" s="113">
        <v>6.6964249999999996</v>
      </c>
    </row>
    <row r="6580" spans="1:7" s="131" customFormat="1" ht="51.75" x14ac:dyDescent="0.25">
      <c r="A6580" s="143" t="s">
        <v>3118</v>
      </c>
      <c r="B6580" s="149" t="s">
        <v>3162</v>
      </c>
      <c r="C6580" s="40">
        <v>2022</v>
      </c>
      <c r="D6580" s="158">
        <v>0.4</v>
      </c>
      <c r="E6580" s="112">
        <v>1</v>
      </c>
      <c r="F6580" s="112">
        <v>7</v>
      </c>
      <c r="G6580" s="113">
        <v>7.7317049999999998</v>
      </c>
    </row>
    <row r="6581" spans="1:7" s="131" customFormat="1" ht="51.75" x14ac:dyDescent="0.25">
      <c r="A6581" s="143" t="s">
        <v>3118</v>
      </c>
      <c r="B6581" s="149" t="s">
        <v>3162</v>
      </c>
      <c r="C6581" s="40">
        <v>2022</v>
      </c>
      <c r="D6581" s="158">
        <v>0.4</v>
      </c>
      <c r="E6581" s="112">
        <v>1</v>
      </c>
      <c r="F6581" s="112">
        <v>7</v>
      </c>
      <c r="G6581" s="113">
        <v>7.9767150000000004</v>
      </c>
    </row>
    <row r="6582" spans="1:7" s="131" customFormat="1" ht="51.75" x14ac:dyDescent="0.25">
      <c r="A6582" s="143" t="s">
        <v>3118</v>
      </c>
      <c r="B6582" s="149" t="s">
        <v>3162</v>
      </c>
      <c r="C6582" s="40">
        <v>2022</v>
      </c>
      <c r="D6582" s="158">
        <v>0.4</v>
      </c>
      <c r="E6582" s="112">
        <v>1</v>
      </c>
      <c r="F6582" s="112">
        <v>7</v>
      </c>
      <c r="G6582" s="113">
        <v>8.7062819999999999</v>
      </c>
    </row>
    <row r="6583" spans="1:7" s="131" customFormat="1" ht="51.75" x14ac:dyDescent="0.25">
      <c r="A6583" s="143" t="s">
        <v>3118</v>
      </c>
      <c r="B6583" s="149" t="s">
        <v>3162</v>
      </c>
      <c r="C6583" s="40">
        <v>2022</v>
      </c>
      <c r="D6583" s="158">
        <v>0.4</v>
      </c>
      <c r="E6583" s="112">
        <v>1</v>
      </c>
      <c r="F6583" s="112">
        <v>12</v>
      </c>
      <c r="G6583" s="113">
        <v>12.365632</v>
      </c>
    </row>
    <row r="6584" spans="1:7" s="131" customFormat="1" ht="51.75" x14ac:dyDescent="0.25">
      <c r="A6584" s="143" t="s">
        <v>3118</v>
      </c>
      <c r="B6584" s="149" t="s">
        <v>3162</v>
      </c>
      <c r="C6584" s="40">
        <v>2022</v>
      </c>
      <c r="D6584" s="158">
        <v>0.4</v>
      </c>
      <c r="E6584" s="112">
        <v>1</v>
      </c>
      <c r="F6584" s="112">
        <v>7</v>
      </c>
      <c r="G6584" s="113">
        <v>13.787112</v>
      </c>
    </row>
    <row r="6585" spans="1:7" s="131" customFormat="1" ht="51.75" x14ac:dyDescent="0.25">
      <c r="A6585" s="143" t="s">
        <v>3118</v>
      </c>
      <c r="B6585" s="149" t="s">
        <v>3162</v>
      </c>
      <c r="C6585" s="40">
        <v>2022</v>
      </c>
      <c r="D6585" s="158">
        <v>0.4</v>
      </c>
      <c r="E6585" s="112">
        <v>1</v>
      </c>
      <c r="F6585" s="112">
        <v>12</v>
      </c>
      <c r="G6585" s="113">
        <v>39.338423333333303</v>
      </c>
    </row>
    <row r="6586" spans="1:7" s="131" customFormat="1" ht="51.75" x14ac:dyDescent="0.25">
      <c r="A6586" s="143" t="s">
        <v>3118</v>
      </c>
      <c r="B6586" s="149" t="s">
        <v>3162</v>
      </c>
      <c r="C6586" s="40">
        <v>2022</v>
      </c>
      <c r="D6586" s="158">
        <v>0.4</v>
      </c>
      <c r="E6586" s="112">
        <v>1</v>
      </c>
      <c r="F6586" s="112">
        <v>10</v>
      </c>
      <c r="G6586" s="113">
        <v>40.557303333333302</v>
      </c>
    </row>
    <row r="6587" spans="1:7" s="131" customFormat="1" ht="51.75" x14ac:dyDescent="0.25">
      <c r="A6587" s="143" t="s">
        <v>3118</v>
      </c>
      <c r="B6587" s="149" t="s">
        <v>3162</v>
      </c>
      <c r="C6587" s="40">
        <v>2022</v>
      </c>
      <c r="D6587" s="158">
        <v>0.4</v>
      </c>
      <c r="E6587" s="112">
        <v>1</v>
      </c>
      <c r="F6587" s="112">
        <v>2</v>
      </c>
      <c r="G6587" s="113">
        <v>10.87613</v>
      </c>
    </row>
    <row r="6588" spans="1:7" s="131" customFormat="1" ht="51.75" x14ac:dyDescent="0.25">
      <c r="A6588" s="143" t="s">
        <v>3118</v>
      </c>
      <c r="B6588" s="149" t="s">
        <v>3178</v>
      </c>
      <c r="C6588" s="40">
        <v>2022</v>
      </c>
      <c r="D6588" s="158">
        <v>0.4</v>
      </c>
      <c r="E6588" s="112">
        <v>1</v>
      </c>
      <c r="F6588" s="43">
        <v>4.5</v>
      </c>
      <c r="G6588" s="113">
        <v>21.710850000000001</v>
      </c>
    </row>
    <row r="6589" spans="1:7" s="131" customFormat="1" ht="51.75" x14ac:dyDescent="0.25">
      <c r="A6589" s="143" t="s">
        <v>3118</v>
      </c>
      <c r="B6589" s="149" t="s">
        <v>3178</v>
      </c>
      <c r="C6589" s="40">
        <v>2022</v>
      </c>
      <c r="D6589" s="158">
        <v>0.4</v>
      </c>
      <c r="E6589" s="112">
        <v>1</v>
      </c>
      <c r="F6589" s="112">
        <v>10</v>
      </c>
      <c r="G6589" s="113">
        <v>25.95457</v>
      </c>
    </row>
    <row r="6590" spans="1:7" s="131" customFormat="1" ht="51.75" x14ac:dyDescent="0.25">
      <c r="A6590" s="143" t="s">
        <v>3118</v>
      </c>
      <c r="B6590" s="149" t="s">
        <v>3178</v>
      </c>
      <c r="C6590" s="40">
        <v>2022</v>
      </c>
      <c r="D6590" s="158">
        <v>0.4</v>
      </c>
      <c r="E6590" s="112">
        <v>1</v>
      </c>
      <c r="F6590" s="112">
        <v>5</v>
      </c>
      <c r="G6590" s="113">
        <v>14.43838</v>
      </c>
    </row>
    <row r="6591" spans="1:7" s="131" customFormat="1" ht="51.75" x14ac:dyDescent="0.25">
      <c r="A6591" s="143" t="s">
        <v>3118</v>
      </c>
      <c r="B6591" s="149" t="s">
        <v>3178</v>
      </c>
      <c r="C6591" s="40">
        <v>2022</v>
      </c>
      <c r="D6591" s="158">
        <v>0.4</v>
      </c>
      <c r="E6591" s="112">
        <v>1</v>
      </c>
      <c r="F6591" s="112">
        <v>10</v>
      </c>
      <c r="G6591" s="113">
        <v>14.45487</v>
      </c>
    </row>
    <row r="6592" spans="1:7" s="131" customFormat="1" ht="51.75" x14ac:dyDescent="0.25">
      <c r="A6592" s="143" t="s">
        <v>3118</v>
      </c>
      <c r="B6592" s="149" t="s">
        <v>3178</v>
      </c>
      <c r="C6592" s="40">
        <v>2022</v>
      </c>
      <c r="D6592" s="158">
        <v>0.4</v>
      </c>
      <c r="E6592" s="112">
        <v>1</v>
      </c>
      <c r="F6592" s="112">
        <v>10</v>
      </c>
      <c r="G6592" s="113">
        <v>14.45487</v>
      </c>
    </row>
    <row r="6593" spans="1:8" s="131" customFormat="1" ht="51.75" x14ac:dyDescent="0.25">
      <c r="A6593" s="143" t="s">
        <v>3118</v>
      </c>
      <c r="B6593" s="149" t="s">
        <v>3178</v>
      </c>
      <c r="C6593" s="40">
        <v>2022</v>
      </c>
      <c r="D6593" s="158">
        <v>0.4</v>
      </c>
      <c r="E6593" s="112">
        <v>1</v>
      </c>
      <c r="F6593" s="112">
        <v>10</v>
      </c>
      <c r="G6593" s="113">
        <v>14.45487</v>
      </c>
    </row>
    <row r="6594" spans="1:8" s="131" customFormat="1" ht="51.75" x14ac:dyDescent="0.25">
      <c r="A6594" s="143" t="s">
        <v>3118</v>
      </c>
      <c r="B6594" s="149" t="s">
        <v>3178</v>
      </c>
      <c r="C6594" s="40">
        <v>2022</v>
      </c>
      <c r="D6594" s="158">
        <v>0.4</v>
      </c>
      <c r="E6594" s="112">
        <v>1</v>
      </c>
      <c r="F6594" s="112">
        <v>10</v>
      </c>
      <c r="G6594" s="113">
        <v>14.45487</v>
      </c>
    </row>
    <row r="6595" spans="1:8" s="131" customFormat="1" ht="51.75" x14ac:dyDescent="0.25">
      <c r="A6595" s="143" t="s">
        <v>3118</v>
      </c>
      <c r="B6595" s="149" t="s">
        <v>3178</v>
      </c>
      <c r="C6595" s="40">
        <v>2022</v>
      </c>
      <c r="D6595" s="158">
        <v>0.4</v>
      </c>
      <c r="E6595" s="112">
        <v>1</v>
      </c>
      <c r="F6595" s="112">
        <v>15</v>
      </c>
      <c r="G6595" s="113">
        <v>5.7173299999999996</v>
      </c>
    </row>
    <row r="6596" spans="1:8" s="131" customFormat="1" ht="51.75" x14ac:dyDescent="0.25">
      <c r="A6596" s="143" t="s">
        <v>3118</v>
      </c>
      <c r="B6596" s="149" t="s">
        <v>3178</v>
      </c>
      <c r="C6596" s="40">
        <v>2022</v>
      </c>
      <c r="D6596" s="158">
        <v>0.4</v>
      </c>
      <c r="E6596" s="112">
        <v>1</v>
      </c>
      <c r="F6596" s="112">
        <v>5</v>
      </c>
      <c r="G6596" s="113">
        <v>5.7173299999999996</v>
      </c>
    </row>
    <row r="6597" spans="1:8" s="131" customFormat="1" ht="51.75" x14ac:dyDescent="0.25">
      <c r="A6597" s="143" t="s">
        <v>3118</v>
      </c>
      <c r="B6597" s="149" t="s">
        <v>3178</v>
      </c>
      <c r="C6597" s="40">
        <v>2022</v>
      </c>
      <c r="D6597" s="158">
        <v>0.4</v>
      </c>
      <c r="E6597" s="112">
        <v>1</v>
      </c>
      <c r="F6597" s="112">
        <v>5</v>
      </c>
      <c r="G6597" s="113">
        <v>5.7628729999999999</v>
      </c>
    </row>
    <row r="6598" spans="1:8" s="131" customFormat="1" ht="51.75" x14ac:dyDescent="0.25">
      <c r="A6598" s="143" t="s">
        <v>3118</v>
      </c>
      <c r="B6598" s="149" t="s">
        <v>3178</v>
      </c>
      <c r="C6598" s="40">
        <v>2022</v>
      </c>
      <c r="D6598" s="158">
        <v>0.4</v>
      </c>
      <c r="E6598" s="112">
        <v>1</v>
      </c>
      <c r="F6598" s="112">
        <v>5</v>
      </c>
      <c r="G6598" s="113">
        <v>5.7628700000000004</v>
      </c>
    </row>
    <row r="6599" spans="1:8" s="131" customFormat="1" ht="51.75" x14ac:dyDescent="0.25">
      <c r="A6599" s="143" t="s">
        <v>3118</v>
      </c>
      <c r="B6599" s="149" t="s">
        <v>3178</v>
      </c>
      <c r="C6599" s="40">
        <v>2022</v>
      </c>
      <c r="D6599" s="158">
        <v>0.4</v>
      </c>
      <c r="E6599" s="112">
        <v>1</v>
      </c>
      <c r="F6599" s="112">
        <v>15</v>
      </c>
      <c r="G6599" s="113">
        <v>5.7628700000000004</v>
      </c>
    </row>
    <row r="6600" spans="1:8" s="131" customFormat="1" ht="51.75" x14ac:dyDescent="0.25">
      <c r="A6600" s="143" t="s">
        <v>3118</v>
      </c>
      <c r="B6600" s="149" t="s">
        <v>3178</v>
      </c>
      <c r="C6600" s="40">
        <v>2022</v>
      </c>
      <c r="D6600" s="158">
        <v>0.4</v>
      </c>
      <c r="E6600" s="112">
        <v>1</v>
      </c>
      <c r="F6600" s="112">
        <v>7</v>
      </c>
      <c r="G6600" s="113">
        <v>5.7628700000000004</v>
      </c>
    </row>
    <row r="6601" spans="1:8" s="131" customFormat="1" ht="51.75" x14ac:dyDescent="0.25">
      <c r="A6601" s="143" t="s">
        <v>3118</v>
      </c>
      <c r="B6601" s="149" t="s">
        <v>3178</v>
      </c>
      <c r="C6601" s="40">
        <v>2022</v>
      </c>
      <c r="D6601" s="158">
        <v>0.4</v>
      </c>
      <c r="E6601" s="112">
        <v>1</v>
      </c>
      <c r="F6601" s="112">
        <v>5</v>
      </c>
      <c r="G6601" s="113">
        <v>5.7628700000000004</v>
      </c>
    </row>
    <row r="6602" spans="1:8" s="131" customFormat="1" ht="51.75" x14ac:dyDescent="0.25">
      <c r="A6602" s="143" t="s">
        <v>3118</v>
      </c>
      <c r="B6602" s="149" t="s">
        <v>3178</v>
      </c>
      <c r="C6602" s="40">
        <v>2022</v>
      </c>
      <c r="D6602" s="158">
        <v>0.4</v>
      </c>
      <c r="E6602" s="112">
        <v>1</v>
      </c>
      <c r="F6602" s="112">
        <v>10</v>
      </c>
      <c r="G6602" s="113">
        <v>5.7628700000000004</v>
      </c>
    </row>
    <row r="6603" spans="1:8" s="131" customFormat="1" ht="51.75" x14ac:dyDescent="0.25">
      <c r="A6603" s="143" t="s">
        <v>3118</v>
      </c>
      <c r="B6603" s="149" t="s">
        <v>3178</v>
      </c>
      <c r="C6603" s="40">
        <v>2022</v>
      </c>
      <c r="D6603" s="158">
        <v>0.4</v>
      </c>
      <c r="E6603" s="112">
        <v>1</v>
      </c>
      <c r="F6603" s="112">
        <v>5</v>
      </c>
      <c r="G6603" s="113">
        <v>5.5519499999999997</v>
      </c>
    </row>
    <row r="6604" spans="1:8" s="131" customFormat="1" ht="51.75" x14ac:dyDescent="0.25">
      <c r="A6604" s="143" t="s">
        <v>3118</v>
      </c>
      <c r="B6604" s="149" t="s">
        <v>3178</v>
      </c>
      <c r="C6604" s="40">
        <v>2022</v>
      </c>
      <c r="D6604" s="158">
        <v>0.4</v>
      </c>
      <c r="E6604" s="112">
        <v>1</v>
      </c>
      <c r="F6604" s="112">
        <v>10</v>
      </c>
      <c r="G6604" s="113">
        <v>5.5519499999999997</v>
      </c>
    </row>
    <row r="6605" spans="1:8" s="131" customFormat="1" ht="51.75" x14ac:dyDescent="0.25">
      <c r="A6605" s="143" t="s">
        <v>3118</v>
      </c>
      <c r="B6605" s="149" t="s">
        <v>3178</v>
      </c>
      <c r="C6605" s="40">
        <v>2022</v>
      </c>
      <c r="D6605" s="158">
        <v>0.4</v>
      </c>
      <c r="E6605" s="112">
        <v>1</v>
      </c>
      <c r="F6605" s="112">
        <v>5</v>
      </c>
      <c r="G6605" s="113">
        <v>2.4813700000000001</v>
      </c>
      <c r="H6605" s="173"/>
    </row>
    <row r="6606" spans="1:8" s="131" customFormat="1" ht="51.75" x14ac:dyDescent="0.25">
      <c r="A6606" s="143" t="s">
        <v>3118</v>
      </c>
      <c r="B6606" s="149" t="s">
        <v>3178</v>
      </c>
      <c r="C6606" s="40">
        <v>2022</v>
      </c>
      <c r="D6606" s="158">
        <v>0.4</v>
      </c>
      <c r="E6606" s="112">
        <v>1</v>
      </c>
      <c r="F6606" s="112">
        <v>5</v>
      </c>
      <c r="G6606" s="113">
        <v>5.7730399999999999</v>
      </c>
      <c r="H6606" s="173"/>
    </row>
    <row r="6607" spans="1:8" s="131" customFormat="1" ht="51.75" x14ac:dyDescent="0.25">
      <c r="A6607" s="143" t="s">
        <v>3118</v>
      </c>
      <c r="B6607" s="149" t="s">
        <v>3178</v>
      </c>
      <c r="C6607" s="40">
        <v>2022</v>
      </c>
      <c r="D6607" s="158">
        <v>0.4</v>
      </c>
      <c r="E6607" s="112">
        <v>1</v>
      </c>
      <c r="F6607" s="112">
        <v>5</v>
      </c>
      <c r="G6607" s="113">
        <v>5.7730399999999999</v>
      </c>
      <c r="H6607" s="173"/>
    </row>
    <row r="6608" spans="1:8" s="131" customFormat="1" ht="51.75" x14ac:dyDescent="0.25">
      <c r="A6608" s="143" t="s">
        <v>3118</v>
      </c>
      <c r="B6608" s="149" t="s">
        <v>3178</v>
      </c>
      <c r="C6608" s="40">
        <v>2022</v>
      </c>
      <c r="D6608" s="158">
        <v>0.4</v>
      </c>
      <c r="E6608" s="112">
        <v>1</v>
      </c>
      <c r="F6608" s="112">
        <v>15</v>
      </c>
      <c r="G6608" s="113">
        <v>5.7730399999999999</v>
      </c>
      <c r="H6608" s="173"/>
    </row>
    <row r="6609" spans="1:8" s="131" customFormat="1" ht="51.75" x14ac:dyDescent="0.25">
      <c r="A6609" s="143" t="s">
        <v>3118</v>
      </c>
      <c r="B6609" s="149" t="s">
        <v>3178</v>
      </c>
      <c r="C6609" s="40">
        <v>2022</v>
      </c>
      <c r="D6609" s="158">
        <v>0.4</v>
      </c>
      <c r="E6609" s="112">
        <v>1</v>
      </c>
      <c r="F6609" s="112">
        <v>5</v>
      </c>
      <c r="G6609" s="113">
        <v>5.8261799999999999</v>
      </c>
      <c r="H6609" s="173"/>
    </row>
    <row r="6610" spans="1:8" s="131" customFormat="1" ht="51.75" x14ac:dyDescent="0.25">
      <c r="A6610" s="143" t="s">
        <v>3118</v>
      </c>
      <c r="B6610" s="149" t="s">
        <v>3178</v>
      </c>
      <c r="C6610" s="40">
        <v>2022</v>
      </c>
      <c r="D6610" s="158">
        <v>0.4</v>
      </c>
      <c r="E6610" s="112">
        <v>1</v>
      </c>
      <c r="F6610" s="112">
        <v>5</v>
      </c>
      <c r="G6610" s="113">
        <v>2.4813700000000001</v>
      </c>
      <c r="H6610" s="173"/>
    </row>
    <row r="6611" spans="1:8" s="131" customFormat="1" ht="51.75" x14ac:dyDescent="0.25">
      <c r="A6611" s="143" t="s">
        <v>3118</v>
      </c>
      <c r="B6611" s="149" t="s">
        <v>3178</v>
      </c>
      <c r="C6611" s="40">
        <v>2022</v>
      </c>
      <c r="D6611" s="158">
        <v>0.4</v>
      </c>
      <c r="E6611" s="112">
        <v>1</v>
      </c>
      <c r="F6611" s="112">
        <v>5</v>
      </c>
      <c r="G6611" s="113">
        <v>2.4813700000000001</v>
      </c>
      <c r="H6611" s="173"/>
    </row>
    <row r="6612" spans="1:8" s="131" customFormat="1" ht="51.75" x14ac:dyDescent="0.25">
      <c r="A6612" s="143" t="s">
        <v>3118</v>
      </c>
      <c r="B6612" s="149" t="s">
        <v>3178</v>
      </c>
      <c r="C6612" s="40">
        <v>2022</v>
      </c>
      <c r="D6612" s="158">
        <v>0.4</v>
      </c>
      <c r="E6612" s="112">
        <v>1</v>
      </c>
      <c r="F6612" s="112">
        <v>5</v>
      </c>
      <c r="G6612" s="113">
        <v>5.7730399999999999</v>
      </c>
      <c r="H6612" s="173"/>
    </row>
    <row r="6613" spans="1:8" s="131" customFormat="1" ht="51.75" x14ac:dyDescent="0.25">
      <c r="A6613" s="143" t="s">
        <v>3118</v>
      </c>
      <c r="B6613" s="149" t="s">
        <v>3178</v>
      </c>
      <c r="C6613" s="40">
        <v>2022</v>
      </c>
      <c r="D6613" s="158">
        <v>0.4</v>
      </c>
      <c r="E6613" s="112">
        <v>1</v>
      </c>
      <c r="F6613" s="112">
        <v>15</v>
      </c>
      <c r="G6613" s="113">
        <v>5.7730399999999999</v>
      </c>
      <c r="H6613" s="173"/>
    </row>
    <row r="6614" spans="1:8" s="131" customFormat="1" ht="51.75" x14ac:dyDescent="0.25">
      <c r="A6614" s="143" t="s">
        <v>3118</v>
      </c>
      <c r="B6614" s="149" t="s">
        <v>3178</v>
      </c>
      <c r="C6614" s="40">
        <v>2022</v>
      </c>
      <c r="D6614" s="158">
        <v>0.4</v>
      </c>
      <c r="E6614" s="112">
        <v>1</v>
      </c>
      <c r="F6614" s="112">
        <v>5</v>
      </c>
      <c r="G6614" s="113">
        <v>5.7730300000000003</v>
      </c>
      <c r="H6614" s="173"/>
    </row>
    <row r="6615" spans="1:8" s="131" customFormat="1" ht="51.75" x14ac:dyDescent="0.25">
      <c r="A6615" s="143" t="s">
        <v>3118</v>
      </c>
      <c r="B6615" s="149" t="s">
        <v>3178</v>
      </c>
      <c r="C6615" s="40">
        <v>2022</v>
      </c>
      <c r="D6615" s="158">
        <v>0.4</v>
      </c>
      <c r="E6615" s="112">
        <v>1</v>
      </c>
      <c r="F6615" s="112">
        <v>10</v>
      </c>
      <c r="G6615" s="113">
        <v>5.7730199999999998</v>
      </c>
      <c r="H6615" s="173"/>
    </row>
    <row r="6616" spans="1:8" s="131" customFormat="1" ht="51.75" x14ac:dyDescent="0.25">
      <c r="A6616" s="143" t="s">
        <v>3118</v>
      </c>
      <c r="B6616" s="149" t="s">
        <v>3178</v>
      </c>
      <c r="C6616" s="40">
        <v>2022</v>
      </c>
      <c r="D6616" s="158">
        <v>0.4</v>
      </c>
      <c r="E6616" s="112">
        <v>1</v>
      </c>
      <c r="F6616" s="112">
        <v>10</v>
      </c>
      <c r="G6616" s="113">
        <v>23.460529999999999</v>
      </c>
      <c r="H6616" s="173"/>
    </row>
    <row r="6617" spans="1:8" s="131" customFormat="1" ht="51.75" x14ac:dyDescent="0.25">
      <c r="A6617" s="143" t="s">
        <v>3118</v>
      </c>
      <c r="B6617" s="149" t="s">
        <v>3178</v>
      </c>
      <c r="C6617" s="40">
        <v>2022</v>
      </c>
      <c r="D6617" s="158">
        <v>0.4</v>
      </c>
      <c r="E6617" s="112">
        <v>1</v>
      </c>
      <c r="F6617" s="112">
        <v>15</v>
      </c>
      <c r="G6617" s="113">
        <v>2.4083100000000002</v>
      </c>
      <c r="H6617" s="173"/>
    </row>
    <row r="6618" spans="1:8" s="131" customFormat="1" ht="51.75" x14ac:dyDescent="0.25">
      <c r="A6618" s="143" t="s">
        <v>3118</v>
      </c>
      <c r="B6618" s="149" t="s">
        <v>3178</v>
      </c>
      <c r="C6618" s="40">
        <v>2022</v>
      </c>
      <c r="D6618" s="158">
        <v>0.4</v>
      </c>
      <c r="E6618" s="112">
        <v>1</v>
      </c>
      <c r="F6618" s="112">
        <v>10</v>
      </c>
      <c r="G6618" s="113">
        <v>2.4083100000000002</v>
      </c>
      <c r="H6618" s="173"/>
    </row>
    <row r="6619" spans="1:8" s="131" customFormat="1" ht="51.75" x14ac:dyDescent="0.25">
      <c r="A6619" s="143" t="s">
        <v>3118</v>
      </c>
      <c r="B6619" s="149" t="s">
        <v>3178</v>
      </c>
      <c r="C6619" s="40">
        <v>2022</v>
      </c>
      <c r="D6619" s="158">
        <v>0.4</v>
      </c>
      <c r="E6619" s="112">
        <v>1</v>
      </c>
      <c r="F6619" s="112">
        <v>5</v>
      </c>
      <c r="G6619" s="113">
        <v>5.7455100000000003</v>
      </c>
      <c r="H6619" s="173"/>
    </row>
    <row r="6620" spans="1:8" s="131" customFormat="1" ht="51.75" x14ac:dyDescent="0.25">
      <c r="A6620" s="143" t="s">
        <v>3118</v>
      </c>
      <c r="B6620" s="149" t="s">
        <v>3178</v>
      </c>
      <c r="C6620" s="40">
        <v>2022</v>
      </c>
      <c r="D6620" s="158">
        <v>0.4</v>
      </c>
      <c r="E6620" s="112">
        <v>1</v>
      </c>
      <c r="F6620" s="112">
        <v>5</v>
      </c>
      <c r="G6620" s="113">
        <v>5.7455100000000003</v>
      </c>
      <c r="H6620" s="173"/>
    </row>
    <row r="6621" spans="1:8" s="131" customFormat="1" ht="51.75" x14ac:dyDescent="0.25">
      <c r="A6621" s="143" t="s">
        <v>3118</v>
      </c>
      <c r="B6621" s="149" t="s">
        <v>3178</v>
      </c>
      <c r="C6621" s="40">
        <v>2022</v>
      </c>
      <c r="D6621" s="158">
        <v>0.4</v>
      </c>
      <c r="E6621" s="112">
        <v>1</v>
      </c>
      <c r="F6621" s="112">
        <v>5</v>
      </c>
      <c r="G6621" s="113">
        <v>5.7455100000000003</v>
      </c>
      <c r="H6621" s="173"/>
    </row>
    <row r="6622" spans="1:8" s="131" customFormat="1" ht="51.75" x14ac:dyDescent="0.25">
      <c r="A6622" s="143" t="s">
        <v>3118</v>
      </c>
      <c r="B6622" s="149" t="s">
        <v>3178</v>
      </c>
      <c r="C6622" s="40">
        <v>2022</v>
      </c>
      <c r="D6622" s="158">
        <v>0.4</v>
      </c>
      <c r="E6622" s="112">
        <v>1</v>
      </c>
      <c r="F6622" s="112">
        <v>5</v>
      </c>
      <c r="G6622" s="113">
        <v>5.7455100000000003</v>
      </c>
      <c r="H6622" s="173"/>
    </row>
    <row r="6623" spans="1:8" s="131" customFormat="1" ht="51.75" x14ac:dyDescent="0.25">
      <c r="A6623" s="143" t="s">
        <v>3118</v>
      </c>
      <c r="B6623" s="149" t="s">
        <v>3178</v>
      </c>
      <c r="C6623" s="40">
        <v>2022</v>
      </c>
      <c r="D6623" s="158">
        <v>0.4</v>
      </c>
      <c r="E6623" s="112">
        <v>1</v>
      </c>
      <c r="F6623" s="112">
        <v>5</v>
      </c>
      <c r="G6623" s="113">
        <v>2.4538500000000001</v>
      </c>
      <c r="H6623" s="173"/>
    </row>
    <row r="6624" spans="1:8" s="131" customFormat="1" ht="51.75" x14ac:dyDescent="0.25">
      <c r="A6624" s="143" t="s">
        <v>3118</v>
      </c>
      <c r="B6624" s="149" t="s">
        <v>3178</v>
      </c>
      <c r="C6624" s="40">
        <v>2022</v>
      </c>
      <c r="D6624" s="158">
        <v>0.4</v>
      </c>
      <c r="E6624" s="112">
        <v>1</v>
      </c>
      <c r="F6624" s="112">
        <v>15</v>
      </c>
      <c r="G6624" s="113">
        <v>9.5371900000000007</v>
      </c>
      <c r="H6624" s="173"/>
    </row>
    <row r="6625" spans="1:8" s="131" customFormat="1" ht="51.75" x14ac:dyDescent="0.25">
      <c r="A6625" s="143" t="s">
        <v>3118</v>
      </c>
      <c r="B6625" s="149" t="s">
        <v>3178</v>
      </c>
      <c r="C6625" s="40">
        <v>2022</v>
      </c>
      <c r="D6625" s="158">
        <v>0.4</v>
      </c>
      <c r="E6625" s="112">
        <v>1</v>
      </c>
      <c r="F6625" s="112">
        <v>5</v>
      </c>
      <c r="G6625" s="113">
        <v>9.5371900000000007</v>
      </c>
      <c r="H6625" s="173"/>
    </row>
    <row r="6626" spans="1:8" s="131" customFormat="1" ht="51.75" x14ac:dyDescent="0.25">
      <c r="A6626" s="143" t="s">
        <v>3118</v>
      </c>
      <c r="B6626" s="149" t="s">
        <v>3178</v>
      </c>
      <c r="C6626" s="40">
        <v>2022</v>
      </c>
      <c r="D6626" s="158">
        <v>0.4</v>
      </c>
      <c r="E6626" s="112">
        <v>1</v>
      </c>
      <c r="F6626" s="112">
        <v>5</v>
      </c>
      <c r="G6626" s="113">
        <v>5.74552</v>
      </c>
      <c r="H6626" s="173"/>
    </row>
    <row r="6627" spans="1:8" s="131" customFormat="1" ht="51.75" x14ac:dyDescent="0.25">
      <c r="A6627" s="143" t="s">
        <v>3118</v>
      </c>
      <c r="B6627" s="149" t="s">
        <v>3178</v>
      </c>
      <c r="C6627" s="40">
        <v>2022</v>
      </c>
      <c r="D6627" s="158">
        <v>0.4</v>
      </c>
      <c r="E6627" s="112">
        <v>1</v>
      </c>
      <c r="F6627" s="112">
        <v>5</v>
      </c>
      <c r="G6627" s="113">
        <v>5.74552</v>
      </c>
      <c r="H6627" s="173"/>
    </row>
    <row r="6628" spans="1:8" s="131" customFormat="1" ht="51.75" x14ac:dyDescent="0.25">
      <c r="A6628" s="143" t="s">
        <v>3118</v>
      </c>
      <c r="B6628" s="149" t="s">
        <v>3178</v>
      </c>
      <c r="C6628" s="40">
        <v>2022</v>
      </c>
      <c r="D6628" s="158">
        <v>0.4</v>
      </c>
      <c r="E6628" s="112">
        <v>1</v>
      </c>
      <c r="F6628" s="112">
        <v>5</v>
      </c>
      <c r="G6628" s="113">
        <v>2.4538500000000001</v>
      </c>
      <c r="H6628" s="173"/>
    </row>
    <row r="6629" spans="1:8" s="131" customFormat="1" ht="51.75" x14ac:dyDescent="0.25">
      <c r="A6629" s="143" t="s">
        <v>3118</v>
      </c>
      <c r="B6629" s="149" t="s">
        <v>3178</v>
      </c>
      <c r="C6629" s="40">
        <v>2022</v>
      </c>
      <c r="D6629" s="158">
        <v>0.4</v>
      </c>
      <c r="E6629" s="112">
        <v>1</v>
      </c>
      <c r="F6629" s="112">
        <v>7</v>
      </c>
      <c r="G6629" s="113">
        <v>8.7688849999999992</v>
      </c>
      <c r="H6629" s="173"/>
    </row>
    <row r="6630" spans="1:8" s="131" customFormat="1" ht="51.75" x14ac:dyDescent="0.25">
      <c r="A6630" s="143" t="s">
        <v>3118</v>
      </c>
      <c r="B6630" s="149" t="s">
        <v>3178</v>
      </c>
      <c r="C6630" s="40">
        <v>2022</v>
      </c>
      <c r="D6630" s="158">
        <v>0.4</v>
      </c>
      <c r="E6630" s="112">
        <v>1</v>
      </c>
      <c r="F6630" s="112">
        <v>5</v>
      </c>
      <c r="G6630" s="113">
        <v>2.4538500000000001</v>
      </c>
      <c r="H6630" s="173"/>
    </row>
    <row r="6631" spans="1:8" s="131" customFormat="1" ht="51.75" x14ac:dyDescent="0.25">
      <c r="A6631" s="143" t="s">
        <v>3118</v>
      </c>
      <c r="B6631" s="149" t="s">
        <v>3178</v>
      </c>
      <c r="C6631" s="40">
        <v>2022</v>
      </c>
      <c r="D6631" s="158">
        <v>0.4</v>
      </c>
      <c r="E6631" s="112">
        <v>1</v>
      </c>
      <c r="F6631" s="112">
        <v>5</v>
      </c>
      <c r="G6631" s="113">
        <v>2.4538500000000001</v>
      </c>
      <c r="H6631" s="173"/>
    </row>
    <row r="6632" spans="1:8" s="131" customFormat="1" ht="51.75" x14ac:dyDescent="0.25">
      <c r="A6632" s="143" t="s">
        <v>3118</v>
      </c>
      <c r="B6632" s="149" t="s">
        <v>3178</v>
      </c>
      <c r="C6632" s="40">
        <v>2022</v>
      </c>
      <c r="D6632" s="158">
        <v>0.4</v>
      </c>
      <c r="E6632" s="112">
        <v>1</v>
      </c>
      <c r="F6632" s="112">
        <v>15</v>
      </c>
      <c r="G6632" s="113">
        <v>6.8924200000000004</v>
      </c>
      <c r="H6632" s="173"/>
    </row>
    <row r="6633" spans="1:8" s="131" customFormat="1" ht="51.75" x14ac:dyDescent="0.25">
      <c r="A6633" s="143" t="s">
        <v>3118</v>
      </c>
      <c r="B6633" s="149" t="s">
        <v>3178</v>
      </c>
      <c r="C6633" s="40">
        <v>2022</v>
      </c>
      <c r="D6633" s="158">
        <v>0.4</v>
      </c>
      <c r="E6633" s="112">
        <v>1</v>
      </c>
      <c r="F6633" s="112">
        <v>10</v>
      </c>
      <c r="G6633" s="113">
        <v>16.264220000000002</v>
      </c>
      <c r="H6633" s="173"/>
    </row>
    <row r="6634" spans="1:8" s="131" customFormat="1" ht="51.75" x14ac:dyDescent="0.25">
      <c r="A6634" s="143" t="s">
        <v>3118</v>
      </c>
      <c r="B6634" s="149" t="s">
        <v>3178</v>
      </c>
      <c r="C6634" s="40">
        <v>2022</v>
      </c>
      <c r="D6634" s="158">
        <v>0.4</v>
      </c>
      <c r="E6634" s="112">
        <v>1</v>
      </c>
      <c r="F6634" s="112">
        <v>10</v>
      </c>
      <c r="G6634" s="113">
        <v>16.309760000000001</v>
      </c>
      <c r="H6634" s="173"/>
    </row>
    <row r="6635" spans="1:8" s="131" customFormat="1" ht="51.75" x14ac:dyDescent="0.25">
      <c r="A6635" s="143" t="s">
        <v>3118</v>
      </c>
      <c r="B6635" s="149" t="s">
        <v>3178</v>
      </c>
      <c r="C6635" s="40">
        <v>2022</v>
      </c>
      <c r="D6635" s="158">
        <v>0.4</v>
      </c>
      <c r="E6635" s="112">
        <v>1</v>
      </c>
      <c r="F6635" s="112">
        <v>5</v>
      </c>
      <c r="G6635" s="113">
        <v>16.264209999999999</v>
      </c>
      <c r="H6635" s="173"/>
    </row>
    <row r="6636" spans="1:8" s="131" customFormat="1" ht="51.75" x14ac:dyDescent="0.25">
      <c r="A6636" s="143" t="s">
        <v>3118</v>
      </c>
      <c r="B6636" s="149" t="s">
        <v>3178</v>
      </c>
      <c r="C6636" s="40">
        <v>2022</v>
      </c>
      <c r="D6636" s="158">
        <v>0.4</v>
      </c>
      <c r="E6636" s="112">
        <v>1</v>
      </c>
      <c r="F6636" s="112">
        <v>15</v>
      </c>
      <c r="G6636" s="113">
        <v>2.5182000000000002</v>
      </c>
      <c r="H6636" s="173"/>
    </row>
    <row r="6637" spans="1:8" s="131" customFormat="1" ht="51.75" x14ac:dyDescent="0.25">
      <c r="A6637" s="143" t="s">
        <v>3118</v>
      </c>
      <c r="B6637" s="149" t="s">
        <v>3178</v>
      </c>
      <c r="C6637" s="40">
        <v>2022</v>
      </c>
      <c r="D6637" s="158">
        <v>0.4</v>
      </c>
      <c r="E6637" s="112">
        <v>1</v>
      </c>
      <c r="F6637" s="112">
        <v>5</v>
      </c>
      <c r="G6637" s="113">
        <v>16.309750000000001</v>
      </c>
      <c r="H6637" s="173"/>
    </row>
    <row r="6638" spans="1:8" s="131" customFormat="1" ht="51.75" x14ac:dyDescent="0.25">
      <c r="A6638" s="143" t="s">
        <v>3118</v>
      </c>
      <c r="B6638" s="149" t="s">
        <v>3178</v>
      </c>
      <c r="C6638" s="40">
        <v>2022</v>
      </c>
      <c r="D6638" s="158">
        <v>0.4</v>
      </c>
      <c r="E6638" s="112">
        <v>1</v>
      </c>
      <c r="F6638" s="112">
        <v>10</v>
      </c>
      <c r="G6638" s="113">
        <v>6.8924200000000004</v>
      </c>
      <c r="H6638" s="173"/>
    </row>
    <row r="6639" spans="1:8" s="131" customFormat="1" ht="51.75" x14ac:dyDescent="0.25">
      <c r="A6639" s="143" t="s">
        <v>3118</v>
      </c>
      <c r="B6639" s="149" t="s">
        <v>3178</v>
      </c>
      <c r="C6639" s="40">
        <v>2022</v>
      </c>
      <c r="D6639" s="158">
        <v>0.4</v>
      </c>
      <c r="E6639" s="112">
        <v>1</v>
      </c>
      <c r="F6639" s="112">
        <v>15</v>
      </c>
      <c r="G6639" s="113">
        <v>8.8333100000000009</v>
      </c>
      <c r="H6639" s="173"/>
    </row>
    <row r="6640" spans="1:8" s="131" customFormat="1" ht="51.75" x14ac:dyDescent="0.25">
      <c r="A6640" s="143" t="s">
        <v>3118</v>
      </c>
      <c r="B6640" s="149" t="s">
        <v>3178</v>
      </c>
      <c r="C6640" s="40">
        <v>2022</v>
      </c>
      <c r="D6640" s="158">
        <v>0.4</v>
      </c>
      <c r="E6640" s="112">
        <v>1</v>
      </c>
      <c r="F6640" s="112">
        <v>15</v>
      </c>
      <c r="G6640" s="113">
        <v>2.4730699999999999</v>
      </c>
      <c r="H6640" s="173"/>
    </row>
    <row r="6641" spans="1:8" s="131" customFormat="1" ht="51.75" x14ac:dyDescent="0.25">
      <c r="A6641" s="143" t="s">
        <v>3118</v>
      </c>
      <c r="B6641" s="149" t="s">
        <v>3178</v>
      </c>
      <c r="C6641" s="40">
        <v>2022</v>
      </c>
      <c r="D6641" s="158">
        <v>0.4</v>
      </c>
      <c r="E6641" s="112">
        <v>1</v>
      </c>
      <c r="F6641" s="112">
        <v>15</v>
      </c>
      <c r="G6641" s="113">
        <v>2.4730699999999999</v>
      </c>
      <c r="H6641" s="173"/>
    </row>
    <row r="6642" spans="1:8" s="131" customFormat="1" ht="51.75" x14ac:dyDescent="0.25">
      <c r="A6642" s="143" t="s">
        <v>3118</v>
      </c>
      <c r="B6642" s="149" t="s">
        <v>3178</v>
      </c>
      <c r="C6642" s="40">
        <v>2022</v>
      </c>
      <c r="D6642" s="158">
        <v>0.4</v>
      </c>
      <c r="E6642" s="112">
        <v>1</v>
      </c>
      <c r="F6642" s="112">
        <v>15</v>
      </c>
      <c r="G6642" s="113">
        <v>2.4730699999999999</v>
      </c>
      <c r="H6642" s="173"/>
    </row>
    <row r="6643" spans="1:8" s="131" customFormat="1" ht="51.75" x14ac:dyDescent="0.25">
      <c r="A6643" s="143" t="s">
        <v>3118</v>
      </c>
      <c r="B6643" s="149" t="s">
        <v>3178</v>
      </c>
      <c r="C6643" s="40">
        <v>2022</v>
      </c>
      <c r="D6643" s="158">
        <v>0.4</v>
      </c>
      <c r="E6643" s="112">
        <v>1</v>
      </c>
      <c r="F6643" s="112">
        <v>10</v>
      </c>
      <c r="G6643" s="113">
        <v>2.4730599999999998</v>
      </c>
      <c r="H6643" s="173"/>
    </row>
    <row r="6644" spans="1:8" s="131" customFormat="1" ht="51.75" x14ac:dyDescent="0.25">
      <c r="A6644" s="143" t="s">
        <v>3118</v>
      </c>
      <c r="B6644" s="149" t="s">
        <v>3178</v>
      </c>
      <c r="C6644" s="40">
        <v>2022</v>
      </c>
      <c r="D6644" s="158">
        <v>0.4</v>
      </c>
      <c r="E6644" s="112">
        <v>1</v>
      </c>
      <c r="F6644" s="112">
        <v>5</v>
      </c>
      <c r="G6644" s="113">
        <v>2.4730699999999999</v>
      </c>
      <c r="H6644" s="173"/>
    </row>
    <row r="6645" spans="1:8" s="131" customFormat="1" ht="51.75" x14ac:dyDescent="0.25">
      <c r="A6645" s="143" t="s">
        <v>3118</v>
      </c>
      <c r="B6645" s="149" t="s">
        <v>3178</v>
      </c>
      <c r="C6645" s="40">
        <v>2022</v>
      </c>
      <c r="D6645" s="158">
        <v>0.4</v>
      </c>
      <c r="E6645" s="112">
        <v>1</v>
      </c>
      <c r="F6645" s="112">
        <v>8</v>
      </c>
      <c r="G6645" s="113">
        <v>2.4730599999999998</v>
      </c>
      <c r="H6645" s="173"/>
    </row>
    <row r="6646" spans="1:8" s="131" customFormat="1" ht="51.75" x14ac:dyDescent="0.25">
      <c r="A6646" s="143" t="s">
        <v>3118</v>
      </c>
      <c r="B6646" s="149" t="s">
        <v>3178</v>
      </c>
      <c r="C6646" s="40">
        <v>2022</v>
      </c>
      <c r="D6646" s="158">
        <v>0.4</v>
      </c>
      <c r="E6646" s="112">
        <v>1</v>
      </c>
      <c r="F6646" s="112">
        <v>5</v>
      </c>
      <c r="G6646" s="113">
        <v>2.4730699999999999</v>
      </c>
      <c r="H6646" s="173"/>
    </row>
    <row r="6647" spans="1:8" s="131" customFormat="1" ht="51.75" x14ac:dyDescent="0.25">
      <c r="A6647" s="143" t="s">
        <v>3118</v>
      </c>
      <c r="B6647" s="149" t="s">
        <v>3178</v>
      </c>
      <c r="C6647" s="40">
        <v>2022</v>
      </c>
      <c r="D6647" s="158">
        <v>0.4</v>
      </c>
      <c r="E6647" s="112">
        <v>1</v>
      </c>
      <c r="F6647" s="112">
        <v>15</v>
      </c>
      <c r="G6647" s="113">
        <v>2.4730599999999998</v>
      </c>
      <c r="H6647" s="173"/>
    </row>
    <row r="6648" spans="1:8" s="131" customFormat="1" ht="51.75" x14ac:dyDescent="0.25">
      <c r="A6648" s="143" t="s">
        <v>3118</v>
      </c>
      <c r="B6648" s="149" t="s">
        <v>3178</v>
      </c>
      <c r="C6648" s="40">
        <v>2022</v>
      </c>
      <c r="D6648" s="158">
        <v>0.4</v>
      </c>
      <c r="E6648" s="112">
        <v>1</v>
      </c>
      <c r="F6648" s="112">
        <v>15</v>
      </c>
      <c r="G6648" s="113">
        <v>20.16057</v>
      </c>
      <c r="H6648" s="173"/>
    </row>
    <row r="6649" spans="1:8" s="131" customFormat="1" ht="51.75" x14ac:dyDescent="0.25">
      <c r="A6649" s="143" t="s">
        <v>3118</v>
      </c>
      <c r="B6649" s="149" t="s">
        <v>3178</v>
      </c>
      <c r="C6649" s="40">
        <v>2022</v>
      </c>
      <c r="D6649" s="158">
        <v>0.4</v>
      </c>
      <c r="E6649" s="112">
        <v>1</v>
      </c>
      <c r="F6649" s="112">
        <v>15</v>
      </c>
      <c r="G6649" s="113">
        <v>2.4730599999999998</v>
      </c>
      <c r="H6649" s="173"/>
    </row>
    <row r="6650" spans="1:8" s="131" customFormat="1" ht="51.75" x14ac:dyDescent="0.25">
      <c r="A6650" s="143" t="s">
        <v>3118</v>
      </c>
      <c r="B6650" s="149" t="s">
        <v>3178</v>
      </c>
      <c r="C6650" s="40">
        <v>2022</v>
      </c>
      <c r="D6650" s="158">
        <v>0.4</v>
      </c>
      <c r="E6650" s="112">
        <v>1</v>
      </c>
      <c r="F6650" s="112">
        <v>15</v>
      </c>
      <c r="G6650" s="113">
        <v>20.16056</v>
      </c>
      <c r="H6650" s="173"/>
    </row>
    <row r="6651" spans="1:8" s="131" customFormat="1" ht="51.75" x14ac:dyDescent="0.25">
      <c r="A6651" s="143" t="s">
        <v>3118</v>
      </c>
      <c r="B6651" s="149" t="s">
        <v>3178</v>
      </c>
      <c r="C6651" s="40">
        <v>2022</v>
      </c>
      <c r="D6651" s="158">
        <v>0.4</v>
      </c>
      <c r="E6651" s="112">
        <v>1</v>
      </c>
      <c r="F6651" s="112">
        <v>15</v>
      </c>
      <c r="G6651" s="113">
        <v>2.4730699999999999</v>
      </c>
      <c r="H6651" s="173"/>
    </row>
    <row r="6652" spans="1:8" s="131" customFormat="1" ht="51.75" x14ac:dyDescent="0.25">
      <c r="A6652" s="143" t="s">
        <v>3118</v>
      </c>
      <c r="B6652" s="149" t="s">
        <v>3178</v>
      </c>
      <c r="C6652" s="40">
        <v>2022</v>
      </c>
      <c r="D6652" s="158">
        <v>0.4</v>
      </c>
      <c r="E6652" s="112">
        <v>1</v>
      </c>
      <c r="F6652" s="112">
        <v>15</v>
      </c>
      <c r="G6652" s="113">
        <v>2.4730699999999999</v>
      </c>
      <c r="H6652" s="173"/>
    </row>
    <row r="6653" spans="1:8" s="131" customFormat="1" ht="51.75" x14ac:dyDescent="0.25">
      <c r="A6653" s="143" t="s">
        <v>3118</v>
      </c>
      <c r="B6653" s="149" t="s">
        <v>3178</v>
      </c>
      <c r="C6653" s="40">
        <v>2022</v>
      </c>
      <c r="D6653" s="158">
        <v>0.4</v>
      </c>
      <c r="E6653" s="112">
        <v>1</v>
      </c>
      <c r="F6653" s="112">
        <v>15</v>
      </c>
      <c r="G6653" s="113">
        <v>2.4730699999999999</v>
      </c>
      <c r="H6653" s="173"/>
    </row>
    <row r="6654" spans="1:8" s="131" customFormat="1" ht="51.75" x14ac:dyDescent="0.25">
      <c r="A6654" s="143" t="s">
        <v>3118</v>
      </c>
      <c r="B6654" s="149" t="s">
        <v>3178</v>
      </c>
      <c r="C6654" s="40">
        <v>2022</v>
      </c>
      <c r="D6654" s="158">
        <v>0.4</v>
      </c>
      <c r="E6654" s="112">
        <v>1</v>
      </c>
      <c r="F6654" s="112">
        <v>15</v>
      </c>
      <c r="G6654" s="113">
        <v>2.54806</v>
      </c>
      <c r="H6654" s="173"/>
    </row>
    <row r="6655" spans="1:8" s="131" customFormat="1" ht="51.75" x14ac:dyDescent="0.25">
      <c r="A6655" s="143" t="s">
        <v>3118</v>
      </c>
      <c r="B6655" s="149" t="s">
        <v>3178</v>
      </c>
      <c r="C6655" s="40">
        <v>2022</v>
      </c>
      <c r="D6655" s="158">
        <v>0.4</v>
      </c>
      <c r="E6655" s="112">
        <v>1</v>
      </c>
      <c r="F6655" s="112">
        <v>15</v>
      </c>
      <c r="G6655" s="113">
        <v>2.5002599999999999</v>
      </c>
      <c r="H6655" s="173"/>
    </row>
    <row r="6656" spans="1:8" s="131" customFormat="1" ht="51.75" x14ac:dyDescent="0.25">
      <c r="A6656" s="143" t="s">
        <v>3118</v>
      </c>
      <c r="B6656" s="149" t="s">
        <v>3178</v>
      </c>
      <c r="C6656" s="40">
        <v>2022</v>
      </c>
      <c r="D6656" s="158">
        <v>0.4</v>
      </c>
      <c r="E6656" s="112">
        <v>1</v>
      </c>
      <c r="F6656" s="112">
        <v>15</v>
      </c>
      <c r="G6656" s="113">
        <v>2.4580799999999998</v>
      </c>
      <c r="H6656" s="173"/>
    </row>
    <row r="6657" spans="1:8" s="131" customFormat="1" ht="51.75" x14ac:dyDescent="0.25">
      <c r="A6657" s="143" t="s">
        <v>3118</v>
      </c>
      <c r="B6657" s="149" t="s">
        <v>3178</v>
      </c>
      <c r="C6657" s="40">
        <v>2022</v>
      </c>
      <c r="D6657" s="158">
        <v>0.4</v>
      </c>
      <c r="E6657" s="112">
        <v>1</v>
      </c>
      <c r="F6657" s="112">
        <v>15</v>
      </c>
      <c r="G6657" s="113">
        <v>14.48732</v>
      </c>
      <c r="H6657" s="173"/>
    </row>
    <row r="6658" spans="1:8" s="131" customFormat="1" ht="51.75" x14ac:dyDescent="0.25">
      <c r="A6658" s="143" t="s">
        <v>3118</v>
      </c>
      <c r="B6658" s="149" t="s">
        <v>3178</v>
      </c>
      <c r="C6658" s="40">
        <v>2022</v>
      </c>
      <c r="D6658" s="158">
        <v>0.4</v>
      </c>
      <c r="E6658" s="112">
        <v>1</v>
      </c>
      <c r="F6658" s="112">
        <v>15</v>
      </c>
      <c r="G6658" s="113">
        <v>32.744810000000001</v>
      </c>
      <c r="H6658" s="173"/>
    </row>
    <row r="6659" spans="1:8" s="131" customFormat="1" ht="51.75" x14ac:dyDescent="0.25">
      <c r="A6659" s="143" t="s">
        <v>3118</v>
      </c>
      <c r="B6659" s="149" t="s">
        <v>3178</v>
      </c>
      <c r="C6659" s="40">
        <v>2022</v>
      </c>
      <c r="D6659" s="158">
        <v>0.4</v>
      </c>
      <c r="E6659" s="112">
        <v>1</v>
      </c>
      <c r="F6659" s="112">
        <v>5</v>
      </c>
      <c r="G6659" s="113">
        <v>32.744810000000001</v>
      </c>
      <c r="H6659" s="173"/>
    </row>
    <row r="6660" spans="1:8" s="131" customFormat="1" ht="51.75" x14ac:dyDescent="0.25">
      <c r="A6660" s="143" t="s">
        <v>3118</v>
      </c>
      <c r="B6660" s="149" t="s">
        <v>3178</v>
      </c>
      <c r="C6660" s="40">
        <v>2022</v>
      </c>
      <c r="D6660" s="158">
        <v>0.4</v>
      </c>
      <c r="E6660" s="112">
        <v>1</v>
      </c>
      <c r="F6660" s="112">
        <v>15</v>
      </c>
      <c r="G6660" s="113">
        <v>32.744819999999997</v>
      </c>
      <c r="H6660" s="173"/>
    </row>
    <row r="6661" spans="1:8" s="131" customFormat="1" ht="51.75" x14ac:dyDescent="0.25">
      <c r="A6661" s="143" t="s">
        <v>3118</v>
      </c>
      <c r="B6661" s="149" t="s">
        <v>3178</v>
      </c>
      <c r="C6661" s="40">
        <v>2022</v>
      </c>
      <c r="D6661" s="158">
        <v>0.4</v>
      </c>
      <c r="E6661" s="112">
        <v>1</v>
      </c>
      <c r="F6661" s="112">
        <v>15</v>
      </c>
      <c r="G6661" s="113">
        <v>32.744819999999997</v>
      </c>
      <c r="H6661" s="173"/>
    </row>
    <row r="6662" spans="1:8" s="131" customFormat="1" ht="51.75" x14ac:dyDescent="0.25">
      <c r="A6662" s="143" t="s">
        <v>3118</v>
      </c>
      <c r="B6662" s="149" t="s">
        <v>3178</v>
      </c>
      <c r="C6662" s="40">
        <v>2022</v>
      </c>
      <c r="D6662" s="158">
        <v>0.4</v>
      </c>
      <c r="E6662" s="112">
        <v>1</v>
      </c>
      <c r="F6662" s="112">
        <v>10</v>
      </c>
      <c r="G6662" s="113">
        <v>30.08794</v>
      </c>
      <c r="H6662" s="173"/>
    </row>
    <row r="6663" spans="1:8" s="131" customFormat="1" ht="51.75" x14ac:dyDescent="0.25">
      <c r="A6663" s="143" t="s">
        <v>3118</v>
      </c>
      <c r="B6663" s="149" t="s">
        <v>3178</v>
      </c>
      <c r="C6663" s="40">
        <v>2022</v>
      </c>
      <c r="D6663" s="158">
        <v>0.4</v>
      </c>
      <c r="E6663" s="112">
        <v>1</v>
      </c>
      <c r="F6663" s="112">
        <v>10</v>
      </c>
      <c r="G6663" s="113">
        <v>30.08794</v>
      </c>
      <c r="H6663" s="173"/>
    </row>
    <row r="6664" spans="1:8" s="131" customFormat="1" ht="51.75" x14ac:dyDescent="0.25">
      <c r="A6664" s="143" t="s">
        <v>3118</v>
      </c>
      <c r="B6664" s="149" t="s">
        <v>3178</v>
      </c>
      <c r="C6664" s="40">
        <v>2022</v>
      </c>
      <c r="D6664" s="158">
        <v>0.4</v>
      </c>
      <c r="E6664" s="112">
        <v>1</v>
      </c>
      <c r="F6664" s="112">
        <v>10</v>
      </c>
      <c r="G6664" s="113">
        <v>30.08794</v>
      </c>
      <c r="H6664" s="173"/>
    </row>
    <row r="6665" spans="1:8" s="131" customFormat="1" ht="51.75" x14ac:dyDescent="0.25">
      <c r="A6665" s="143" t="s">
        <v>3118</v>
      </c>
      <c r="B6665" s="149" t="s">
        <v>3178</v>
      </c>
      <c r="C6665" s="40">
        <v>2022</v>
      </c>
      <c r="D6665" s="158">
        <v>0.4</v>
      </c>
      <c r="E6665" s="112">
        <v>1</v>
      </c>
      <c r="F6665" s="112">
        <v>14</v>
      </c>
      <c r="G6665" s="113">
        <v>30.08794</v>
      </c>
      <c r="H6665" s="173"/>
    </row>
    <row r="6666" spans="1:8" s="131" customFormat="1" ht="51.75" x14ac:dyDescent="0.25">
      <c r="A6666" s="143" t="s">
        <v>3118</v>
      </c>
      <c r="B6666" s="149" t="s">
        <v>3178</v>
      </c>
      <c r="C6666" s="40">
        <v>2022</v>
      </c>
      <c r="D6666" s="158">
        <v>0.4</v>
      </c>
      <c r="E6666" s="112">
        <v>1</v>
      </c>
      <c r="F6666" s="112">
        <v>15</v>
      </c>
      <c r="G6666" s="113">
        <v>14.90686</v>
      </c>
      <c r="H6666" s="173"/>
    </row>
    <row r="6667" spans="1:8" s="131" customFormat="1" ht="51.75" x14ac:dyDescent="0.25">
      <c r="A6667" s="143" t="s">
        <v>3118</v>
      </c>
      <c r="B6667" s="149" t="s">
        <v>3178</v>
      </c>
      <c r="C6667" s="40">
        <v>2022</v>
      </c>
      <c r="D6667" s="158">
        <v>0.4</v>
      </c>
      <c r="E6667" s="112">
        <v>1</v>
      </c>
      <c r="F6667" s="112">
        <v>15</v>
      </c>
      <c r="G6667" s="113">
        <v>14.90701</v>
      </c>
      <c r="H6667" s="173"/>
    </row>
    <row r="6668" spans="1:8" s="131" customFormat="1" ht="51.75" x14ac:dyDescent="0.25">
      <c r="A6668" s="143" t="s">
        <v>3118</v>
      </c>
      <c r="B6668" s="149" t="s">
        <v>3178</v>
      </c>
      <c r="C6668" s="40">
        <v>2022</v>
      </c>
      <c r="D6668" s="158">
        <v>0.4</v>
      </c>
      <c r="E6668" s="112">
        <v>1</v>
      </c>
      <c r="F6668" s="112">
        <v>15</v>
      </c>
      <c r="G6668" s="113">
        <v>14.906840000000001</v>
      </c>
      <c r="H6668" s="173"/>
    </row>
    <row r="6669" spans="1:8" s="131" customFormat="1" ht="51.75" x14ac:dyDescent="0.25">
      <c r="A6669" s="143" t="s">
        <v>3118</v>
      </c>
      <c r="B6669" s="149" t="s">
        <v>3178</v>
      </c>
      <c r="C6669" s="40">
        <v>2022</v>
      </c>
      <c r="D6669" s="158">
        <v>0.4</v>
      </c>
      <c r="E6669" s="112">
        <v>1</v>
      </c>
      <c r="F6669" s="112">
        <v>5</v>
      </c>
      <c r="G6669" s="113">
        <v>32.734009999999998</v>
      </c>
    </row>
    <row r="6670" spans="1:8" s="131" customFormat="1" ht="51.75" x14ac:dyDescent="0.25">
      <c r="A6670" s="143" t="s">
        <v>3118</v>
      </c>
      <c r="B6670" s="149" t="s">
        <v>3178</v>
      </c>
      <c r="C6670" s="40">
        <v>2022</v>
      </c>
      <c r="D6670" s="158">
        <v>0.4</v>
      </c>
      <c r="E6670" s="112">
        <v>1</v>
      </c>
      <c r="F6670" s="112">
        <v>15</v>
      </c>
      <c r="G6670" s="113">
        <v>32.293570000000003</v>
      </c>
    </row>
    <row r="6671" spans="1:8" s="131" customFormat="1" ht="51.75" x14ac:dyDescent="0.25">
      <c r="A6671" s="143" t="s">
        <v>3118</v>
      </c>
      <c r="B6671" s="149" t="s">
        <v>3178</v>
      </c>
      <c r="C6671" s="40">
        <v>2022</v>
      </c>
      <c r="D6671" s="158">
        <v>0.4</v>
      </c>
      <c r="E6671" s="112">
        <v>1</v>
      </c>
      <c r="F6671" s="112">
        <v>15</v>
      </c>
      <c r="G6671" s="113">
        <v>32.293570000000003</v>
      </c>
    </row>
    <row r="6672" spans="1:8" s="131" customFormat="1" ht="51.75" x14ac:dyDescent="0.25">
      <c r="A6672" s="143" t="s">
        <v>3118</v>
      </c>
      <c r="B6672" s="149" t="s">
        <v>3178</v>
      </c>
      <c r="C6672" s="40">
        <v>2022</v>
      </c>
      <c r="D6672" s="158">
        <v>0.4</v>
      </c>
      <c r="E6672" s="112">
        <v>1</v>
      </c>
      <c r="F6672" s="112">
        <v>5</v>
      </c>
      <c r="G6672" s="113">
        <v>32.293570000000003</v>
      </c>
    </row>
    <row r="6673" spans="1:7" s="131" customFormat="1" ht="51.75" x14ac:dyDescent="0.25">
      <c r="A6673" s="143" t="s">
        <v>3118</v>
      </c>
      <c r="B6673" s="149" t="s">
        <v>3179</v>
      </c>
      <c r="C6673" s="40">
        <v>2022</v>
      </c>
      <c r="D6673" s="265" t="s">
        <v>110</v>
      </c>
      <c r="E6673" s="112">
        <v>1</v>
      </c>
      <c r="F6673" s="112">
        <v>5</v>
      </c>
      <c r="G6673" s="113">
        <v>4.4538000000000002</v>
      </c>
    </row>
    <row r="6674" spans="1:7" s="131" customFormat="1" ht="51.75" x14ac:dyDescent="0.25">
      <c r="A6674" s="143" t="s">
        <v>3118</v>
      </c>
      <c r="B6674" s="149" t="s">
        <v>3179</v>
      </c>
      <c r="C6674" s="40">
        <v>2022</v>
      </c>
      <c r="D6674" s="265" t="s">
        <v>110</v>
      </c>
      <c r="E6674" s="112">
        <v>1</v>
      </c>
      <c r="F6674" s="112">
        <v>10</v>
      </c>
      <c r="G6674" s="113">
        <v>4.4538000000000002</v>
      </c>
    </row>
    <row r="6675" spans="1:7" s="131" customFormat="1" ht="51.75" x14ac:dyDescent="0.25">
      <c r="A6675" s="143" t="s">
        <v>3118</v>
      </c>
      <c r="B6675" s="149" t="s">
        <v>3179</v>
      </c>
      <c r="C6675" s="40">
        <v>2022</v>
      </c>
      <c r="D6675" s="265" t="s">
        <v>110</v>
      </c>
      <c r="E6675" s="112">
        <v>1</v>
      </c>
      <c r="F6675" s="112">
        <v>10</v>
      </c>
      <c r="G6675" s="113">
        <v>4.4538000000000002</v>
      </c>
    </row>
    <row r="6676" spans="1:7" s="131" customFormat="1" ht="51.75" x14ac:dyDescent="0.25">
      <c r="A6676" s="143" t="s">
        <v>3118</v>
      </c>
      <c r="B6676" s="149" t="s">
        <v>3179</v>
      </c>
      <c r="C6676" s="40">
        <v>2022</v>
      </c>
      <c r="D6676" s="265" t="s">
        <v>110</v>
      </c>
      <c r="E6676" s="112">
        <v>1</v>
      </c>
      <c r="F6676" s="112">
        <v>15</v>
      </c>
      <c r="G6676" s="113">
        <f>30.65602</f>
        <v>30.656020000000002</v>
      </c>
    </row>
    <row r="6677" spans="1:7" s="131" customFormat="1" ht="51.75" x14ac:dyDescent="0.25">
      <c r="A6677" s="143" t="s">
        <v>3118</v>
      </c>
      <c r="B6677" s="149" t="s">
        <v>3179</v>
      </c>
      <c r="C6677" s="40">
        <v>2022</v>
      </c>
      <c r="D6677" s="265" t="s">
        <v>110</v>
      </c>
      <c r="E6677" s="112">
        <v>1</v>
      </c>
      <c r="F6677" s="112">
        <v>15</v>
      </c>
      <c r="G6677" s="113">
        <f t="shared" ref="G6677:G6680" si="51">30.65602</f>
        <v>30.656020000000002</v>
      </c>
    </row>
    <row r="6678" spans="1:7" s="131" customFormat="1" ht="51.75" x14ac:dyDescent="0.25">
      <c r="A6678" s="143" t="s">
        <v>3118</v>
      </c>
      <c r="B6678" s="149" t="s">
        <v>3179</v>
      </c>
      <c r="C6678" s="40">
        <v>2022</v>
      </c>
      <c r="D6678" s="265" t="s">
        <v>110</v>
      </c>
      <c r="E6678" s="112">
        <v>1</v>
      </c>
      <c r="F6678" s="112">
        <v>15</v>
      </c>
      <c r="G6678" s="113">
        <f t="shared" si="51"/>
        <v>30.656020000000002</v>
      </c>
    </row>
    <row r="6679" spans="1:7" s="131" customFormat="1" ht="51.75" x14ac:dyDescent="0.25">
      <c r="A6679" s="143" t="s">
        <v>3118</v>
      </c>
      <c r="B6679" s="149" t="s">
        <v>3179</v>
      </c>
      <c r="C6679" s="40">
        <v>2022</v>
      </c>
      <c r="D6679" s="265" t="s">
        <v>110</v>
      </c>
      <c r="E6679" s="112">
        <v>1</v>
      </c>
      <c r="F6679" s="112">
        <v>14</v>
      </c>
      <c r="G6679" s="113">
        <v>30.656020000000002</v>
      </c>
    </row>
    <row r="6680" spans="1:7" s="131" customFormat="1" ht="51.75" x14ac:dyDescent="0.25">
      <c r="A6680" s="143" t="s">
        <v>3118</v>
      </c>
      <c r="B6680" s="149" t="s">
        <v>3179</v>
      </c>
      <c r="C6680" s="40">
        <v>2022</v>
      </c>
      <c r="D6680" s="265" t="s">
        <v>110</v>
      </c>
      <c r="E6680" s="112">
        <v>1</v>
      </c>
      <c r="F6680" s="112">
        <v>15</v>
      </c>
      <c r="G6680" s="113">
        <f t="shared" si="51"/>
        <v>30.656020000000002</v>
      </c>
    </row>
    <row r="6681" spans="1:7" s="131" customFormat="1" ht="51.75" x14ac:dyDescent="0.25">
      <c r="A6681" s="143" t="s">
        <v>3118</v>
      </c>
      <c r="B6681" s="149" t="s">
        <v>3179</v>
      </c>
      <c r="C6681" s="40">
        <v>2022</v>
      </c>
      <c r="D6681" s="265" t="s">
        <v>110</v>
      </c>
      <c r="E6681" s="112">
        <v>1</v>
      </c>
      <c r="F6681" s="112">
        <v>8</v>
      </c>
      <c r="G6681" s="113">
        <v>31.69445</v>
      </c>
    </row>
    <row r="6682" spans="1:7" s="131" customFormat="1" ht="51.75" x14ac:dyDescent="0.25">
      <c r="A6682" s="143" t="s">
        <v>3118</v>
      </c>
      <c r="B6682" s="149" t="s">
        <v>3179</v>
      </c>
      <c r="C6682" s="40">
        <v>2022</v>
      </c>
      <c r="D6682" s="265" t="s">
        <v>110</v>
      </c>
      <c r="E6682" s="112">
        <v>1</v>
      </c>
      <c r="F6682" s="112">
        <v>15</v>
      </c>
      <c r="G6682" s="113">
        <f>31.69445</f>
        <v>31.69445</v>
      </c>
    </row>
    <row r="6683" spans="1:7" s="131" customFormat="1" ht="51.75" x14ac:dyDescent="0.25">
      <c r="A6683" s="143" t="s">
        <v>3118</v>
      </c>
      <c r="B6683" s="149" t="s">
        <v>3179</v>
      </c>
      <c r="C6683" s="40">
        <v>2022</v>
      </c>
      <c r="D6683" s="265" t="s">
        <v>110</v>
      </c>
      <c r="E6683" s="112">
        <v>1</v>
      </c>
      <c r="F6683" s="112">
        <v>15</v>
      </c>
      <c r="G6683" s="113">
        <f>31.69445</f>
        <v>31.69445</v>
      </c>
    </row>
    <row r="6684" spans="1:7" s="131" customFormat="1" ht="51.75" x14ac:dyDescent="0.25">
      <c r="A6684" s="143" t="s">
        <v>3118</v>
      </c>
      <c r="B6684" s="149" t="s">
        <v>3179</v>
      </c>
      <c r="C6684" s="40">
        <v>2022</v>
      </c>
      <c r="D6684" s="265" t="s">
        <v>110</v>
      </c>
      <c r="E6684" s="112">
        <v>1</v>
      </c>
      <c r="F6684" s="112">
        <v>5</v>
      </c>
      <c r="G6684" s="113">
        <v>31.69445</v>
      </c>
    </row>
    <row r="6685" spans="1:7" s="131" customFormat="1" ht="51.75" x14ac:dyDescent="0.25">
      <c r="A6685" s="143" t="s">
        <v>3118</v>
      </c>
      <c r="B6685" s="149" t="s">
        <v>3179</v>
      </c>
      <c r="C6685" s="40">
        <v>2022</v>
      </c>
      <c r="D6685" s="265" t="s">
        <v>110</v>
      </c>
      <c r="E6685" s="112">
        <v>4</v>
      </c>
      <c r="F6685" s="112">
        <f>8+8+8+8</f>
        <v>32</v>
      </c>
      <c r="G6685" s="113">
        <f>31.69445*4</f>
        <v>126.7778</v>
      </c>
    </row>
    <row r="6686" spans="1:7" s="131" customFormat="1" ht="51.75" x14ac:dyDescent="0.25">
      <c r="A6686" s="143" t="s">
        <v>3118</v>
      </c>
      <c r="B6686" s="149" t="s">
        <v>3179</v>
      </c>
      <c r="C6686" s="40">
        <v>2022</v>
      </c>
      <c r="D6686" s="265" t="s">
        <v>110</v>
      </c>
      <c r="E6686" s="112">
        <v>2</v>
      </c>
      <c r="F6686" s="112">
        <f>11+11</f>
        <v>22</v>
      </c>
      <c r="G6686" s="113">
        <f>31.69445*2</f>
        <v>63.3889</v>
      </c>
    </row>
    <row r="6687" spans="1:7" s="131" customFormat="1" ht="51.75" x14ac:dyDescent="0.25">
      <c r="A6687" s="143" t="s">
        <v>3118</v>
      </c>
      <c r="B6687" s="149" t="s">
        <v>3179</v>
      </c>
      <c r="C6687" s="40">
        <v>2022</v>
      </c>
      <c r="D6687" s="265" t="s">
        <v>110</v>
      </c>
      <c r="E6687" s="112">
        <v>1</v>
      </c>
      <c r="F6687" s="112">
        <v>5</v>
      </c>
      <c r="G6687" s="113">
        <v>31.69445</v>
      </c>
    </row>
    <row r="6688" spans="1:7" s="131" customFormat="1" ht="51.75" x14ac:dyDescent="0.25">
      <c r="A6688" s="143" t="s">
        <v>3118</v>
      </c>
      <c r="B6688" s="149" t="s">
        <v>3179</v>
      </c>
      <c r="C6688" s="40">
        <v>2022</v>
      </c>
      <c r="D6688" s="265" t="s">
        <v>110</v>
      </c>
      <c r="E6688" s="112">
        <v>1</v>
      </c>
      <c r="F6688" s="112">
        <v>15</v>
      </c>
      <c r="G6688" s="113">
        <f>31.69445</f>
        <v>31.69445</v>
      </c>
    </row>
    <row r="6689" spans="1:7" s="131" customFormat="1" ht="51.75" x14ac:dyDescent="0.25">
      <c r="A6689" s="143" t="s">
        <v>3118</v>
      </c>
      <c r="B6689" s="149" t="s">
        <v>3179</v>
      </c>
      <c r="C6689" s="40">
        <v>2022</v>
      </c>
      <c r="D6689" s="265" t="s">
        <v>110</v>
      </c>
      <c r="E6689" s="112">
        <v>1</v>
      </c>
      <c r="F6689" s="112">
        <v>15</v>
      </c>
      <c r="G6689" s="113">
        <f>31.69445</f>
        <v>31.69445</v>
      </c>
    </row>
    <row r="6690" spans="1:7" s="131" customFormat="1" ht="51.75" x14ac:dyDescent="0.25">
      <c r="A6690" s="143" t="s">
        <v>3118</v>
      </c>
      <c r="B6690" s="149" t="s">
        <v>3179</v>
      </c>
      <c r="C6690" s="40">
        <v>2022</v>
      </c>
      <c r="D6690" s="265" t="s">
        <v>110</v>
      </c>
      <c r="E6690" s="112">
        <v>1</v>
      </c>
      <c r="F6690" s="112">
        <v>15</v>
      </c>
      <c r="G6690" s="113">
        <v>15.64433</v>
      </c>
    </row>
    <row r="6691" spans="1:7" s="131" customFormat="1" ht="51.75" x14ac:dyDescent="0.25">
      <c r="A6691" s="143" t="s">
        <v>3118</v>
      </c>
      <c r="B6691" s="149" t="str">
        <f>B4839</f>
        <v>Техническое перевооружение комплексной системы учета электроэнергии с автоматизированным сбором данных Грачевских РЭС в рамках реализации мероприятий технологического присоединения  (до 15 кВт)</v>
      </c>
      <c r="C6691" s="40">
        <v>2022</v>
      </c>
      <c r="D6691" s="265" t="s">
        <v>110</v>
      </c>
      <c r="E6691" s="112">
        <v>1</v>
      </c>
      <c r="F6691" s="112">
        <v>1</v>
      </c>
      <c r="G6691" s="113">
        <v>9.0323100000000007</v>
      </c>
    </row>
    <row r="6692" spans="1:7" s="131" customFormat="1" ht="51.75" x14ac:dyDescent="0.25">
      <c r="A6692" s="143" t="s">
        <v>3118</v>
      </c>
      <c r="B6692" s="149" t="str">
        <f>B4840</f>
        <v>Техническое перевооружение комплексной системы учета электроэнергии с автоматизированным сбором данных Грачевских РЭС в рамках реализации мероприятий технологического присоединения  (до 15 кВт)</v>
      </c>
      <c r="C6692" s="40">
        <v>2022</v>
      </c>
      <c r="D6692" s="265" t="s">
        <v>110</v>
      </c>
      <c r="E6692" s="112">
        <v>1</v>
      </c>
      <c r="F6692" s="112">
        <v>14</v>
      </c>
      <c r="G6692" s="113">
        <v>6.2762900000000004</v>
      </c>
    </row>
    <row r="6693" spans="1:7" s="131" customFormat="1" ht="51.75" x14ac:dyDescent="0.25">
      <c r="A6693" s="143" t="s">
        <v>3118</v>
      </c>
      <c r="B6693" s="149" t="s">
        <v>3151</v>
      </c>
      <c r="C6693" s="40">
        <v>2022</v>
      </c>
      <c r="D6693" s="265" t="s">
        <v>110</v>
      </c>
      <c r="E6693" s="112">
        <v>1</v>
      </c>
      <c r="F6693" s="112">
        <v>15</v>
      </c>
      <c r="G6693" s="113">
        <v>14.41954</v>
      </c>
    </row>
    <row r="6694" spans="1:7" s="131" customFormat="1" ht="51.75" x14ac:dyDescent="0.25">
      <c r="A6694" s="143" t="s">
        <v>3118</v>
      </c>
      <c r="B6694" s="149" t="s">
        <v>3151</v>
      </c>
      <c r="C6694" s="40">
        <v>2022</v>
      </c>
      <c r="D6694" s="265" t="s">
        <v>110</v>
      </c>
      <c r="E6694" s="112">
        <v>1</v>
      </c>
      <c r="F6694" s="112">
        <v>12</v>
      </c>
      <c r="G6694" s="113">
        <v>14.41954</v>
      </c>
    </row>
    <row r="6695" spans="1:7" s="131" customFormat="1" ht="51.75" x14ac:dyDescent="0.25">
      <c r="A6695" s="143" t="s">
        <v>3118</v>
      </c>
      <c r="B6695" s="149" t="s">
        <v>3151</v>
      </c>
      <c r="C6695" s="40">
        <v>2022</v>
      </c>
      <c r="D6695" s="265" t="s">
        <v>110</v>
      </c>
      <c r="E6695" s="112">
        <v>1</v>
      </c>
      <c r="F6695" s="112">
        <v>15</v>
      </c>
      <c r="G6695" s="113">
        <v>14.41954</v>
      </c>
    </row>
    <row r="6696" spans="1:7" s="131" customFormat="1" ht="51.75" x14ac:dyDescent="0.25">
      <c r="A6696" s="143" t="s">
        <v>3118</v>
      </c>
      <c r="B6696" s="149" t="s">
        <v>3151</v>
      </c>
      <c r="C6696" s="40">
        <v>2022</v>
      </c>
      <c r="D6696" s="265" t="s">
        <v>110</v>
      </c>
      <c r="E6696" s="112">
        <v>1</v>
      </c>
      <c r="F6696" s="112">
        <v>15</v>
      </c>
      <c r="G6696" s="113">
        <v>14.41954</v>
      </c>
    </row>
    <row r="6697" spans="1:7" s="131" customFormat="1" ht="51.75" x14ac:dyDescent="0.25">
      <c r="A6697" s="143" t="s">
        <v>3118</v>
      </c>
      <c r="B6697" s="149" t="s">
        <v>3151</v>
      </c>
      <c r="C6697" s="40">
        <v>2022</v>
      </c>
      <c r="D6697" s="265" t="s">
        <v>110</v>
      </c>
      <c r="E6697" s="112">
        <v>1</v>
      </c>
      <c r="F6697" s="112">
        <v>15</v>
      </c>
      <c r="G6697" s="113">
        <v>14.41954</v>
      </c>
    </row>
    <row r="6698" spans="1:7" s="131" customFormat="1" ht="51.75" x14ac:dyDescent="0.25">
      <c r="A6698" s="143" t="s">
        <v>3118</v>
      </c>
      <c r="B6698" s="149" t="s">
        <v>3151</v>
      </c>
      <c r="C6698" s="40">
        <v>2022</v>
      </c>
      <c r="D6698" s="265" t="s">
        <v>110</v>
      </c>
      <c r="E6698" s="112">
        <v>1</v>
      </c>
      <c r="F6698" s="112">
        <v>4</v>
      </c>
      <c r="G6698" s="113">
        <v>14.41954</v>
      </c>
    </row>
    <row r="6699" spans="1:7" s="131" customFormat="1" ht="51.75" x14ac:dyDescent="0.25">
      <c r="A6699" s="143" t="s">
        <v>3118</v>
      </c>
      <c r="B6699" s="149" t="s">
        <v>3151</v>
      </c>
      <c r="C6699" s="40">
        <v>2022</v>
      </c>
      <c r="D6699" s="265" t="s">
        <v>110</v>
      </c>
      <c r="E6699" s="112">
        <v>1</v>
      </c>
      <c r="F6699" s="112">
        <v>8</v>
      </c>
      <c r="G6699" s="113">
        <v>14.41954</v>
      </c>
    </row>
    <row r="6700" spans="1:7" s="131" customFormat="1" ht="51.75" x14ac:dyDescent="0.25">
      <c r="A6700" s="143" t="s">
        <v>3118</v>
      </c>
      <c r="B6700" s="149" t="s">
        <v>3151</v>
      </c>
      <c r="C6700" s="40">
        <v>2022</v>
      </c>
      <c r="D6700" s="265" t="s">
        <v>110</v>
      </c>
      <c r="E6700" s="112">
        <v>1</v>
      </c>
      <c r="F6700" s="112">
        <v>15</v>
      </c>
      <c r="G6700" s="113">
        <v>14.41954</v>
      </c>
    </row>
    <row r="6701" spans="1:7" s="131" customFormat="1" ht="51.75" x14ac:dyDescent="0.25">
      <c r="A6701" s="143" t="s">
        <v>3118</v>
      </c>
      <c r="B6701" s="149" t="s">
        <v>3151</v>
      </c>
      <c r="C6701" s="40">
        <v>2022</v>
      </c>
      <c r="D6701" s="265" t="s">
        <v>110</v>
      </c>
      <c r="E6701" s="112">
        <v>1</v>
      </c>
      <c r="F6701" s="112">
        <v>15</v>
      </c>
      <c r="G6701" s="113">
        <v>14.41954</v>
      </c>
    </row>
    <row r="6702" spans="1:7" s="131" customFormat="1" ht="51.75" x14ac:dyDescent="0.25">
      <c r="A6702" s="143" t="s">
        <v>3118</v>
      </c>
      <c r="B6702" s="149" t="s">
        <v>3151</v>
      </c>
      <c r="C6702" s="40">
        <v>2022</v>
      </c>
      <c r="D6702" s="265" t="s">
        <v>110</v>
      </c>
      <c r="E6702" s="112">
        <v>1</v>
      </c>
      <c r="F6702" s="112">
        <v>8</v>
      </c>
      <c r="G6702" s="113">
        <v>14.41954</v>
      </c>
    </row>
    <row r="6703" spans="1:7" s="131" customFormat="1" ht="51.75" x14ac:dyDescent="0.25">
      <c r="A6703" s="143" t="s">
        <v>3118</v>
      </c>
      <c r="B6703" s="149" t="s">
        <v>3151</v>
      </c>
      <c r="C6703" s="40">
        <v>2022</v>
      </c>
      <c r="D6703" s="265" t="s">
        <v>110</v>
      </c>
      <c r="E6703" s="112">
        <v>1</v>
      </c>
      <c r="F6703" s="112">
        <v>15</v>
      </c>
      <c r="G6703" s="113">
        <v>14.41954</v>
      </c>
    </row>
    <row r="6704" spans="1:7" s="131" customFormat="1" ht="51.75" x14ac:dyDescent="0.25">
      <c r="A6704" s="143" t="s">
        <v>3118</v>
      </c>
      <c r="B6704" s="149" t="s">
        <v>3151</v>
      </c>
      <c r="C6704" s="40">
        <v>2022</v>
      </c>
      <c r="D6704" s="265" t="s">
        <v>110</v>
      </c>
      <c r="E6704" s="112">
        <v>1</v>
      </c>
      <c r="F6704" s="112">
        <v>8</v>
      </c>
      <c r="G6704" s="113">
        <v>14.41954</v>
      </c>
    </row>
    <row r="6705" spans="1:7" s="131" customFormat="1" ht="51.75" x14ac:dyDescent="0.25">
      <c r="A6705" s="143" t="s">
        <v>3118</v>
      </c>
      <c r="B6705" s="149" t="s">
        <v>3151</v>
      </c>
      <c r="C6705" s="40">
        <v>2022</v>
      </c>
      <c r="D6705" s="265" t="s">
        <v>110</v>
      </c>
      <c r="E6705" s="112">
        <v>1</v>
      </c>
      <c r="F6705" s="112">
        <v>4</v>
      </c>
      <c r="G6705" s="113">
        <v>14.41954</v>
      </c>
    </row>
    <row r="6706" spans="1:7" s="131" customFormat="1" ht="51.75" x14ac:dyDescent="0.25">
      <c r="A6706" s="143" t="s">
        <v>3118</v>
      </c>
      <c r="B6706" s="149" t="s">
        <v>3151</v>
      </c>
      <c r="C6706" s="40">
        <v>2022</v>
      </c>
      <c r="D6706" s="265" t="s">
        <v>110</v>
      </c>
      <c r="E6706" s="112">
        <v>1</v>
      </c>
      <c r="F6706" s="112">
        <v>11.5</v>
      </c>
      <c r="G6706" s="113">
        <v>14.41954</v>
      </c>
    </row>
    <row r="6707" spans="1:7" s="131" customFormat="1" ht="51.75" x14ac:dyDescent="0.25">
      <c r="A6707" s="143" t="s">
        <v>3118</v>
      </c>
      <c r="B6707" s="149" t="s">
        <v>3151</v>
      </c>
      <c r="C6707" s="40">
        <v>2022</v>
      </c>
      <c r="D6707" s="265" t="s">
        <v>110</v>
      </c>
      <c r="E6707" s="112">
        <v>1</v>
      </c>
      <c r="F6707" s="112">
        <v>15</v>
      </c>
      <c r="G6707" s="113">
        <v>14.41954</v>
      </c>
    </row>
    <row r="6708" spans="1:7" s="131" customFormat="1" ht="51.75" x14ac:dyDescent="0.25">
      <c r="A6708" s="143" t="s">
        <v>3118</v>
      </c>
      <c r="B6708" s="149" t="s">
        <v>3151</v>
      </c>
      <c r="C6708" s="40">
        <v>2022</v>
      </c>
      <c r="D6708" s="265" t="s">
        <v>110</v>
      </c>
      <c r="E6708" s="112">
        <v>1</v>
      </c>
      <c r="F6708" s="112">
        <v>15</v>
      </c>
      <c r="G6708" s="113">
        <v>14.41954</v>
      </c>
    </row>
    <row r="6709" spans="1:7" s="131" customFormat="1" ht="51.75" x14ac:dyDescent="0.25">
      <c r="A6709" s="143" t="s">
        <v>3118</v>
      </c>
      <c r="B6709" s="149" t="s">
        <v>3151</v>
      </c>
      <c r="C6709" s="40">
        <v>2022</v>
      </c>
      <c r="D6709" s="265" t="s">
        <v>110</v>
      </c>
      <c r="E6709" s="112">
        <v>1</v>
      </c>
      <c r="F6709" s="112">
        <v>15</v>
      </c>
      <c r="G6709" s="113">
        <v>14.41954</v>
      </c>
    </row>
    <row r="6710" spans="1:7" s="131" customFormat="1" ht="51.75" x14ac:dyDescent="0.25">
      <c r="A6710" s="143" t="s">
        <v>3118</v>
      </c>
      <c r="B6710" s="149" t="s">
        <v>3151</v>
      </c>
      <c r="C6710" s="40">
        <v>2022</v>
      </c>
      <c r="D6710" s="265" t="s">
        <v>110</v>
      </c>
      <c r="E6710" s="112">
        <v>1</v>
      </c>
      <c r="F6710" s="112">
        <v>15</v>
      </c>
      <c r="G6710" s="113">
        <v>14.41954</v>
      </c>
    </row>
    <row r="6711" spans="1:7" s="131" customFormat="1" ht="51.75" x14ac:dyDescent="0.25">
      <c r="A6711" s="143" t="s">
        <v>3118</v>
      </c>
      <c r="B6711" s="149" t="s">
        <v>3151</v>
      </c>
      <c r="C6711" s="40">
        <v>2022</v>
      </c>
      <c r="D6711" s="265" t="s">
        <v>110</v>
      </c>
      <c r="E6711" s="112">
        <v>1</v>
      </c>
      <c r="F6711" s="112">
        <v>10</v>
      </c>
      <c r="G6711" s="113">
        <v>14.41954</v>
      </c>
    </row>
    <row r="6712" spans="1:7" s="131" customFormat="1" ht="51.75" x14ac:dyDescent="0.25">
      <c r="A6712" s="143" t="s">
        <v>3118</v>
      </c>
      <c r="B6712" s="149" t="s">
        <v>3151</v>
      </c>
      <c r="C6712" s="40">
        <v>2022</v>
      </c>
      <c r="D6712" s="265" t="s">
        <v>110</v>
      </c>
      <c r="E6712" s="112">
        <v>1</v>
      </c>
      <c r="F6712" s="112">
        <v>15</v>
      </c>
      <c r="G6712" s="113">
        <v>14.41954</v>
      </c>
    </row>
    <row r="6713" spans="1:7" s="131" customFormat="1" ht="51.75" x14ac:dyDescent="0.25">
      <c r="A6713" s="143" t="s">
        <v>3118</v>
      </c>
      <c r="B6713" s="149" t="s">
        <v>3151</v>
      </c>
      <c r="C6713" s="40">
        <v>2022</v>
      </c>
      <c r="D6713" s="265" t="s">
        <v>110</v>
      </c>
      <c r="E6713" s="112">
        <v>1</v>
      </c>
      <c r="F6713" s="112">
        <v>15</v>
      </c>
      <c r="G6713" s="113">
        <v>14.41954</v>
      </c>
    </row>
    <row r="6714" spans="1:7" s="131" customFormat="1" ht="51.75" x14ac:dyDescent="0.25">
      <c r="A6714" s="143" t="s">
        <v>3118</v>
      </c>
      <c r="B6714" s="149" t="s">
        <v>3151</v>
      </c>
      <c r="C6714" s="40">
        <v>2022</v>
      </c>
      <c r="D6714" s="265" t="s">
        <v>110</v>
      </c>
      <c r="E6714" s="112">
        <v>1</v>
      </c>
      <c r="F6714" s="112">
        <v>15</v>
      </c>
      <c r="G6714" s="113">
        <v>14.41954</v>
      </c>
    </row>
    <row r="6715" spans="1:7" s="131" customFormat="1" ht="51.75" x14ac:dyDescent="0.25">
      <c r="A6715" s="143" t="s">
        <v>3118</v>
      </c>
      <c r="B6715" s="149" t="s">
        <v>3151</v>
      </c>
      <c r="C6715" s="40">
        <v>2022</v>
      </c>
      <c r="D6715" s="265" t="s">
        <v>110</v>
      </c>
      <c r="E6715" s="112">
        <v>1</v>
      </c>
      <c r="F6715" s="112">
        <v>15</v>
      </c>
      <c r="G6715" s="113">
        <v>14.41954</v>
      </c>
    </row>
    <row r="6716" spans="1:7" s="131" customFormat="1" ht="51.75" x14ac:dyDescent="0.25">
      <c r="A6716" s="143" t="s">
        <v>3118</v>
      </c>
      <c r="B6716" s="149" t="s">
        <v>3151</v>
      </c>
      <c r="C6716" s="40">
        <v>2022</v>
      </c>
      <c r="D6716" s="265" t="s">
        <v>110</v>
      </c>
      <c r="E6716" s="112">
        <v>1</v>
      </c>
      <c r="F6716" s="112">
        <v>15</v>
      </c>
      <c r="G6716" s="113">
        <v>14.41954</v>
      </c>
    </row>
    <row r="6717" spans="1:7" s="131" customFormat="1" ht="51.75" x14ac:dyDescent="0.25">
      <c r="A6717" s="143" t="s">
        <v>3118</v>
      </c>
      <c r="B6717" s="149" t="s">
        <v>3151</v>
      </c>
      <c r="C6717" s="40">
        <v>2022</v>
      </c>
      <c r="D6717" s="265" t="s">
        <v>110</v>
      </c>
      <c r="E6717" s="112">
        <v>1</v>
      </c>
      <c r="F6717" s="112">
        <v>15</v>
      </c>
      <c r="G6717" s="113">
        <v>14.41954</v>
      </c>
    </row>
    <row r="6718" spans="1:7" s="131" customFormat="1" ht="51.75" x14ac:dyDescent="0.25">
      <c r="A6718" s="143" t="s">
        <v>3118</v>
      </c>
      <c r="B6718" s="149" t="s">
        <v>3151</v>
      </c>
      <c r="C6718" s="40">
        <v>2022</v>
      </c>
      <c r="D6718" s="265" t="s">
        <v>110</v>
      </c>
      <c r="E6718" s="112">
        <v>1</v>
      </c>
      <c r="F6718" s="112">
        <v>15</v>
      </c>
      <c r="G6718" s="113">
        <v>14.41954</v>
      </c>
    </row>
    <row r="6719" spans="1:7" s="131" customFormat="1" ht="51.75" x14ac:dyDescent="0.25">
      <c r="A6719" s="143" t="s">
        <v>3118</v>
      </c>
      <c r="B6719" s="149" t="s">
        <v>3151</v>
      </c>
      <c r="C6719" s="40">
        <v>2022</v>
      </c>
      <c r="D6719" s="265" t="s">
        <v>110</v>
      </c>
      <c r="E6719" s="112">
        <v>1</v>
      </c>
      <c r="F6719" s="112">
        <v>15</v>
      </c>
      <c r="G6719" s="113">
        <v>14.41954</v>
      </c>
    </row>
    <row r="6720" spans="1:7" s="131" customFormat="1" ht="51.75" x14ac:dyDescent="0.25">
      <c r="A6720" s="143" t="s">
        <v>3118</v>
      </c>
      <c r="B6720" s="149" t="s">
        <v>3151</v>
      </c>
      <c r="C6720" s="40">
        <v>2022</v>
      </c>
      <c r="D6720" s="265" t="s">
        <v>110</v>
      </c>
      <c r="E6720" s="112">
        <v>1</v>
      </c>
      <c r="F6720" s="112">
        <v>15</v>
      </c>
      <c r="G6720" s="113">
        <v>14.41954</v>
      </c>
    </row>
    <row r="6721" spans="1:7" s="131" customFormat="1" ht="51.75" x14ac:dyDescent="0.25">
      <c r="A6721" s="143" t="s">
        <v>3118</v>
      </c>
      <c r="B6721" s="149" t="s">
        <v>3151</v>
      </c>
      <c r="C6721" s="40">
        <v>2022</v>
      </c>
      <c r="D6721" s="265" t="s">
        <v>110</v>
      </c>
      <c r="E6721" s="112">
        <v>1</v>
      </c>
      <c r="F6721" s="112">
        <v>7</v>
      </c>
      <c r="G6721" s="113">
        <v>14.41954</v>
      </c>
    </row>
    <row r="6722" spans="1:7" s="131" customFormat="1" ht="51.75" x14ac:dyDescent="0.25">
      <c r="A6722" s="143" t="s">
        <v>3118</v>
      </c>
      <c r="B6722" s="149" t="s">
        <v>3151</v>
      </c>
      <c r="C6722" s="40">
        <v>2022</v>
      </c>
      <c r="D6722" s="265" t="s">
        <v>110</v>
      </c>
      <c r="E6722" s="112">
        <v>1</v>
      </c>
      <c r="F6722" s="112">
        <v>15</v>
      </c>
      <c r="G6722" s="113">
        <v>14.41954</v>
      </c>
    </row>
    <row r="6723" spans="1:7" s="131" customFormat="1" ht="51.75" x14ac:dyDescent="0.25">
      <c r="A6723" s="143" t="s">
        <v>3118</v>
      </c>
      <c r="B6723" s="149" t="s">
        <v>3151</v>
      </c>
      <c r="C6723" s="40">
        <v>2022</v>
      </c>
      <c r="D6723" s="265" t="s">
        <v>110</v>
      </c>
      <c r="E6723" s="112">
        <v>1</v>
      </c>
      <c r="F6723" s="112">
        <v>15</v>
      </c>
      <c r="G6723" s="113">
        <v>14.41954</v>
      </c>
    </row>
    <row r="6724" spans="1:7" s="131" customFormat="1" ht="51.75" x14ac:dyDescent="0.25">
      <c r="A6724" s="143" t="s">
        <v>3118</v>
      </c>
      <c r="B6724" s="149" t="s">
        <v>3151</v>
      </c>
      <c r="C6724" s="40">
        <v>2022</v>
      </c>
      <c r="D6724" s="265" t="s">
        <v>110</v>
      </c>
      <c r="E6724" s="112">
        <v>1</v>
      </c>
      <c r="F6724" s="112">
        <v>15</v>
      </c>
      <c r="G6724" s="113">
        <v>14.41954</v>
      </c>
    </row>
    <row r="6725" spans="1:7" s="131" customFormat="1" ht="51.75" x14ac:dyDescent="0.25">
      <c r="A6725" s="143" t="s">
        <v>3118</v>
      </c>
      <c r="B6725" s="149" t="s">
        <v>3151</v>
      </c>
      <c r="C6725" s="40">
        <v>2022</v>
      </c>
      <c r="D6725" s="265" t="s">
        <v>110</v>
      </c>
      <c r="E6725" s="112">
        <v>1</v>
      </c>
      <c r="F6725" s="112">
        <v>4</v>
      </c>
      <c r="G6725" s="113">
        <v>14.41954</v>
      </c>
    </row>
    <row r="6726" spans="1:7" s="131" customFormat="1" ht="51.75" x14ac:dyDescent="0.25">
      <c r="A6726" s="143" t="s">
        <v>3118</v>
      </c>
      <c r="B6726" s="149" t="s">
        <v>3151</v>
      </c>
      <c r="C6726" s="40">
        <v>2022</v>
      </c>
      <c r="D6726" s="265" t="s">
        <v>110</v>
      </c>
      <c r="E6726" s="112">
        <v>1</v>
      </c>
      <c r="F6726" s="112">
        <v>15</v>
      </c>
      <c r="G6726" s="113">
        <v>14.41954</v>
      </c>
    </row>
    <row r="6727" spans="1:7" s="131" customFormat="1" ht="51.75" x14ac:dyDescent="0.25">
      <c r="A6727" s="143" t="s">
        <v>3118</v>
      </c>
      <c r="B6727" s="149" t="s">
        <v>3151</v>
      </c>
      <c r="C6727" s="40">
        <v>2022</v>
      </c>
      <c r="D6727" s="265" t="s">
        <v>110</v>
      </c>
      <c r="E6727" s="112">
        <v>1</v>
      </c>
      <c r="F6727" s="112">
        <v>15</v>
      </c>
      <c r="G6727" s="113">
        <v>14.41954</v>
      </c>
    </row>
    <row r="6728" spans="1:7" s="131" customFormat="1" ht="51.75" x14ac:dyDescent="0.25">
      <c r="A6728" s="143" t="s">
        <v>3118</v>
      </c>
      <c r="B6728" s="149" t="s">
        <v>3151</v>
      </c>
      <c r="C6728" s="40">
        <v>2022</v>
      </c>
      <c r="D6728" s="265" t="s">
        <v>110</v>
      </c>
      <c r="E6728" s="112">
        <v>1</v>
      </c>
      <c r="F6728" s="112">
        <v>12</v>
      </c>
      <c r="G6728" s="113">
        <v>14.41954</v>
      </c>
    </row>
    <row r="6729" spans="1:7" s="131" customFormat="1" ht="51.75" x14ac:dyDescent="0.25">
      <c r="A6729" s="143" t="s">
        <v>3118</v>
      </c>
      <c r="B6729" s="149" t="s">
        <v>3151</v>
      </c>
      <c r="C6729" s="40">
        <v>2022</v>
      </c>
      <c r="D6729" s="265" t="s">
        <v>110</v>
      </c>
      <c r="E6729" s="112">
        <v>1</v>
      </c>
      <c r="F6729" s="112">
        <v>10</v>
      </c>
      <c r="G6729" s="113">
        <v>14.41954</v>
      </c>
    </row>
    <row r="6730" spans="1:7" s="131" customFormat="1" ht="51.75" x14ac:dyDescent="0.25">
      <c r="A6730" s="143" t="s">
        <v>3118</v>
      </c>
      <c r="B6730" s="149" t="s">
        <v>3151</v>
      </c>
      <c r="C6730" s="40">
        <v>2022</v>
      </c>
      <c r="D6730" s="265" t="s">
        <v>110</v>
      </c>
      <c r="E6730" s="112">
        <v>1</v>
      </c>
      <c r="F6730" s="112">
        <v>15</v>
      </c>
      <c r="G6730" s="113">
        <v>14.41954</v>
      </c>
    </row>
    <row r="6731" spans="1:7" s="131" customFormat="1" ht="51.75" collapsed="1" x14ac:dyDescent="0.25">
      <c r="A6731" s="143" t="s">
        <v>3118</v>
      </c>
      <c r="B6731" s="149" t="s">
        <v>3151</v>
      </c>
      <c r="C6731" s="40">
        <v>2022</v>
      </c>
      <c r="D6731" s="265" t="s">
        <v>110</v>
      </c>
      <c r="E6731" s="112">
        <v>1</v>
      </c>
      <c r="F6731" s="112">
        <v>15</v>
      </c>
      <c r="G6731" s="113">
        <v>14.572242399999999</v>
      </c>
    </row>
    <row r="6732" spans="1:7" s="131" customFormat="1" ht="51.75" x14ac:dyDescent="0.25">
      <c r="A6732" s="143" t="s">
        <v>3118</v>
      </c>
      <c r="B6732" s="149" t="s">
        <v>3151</v>
      </c>
      <c r="C6732" s="40">
        <v>2022</v>
      </c>
      <c r="D6732" s="265" t="s">
        <v>110</v>
      </c>
      <c r="E6732" s="112">
        <v>1</v>
      </c>
      <c r="F6732" s="112">
        <v>14.5</v>
      </c>
      <c r="G6732" s="113">
        <v>14.572242399999999</v>
      </c>
    </row>
    <row r="6733" spans="1:7" s="131" customFormat="1" ht="51.75" x14ac:dyDescent="0.25">
      <c r="A6733" s="143" t="s">
        <v>3118</v>
      </c>
      <c r="B6733" s="149" t="s">
        <v>3151</v>
      </c>
      <c r="C6733" s="40">
        <v>2022</v>
      </c>
      <c r="D6733" s="265" t="s">
        <v>110</v>
      </c>
      <c r="E6733" s="112">
        <v>1</v>
      </c>
      <c r="F6733" s="112">
        <v>15</v>
      </c>
      <c r="G6733" s="113">
        <v>14.572242399999999</v>
      </c>
    </row>
    <row r="6734" spans="1:7" s="131" customFormat="1" ht="51.75" x14ac:dyDescent="0.25">
      <c r="A6734" s="143" t="s">
        <v>3118</v>
      </c>
      <c r="B6734" s="149" t="s">
        <v>3151</v>
      </c>
      <c r="C6734" s="40">
        <v>2022</v>
      </c>
      <c r="D6734" s="265" t="s">
        <v>110</v>
      </c>
      <c r="E6734" s="112">
        <v>1</v>
      </c>
      <c r="F6734" s="112">
        <v>12</v>
      </c>
      <c r="G6734" s="113">
        <v>14.572242399999999</v>
      </c>
    </row>
    <row r="6735" spans="1:7" s="131" customFormat="1" ht="51.75" x14ac:dyDescent="0.25">
      <c r="A6735" s="143" t="s">
        <v>3118</v>
      </c>
      <c r="B6735" s="149" t="s">
        <v>3151</v>
      </c>
      <c r="C6735" s="40">
        <v>2022</v>
      </c>
      <c r="D6735" s="265" t="s">
        <v>110</v>
      </c>
      <c r="E6735" s="112">
        <v>1</v>
      </c>
      <c r="F6735" s="112">
        <v>15</v>
      </c>
      <c r="G6735" s="113">
        <v>14.572242399999999</v>
      </c>
    </row>
    <row r="6736" spans="1:7" s="131" customFormat="1" ht="51.75" x14ac:dyDescent="0.25">
      <c r="A6736" s="143" t="s">
        <v>3118</v>
      </c>
      <c r="B6736" s="149" t="s">
        <v>3151</v>
      </c>
      <c r="C6736" s="40">
        <v>2022</v>
      </c>
      <c r="D6736" s="265" t="s">
        <v>110</v>
      </c>
      <c r="E6736" s="112">
        <v>1</v>
      </c>
      <c r="F6736" s="112">
        <v>15</v>
      </c>
      <c r="G6736" s="113">
        <v>14.572242399999999</v>
      </c>
    </row>
    <row r="6737" spans="1:7" s="131" customFormat="1" ht="51.75" x14ac:dyDescent="0.25">
      <c r="A6737" s="143" t="s">
        <v>3118</v>
      </c>
      <c r="B6737" s="149" t="s">
        <v>3151</v>
      </c>
      <c r="C6737" s="40">
        <v>2022</v>
      </c>
      <c r="D6737" s="265" t="s">
        <v>110</v>
      </c>
      <c r="E6737" s="112">
        <v>1</v>
      </c>
      <c r="F6737" s="112">
        <v>15</v>
      </c>
      <c r="G6737" s="113">
        <v>14.572242399999999</v>
      </c>
    </row>
    <row r="6738" spans="1:7" s="131" customFormat="1" ht="51.75" x14ac:dyDescent="0.25">
      <c r="A6738" s="143" t="s">
        <v>3118</v>
      </c>
      <c r="B6738" s="149" t="s">
        <v>3151</v>
      </c>
      <c r="C6738" s="40">
        <v>2022</v>
      </c>
      <c r="D6738" s="265" t="s">
        <v>110</v>
      </c>
      <c r="E6738" s="112">
        <v>1</v>
      </c>
      <c r="F6738" s="112">
        <v>7</v>
      </c>
      <c r="G6738" s="113">
        <v>14.572242399999999</v>
      </c>
    </row>
    <row r="6739" spans="1:7" s="131" customFormat="1" ht="51.75" x14ac:dyDescent="0.25">
      <c r="A6739" s="143" t="s">
        <v>3118</v>
      </c>
      <c r="B6739" s="149" t="s">
        <v>3151</v>
      </c>
      <c r="C6739" s="40">
        <v>2022</v>
      </c>
      <c r="D6739" s="265" t="s">
        <v>110</v>
      </c>
      <c r="E6739" s="112">
        <v>1</v>
      </c>
      <c r="F6739" s="112">
        <v>10</v>
      </c>
      <c r="G6739" s="113">
        <v>14.572242399999999</v>
      </c>
    </row>
    <row r="6740" spans="1:7" s="131" customFormat="1" ht="51.75" x14ac:dyDescent="0.25">
      <c r="A6740" s="143" t="s">
        <v>3118</v>
      </c>
      <c r="B6740" s="149" t="s">
        <v>3151</v>
      </c>
      <c r="C6740" s="40">
        <v>2022</v>
      </c>
      <c r="D6740" s="265" t="s">
        <v>110</v>
      </c>
      <c r="E6740" s="112">
        <v>1</v>
      </c>
      <c r="F6740" s="112">
        <v>15</v>
      </c>
      <c r="G6740" s="113">
        <v>14.572242399999999</v>
      </c>
    </row>
    <row r="6741" spans="1:7" s="131" customFormat="1" ht="51.75" x14ac:dyDescent="0.25">
      <c r="A6741" s="143" t="s">
        <v>3118</v>
      </c>
      <c r="B6741" s="149" t="s">
        <v>3151</v>
      </c>
      <c r="C6741" s="40">
        <v>2022</v>
      </c>
      <c r="D6741" s="265" t="s">
        <v>110</v>
      </c>
      <c r="E6741" s="112">
        <v>1</v>
      </c>
      <c r="F6741" s="112">
        <v>15</v>
      </c>
      <c r="G6741" s="113">
        <v>14.572242399999999</v>
      </c>
    </row>
    <row r="6742" spans="1:7" s="131" customFormat="1" ht="51.75" x14ac:dyDescent="0.25">
      <c r="A6742" s="143" t="s">
        <v>3118</v>
      </c>
      <c r="B6742" s="149" t="s">
        <v>3151</v>
      </c>
      <c r="C6742" s="40">
        <v>2022</v>
      </c>
      <c r="D6742" s="265" t="s">
        <v>110</v>
      </c>
      <c r="E6742" s="112">
        <v>1</v>
      </c>
      <c r="F6742" s="112">
        <v>15</v>
      </c>
      <c r="G6742" s="113">
        <v>14.572242399999999</v>
      </c>
    </row>
    <row r="6743" spans="1:7" s="131" customFormat="1" ht="51.75" x14ac:dyDescent="0.25">
      <c r="A6743" s="143" t="s">
        <v>3118</v>
      </c>
      <c r="B6743" s="149" t="s">
        <v>3151</v>
      </c>
      <c r="C6743" s="40">
        <v>2022</v>
      </c>
      <c r="D6743" s="265" t="s">
        <v>110</v>
      </c>
      <c r="E6743" s="112">
        <v>1</v>
      </c>
      <c r="F6743" s="112">
        <v>15</v>
      </c>
      <c r="G6743" s="113">
        <v>14.572242399999999</v>
      </c>
    </row>
    <row r="6744" spans="1:7" s="131" customFormat="1" ht="51.75" x14ac:dyDescent="0.25">
      <c r="A6744" s="143" t="s">
        <v>3118</v>
      </c>
      <c r="B6744" s="149" t="s">
        <v>3151</v>
      </c>
      <c r="C6744" s="40">
        <v>2022</v>
      </c>
      <c r="D6744" s="265" t="s">
        <v>110</v>
      </c>
      <c r="E6744" s="112">
        <v>1</v>
      </c>
      <c r="F6744" s="112">
        <v>15</v>
      </c>
      <c r="G6744" s="113">
        <v>14.5723524</v>
      </c>
    </row>
    <row r="6745" spans="1:7" s="131" customFormat="1" ht="51.75" x14ac:dyDescent="0.25">
      <c r="A6745" s="143" t="s">
        <v>3118</v>
      </c>
      <c r="B6745" s="149" t="s">
        <v>3151</v>
      </c>
      <c r="C6745" s="40">
        <v>2022</v>
      </c>
      <c r="D6745" s="265" t="s">
        <v>110</v>
      </c>
      <c r="E6745" s="112">
        <v>1</v>
      </c>
      <c r="F6745" s="112">
        <v>12</v>
      </c>
      <c r="G6745" s="113">
        <v>5.6964799999999993</v>
      </c>
    </row>
    <row r="6746" spans="1:7" s="131" customFormat="1" ht="51.75" x14ac:dyDescent="0.25">
      <c r="A6746" s="143" t="s">
        <v>3118</v>
      </c>
      <c r="B6746" s="149" t="s">
        <v>3151</v>
      </c>
      <c r="C6746" s="40">
        <v>2022</v>
      </c>
      <c r="D6746" s="265" t="s">
        <v>110</v>
      </c>
      <c r="E6746" s="112">
        <v>1</v>
      </c>
      <c r="F6746" s="112">
        <v>12</v>
      </c>
      <c r="G6746" s="113">
        <v>5.6964799999999993</v>
      </c>
    </row>
    <row r="6747" spans="1:7" s="131" customFormat="1" ht="51.75" x14ac:dyDescent="0.25">
      <c r="A6747" s="143" t="s">
        <v>3118</v>
      </c>
      <c r="B6747" s="149" t="s">
        <v>3151</v>
      </c>
      <c r="C6747" s="40">
        <v>2022</v>
      </c>
      <c r="D6747" s="265" t="s">
        <v>110</v>
      </c>
      <c r="E6747" s="112">
        <v>1</v>
      </c>
      <c r="F6747" s="112">
        <v>8</v>
      </c>
      <c r="G6747" s="113">
        <v>17.104110000000002</v>
      </c>
    </row>
    <row r="6748" spans="1:7" s="131" customFormat="1" ht="51.75" x14ac:dyDescent="0.25">
      <c r="A6748" s="143" t="s">
        <v>3118</v>
      </c>
      <c r="B6748" s="149" t="s">
        <v>3151</v>
      </c>
      <c r="C6748" s="40">
        <v>2022</v>
      </c>
      <c r="D6748" s="265" t="s">
        <v>110</v>
      </c>
      <c r="E6748" s="112">
        <v>1</v>
      </c>
      <c r="F6748" s="112">
        <v>10</v>
      </c>
      <c r="G6748" s="113">
        <v>17.725709999999999</v>
      </c>
    </row>
    <row r="6749" spans="1:7" s="131" customFormat="1" ht="51.75" x14ac:dyDescent="0.25">
      <c r="A6749" s="143" t="s">
        <v>3118</v>
      </c>
      <c r="B6749" s="149" t="s">
        <v>3151</v>
      </c>
      <c r="C6749" s="40">
        <v>2022</v>
      </c>
      <c r="D6749" s="265" t="s">
        <v>110</v>
      </c>
      <c r="E6749" s="112">
        <v>1</v>
      </c>
      <c r="F6749" s="112">
        <v>5</v>
      </c>
      <c r="G6749" s="113">
        <v>17.725709999999999</v>
      </c>
    </row>
    <row r="6750" spans="1:7" s="131" customFormat="1" ht="51.75" x14ac:dyDescent="0.25">
      <c r="A6750" s="143" t="s">
        <v>3118</v>
      </c>
      <c r="B6750" s="149" t="s">
        <v>3151</v>
      </c>
      <c r="C6750" s="40">
        <v>2022</v>
      </c>
      <c r="D6750" s="265" t="s">
        <v>110</v>
      </c>
      <c r="E6750" s="112">
        <v>1</v>
      </c>
      <c r="F6750" s="112">
        <v>4</v>
      </c>
      <c r="G6750" s="113">
        <v>17.725709999999999</v>
      </c>
    </row>
    <row r="6751" spans="1:7" s="131" customFormat="1" ht="51.75" x14ac:dyDescent="0.25">
      <c r="A6751" s="143" t="s">
        <v>3118</v>
      </c>
      <c r="B6751" s="149" t="s">
        <v>3151</v>
      </c>
      <c r="C6751" s="40">
        <v>2022</v>
      </c>
      <c r="D6751" s="265" t="s">
        <v>110</v>
      </c>
      <c r="E6751" s="112">
        <v>1</v>
      </c>
      <c r="F6751" s="112">
        <v>4</v>
      </c>
      <c r="G6751" s="113">
        <v>17.725709999999999</v>
      </c>
    </row>
    <row r="6752" spans="1:7" s="131" customFormat="1" ht="51.75" x14ac:dyDescent="0.25">
      <c r="A6752" s="143" t="s">
        <v>3118</v>
      </c>
      <c r="B6752" s="149" t="s">
        <v>3151</v>
      </c>
      <c r="C6752" s="40">
        <v>2022</v>
      </c>
      <c r="D6752" s="265" t="s">
        <v>110</v>
      </c>
      <c r="E6752" s="112">
        <v>1</v>
      </c>
      <c r="F6752" s="112">
        <v>14.5</v>
      </c>
      <c r="G6752" s="113">
        <v>6.1154400000000004</v>
      </c>
    </row>
    <row r="6753" spans="1:7" s="131" customFormat="1" ht="51.75" x14ac:dyDescent="0.25">
      <c r="A6753" s="143" t="s">
        <v>3118</v>
      </c>
      <c r="B6753" s="149" t="s">
        <v>3151</v>
      </c>
      <c r="C6753" s="40">
        <v>2022</v>
      </c>
      <c r="D6753" s="265" t="s">
        <v>110</v>
      </c>
      <c r="E6753" s="112">
        <v>1</v>
      </c>
      <c r="F6753" s="112">
        <v>4</v>
      </c>
      <c r="G6753" s="113">
        <v>17.523070000000001</v>
      </c>
    </row>
    <row r="6754" spans="1:7" s="131" customFormat="1" ht="51.75" x14ac:dyDescent="0.25">
      <c r="A6754" s="143" t="s">
        <v>3118</v>
      </c>
      <c r="B6754" s="149" t="s">
        <v>3151</v>
      </c>
      <c r="C6754" s="40">
        <v>2022</v>
      </c>
      <c r="D6754" s="265" t="s">
        <v>110</v>
      </c>
      <c r="E6754" s="112">
        <v>1</v>
      </c>
      <c r="F6754" s="112">
        <v>4</v>
      </c>
      <c r="G6754" s="113">
        <v>17.523070000000001</v>
      </c>
    </row>
    <row r="6755" spans="1:7" s="131" customFormat="1" ht="51.75" x14ac:dyDescent="0.25">
      <c r="A6755" s="143" t="s">
        <v>3118</v>
      </c>
      <c r="B6755" s="149" t="s">
        <v>3151</v>
      </c>
      <c r="C6755" s="40">
        <v>2022</v>
      </c>
      <c r="D6755" s="265" t="s">
        <v>110</v>
      </c>
      <c r="E6755" s="112">
        <v>1</v>
      </c>
      <c r="F6755" s="112">
        <v>14</v>
      </c>
      <c r="G6755" s="113">
        <v>6.11531</v>
      </c>
    </row>
    <row r="6756" spans="1:7" s="131" customFormat="1" ht="51.75" x14ac:dyDescent="0.25">
      <c r="A6756" s="143" t="s">
        <v>3118</v>
      </c>
      <c r="B6756" s="149" t="s">
        <v>3151</v>
      </c>
      <c r="C6756" s="40">
        <v>2022</v>
      </c>
      <c r="D6756" s="265" t="s">
        <v>110</v>
      </c>
      <c r="E6756" s="112">
        <v>1</v>
      </c>
      <c r="F6756" s="112">
        <v>8</v>
      </c>
      <c r="G6756" s="113">
        <v>7.1182499999999997</v>
      </c>
    </row>
    <row r="6757" spans="1:7" s="131" customFormat="1" ht="51.75" x14ac:dyDescent="0.25">
      <c r="A6757" s="143" t="s">
        <v>3118</v>
      </c>
      <c r="B6757" s="149" t="s">
        <v>3151</v>
      </c>
      <c r="C6757" s="40">
        <v>2022</v>
      </c>
      <c r="D6757" s="265" t="s">
        <v>110</v>
      </c>
      <c r="E6757" s="112">
        <v>1</v>
      </c>
      <c r="F6757" s="112">
        <v>10</v>
      </c>
      <c r="G6757" s="113">
        <v>7.1182499999999997</v>
      </c>
    </row>
    <row r="6758" spans="1:7" s="131" customFormat="1" ht="51.75" x14ac:dyDescent="0.25">
      <c r="A6758" s="143" t="s">
        <v>3118</v>
      </c>
      <c r="B6758" s="149" t="s">
        <v>3151</v>
      </c>
      <c r="C6758" s="40">
        <v>2022</v>
      </c>
      <c r="D6758" s="265" t="s">
        <v>110</v>
      </c>
      <c r="E6758" s="112">
        <v>1</v>
      </c>
      <c r="F6758" s="112">
        <v>12</v>
      </c>
      <c r="G6758" s="113">
        <v>7.1182499999999997</v>
      </c>
    </row>
    <row r="6759" spans="1:7" s="131" customFormat="1" ht="51.75" x14ac:dyDescent="0.25">
      <c r="A6759" s="143" t="s">
        <v>3118</v>
      </c>
      <c r="B6759" s="149" t="s">
        <v>3151</v>
      </c>
      <c r="C6759" s="40">
        <v>2022</v>
      </c>
      <c r="D6759" s="265" t="s">
        <v>110</v>
      </c>
      <c r="E6759" s="112">
        <v>1</v>
      </c>
      <c r="F6759" s="112">
        <v>14</v>
      </c>
      <c r="G6759" s="113">
        <v>7.1182499999999997</v>
      </c>
    </row>
    <row r="6760" spans="1:7" s="131" customFormat="1" ht="51.75" x14ac:dyDescent="0.25">
      <c r="A6760" s="143" t="s">
        <v>3118</v>
      </c>
      <c r="B6760" s="149" t="s">
        <v>3151</v>
      </c>
      <c r="C6760" s="40">
        <v>2022</v>
      </c>
      <c r="D6760" s="265" t="s">
        <v>110</v>
      </c>
      <c r="E6760" s="112">
        <v>1</v>
      </c>
      <c r="F6760" s="112">
        <v>7</v>
      </c>
      <c r="G6760" s="113">
        <v>18.525879999999997</v>
      </c>
    </row>
    <row r="6761" spans="1:7" s="131" customFormat="1" ht="51.75" x14ac:dyDescent="0.25">
      <c r="A6761" s="143" t="s">
        <v>3118</v>
      </c>
      <c r="B6761" s="149" t="s">
        <v>3151</v>
      </c>
      <c r="C6761" s="40">
        <v>2022</v>
      </c>
      <c r="D6761" s="265" t="s">
        <v>110</v>
      </c>
      <c r="E6761" s="112">
        <v>1</v>
      </c>
      <c r="F6761" s="112">
        <v>5</v>
      </c>
      <c r="G6761" s="113">
        <v>18.525879999999997</v>
      </c>
    </row>
    <row r="6762" spans="1:7" s="131" customFormat="1" ht="51.75" x14ac:dyDescent="0.25">
      <c r="A6762" s="143" t="s">
        <v>3118</v>
      </c>
      <c r="B6762" s="149" t="s">
        <v>3151</v>
      </c>
      <c r="C6762" s="40">
        <v>2022</v>
      </c>
      <c r="D6762" s="265" t="s">
        <v>110</v>
      </c>
      <c r="E6762" s="112">
        <v>1</v>
      </c>
      <c r="F6762" s="112">
        <v>12</v>
      </c>
      <c r="G6762" s="113">
        <v>18.525879999999997</v>
      </c>
    </row>
    <row r="6763" spans="1:7" s="131" customFormat="1" ht="51.75" x14ac:dyDescent="0.25">
      <c r="A6763" s="143" t="s">
        <v>3118</v>
      </c>
      <c r="B6763" s="149" t="s">
        <v>3151</v>
      </c>
      <c r="C6763" s="40">
        <v>2022</v>
      </c>
      <c r="D6763" s="265" t="s">
        <v>110</v>
      </c>
      <c r="E6763" s="112">
        <v>1</v>
      </c>
      <c r="F6763" s="112">
        <v>12</v>
      </c>
      <c r="G6763" s="113">
        <v>5.9803899999999999</v>
      </c>
    </row>
    <row r="6764" spans="1:7" s="131" customFormat="1" ht="51.75" x14ac:dyDescent="0.25">
      <c r="A6764" s="143" t="s">
        <v>3118</v>
      </c>
      <c r="B6764" s="149" t="s">
        <v>3151</v>
      </c>
      <c r="C6764" s="40">
        <v>2022</v>
      </c>
      <c r="D6764" s="265" t="s">
        <v>110</v>
      </c>
      <c r="E6764" s="112">
        <v>1</v>
      </c>
      <c r="F6764" s="112">
        <v>10</v>
      </c>
      <c r="G6764" s="113">
        <v>5.9803899999999999</v>
      </c>
    </row>
    <row r="6765" spans="1:7" s="131" customFormat="1" ht="51.75" x14ac:dyDescent="0.25">
      <c r="A6765" s="143" t="s">
        <v>3118</v>
      </c>
      <c r="B6765" s="149" t="s">
        <v>3151</v>
      </c>
      <c r="C6765" s="40">
        <v>2022</v>
      </c>
      <c r="D6765" s="265" t="s">
        <v>110</v>
      </c>
      <c r="E6765" s="112">
        <v>1</v>
      </c>
      <c r="F6765" s="112">
        <v>8</v>
      </c>
      <c r="G6765" s="113">
        <v>14.614619999999999</v>
      </c>
    </row>
    <row r="6766" spans="1:7" s="131" customFormat="1" ht="51.75" x14ac:dyDescent="0.25">
      <c r="A6766" s="143" t="s">
        <v>3118</v>
      </c>
      <c r="B6766" s="149" t="s">
        <v>3151</v>
      </c>
      <c r="C6766" s="40">
        <v>2022</v>
      </c>
      <c r="D6766" s="265" t="s">
        <v>110</v>
      </c>
      <c r="E6766" s="112">
        <v>1</v>
      </c>
      <c r="F6766" s="112">
        <v>8</v>
      </c>
      <c r="G6766" s="113">
        <v>14.614669999999998</v>
      </c>
    </row>
    <row r="6767" spans="1:7" s="131" customFormat="1" ht="51.75" x14ac:dyDescent="0.25">
      <c r="A6767" s="143" t="s">
        <v>3118</v>
      </c>
      <c r="B6767" s="149" t="s">
        <v>3151</v>
      </c>
      <c r="C6767" s="40">
        <v>2022</v>
      </c>
      <c r="D6767" s="265" t="s">
        <v>110</v>
      </c>
      <c r="E6767" s="112">
        <v>1</v>
      </c>
      <c r="F6767" s="112">
        <v>8</v>
      </c>
      <c r="G6767" s="113">
        <v>3.2069899999999998</v>
      </c>
    </row>
    <row r="6768" spans="1:7" s="131" customFormat="1" ht="51.75" x14ac:dyDescent="0.25">
      <c r="A6768" s="143" t="s">
        <v>3118</v>
      </c>
      <c r="B6768" s="149" t="s">
        <v>3151</v>
      </c>
      <c r="C6768" s="40">
        <v>2022</v>
      </c>
      <c r="D6768" s="265" t="s">
        <v>110</v>
      </c>
      <c r="E6768" s="112">
        <v>1</v>
      </c>
      <c r="F6768" s="112">
        <v>12</v>
      </c>
      <c r="G6768" s="113">
        <v>6.3790200000000006</v>
      </c>
    </row>
    <row r="6769" spans="1:7" s="131" customFormat="1" ht="51.75" x14ac:dyDescent="0.25">
      <c r="A6769" s="143" t="s">
        <v>3118</v>
      </c>
      <c r="B6769" s="149" t="s">
        <v>3151</v>
      </c>
      <c r="C6769" s="40">
        <v>2022</v>
      </c>
      <c r="D6769" s="265" t="s">
        <v>110</v>
      </c>
      <c r="E6769" s="112">
        <v>1</v>
      </c>
      <c r="F6769" s="112">
        <v>7</v>
      </c>
      <c r="G6769" s="113">
        <v>6.3790200000000006</v>
      </c>
    </row>
    <row r="6770" spans="1:7" s="131" customFormat="1" ht="51.75" x14ac:dyDescent="0.25">
      <c r="A6770" s="143" t="s">
        <v>3118</v>
      </c>
      <c r="B6770" s="149" t="s">
        <v>3151</v>
      </c>
      <c r="C6770" s="40">
        <v>2022</v>
      </c>
      <c r="D6770" s="265" t="s">
        <v>110</v>
      </c>
      <c r="E6770" s="112">
        <v>1</v>
      </c>
      <c r="F6770" s="112">
        <v>12</v>
      </c>
      <c r="G6770" s="113">
        <v>6.3790200000000006</v>
      </c>
    </row>
    <row r="6771" spans="1:7" s="131" customFormat="1" ht="51.75" x14ac:dyDescent="0.25">
      <c r="A6771" s="143" t="s">
        <v>3118</v>
      </c>
      <c r="B6771" s="149" t="s">
        <v>3151</v>
      </c>
      <c r="C6771" s="40">
        <v>2022</v>
      </c>
      <c r="D6771" s="265" t="s">
        <v>110</v>
      </c>
      <c r="E6771" s="112">
        <v>1</v>
      </c>
      <c r="F6771" s="112">
        <v>5</v>
      </c>
      <c r="G6771" s="113">
        <v>32.31438</v>
      </c>
    </row>
    <row r="6772" spans="1:7" s="131" customFormat="1" ht="51.75" x14ac:dyDescent="0.25">
      <c r="A6772" s="143" t="s">
        <v>3118</v>
      </c>
      <c r="B6772" s="149" t="s">
        <v>3151</v>
      </c>
      <c r="C6772" s="40">
        <v>2022</v>
      </c>
      <c r="D6772" s="265" t="s">
        <v>110</v>
      </c>
      <c r="E6772" s="112">
        <v>1</v>
      </c>
      <c r="F6772" s="112">
        <v>10</v>
      </c>
      <c r="G6772" s="113">
        <v>32.31438</v>
      </c>
    </row>
    <row r="6773" spans="1:7" s="131" customFormat="1" ht="51.75" x14ac:dyDescent="0.25">
      <c r="A6773" s="143" t="s">
        <v>3118</v>
      </c>
      <c r="B6773" s="149" t="s">
        <v>3151</v>
      </c>
      <c r="C6773" s="40">
        <v>2022</v>
      </c>
      <c r="D6773" s="265" t="s">
        <v>110</v>
      </c>
      <c r="E6773" s="112">
        <v>1</v>
      </c>
      <c r="F6773" s="112">
        <v>8</v>
      </c>
      <c r="G6773" s="113">
        <v>37.062949999999994</v>
      </c>
    </row>
    <row r="6774" spans="1:7" s="131" customFormat="1" ht="51.75" x14ac:dyDescent="0.25">
      <c r="A6774" s="143" t="s">
        <v>3118</v>
      </c>
      <c r="B6774" s="149" t="s">
        <v>3151</v>
      </c>
      <c r="C6774" s="40">
        <v>2022</v>
      </c>
      <c r="D6774" s="265" t="s">
        <v>110</v>
      </c>
      <c r="E6774" s="112">
        <v>1</v>
      </c>
      <c r="F6774" s="112">
        <v>12</v>
      </c>
      <c r="G6774" s="113">
        <v>37.062949999999994</v>
      </c>
    </row>
    <row r="6775" spans="1:7" s="131" customFormat="1" ht="51.75" x14ac:dyDescent="0.25">
      <c r="A6775" s="143" t="s">
        <v>3118</v>
      </c>
      <c r="B6775" s="149" t="s">
        <v>3151</v>
      </c>
      <c r="C6775" s="40">
        <v>2022</v>
      </c>
      <c r="D6775" s="265" t="s">
        <v>110</v>
      </c>
      <c r="E6775" s="112">
        <v>1</v>
      </c>
      <c r="F6775" s="112">
        <v>13</v>
      </c>
      <c r="G6775" s="113">
        <v>36.024519999999995</v>
      </c>
    </row>
    <row r="6776" spans="1:7" s="131" customFormat="1" ht="51.75" x14ac:dyDescent="0.25">
      <c r="A6776" s="143" t="s">
        <v>3118</v>
      </c>
      <c r="B6776" s="149" t="s">
        <v>3151</v>
      </c>
      <c r="C6776" s="40">
        <v>2022</v>
      </c>
      <c r="D6776" s="265" t="s">
        <v>110</v>
      </c>
      <c r="E6776" s="112">
        <v>1</v>
      </c>
      <c r="F6776" s="112">
        <v>10</v>
      </c>
      <c r="G6776" s="113">
        <v>36.024519999999995</v>
      </c>
    </row>
    <row r="6777" spans="1:7" s="131" customFormat="1" ht="51.75" x14ac:dyDescent="0.25">
      <c r="A6777" s="143" t="s">
        <v>3118</v>
      </c>
      <c r="B6777" s="149" t="s">
        <v>3151</v>
      </c>
      <c r="C6777" s="40">
        <v>2022</v>
      </c>
      <c r="D6777" s="265" t="s">
        <v>110</v>
      </c>
      <c r="E6777" s="112">
        <v>1</v>
      </c>
      <c r="F6777" s="112">
        <v>14</v>
      </c>
      <c r="G6777" s="113">
        <v>36.024519999999995</v>
      </c>
    </row>
    <row r="6778" spans="1:7" s="131" customFormat="1" ht="51.75" x14ac:dyDescent="0.25">
      <c r="A6778" s="143" t="s">
        <v>3118</v>
      </c>
      <c r="B6778" s="149" t="s">
        <v>3151</v>
      </c>
      <c r="C6778" s="40">
        <v>2022</v>
      </c>
      <c r="D6778" s="265" t="s">
        <v>110</v>
      </c>
      <c r="E6778" s="112">
        <v>1</v>
      </c>
      <c r="F6778" s="112">
        <v>5</v>
      </c>
      <c r="G6778" s="113">
        <v>36.024519999999995</v>
      </c>
    </row>
    <row r="6779" spans="1:7" s="131" customFormat="1" ht="51.75" x14ac:dyDescent="0.25">
      <c r="A6779" s="143" t="s">
        <v>3118</v>
      </c>
      <c r="B6779" s="149" t="s">
        <v>3151</v>
      </c>
      <c r="C6779" s="40">
        <v>2022</v>
      </c>
      <c r="D6779" s="265" t="s">
        <v>110</v>
      </c>
      <c r="E6779" s="112">
        <v>1</v>
      </c>
      <c r="F6779" s="112">
        <v>10</v>
      </c>
      <c r="G6779" s="113">
        <v>36.024519999999995</v>
      </c>
    </row>
    <row r="6780" spans="1:7" s="131" customFormat="1" ht="51.75" x14ac:dyDescent="0.25">
      <c r="A6780" s="143" t="s">
        <v>3118</v>
      </c>
      <c r="B6780" s="149" t="s">
        <v>3152</v>
      </c>
      <c r="C6780" s="40">
        <v>2022</v>
      </c>
      <c r="D6780" s="265" t="s">
        <v>110</v>
      </c>
      <c r="E6780" s="112">
        <v>1</v>
      </c>
      <c r="F6780" s="112">
        <v>15</v>
      </c>
      <c r="G6780" s="113">
        <v>6.6125600000000002</v>
      </c>
    </row>
    <row r="6781" spans="1:7" s="131" customFormat="1" ht="51.75" x14ac:dyDescent="0.25">
      <c r="A6781" s="143" t="s">
        <v>3118</v>
      </c>
      <c r="B6781" s="149" t="s">
        <v>3152</v>
      </c>
      <c r="C6781" s="40">
        <v>2022</v>
      </c>
      <c r="D6781" s="265" t="s">
        <v>110</v>
      </c>
      <c r="E6781" s="112">
        <v>1</v>
      </c>
      <c r="F6781" s="112">
        <v>15</v>
      </c>
      <c r="G6781" s="113">
        <v>18.020189999999999</v>
      </c>
    </row>
    <row r="6782" spans="1:7" s="131" customFormat="1" ht="51.75" x14ac:dyDescent="0.25">
      <c r="A6782" s="143" t="s">
        <v>3118</v>
      </c>
      <c r="B6782" s="149" t="s">
        <v>3152</v>
      </c>
      <c r="C6782" s="40">
        <v>2022</v>
      </c>
      <c r="D6782" s="265" t="s">
        <v>110</v>
      </c>
      <c r="E6782" s="112">
        <v>1</v>
      </c>
      <c r="F6782" s="112">
        <v>15</v>
      </c>
      <c r="G6782" s="113">
        <v>6.6125600000000002</v>
      </c>
    </row>
    <row r="6783" spans="1:7" s="131" customFormat="1" ht="51.75" x14ac:dyDescent="0.25">
      <c r="A6783" s="143" t="s">
        <v>3118</v>
      </c>
      <c r="B6783" s="149" t="s">
        <v>3152</v>
      </c>
      <c r="C6783" s="40">
        <v>2022</v>
      </c>
      <c r="D6783" s="265" t="s">
        <v>110</v>
      </c>
      <c r="E6783" s="112">
        <v>1</v>
      </c>
      <c r="F6783" s="112">
        <v>100</v>
      </c>
      <c r="G6783" s="113">
        <v>18.020189999999999</v>
      </c>
    </row>
    <row r="6784" spans="1:7" s="131" customFormat="1" ht="51.75" x14ac:dyDescent="0.25">
      <c r="A6784" s="143" t="s">
        <v>3118</v>
      </c>
      <c r="B6784" s="149" t="s">
        <v>3152</v>
      </c>
      <c r="C6784" s="40">
        <v>2022</v>
      </c>
      <c r="D6784" s="265" t="s">
        <v>110</v>
      </c>
      <c r="E6784" s="112">
        <v>1</v>
      </c>
      <c r="F6784" s="112">
        <v>15</v>
      </c>
      <c r="G6784" s="113">
        <v>6.6125600000000002</v>
      </c>
    </row>
    <row r="6785" spans="1:7" s="131" customFormat="1" ht="51.75" x14ac:dyDescent="0.25">
      <c r="A6785" s="143" t="s">
        <v>3118</v>
      </c>
      <c r="B6785" s="149" t="s">
        <v>3152</v>
      </c>
      <c r="C6785" s="40">
        <v>2022</v>
      </c>
      <c r="D6785" s="265" t="s">
        <v>110</v>
      </c>
      <c r="E6785" s="112">
        <v>1</v>
      </c>
      <c r="F6785" s="112">
        <v>15</v>
      </c>
      <c r="G6785" s="113">
        <v>6.6125600000000002</v>
      </c>
    </row>
    <row r="6786" spans="1:7" s="131" customFormat="1" ht="51.75" x14ac:dyDescent="0.25">
      <c r="A6786" s="143" t="s">
        <v>3118</v>
      </c>
      <c r="B6786" s="149" t="s">
        <v>3152</v>
      </c>
      <c r="C6786" s="40">
        <v>2022</v>
      </c>
      <c r="D6786" s="265" t="s">
        <v>110</v>
      </c>
      <c r="E6786" s="112">
        <v>1</v>
      </c>
      <c r="F6786" s="112">
        <v>15</v>
      </c>
      <c r="G6786" s="113">
        <v>18.020189999999999</v>
      </c>
    </row>
    <row r="6787" spans="1:7" s="131" customFormat="1" ht="51.75" x14ac:dyDescent="0.25">
      <c r="A6787" s="143" t="s">
        <v>3118</v>
      </c>
      <c r="B6787" s="149" t="s">
        <v>3152</v>
      </c>
      <c r="C6787" s="40">
        <v>2022</v>
      </c>
      <c r="D6787" s="265" t="s">
        <v>110</v>
      </c>
      <c r="E6787" s="112">
        <v>1</v>
      </c>
      <c r="F6787" s="112">
        <v>15</v>
      </c>
      <c r="G6787" s="113">
        <v>6.6125600000000002</v>
      </c>
    </row>
    <row r="6788" spans="1:7" s="131" customFormat="1" ht="51.75" x14ac:dyDescent="0.25">
      <c r="A6788" s="143" t="s">
        <v>3118</v>
      </c>
      <c r="B6788" s="149" t="s">
        <v>3152</v>
      </c>
      <c r="C6788" s="40">
        <v>2022</v>
      </c>
      <c r="D6788" s="265" t="s">
        <v>110</v>
      </c>
      <c r="E6788" s="112">
        <v>1</v>
      </c>
      <c r="F6788" s="112">
        <v>15</v>
      </c>
      <c r="G6788" s="113">
        <v>18.020189999999999</v>
      </c>
    </row>
    <row r="6789" spans="1:7" s="131" customFormat="1" ht="51.75" x14ac:dyDescent="0.25">
      <c r="A6789" s="143" t="s">
        <v>3118</v>
      </c>
      <c r="B6789" s="149" t="s">
        <v>3152</v>
      </c>
      <c r="C6789" s="40">
        <v>2022</v>
      </c>
      <c r="D6789" s="265" t="s">
        <v>110</v>
      </c>
      <c r="E6789" s="112">
        <v>1</v>
      </c>
      <c r="F6789" s="112">
        <v>15</v>
      </c>
      <c r="G6789" s="113">
        <v>18.020189999999999</v>
      </c>
    </row>
    <row r="6790" spans="1:7" s="131" customFormat="1" ht="51.75" x14ac:dyDescent="0.25">
      <c r="A6790" s="143" t="s">
        <v>3118</v>
      </c>
      <c r="B6790" s="149" t="s">
        <v>3152</v>
      </c>
      <c r="C6790" s="40">
        <v>2022</v>
      </c>
      <c r="D6790" s="265" t="s">
        <v>110</v>
      </c>
      <c r="E6790" s="112">
        <v>1</v>
      </c>
      <c r="F6790" s="112">
        <v>15</v>
      </c>
      <c r="G6790" s="113">
        <v>18.64179</v>
      </c>
    </row>
    <row r="6791" spans="1:7" s="131" customFormat="1" ht="51.75" x14ac:dyDescent="0.25">
      <c r="A6791" s="143" t="s">
        <v>3118</v>
      </c>
      <c r="B6791" s="149" t="s">
        <v>3152</v>
      </c>
      <c r="C6791" s="40">
        <v>2022</v>
      </c>
      <c r="D6791" s="265" t="s">
        <v>110</v>
      </c>
      <c r="E6791" s="112">
        <v>1</v>
      </c>
      <c r="F6791" s="112">
        <v>15</v>
      </c>
      <c r="G6791" s="113">
        <v>6.6125600000000002</v>
      </c>
    </row>
    <row r="6792" spans="1:7" s="131" customFormat="1" ht="51.75" x14ac:dyDescent="0.25">
      <c r="A6792" s="143" t="s">
        <v>3118</v>
      </c>
      <c r="B6792" s="149" t="s">
        <v>3152</v>
      </c>
      <c r="C6792" s="40">
        <v>2022</v>
      </c>
      <c r="D6792" s="265" t="s">
        <v>110</v>
      </c>
      <c r="E6792" s="112">
        <v>1</v>
      </c>
      <c r="F6792" s="112">
        <v>15</v>
      </c>
      <c r="G6792" s="113">
        <v>6.6125600000000002</v>
      </c>
    </row>
    <row r="6793" spans="1:7" s="131" customFormat="1" ht="51.75" x14ac:dyDescent="0.25">
      <c r="A6793" s="143" t="s">
        <v>3118</v>
      </c>
      <c r="B6793" s="149" t="s">
        <v>3152</v>
      </c>
      <c r="C6793" s="40">
        <v>2022</v>
      </c>
      <c r="D6793" s="265" t="s">
        <v>110</v>
      </c>
      <c r="E6793" s="112">
        <v>1</v>
      </c>
      <c r="F6793" s="112">
        <v>15</v>
      </c>
      <c r="G6793" s="113">
        <v>6.6125600000000002</v>
      </c>
    </row>
    <row r="6794" spans="1:7" s="131" customFormat="1" ht="51.75" x14ac:dyDescent="0.25">
      <c r="A6794" s="143" t="s">
        <v>3118</v>
      </c>
      <c r="B6794" s="149" t="s">
        <v>3152</v>
      </c>
      <c r="C6794" s="40">
        <v>2022</v>
      </c>
      <c r="D6794" s="265" t="s">
        <v>110</v>
      </c>
      <c r="E6794" s="112">
        <v>1</v>
      </c>
      <c r="F6794" s="112">
        <v>15</v>
      </c>
      <c r="G6794" s="113">
        <v>18.64179</v>
      </c>
    </row>
    <row r="6795" spans="1:7" s="131" customFormat="1" ht="51.75" x14ac:dyDescent="0.25">
      <c r="A6795" s="143" t="s">
        <v>3118</v>
      </c>
      <c r="B6795" s="149" t="s">
        <v>3152</v>
      </c>
      <c r="C6795" s="40">
        <v>2022</v>
      </c>
      <c r="D6795" s="265" t="s">
        <v>110</v>
      </c>
      <c r="E6795" s="112">
        <v>1</v>
      </c>
      <c r="F6795" s="112">
        <v>15</v>
      </c>
      <c r="G6795" s="113">
        <v>6.6125600000000002</v>
      </c>
    </row>
    <row r="6796" spans="1:7" s="131" customFormat="1" ht="51.75" x14ac:dyDescent="0.25">
      <c r="A6796" s="143" t="s">
        <v>3118</v>
      </c>
      <c r="B6796" s="149" t="s">
        <v>3152</v>
      </c>
      <c r="C6796" s="40">
        <v>2022</v>
      </c>
      <c r="D6796" s="265" t="s">
        <v>110</v>
      </c>
      <c r="E6796" s="112">
        <v>1</v>
      </c>
      <c r="F6796" s="112">
        <v>15</v>
      </c>
      <c r="G6796" s="113">
        <v>18.64179</v>
      </c>
    </row>
    <row r="6797" spans="1:7" s="131" customFormat="1" ht="51.75" x14ac:dyDescent="0.25">
      <c r="A6797" s="143" t="s">
        <v>3118</v>
      </c>
      <c r="B6797" s="149" t="s">
        <v>3152</v>
      </c>
      <c r="C6797" s="40">
        <v>2022</v>
      </c>
      <c r="D6797" s="265" t="s">
        <v>110</v>
      </c>
      <c r="E6797" s="112">
        <v>1</v>
      </c>
      <c r="F6797" s="112">
        <v>15</v>
      </c>
      <c r="G6797" s="113">
        <v>18.64179</v>
      </c>
    </row>
    <row r="6798" spans="1:7" s="131" customFormat="1" ht="51.75" x14ac:dyDescent="0.25">
      <c r="A6798" s="143" t="s">
        <v>3118</v>
      </c>
      <c r="B6798" s="149" t="s">
        <v>3152</v>
      </c>
      <c r="C6798" s="40">
        <v>2022</v>
      </c>
      <c r="D6798" s="265" t="s">
        <v>110</v>
      </c>
      <c r="E6798" s="112">
        <v>1</v>
      </c>
      <c r="F6798" s="112">
        <v>15</v>
      </c>
      <c r="G6798" s="113">
        <v>18.64179</v>
      </c>
    </row>
    <row r="6799" spans="1:7" s="131" customFormat="1" ht="51.75" x14ac:dyDescent="0.25">
      <c r="A6799" s="143" t="s">
        <v>3118</v>
      </c>
      <c r="B6799" s="149" t="s">
        <v>3152</v>
      </c>
      <c r="C6799" s="40">
        <v>2022</v>
      </c>
      <c r="D6799" s="265" t="s">
        <v>110</v>
      </c>
      <c r="E6799" s="112">
        <v>1</v>
      </c>
      <c r="F6799" s="112">
        <v>15</v>
      </c>
      <c r="G6799" s="113">
        <v>18.64179</v>
      </c>
    </row>
    <row r="6800" spans="1:7" s="131" customFormat="1" ht="51.75" x14ac:dyDescent="0.25">
      <c r="A6800" s="143" t="s">
        <v>3118</v>
      </c>
      <c r="B6800" s="149" t="s">
        <v>3152</v>
      </c>
      <c r="C6800" s="40">
        <v>2022</v>
      </c>
      <c r="D6800" s="265" t="s">
        <v>110</v>
      </c>
      <c r="E6800" s="112">
        <v>1</v>
      </c>
      <c r="F6800" s="112">
        <v>15</v>
      </c>
      <c r="G6800" s="113">
        <v>18.64179</v>
      </c>
    </row>
    <row r="6801" spans="1:7" s="131" customFormat="1" ht="51.75" x14ac:dyDescent="0.25">
      <c r="A6801" s="143" t="s">
        <v>3118</v>
      </c>
      <c r="B6801" s="149" t="s">
        <v>3152</v>
      </c>
      <c r="C6801" s="40">
        <v>2022</v>
      </c>
      <c r="D6801" s="265" t="s">
        <v>110</v>
      </c>
      <c r="E6801" s="112">
        <v>1</v>
      </c>
      <c r="F6801" s="112">
        <v>15</v>
      </c>
      <c r="G6801" s="113">
        <v>6.6125600000000002</v>
      </c>
    </row>
    <row r="6802" spans="1:7" s="131" customFormat="1" ht="51.75" x14ac:dyDescent="0.25">
      <c r="A6802" s="143" t="s">
        <v>3118</v>
      </c>
      <c r="B6802" s="149" t="s">
        <v>3152</v>
      </c>
      <c r="C6802" s="40">
        <v>2022</v>
      </c>
      <c r="D6802" s="265" t="s">
        <v>110</v>
      </c>
      <c r="E6802" s="112">
        <v>1</v>
      </c>
      <c r="F6802" s="112">
        <v>15</v>
      </c>
      <c r="G6802" s="113">
        <v>6.6125600000000002</v>
      </c>
    </row>
    <row r="6803" spans="1:7" s="131" customFormat="1" ht="51.75" x14ac:dyDescent="0.25">
      <c r="A6803" s="143" t="s">
        <v>3118</v>
      </c>
      <c r="B6803" s="149" t="s">
        <v>3152</v>
      </c>
      <c r="C6803" s="40">
        <v>2022</v>
      </c>
      <c r="D6803" s="265" t="s">
        <v>110</v>
      </c>
      <c r="E6803" s="112">
        <v>1</v>
      </c>
      <c r="F6803" s="112">
        <v>15</v>
      </c>
      <c r="G6803" s="113">
        <v>18.327689999999997</v>
      </c>
    </row>
    <row r="6804" spans="1:7" s="131" customFormat="1" ht="51.75" x14ac:dyDescent="0.25">
      <c r="A6804" s="143" t="s">
        <v>3118</v>
      </c>
      <c r="B6804" s="149" t="s">
        <v>3152</v>
      </c>
      <c r="C6804" s="40">
        <v>2022</v>
      </c>
      <c r="D6804" s="265" t="s">
        <v>110</v>
      </c>
      <c r="E6804" s="112">
        <v>1</v>
      </c>
      <c r="F6804" s="112">
        <v>15</v>
      </c>
      <c r="G6804" s="113">
        <v>18.327689999999997</v>
      </c>
    </row>
    <row r="6805" spans="1:7" s="131" customFormat="1" ht="51.75" x14ac:dyDescent="0.25">
      <c r="A6805" s="143" t="s">
        <v>3118</v>
      </c>
      <c r="B6805" s="149" t="s">
        <v>3152</v>
      </c>
      <c r="C6805" s="40">
        <v>2022</v>
      </c>
      <c r="D6805" s="265" t="s">
        <v>110</v>
      </c>
      <c r="E6805" s="112">
        <v>1</v>
      </c>
      <c r="F6805" s="112">
        <v>15</v>
      </c>
      <c r="G6805" s="113">
        <v>18.327689999999997</v>
      </c>
    </row>
    <row r="6806" spans="1:7" s="131" customFormat="1" ht="51.75" x14ac:dyDescent="0.25">
      <c r="A6806" s="143" t="s">
        <v>3118</v>
      </c>
      <c r="B6806" s="149" t="s">
        <v>3152</v>
      </c>
      <c r="C6806" s="40">
        <v>2022</v>
      </c>
      <c r="D6806" s="265" t="s">
        <v>110</v>
      </c>
      <c r="E6806" s="112">
        <v>1</v>
      </c>
      <c r="F6806" s="112">
        <v>15</v>
      </c>
      <c r="G6806" s="113">
        <v>18.327689999999997</v>
      </c>
    </row>
    <row r="6807" spans="1:7" s="131" customFormat="1" ht="51.75" x14ac:dyDescent="0.25">
      <c r="A6807" s="143" t="s">
        <v>3118</v>
      </c>
      <c r="B6807" s="149" t="s">
        <v>3152</v>
      </c>
      <c r="C6807" s="40">
        <v>2022</v>
      </c>
      <c r="D6807" s="265" t="s">
        <v>110</v>
      </c>
      <c r="E6807" s="112">
        <v>1</v>
      </c>
      <c r="F6807" s="112">
        <v>15</v>
      </c>
      <c r="G6807" s="113">
        <v>18.327689999999997</v>
      </c>
    </row>
    <row r="6808" spans="1:7" s="131" customFormat="1" ht="51.75" x14ac:dyDescent="0.25">
      <c r="A6808" s="143" t="s">
        <v>3118</v>
      </c>
      <c r="B6808" s="149" t="s">
        <v>3152</v>
      </c>
      <c r="C6808" s="40">
        <v>2022</v>
      </c>
      <c r="D6808" s="265" t="s">
        <v>110</v>
      </c>
      <c r="E6808" s="112">
        <v>1</v>
      </c>
      <c r="F6808" s="112">
        <v>15</v>
      </c>
      <c r="G6808" s="113">
        <v>18.327689999999997</v>
      </c>
    </row>
    <row r="6809" spans="1:7" s="131" customFormat="1" ht="51.75" x14ac:dyDescent="0.25">
      <c r="A6809" s="143" t="s">
        <v>3118</v>
      </c>
      <c r="B6809" s="149" t="s">
        <v>3152</v>
      </c>
      <c r="C6809" s="40">
        <v>2022</v>
      </c>
      <c r="D6809" s="265" t="s">
        <v>110</v>
      </c>
      <c r="E6809" s="112">
        <v>1</v>
      </c>
      <c r="F6809" s="112">
        <v>15</v>
      </c>
      <c r="G6809" s="113">
        <v>18.327689999999997</v>
      </c>
    </row>
    <row r="6810" spans="1:7" s="131" customFormat="1" ht="51.75" x14ac:dyDescent="0.25">
      <c r="A6810" s="143" t="s">
        <v>3118</v>
      </c>
      <c r="B6810" s="149" t="s">
        <v>3152</v>
      </c>
      <c r="C6810" s="40">
        <v>2022</v>
      </c>
      <c r="D6810" s="265" t="s">
        <v>110</v>
      </c>
      <c r="E6810" s="112">
        <v>1</v>
      </c>
      <c r="F6810" s="112">
        <v>15</v>
      </c>
      <c r="G6810" s="113">
        <v>18.327689999999997</v>
      </c>
    </row>
    <row r="6811" spans="1:7" s="131" customFormat="1" ht="51.75" x14ac:dyDescent="0.25">
      <c r="A6811" s="143" t="s">
        <v>3118</v>
      </c>
      <c r="B6811" s="149" t="s">
        <v>3152</v>
      </c>
      <c r="C6811" s="40">
        <v>2022</v>
      </c>
      <c r="D6811" s="265" t="s">
        <v>110</v>
      </c>
      <c r="E6811" s="112">
        <v>1</v>
      </c>
      <c r="F6811" s="112">
        <v>15</v>
      </c>
      <c r="G6811" s="113">
        <v>6.9200600000000003</v>
      </c>
    </row>
    <row r="6812" spans="1:7" s="131" customFormat="1" ht="51.75" x14ac:dyDescent="0.25">
      <c r="A6812" s="143" t="s">
        <v>3118</v>
      </c>
      <c r="B6812" s="149" t="s">
        <v>3152</v>
      </c>
      <c r="C6812" s="40">
        <v>2022</v>
      </c>
      <c r="D6812" s="265" t="s">
        <v>110</v>
      </c>
      <c r="E6812" s="112">
        <v>1</v>
      </c>
      <c r="F6812" s="112">
        <v>15</v>
      </c>
      <c r="G6812" s="113">
        <v>6.9200600000000003</v>
      </c>
    </row>
    <row r="6813" spans="1:7" s="131" customFormat="1" ht="51.75" x14ac:dyDescent="0.25">
      <c r="A6813" s="143" t="s">
        <v>3118</v>
      </c>
      <c r="B6813" s="149" t="s">
        <v>3152</v>
      </c>
      <c r="C6813" s="40">
        <v>2022</v>
      </c>
      <c r="D6813" s="265" t="s">
        <v>110</v>
      </c>
      <c r="E6813" s="112">
        <v>1</v>
      </c>
      <c r="F6813" s="112">
        <v>15</v>
      </c>
      <c r="G6813" s="113">
        <v>6.9200600000000003</v>
      </c>
    </row>
    <row r="6814" spans="1:7" s="131" customFormat="1" ht="51.75" x14ac:dyDescent="0.25">
      <c r="A6814" s="143" t="s">
        <v>3118</v>
      </c>
      <c r="B6814" s="149" t="s">
        <v>3152</v>
      </c>
      <c r="C6814" s="40">
        <v>2022</v>
      </c>
      <c r="D6814" s="265" t="s">
        <v>110</v>
      </c>
      <c r="E6814" s="112">
        <v>1</v>
      </c>
      <c r="F6814" s="112">
        <v>15</v>
      </c>
      <c r="G6814" s="113">
        <v>6.9200600000000003</v>
      </c>
    </row>
    <row r="6815" spans="1:7" s="131" customFormat="1" ht="51.75" x14ac:dyDescent="0.25">
      <c r="A6815" s="143" t="s">
        <v>3118</v>
      </c>
      <c r="B6815" s="149" t="s">
        <v>3152</v>
      </c>
      <c r="C6815" s="40">
        <v>2022</v>
      </c>
      <c r="D6815" s="265" t="s">
        <v>110</v>
      </c>
      <c r="E6815" s="112">
        <v>1</v>
      </c>
      <c r="F6815" s="112">
        <v>30</v>
      </c>
      <c r="G6815" s="113">
        <v>18.327689999999997</v>
      </c>
    </row>
    <row r="6816" spans="1:7" s="131" customFormat="1" ht="51.75" x14ac:dyDescent="0.25">
      <c r="A6816" s="143" t="s">
        <v>3118</v>
      </c>
      <c r="B6816" s="149" t="s">
        <v>3152</v>
      </c>
      <c r="C6816" s="40">
        <v>2022</v>
      </c>
      <c r="D6816" s="265" t="s">
        <v>110</v>
      </c>
      <c r="E6816" s="112">
        <v>1</v>
      </c>
      <c r="F6816" s="112">
        <v>15</v>
      </c>
      <c r="G6816" s="113">
        <v>6.9200600000000003</v>
      </c>
    </row>
    <row r="6817" spans="1:7" s="131" customFormat="1" ht="51.75" x14ac:dyDescent="0.25">
      <c r="A6817" s="143" t="s">
        <v>3118</v>
      </c>
      <c r="B6817" s="149" t="s">
        <v>3152</v>
      </c>
      <c r="C6817" s="40">
        <v>2022</v>
      </c>
      <c r="D6817" s="265" t="s">
        <v>110</v>
      </c>
      <c r="E6817" s="112">
        <v>1</v>
      </c>
      <c r="F6817" s="112">
        <v>60</v>
      </c>
      <c r="G6817" s="113">
        <v>18.327689999999997</v>
      </c>
    </row>
    <row r="6818" spans="1:7" s="131" customFormat="1" ht="51.75" x14ac:dyDescent="0.25">
      <c r="A6818" s="143" t="s">
        <v>3118</v>
      </c>
      <c r="B6818" s="149" t="s">
        <v>3152</v>
      </c>
      <c r="C6818" s="40">
        <v>2022</v>
      </c>
      <c r="D6818" s="265" t="s">
        <v>110</v>
      </c>
      <c r="E6818" s="112">
        <v>1</v>
      </c>
      <c r="F6818" s="112">
        <v>15</v>
      </c>
      <c r="G6818" s="113">
        <v>18.327689999999997</v>
      </c>
    </row>
    <row r="6819" spans="1:7" s="131" customFormat="1" ht="51.75" x14ac:dyDescent="0.25">
      <c r="A6819" s="143" t="s">
        <v>3118</v>
      </c>
      <c r="B6819" s="149" t="s">
        <v>3152</v>
      </c>
      <c r="C6819" s="40">
        <v>2022</v>
      </c>
      <c r="D6819" s="265" t="s">
        <v>110</v>
      </c>
      <c r="E6819" s="112">
        <v>1</v>
      </c>
      <c r="F6819" s="112">
        <v>15</v>
      </c>
      <c r="G6819" s="113">
        <v>18.327689999999997</v>
      </c>
    </row>
    <row r="6820" spans="1:7" s="131" customFormat="1" ht="51.75" x14ac:dyDescent="0.25">
      <c r="A6820" s="143" t="s">
        <v>3118</v>
      </c>
      <c r="B6820" s="149" t="s">
        <v>3152</v>
      </c>
      <c r="C6820" s="40">
        <v>2022</v>
      </c>
      <c r="D6820" s="265" t="s">
        <v>110</v>
      </c>
      <c r="E6820" s="112">
        <v>1</v>
      </c>
      <c r="F6820" s="112">
        <v>15</v>
      </c>
      <c r="G6820" s="113">
        <v>6.9201000000000006</v>
      </c>
    </row>
    <row r="6821" spans="1:7" s="131" customFormat="1" ht="51.75" x14ac:dyDescent="0.25">
      <c r="A6821" s="143" t="s">
        <v>3118</v>
      </c>
      <c r="B6821" s="149" t="s">
        <v>3152</v>
      </c>
      <c r="C6821" s="40">
        <v>2022</v>
      </c>
      <c r="D6821" s="265" t="s">
        <v>110</v>
      </c>
      <c r="E6821" s="112">
        <v>1</v>
      </c>
      <c r="F6821" s="112">
        <v>15</v>
      </c>
      <c r="G6821" s="113">
        <v>7.9084899999999996</v>
      </c>
    </row>
    <row r="6822" spans="1:7" s="131" customFormat="1" ht="51.75" x14ac:dyDescent="0.25">
      <c r="A6822" s="143" t="s">
        <v>3118</v>
      </c>
      <c r="B6822" s="149" t="s">
        <v>3152</v>
      </c>
      <c r="C6822" s="40">
        <v>2022</v>
      </c>
      <c r="D6822" s="265" t="s">
        <v>110</v>
      </c>
      <c r="E6822" s="112">
        <v>1</v>
      </c>
      <c r="F6822" s="112">
        <v>15</v>
      </c>
      <c r="G6822" s="113">
        <v>7.9084899999999996</v>
      </c>
    </row>
    <row r="6823" spans="1:7" s="131" customFormat="1" ht="51.75" x14ac:dyDescent="0.25">
      <c r="A6823" s="143" t="s">
        <v>3118</v>
      </c>
      <c r="B6823" s="149" t="s">
        <v>3152</v>
      </c>
      <c r="C6823" s="40">
        <v>2022</v>
      </c>
      <c r="D6823" s="265" t="s">
        <v>110</v>
      </c>
      <c r="E6823" s="112">
        <v>1</v>
      </c>
      <c r="F6823" s="112">
        <v>15</v>
      </c>
      <c r="G6823" s="113">
        <v>7.9084899999999996</v>
      </c>
    </row>
    <row r="6824" spans="1:7" s="131" customFormat="1" ht="51.75" x14ac:dyDescent="0.25">
      <c r="A6824" s="143" t="s">
        <v>3118</v>
      </c>
      <c r="B6824" s="149" t="s">
        <v>3152</v>
      </c>
      <c r="C6824" s="40">
        <v>2022</v>
      </c>
      <c r="D6824" s="265" t="s">
        <v>110</v>
      </c>
      <c r="E6824" s="112">
        <v>1</v>
      </c>
      <c r="F6824" s="112">
        <v>15</v>
      </c>
      <c r="G6824" s="113">
        <v>7.9084899999999996</v>
      </c>
    </row>
    <row r="6825" spans="1:7" s="131" customFormat="1" ht="51.75" x14ac:dyDescent="0.25">
      <c r="A6825" s="143" t="s">
        <v>3118</v>
      </c>
      <c r="B6825" s="149" t="s">
        <v>3152</v>
      </c>
      <c r="C6825" s="40">
        <v>2022</v>
      </c>
      <c r="D6825" s="265" t="s">
        <v>110</v>
      </c>
      <c r="E6825" s="112">
        <v>1</v>
      </c>
      <c r="F6825" s="112">
        <v>15</v>
      </c>
      <c r="G6825" s="113">
        <v>7.9084899999999996</v>
      </c>
    </row>
    <row r="6826" spans="1:7" s="131" customFormat="1" ht="51.75" x14ac:dyDescent="0.25">
      <c r="A6826" s="143" t="s">
        <v>3118</v>
      </c>
      <c r="B6826" s="149" t="s">
        <v>3152</v>
      </c>
      <c r="C6826" s="40">
        <v>2022</v>
      </c>
      <c r="D6826" s="265" t="s">
        <v>110</v>
      </c>
      <c r="E6826" s="112">
        <v>1</v>
      </c>
      <c r="F6826" s="112">
        <v>15</v>
      </c>
      <c r="G6826" s="113">
        <v>7.9084899999999996</v>
      </c>
    </row>
    <row r="6827" spans="1:7" s="131" customFormat="1" ht="51.75" x14ac:dyDescent="0.25">
      <c r="A6827" s="143" t="s">
        <v>3118</v>
      </c>
      <c r="B6827" s="149" t="s">
        <v>3152</v>
      </c>
      <c r="C6827" s="40">
        <v>2022</v>
      </c>
      <c r="D6827" s="265" t="s">
        <v>110</v>
      </c>
      <c r="E6827" s="112">
        <v>1</v>
      </c>
      <c r="F6827" s="112">
        <v>15</v>
      </c>
      <c r="G6827" s="113">
        <v>7.9084899999999996</v>
      </c>
    </row>
    <row r="6828" spans="1:7" s="131" customFormat="1" ht="51.75" x14ac:dyDescent="0.25">
      <c r="A6828" s="143" t="s">
        <v>3118</v>
      </c>
      <c r="B6828" s="149" t="s">
        <v>3152</v>
      </c>
      <c r="C6828" s="40">
        <v>2022</v>
      </c>
      <c r="D6828" s="265" t="s">
        <v>110</v>
      </c>
      <c r="E6828" s="112">
        <v>1</v>
      </c>
      <c r="F6828" s="112">
        <v>15</v>
      </c>
      <c r="G6828" s="113">
        <v>7.9084899999999996</v>
      </c>
    </row>
    <row r="6829" spans="1:7" s="131" customFormat="1" ht="51.75" x14ac:dyDescent="0.25">
      <c r="A6829" s="143" t="s">
        <v>3118</v>
      </c>
      <c r="B6829" s="149" t="s">
        <v>3152</v>
      </c>
      <c r="C6829" s="40">
        <v>2022</v>
      </c>
      <c r="D6829" s="265" t="s">
        <v>110</v>
      </c>
      <c r="E6829" s="112">
        <v>1</v>
      </c>
      <c r="F6829" s="112">
        <v>15</v>
      </c>
      <c r="G6829" s="113">
        <v>7.9084899999999996</v>
      </c>
    </row>
    <row r="6830" spans="1:7" s="131" customFormat="1" ht="51.75" x14ac:dyDescent="0.25">
      <c r="A6830" s="143" t="s">
        <v>3118</v>
      </c>
      <c r="B6830" s="149" t="s">
        <v>3152</v>
      </c>
      <c r="C6830" s="40">
        <v>2022</v>
      </c>
      <c r="D6830" s="265" t="s">
        <v>110</v>
      </c>
      <c r="E6830" s="112">
        <v>1</v>
      </c>
      <c r="F6830" s="112">
        <v>15</v>
      </c>
      <c r="G6830" s="113">
        <v>7.9084899999999996</v>
      </c>
    </row>
    <row r="6831" spans="1:7" s="131" customFormat="1" ht="51.75" x14ac:dyDescent="0.25">
      <c r="A6831" s="143" t="s">
        <v>3118</v>
      </c>
      <c r="B6831" s="149" t="s">
        <v>3152</v>
      </c>
      <c r="C6831" s="40">
        <v>2022</v>
      </c>
      <c r="D6831" s="265" t="s">
        <v>110</v>
      </c>
      <c r="E6831" s="112">
        <v>1</v>
      </c>
      <c r="F6831" s="112">
        <v>15</v>
      </c>
      <c r="G6831" s="113">
        <v>7.9084899999999996</v>
      </c>
    </row>
    <row r="6832" spans="1:7" s="131" customFormat="1" ht="51.75" x14ac:dyDescent="0.25">
      <c r="A6832" s="143" t="s">
        <v>3118</v>
      </c>
      <c r="B6832" s="149" t="s">
        <v>3152</v>
      </c>
      <c r="C6832" s="40">
        <v>2022</v>
      </c>
      <c r="D6832" s="265" t="s">
        <v>110</v>
      </c>
      <c r="E6832" s="112">
        <v>1</v>
      </c>
      <c r="F6832" s="112">
        <v>15</v>
      </c>
      <c r="G6832" s="113">
        <v>7.9085700000000001</v>
      </c>
    </row>
    <row r="6833" spans="1:7" s="131" customFormat="1" ht="51.75" x14ac:dyDescent="0.25">
      <c r="A6833" s="143" t="s">
        <v>3118</v>
      </c>
      <c r="B6833" s="149" t="s">
        <v>3152</v>
      </c>
      <c r="C6833" s="40">
        <v>2022</v>
      </c>
      <c r="D6833" s="265" t="s">
        <v>110</v>
      </c>
      <c r="E6833" s="112">
        <v>1</v>
      </c>
      <c r="F6833" s="112">
        <v>15</v>
      </c>
      <c r="G6833" s="113">
        <v>7.9084899999999996</v>
      </c>
    </row>
    <row r="6834" spans="1:7" s="131" customFormat="1" ht="51.75" x14ac:dyDescent="0.25">
      <c r="A6834" s="143" t="s">
        <v>3118</v>
      </c>
      <c r="B6834" s="149" t="s">
        <v>3152</v>
      </c>
      <c r="C6834" s="40">
        <v>2022</v>
      </c>
      <c r="D6834" s="265" t="s">
        <v>110</v>
      </c>
      <c r="E6834" s="112">
        <v>1</v>
      </c>
      <c r="F6834" s="112">
        <v>15</v>
      </c>
      <c r="G6834" s="113">
        <v>19.316119999999998</v>
      </c>
    </row>
    <row r="6835" spans="1:7" s="131" customFormat="1" ht="51.75" x14ac:dyDescent="0.25">
      <c r="A6835" s="143" t="s">
        <v>3118</v>
      </c>
      <c r="B6835" s="149" t="s">
        <v>3152</v>
      </c>
      <c r="C6835" s="40">
        <v>2022</v>
      </c>
      <c r="D6835" s="265" t="s">
        <v>110</v>
      </c>
      <c r="E6835" s="112">
        <v>1</v>
      </c>
      <c r="F6835" s="112">
        <v>15</v>
      </c>
      <c r="G6835" s="113">
        <v>19.316119999999998</v>
      </c>
    </row>
    <row r="6836" spans="1:7" s="131" customFormat="1" ht="51.75" x14ac:dyDescent="0.25">
      <c r="A6836" s="143" t="s">
        <v>3118</v>
      </c>
      <c r="B6836" s="149" t="s">
        <v>3152</v>
      </c>
      <c r="C6836" s="40">
        <v>2022</v>
      </c>
      <c r="D6836" s="265" t="s">
        <v>110</v>
      </c>
      <c r="E6836" s="112">
        <v>1</v>
      </c>
      <c r="F6836" s="112">
        <v>15</v>
      </c>
      <c r="G6836" s="113">
        <v>19.316119999999998</v>
      </c>
    </row>
    <row r="6837" spans="1:7" s="131" customFormat="1" ht="51.75" x14ac:dyDescent="0.25">
      <c r="A6837" s="143" t="s">
        <v>3118</v>
      </c>
      <c r="B6837" s="149" t="s">
        <v>3152</v>
      </c>
      <c r="C6837" s="40">
        <v>2022</v>
      </c>
      <c r="D6837" s="265" t="s">
        <v>110</v>
      </c>
      <c r="E6837" s="112">
        <v>1</v>
      </c>
      <c r="F6837" s="112">
        <v>15</v>
      </c>
      <c r="G6837" s="113">
        <v>19.316119999999998</v>
      </c>
    </row>
    <row r="6838" spans="1:7" s="131" customFormat="1" ht="51.75" x14ac:dyDescent="0.25">
      <c r="A6838" s="143" t="s">
        <v>3118</v>
      </c>
      <c r="B6838" s="149" t="s">
        <v>3152</v>
      </c>
      <c r="C6838" s="40">
        <v>2022</v>
      </c>
      <c r="D6838" s="265" t="s">
        <v>110</v>
      </c>
      <c r="E6838" s="112">
        <v>1</v>
      </c>
      <c r="F6838" s="112">
        <v>15</v>
      </c>
      <c r="G6838" s="113">
        <v>17.100200000000001</v>
      </c>
    </row>
    <row r="6839" spans="1:7" s="131" customFormat="1" ht="51.75" x14ac:dyDescent="0.25">
      <c r="A6839" s="143" t="s">
        <v>3118</v>
      </c>
      <c r="B6839" s="149" t="s">
        <v>3152</v>
      </c>
      <c r="C6839" s="40">
        <v>2022</v>
      </c>
      <c r="D6839" s="265" t="s">
        <v>110</v>
      </c>
      <c r="E6839" s="112">
        <v>1</v>
      </c>
      <c r="F6839" s="112">
        <v>15</v>
      </c>
      <c r="G6839" s="113">
        <v>5.6925699999999999</v>
      </c>
    </row>
    <row r="6840" spans="1:7" s="131" customFormat="1" ht="51.75" x14ac:dyDescent="0.25">
      <c r="A6840" s="143" t="s">
        <v>3118</v>
      </c>
      <c r="B6840" s="149" t="s">
        <v>3152</v>
      </c>
      <c r="C6840" s="40">
        <v>2022</v>
      </c>
      <c r="D6840" s="265" t="s">
        <v>110</v>
      </c>
      <c r="E6840" s="112">
        <v>1</v>
      </c>
      <c r="F6840" s="112">
        <v>15</v>
      </c>
      <c r="G6840" s="113">
        <v>5.6925699999999999</v>
      </c>
    </row>
    <row r="6841" spans="1:7" s="131" customFormat="1" ht="51.75" x14ac:dyDescent="0.25">
      <c r="A6841" s="143" t="s">
        <v>3118</v>
      </c>
      <c r="B6841" s="149" t="s">
        <v>3152</v>
      </c>
      <c r="C6841" s="40">
        <v>2022</v>
      </c>
      <c r="D6841" s="265" t="s">
        <v>110</v>
      </c>
      <c r="E6841" s="112">
        <v>1</v>
      </c>
      <c r="F6841" s="112">
        <v>15</v>
      </c>
      <c r="G6841" s="113">
        <v>5.6925699999999999</v>
      </c>
    </row>
    <row r="6842" spans="1:7" s="131" customFormat="1" ht="51.75" x14ac:dyDescent="0.25">
      <c r="A6842" s="143" t="s">
        <v>3118</v>
      </c>
      <c r="B6842" s="149" t="s">
        <v>3152</v>
      </c>
      <c r="C6842" s="40">
        <v>2022</v>
      </c>
      <c r="D6842" s="265" t="s">
        <v>110</v>
      </c>
      <c r="E6842" s="112">
        <v>1</v>
      </c>
      <c r="F6842" s="112">
        <v>15</v>
      </c>
      <c r="G6842" s="113">
        <v>5.6925699999999999</v>
      </c>
    </row>
    <row r="6843" spans="1:7" s="131" customFormat="1" ht="51.75" x14ac:dyDescent="0.25">
      <c r="A6843" s="143" t="s">
        <v>3118</v>
      </c>
      <c r="B6843" s="149" t="s">
        <v>3152</v>
      </c>
      <c r="C6843" s="40">
        <v>2022</v>
      </c>
      <c r="D6843" s="265" t="s">
        <v>110</v>
      </c>
      <c r="E6843" s="112">
        <v>1</v>
      </c>
      <c r="F6843" s="112">
        <v>15</v>
      </c>
      <c r="G6843" s="113">
        <v>17.100200000000001</v>
      </c>
    </row>
    <row r="6844" spans="1:7" s="131" customFormat="1" ht="51.75" x14ac:dyDescent="0.25">
      <c r="A6844" s="143" t="s">
        <v>3118</v>
      </c>
      <c r="B6844" s="149" t="s">
        <v>3152</v>
      </c>
      <c r="C6844" s="40">
        <v>2022</v>
      </c>
      <c r="D6844" s="265" t="s">
        <v>110</v>
      </c>
      <c r="E6844" s="112">
        <v>1</v>
      </c>
      <c r="F6844" s="112">
        <v>15</v>
      </c>
      <c r="G6844" s="113">
        <v>17.100200000000001</v>
      </c>
    </row>
    <row r="6845" spans="1:7" s="131" customFormat="1" ht="51.75" x14ac:dyDescent="0.25">
      <c r="A6845" s="143" t="s">
        <v>3118</v>
      </c>
      <c r="B6845" s="149" t="s">
        <v>3152</v>
      </c>
      <c r="C6845" s="40">
        <v>2022</v>
      </c>
      <c r="D6845" s="265" t="s">
        <v>110</v>
      </c>
      <c r="E6845" s="112">
        <v>1</v>
      </c>
      <c r="F6845" s="112">
        <v>15</v>
      </c>
      <c r="G6845" s="113">
        <v>6.1179699999999997</v>
      </c>
    </row>
    <row r="6846" spans="1:7" s="131" customFormat="1" ht="51.75" x14ac:dyDescent="0.25">
      <c r="A6846" s="143" t="s">
        <v>3118</v>
      </c>
      <c r="B6846" s="149" t="s">
        <v>3152</v>
      </c>
      <c r="C6846" s="40">
        <v>2022</v>
      </c>
      <c r="D6846" s="265" t="s">
        <v>110</v>
      </c>
      <c r="E6846" s="112">
        <v>1</v>
      </c>
      <c r="F6846" s="112">
        <v>15</v>
      </c>
      <c r="G6846" s="113">
        <v>6.1179699999999997</v>
      </c>
    </row>
    <row r="6847" spans="1:7" s="131" customFormat="1" ht="51.75" x14ac:dyDescent="0.25">
      <c r="A6847" s="143" t="s">
        <v>3118</v>
      </c>
      <c r="B6847" s="149" t="s">
        <v>3152</v>
      </c>
      <c r="C6847" s="40">
        <v>2022</v>
      </c>
      <c r="D6847" s="265" t="s">
        <v>110</v>
      </c>
      <c r="E6847" s="112">
        <v>1</v>
      </c>
      <c r="F6847" s="112">
        <v>15</v>
      </c>
      <c r="G6847" s="113">
        <v>6.1179699999999997</v>
      </c>
    </row>
    <row r="6848" spans="1:7" s="131" customFormat="1" ht="51.75" x14ac:dyDescent="0.25">
      <c r="A6848" s="143" t="s">
        <v>3118</v>
      </c>
      <c r="B6848" s="149" t="s">
        <v>3152</v>
      </c>
      <c r="C6848" s="40">
        <v>2022</v>
      </c>
      <c r="D6848" s="265" t="s">
        <v>110</v>
      </c>
      <c r="E6848" s="112">
        <v>1</v>
      </c>
      <c r="F6848" s="112">
        <v>15</v>
      </c>
      <c r="G6848" s="113">
        <v>6.1179699999999997</v>
      </c>
    </row>
    <row r="6849" spans="1:7" s="131" customFormat="1" ht="51.75" x14ac:dyDescent="0.25">
      <c r="A6849" s="143" t="s">
        <v>3118</v>
      </c>
      <c r="B6849" s="149" t="s">
        <v>3152</v>
      </c>
      <c r="C6849" s="40">
        <v>2022</v>
      </c>
      <c r="D6849" s="265" t="s">
        <v>110</v>
      </c>
      <c r="E6849" s="112">
        <v>1</v>
      </c>
      <c r="F6849" s="112">
        <v>15</v>
      </c>
      <c r="G6849" s="113">
        <v>17.525600000000001</v>
      </c>
    </row>
    <row r="6850" spans="1:7" s="131" customFormat="1" ht="51.75" x14ac:dyDescent="0.25">
      <c r="A6850" s="143" t="s">
        <v>3118</v>
      </c>
      <c r="B6850" s="149" t="s">
        <v>3152</v>
      </c>
      <c r="C6850" s="40">
        <v>2022</v>
      </c>
      <c r="D6850" s="265" t="s">
        <v>110</v>
      </c>
      <c r="E6850" s="112">
        <v>1</v>
      </c>
      <c r="F6850" s="112">
        <v>15</v>
      </c>
      <c r="G6850" s="113">
        <v>6.1179699999999997</v>
      </c>
    </row>
    <row r="6851" spans="1:7" s="131" customFormat="1" ht="51.75" x14ac:dyDescent="0.25">
      <c r="A6851" s="143" t="s">
        <v>3118</v>
      </c>
      <c r="B6851" s="149" t="s">
        <v>3152</v>
      </c>
      <c r="C6851" s="40">
        <v>2022</v>
      </c>
      <c r="D6851" s="265" t="s">
        <v>110</v>
      </c>
      <c r="E6851" s="112">
        <v>1</v>
      </c>
      <c r="F6851" s="112">
        <v>15</v>
      </c>
      <c r="G6851" s="113">
        <v>6.1179699999999997</v>
      </c>
    </row>
    <row r="6852" spans="1:7" s="131" customFormat="1" ht="51.75" x14ac:dyDescent="0.25">
      <c r="A6852" s="143" t="s">
        <v>3118</v>
      </c>
      <c r="B6852" s="149" t="s">
        <v>3152</v>
      </c>
      <c r="C6852" s="40">
        <v>2022</v>
      </c>
      <c r="D6852" s="265" t="s">
        <v>110</v>
      </c>
      <c r="E6852" s="112">
        <v>1</v>
      </c>
      <c r="F6852" s="112">
        <v>15</v>
      </c>
      <c r="G6852" s="113">
        <v>17.525600000000001</v>
      </c>
    </row>
    <row r="6853" spans="1:7" s="131" customFormat="1" ht="51.75" x14ac:dyDescent="0.25">
      <c r="A6853" s="143" t="s">
        <v>3118</v>
      </c>
      <c r="B6853" s="149" t="s">
        <v>3152</v>
      </c>
      <c r="C6853" s="40">
        <v>2022</v>
      </c>
      <c r="D6853" s="265" t="s">
        <v>110</v>
      </c>
      <c r="E6853" s="112">
        <v>1</v>
      </c>
      <c r="F6853" s="112">
        <v>15</v>
      </c>
      <c r="G6853" s="113">
        <v>6.1179699999999997</v>
      </c>
    </row>
    <row r="6854" spans="1:7" s="131" customFormat="1" ht="51.75" x14ac:dyDescent="0.25">
      <c r="A6854" s="143" t="s">
        <v>3118</v>
      </c>
      <c r="B6854" s="149" t="s">
        <v>3152</v>
      </c>
      <c r="C6854" s="40">
        <v>2022</v>
      </c>
      <c r="D6854" s="265" t="s">
        <v>110</v>
      </c>
      <c r="E6854" s="112">
        <v>1</v>
      </c>
      <c r="F6854" s="112">
        <v>15</v>
      </c>
      <c r="G6854" s="113">
        <v>6.1179699999999997</v>
      </c>
    </row>
    <row r="6855" spans="1:7" s="131" customFormat="1" ht="51.75" x14ac:dyDescent="0.25">
      <c r="A6855" s="143" t="s">
        <v>3118</v>
      </c>
      <c r="B6855" s="149" t="s">
        <v>3152</v>
      </c>
      <c r="C6855" s="40">
        <v>2022</v>
      </c>
      <c r="D6855" s="265" t="s">
        <v>110</v>
      </c>
      <c r="E6855" s="112">
        <v>1</v>
      </c>
      <c r="F6855" s="112">
        <v>15</v>
      </c>
      <c r="G6855" s="113">
        <v>6.1179699999999997</v>
      </c>
    </row>
    <row r="6856" spans="1:7" s="131" customFormat="1" ht="51.75" x14ac:dyDescent="0.25">
      <c r="A6856" s="143" t="s">
        <v>3118</v>
      </c>
      <c r="B6856" s="149" t="s">
        <v>3152</v>
      </c>
      <c r="C6856" s="40">
        <v>2022</v>
      </c>
      <c r="D6856" s="265" t="s">
        <v>110</v>
      </c>
      <c r="E6856" s="112">
        <v>1</v>
      </c>
      <c r="F6856" s="112">
        <v>15</v>
      </c>
      <c r="G6856" s="113">
        <v>6.1179699999999997</v>
      </c>
    </row>
    <row r="6857" spans="1:7" s="131" customFormat="1" ht="51.75" x14ac:dyDescent="0.25">
      <c r="A6857" s="143" t="s">
        <v>3118</v>
      </c>
      <c r="B6857" s="149" t="s">
        <v>3152</v>
      </c>
      <c r="C6857" s="40">
        <v>2022</v>
      </c>
      <c r="D6857" s="265" t="s">
        <v>110</v>
      </c>
      <c r="E6857" s="112">
        <v>1</v>
      </c>
      <c r="F6857" s="112">
        <v>15</v>
      </c>
      <c r="G6857" s="113">
        <v>6.1179699999999997</v>
      </c>
    </row>
    <row r="6858" spans="1:7" s="131" customFormat="1" ht="51.75" x14ac:dyDescent="0.25">
      <c r="A6858" s="143" t="s">
        <v>3118</v>
      </c>
      <c r="B6858" s="149" t="s">
        <v>3152</v>
      </c>
      <c r="C6858" s="40">
        <v>2022</v>
      </c>
      <c r="D6858" s="265" t="s">
        <v>110</v>
      </c>
      <c r="E6858" s="112">
        <v>1</v>
      </c>
      <c r="F6858" s="112">
        <v>15</v>
      </c>
      <c r="G6858" s="113">
        <v>17.525600000000001</v>
      </c>
    </row>
    <row r="6859" spans="1:7" s="131" customFormat="1" ht="51.75" x14ac:dyDescent="0.25">
      <c r="A6859" s="143" t="s">
        <v>3118</v>
      </c>
      <c r="B6859" s="149" t="s">
        <v>3152</v>
      </c>
      <c r="C6859" s="40">
        <v>2022</v>
      </c>
      <c r="D6859" s="265" t="s">
        <v>110</v>
      </c>
      <c r="E6859" s="112">
        <v>1</v>
      </c>
      <c r="F6859" s="112">
        <v>15</v>
      </c>
      <c r="G6859" s="113">
        <v>17.525600000000001</v>
      </c>
    </row>
    <row r="6860" spans="1:7" s="131" customFormat="1" ht="51.75" x14ac:dyDescent="0.25">
      <c r="A6860" s="143" t="s">
        <v>3118</v>
      </c>
      <c r="B6860" s="149" t="s">
        <v>3152</v>
      </c>
      <c r="C6860" s="40">
        <v>2022</v>
      </c>
      <c r="D6860" s="265" t="s">
        <v>110</v>
      </c>
      <c r="E6860" s="112">
        <v>1</v>
      </c>
      <c r="F6860" s="112">
        <v>15</v>
      </c>
      <c r="G6860" s="113">
        <v>6.1179699999999997</v>
      </c>
    </row>
    <row r="6861" spans="1:7" s="131" customFormat="1" ht="51.75" x14ac:dyDescent="0.25">
      <c r="A6861" s="143" t="s">
        <v>3118</v>
      </c>
      <c r="B6861" s="149" t="s">
        <v>3152</v>
      </c>
      <c r="C6861" s="40">
        <v>2022</v>
      </c>
      <c r="D6861" s="265" t="s">
        <v>110</v>
      </c>
      <c r="E6861" s="112">
        <v>1</v>
      </c>
      <c r="F6861" s="112">
        <v>15</v>
      </c>
      <c r="G6861" s="113">
        <v>6.1179699999999997</v>
      </c>
    </row>
    <row r="6862" spans="1:7" s="131" customFormat="1" ht="51.75" x14ac:dyDescent="0.25">
      <c r="A6862" s="143" t="s">
        <v>3118</v>
      </c>
      <c r="B6862" s="149" t="s">
        <v>3152</v>
      </c>
      <c r="C6862" s="40">
        <v>2022</v>
      </c>
      <c r="D6862" s="265" t="s">
        <v>110</v>
      </c>
      <c r="E6862" s="112">
        <v>1</v>
      </c>
      <c r="F6862" s="112">
        <v>15</v>
      </c>
      <c r="G6862" s="113">
        <v>5.2199900000000001</v>
      </c>
    </row>
    <row r="6863" spans="1:7" s="131" customFormat="1" ht="51.75" x14ac:dyDescent="0.25">
      <c r="A6863" s="143" t="s">
        <v>3118</v>
      </c>
      <c r="B6863" s="149" t="s">
        <v>3152</v>
      </c>
      <c r="C6863" s="40">
        <v>2022</v>
      </c>
      <c r="D6863" s="265" t="s">
        <v>110</v>
      </c>
      <c r="E6863" s="112">
        <v>1</v>
      </c>
      <c r="F6863" s="112">
        <v>15</v>
      </c>
      <c r="G6863" s="113">
        <v>5.2199900000000001</v>
      </c>
    </row>
    <row r="6864" spans="1:7" s="131" customFormat="1" ht="51.75" x14ac:dyDescent="0.25">
      <c r="A6864" s="143" t="s">
        <v>3118</v>
      </c>
      <c r="B6864" s="149" t="s">
        <v>3152</v>
      </c>
      <c r="C6864" s="40">
        <v>2022</v>
      </c>
      <c r="D6864" s="265" t="s">
        <v>110</v>
      </c>
      <c r="E6864" s="112">
        <v>1</v>
      </c>
      <c r="F6864" s="112">
        <v>15</v>
      </c>
      <c r="G6864" s="113">
        <v>5.2199900000000001</v>
      </c>
    </row>
    <row r="6865" spans="1:7" s="131" customFormat="1" ht="51.75" x14ac:dyDescent="0.25">
      <c r="A6865" s="143" t="s">
        <v>3118</v>
      </c>
      <c r="B6865" s="149" t="s">
        <v>3152</v>
      </c>
      <c r="C6865" s="40">
        <v>2022</v>
      </c>
      <c r="D6865" s="265" t="s">
        <v>110</v>
      </c>
      <c r="E6865" s="112">
        <v>1</v>
      </c>
      <c r="F6865" s="112">
        <v>15</v>
      </c>
      <c r="G6865" s="113">
        <v>5.2199900000000001</v>
      </c>
    </row>
    <row r="6866" spans="1:7" s="131" customFormat="1" ht="51.75" x14ac:dyDescent="0.25">
      <c r="A6866" s="143" t="s">
        <v>3118</v>
      </c>
      <c r="B6866" s="149" t="s">
        <v>3152</v>
      </c>
      <c r="C6866" s="40">
        <v>2022</v>
      </c>
      <c r="D6866" s="265" t="s">
        <v>110</v>
      </c>
      <c r="E6866" s="112">
        <v>1</v>
      </c>
      <c r="F6866" s="112">
        <v>15</v>
      </c>
      <c r="G6866" s="113">
        <v>5.2199900000000001</v>
      </c>
    </row>
    <row r="6867" spans="1:7" s="131" customFormat="1" ht="51.75" x14ac:dyDescent="0.25">
      <c r="A6867" s="143" t="s">
        <v>3118</v>
      </c>
      <c r="B6867" s="149" t="s">
        <v>3152</v>
      </c>
      <c r="C6867" s="40">
        <v>2022</v>
      </c>
      <c r="D6867" s="265" t="s">
        <v>110</v>
      </c>
      <c r="E6867" s="112">
        <v>1</v>
      </c>
      <c r="F6867" s="112">
        <v>15</v>
      </c>
      <c r="G6867" s="113">
        <v>5.2199900000000001</v>
      </c>
    </row>
    <row r="6868" spans="1:7" s="131" customFormat="1" ht="51.75" x14ac:dyDescent="0.25">
      <c r="A6868" s="143" t="s">
        <v>3118</v>
      </c>
      <c r="B6868" s="149" t="s">
        <v>3152</v>
      </c>
      <c r="C6868" s="40">
        <v>2022</v>
      </c>
      <c r="D6868" s="265" t="s">
        <v>110</v>
      </c>
      <c r="E6868" s="112">
        <v>1</v>
      </c>
      <c r="F6868" s="112">
        <v>15</v>
      </c>
      <c r="G6868" s="113">
        <v>5.2199900000000001</v>
      </c>
    </row>
    <row r="6869" spans="1:7" s="131" customFormat="1" ht="51.75" x14ac:dyDescent="0.25">
      <c r="A6869" s="143" t="s">
        <v>3118</v>
      </c>
      <c r="B6869" s="149" t="s">
        <v>3152</v>
      </c>
      <c r="C6869" s="40">
        <v>2022</v>
      </c>
      <c r="D6869" s="265" t="s">
        <v>110</v>
      </c>
      <c r="E6869" s="112">
        <v>1</v>
      </c>
      <c r="F6869" s="112">
        <v>15</v>
      </c>
      <c r="G6869" s="113">
        <v>5.2199900000000001</v>
      </c>
    </row>
    <row r="6870" spans="1:7" s="131" customFormat="1" ht="51.75" x14ac:dyDescent="0.25">
      <c r="A6870" s="143" t="s">
        <v>3118</v>
      </c>
      <c r="B6870" s="149" t="s">
        <v>3152</v>
      </c>
      <c r="C6870" s="40">
        <v>2022</v>
      </c>
      <c r="D6870" s="265" t="s">
        <v>110</v>
      </c>
      <c r="E6870" s="112">
        <v>1</v>
      </c>
      <c r="F6870" s="112">
        <v>15</v>
      </c>
      <c r="G6870" s="113">
        <v>5.2199900000000001</v>
      </c>
    </row>
    <row r="6871" spans="1:7" s="131" customFormat="1" ht="51.75" x14ac:dyDescent="0.25">
      <c r="A6871" s="143" t="s">
        <v>3118</v>
      </c>
      <c r="B6871" s="149" t="s">
        <v>3152</v>
      </c>
      <c r="C6871" s="40">
        <v>2022</v>
      </c>
      <c r="D6871" s="265" t="s">
        <v>110</v>
      </c>
      <c r="E6871" s="112">
        <v>1</v>
      </c>
      <c r="F6871" s="112">
        <v>15</v>
      </c>
      <c r="G6871" s="113">
        <v>16.62762</v>
      </c>
    </row>
    <row r="6872" spans="1:7" s="131" customFormat="1" ht="51.75" x14ac:dyDescent="0.25">
      <c r="A6872" s="143" t="s">
        <v>3118</v>
      </c>
      <c r="B6872" s="149" t="s">
        <v>3152</v>
      </c>
      <c r="C6872" s="40">
        <v>2022</v>
      </c>
      <c r="D6872" s="265" t="s">
        <v>110</v>
      </c>
      <c r="E6872" s="112">
        <v>1</v>
      </c>
      <c r="F6872" s="112">
        <v>15</v>
      </c>
      <c r="G6872" s="113">
        <v>5.2199900000000001</v>
      </c>
    </row>
    <row r="6873" spans="1:7" s="131" customFormat="1" ht="51.75" x14ac:dyDescent="0.25">
      <c r="A6873" s="143" t="s">
        <v>3118</v>
      </c>
      <c r="B6873" s="149" t="s">
        <v>3152</v>
      </c>
      <c r="C6873" s="40">
        <v>2022</v>
      </c>
      <c r="D6873" s="265" t="s">
        <v>110</v>
      </c>
      <c r="E6873" s="112">
        <v>1</v>
      </c>
      <c r="F6873" s="112">
        <v>15</v>
      </c>
      <c r="G6873" s="113">
        <v>5.2199900000000001</v>
      </c>
    </row>
    <row r="6874" spans="1:7" s="131" customFormat="1" ht="51.75" x14ac:dyDescent="0.25">
      <c r="A6874" s="143" t="s">
        <v>3118</v>
      </c>
      <c r="B6874" s="149" t="s">
        <v>3152</v>
      </c>
      <c r="C6874" s="40">
        <v>2022</v>
      </c>
      <c r="D6874" s="265" t="s">
        <v>110</v>
      </c>
      <c r="E6874" s="112">
        <v>1</v>
      </c>
      <c r="F6874" s="112">
        <v>15</v>
      </c>
      <c r="G6874" s="113">
        <v>5.2199900000000001</v>
      </c>
    </row>
    <row r="6875" spans="1:7" s="131" customFormat="1" ht="51.75" x14ac:dyDescent="0.25">
      <c r="A6875" s="143" t="s">
        <v>3118</v>
      </c>
      <c r="B6875" s="149" t="s">
        <v>3152</v>
      </c>
      <c r="C6875" s="40">
        <v>2022</v>
      </c>
      <c r="D6875" s="265" t="s">
        <v>110</v>
      </c>
      <c r="E6875" s="112">
        <v>1</v>
      </c>
      <c r="F6875" s="112">
        <v>15</v>
      </c>
      <c r="G6875" s="113">
        <v>9.5942100000000003</v>
      </c>
    </row>
    <row r="6876" spans="1:7" s="131" customFormat="1" ht="51.75" x14ac:dyDescent="0.25">
      <c r="A6876" s="143" t="s">
        <v>3118</v>
      </c>
      <c r="B6876" s="149" t="s">
        <v>3152</v>
      </c>
      <c r="C6876" s="40">
        <v>2022</v>
      </c>
      <c r="D6876" s="265" t="s">
        <v>110</v>
      </c>
      <c r="E6876" s="112">
        <v>1</v>
      </c>
      <c r="F6876" s="112">
        <v>15</v>
      </c>
      <c r="G6876" s="113">
        <v>9.5942100000000003</v>
      </c>
    </row>
    <row r="6877" spans="1:7" s="131" customFormat="1" ht="51.75" x14ac:dyDescent="0.25">
      <c r="A6877" s="143" t="s">
        <v>3118</v>
      </c>
      <c r="B6877" s="149" t="s">
        <v>3152</v>
      </c>
      <c r="C6877" s="40">
        <v>2022</v>
      </c>
      <c r="D6877" s="265" t="s">
        <v>110</v>
      </c>
      <c r="E6877" s="112">
        <v>1</v>
      </c>
      <c r="F6877" s="112">
        <v>15</v>
      </c>
      <c r="G6877" s="113">
        <v>9.5942100000000003</v>
      </c>
    </row>
    <row r="6878" spans="1:7" s="55" customFormat="1" ht="51.75" x14ac:dyDescent="0.25">
      <c r="A6878" s="143" t="s">
        <v>3118</v>
      </c>
      <c r="B6878" s="149" t="s">
        <v>3152</v>
      </c>
      <c r="C6878" s="40">
        <v>2022</v>
      </c>
      <c r="D6878" s="265" t="s">
        <v>110</v>
      </c>
      <c r="E6878" s="112">
        <v>1</v>
      </c>
      <c r="F6878" s="112">
        <v>15</v>
      </c>
      <c r="G6878" s="113">
        <v>6.3639700000000001</v>
      </c>
    </row>
    <row r="6879" spans="1:7" s="55" customFormat="1" ht="51.75" x14ac:dyDescent="0.25">
      <c r="A6879" s="143" t="s">
        <v>3118</v>
      </c>
      <c r="B6879" s="149" t="s">
        <v>3152</v>
      </c>
      <c r="C6879" s="40">
        <v>2022</v>
      </c>
      <c r="D6879" s="265" t="s">
        <v>110</v>
      </c>
      <c r="E6879" s="112">
        <v>1</v>
      </c>
      <c r="F6879" s="112">
        <v>15</v>
      </c>
      <c r="G6879" s="113">
        <v>6.3639700000000001</v>
      </c>
    </row>
    <row r="6880" spans="1:7" s="55" customFormat="1" ht="51.75" x14ac:dyDescent="0.25">
      <c r="A6880" s="143" t="s">
        <v>3118</v>
      </c>
      <c r="B6880" s="149" t="s">
        <v>3152</v>
      </c>
      <c r="C6880" s="40">
        <v>2022</v>
      </c>
      <c r="D6880" s="265" t="s">
        <v>110</v>
      </c>
      <c r="E6880" s="112">
        <v>1</v>
      </c>
      <c r="F6880" s="112">
        <v>15</v>
      </c>
      <c r="G6880" s="113">
        <v>6.3639700000000001</v>
      </c>
    </row>
    <row r="6881" spans="1:7" s="55" customFormat="1" ht="51.75" x14ac:dyDescent="0.25">
      <c r="A6881" s="143" t="s">
        <v>3118</v>
      </c>
      <c r="B6881" s="149" t="s">
        <v>3152</v>
      </c>
      <c r="C6881" s="40">
        <v>2022</v>
      </c>
      <c r="D6881" s="265" t="s">
        <v>110</v>
      </c>
      <c r="E6881" s="112">
        <v>1</v>
      </c>
      <c r="F6881" s="112">
        <v>15</v>
      </c>
      <c r="G6881" s="113">
        <v>6.3639700000000001</v>
      </c>
    </row>
    <row r="6882" spans="1:7" s="55" customFormat="1" ht="51.75" x14ac:dyDescent="0.25">
      <c r="A6882" s="143" t="s">
        <v>3118</v>
      </c>
      <c r="B6882" s="149" t="s">
        <v>3152</v>
      </c>
      <c r="C6882" s="40">
        <v>2022</v>
      </c>
      <c r="D6882" s="265" t="s">
        <v>110</v>
      </c>
      <c r="E6882" s="112">
        <v>1</v>
      </c>
      <c r="F6882" s="112">
        <v>15</v>
      </c>
      <c r="G6882" s="113">
        <v>6.3639700000000001</v>
      </c>
    </row>
    <row r="6883" spans="1:7" s="55" customFormat="1" ht="51.75" x14ac:dyDescent="0.25">
      <c r="A6883" s="143" t="s">
        <v>3118</v>
      </c>
      <c r="B6883" s="149" t="s">
        <v>3152</v>
      </c>
      <c r="C6883" s="40">
        <v>2022</v>
      </c>
      <c r="D6883" s="265" t="s">
        <v>110</v>
      </c>
      <c r="E6883" s="112">
        <v>1</v>
      </c>
      <c r="F6883" s="112">
        <v>15</v>
      </c>
      <c r="G6883" s="113">
        <v>6.3639700000000001</v>
      </c>
    </row>
    <row r="6884" spans="1:7" s="55" customFormat="1" ht="51.75" x14ac:dyDescent="0.25">
      <c r="A6884" s="143" t="s">
        <v>3118</v>
      </c>
      <c r="B6884" s="149" t="s">
        <v>3152</v>
      </c>
      <c r="C6884" s="40">
        <v>2022</v>
      </c>
      <c r="D6884" s="265" t="s">
        <v>110</v>
      </c>
      <c r="E6884" s="112">
        <v>1</v>
      </c>
      <c r="F6884" s="112">
        <v>15</v>
      </c>
      <c r="G6884" s="113">
        <v>32.299329999999998</v>
      </c>
    </row>
    <row r="6885" spans="1:7" s="55" customFormat="1" ht="51.75" x14ac:dyDescent="0.25">
      <c r="A6885" s="143" t="s">
        <v>3118</v>
      </c>
      <c r="B6885" s="149" t="s">
        <v>3152</v>
      </c>
      <c r="C6885" s="40">
        <v>2022</v>
      </c>
      <c r="D6885" s="265" t="s">
        <v>110</v>
      </c>
      <c r="E6885" s="112">
        <v>1</v>
      </c>
      <c r="F6885" s="112">
        <v>15</v>
      </c>
      <c r="G6885" s="113">
        <v>32.299329999999998</v>
      </c>
    </row>
    <row r="6886" spans="1:7" s="55" customFormat="1" ht="51.75" x14ac:dyDescent="0.25">
      <c r="A6886" s="143" t="s">
        <v>3118</v>
      </c>
      <c r="B6886" s="149" t="s">
        <v>3152</v>
      </c>
      <c r="C6886" s="40">
        <v>2022</v>
      </c>
      <c r="D6886" s="265" t="s">
        <v>110</v>
      </c>
      <c r="E6886" s="112">
        <v>1</v>
      </c>
      <c r="F6886" s="112">
        <v>15</v>
      </c>
      <c r="G6886" s="113">
        <v>32.299329999999998</v>
      </c>
    </row>
    <row r="6887" spans="1:7" s="55" customFormat="1" ht="51.75" x14ac:dyDescent="0.25">
      <c r="A6887" s="143" t="s">
        <v>3118</v>
      </c>
      <c r="B6887" s="149" t="s">
        <v>3152</v>
      </c>
      <c r="C6887" s="40">
        <v>2022</v>
      </c>
      <c r="D6887" s="265" t="s">
        <v>110</v>
      </c>
      <c r="E6887" s="112">
        <v>1</v>
      </c>
      <c r="F6887" s="112">
        <v>15</v>
      </c>
      <c r="G6887" s="113">
        <v>32.299329999999998</v>
      </c>
    </row>
    <row r="6888" spans="1:7" s="55" customFormat="1" ht="51.75" x14ac:dyDescent="0.25">
      <c r="A6888" s="143" t="s">
        <v>3118</v>
      </c>
      <c r="B6888" s="149" t="s">
        <v>3152</v>
      </c>
      <c r="C6888" s="40">
        <v>2022</v>
      </c>
      <c r="D6888" s="265" t="s">
        <v>110</v>
      </c>
      <c r="E6888" s="112">
        <v>1</v>
      </c>
      <c r="F6888" s="112">
        <v>15</v>
      </c>
      <c r="G6888" s="113">
        <v>32.299329999999998</v>
      </c>
    </row>
    <row r="6889" spans="1:7" s="55" customFormat="1" ht="51.75" x14ac:dyDescent="0.25">
      <c r="A6889" s="143" t="s">
        <v>3118</v>
      </c>
      <c r="B6889" s="149" t="s">
        <v>3152</v>
      </c>
      <c r="C6889" s="40">
        <v>2022</v>
      </c>
      <c r="D6889" s="265" t="s">
        <v>110</v>
      </c>
      <c r="E6889" s="112">
        <v>1</v>
      </c>
      <c r="F6889" s="112">
        <v>15</v>
      </c>
      <c r="G6889" s="113">
        <v>32.299329999999998</v>
      </c>
    </row>
    <row r="6890" spans="1:7" s="55" customFormat="1" ht="51.75" x14ac:dyDescent="0.25">
      <c r="A6890" s="143" t="s">
        <v>3118</v>
      </c>
      <c r="B6890" s="149" t="s">
        <v>3152</v>
      </c>
      <c r="C6890" s="40">
        <v>2022</v>
      </c>
      <c r="D6890" s="265" t="s">
        <v>110</v>
      </c>
      <c r="E6890" s="112">
        <v>1</v>
      </c>
      <c r="F6890" s="112">
        <v>15</v>
      </c>
      <c r="G6890" s="113">
        <v>32.299329999999998</v>
      </c>
    </row>
    <row r="6891" spans="1:7" s="55" customFormat="1" ht="51.75" x14ac:dyDescent="0.25">
      <c r="A6891" s="143" t="s">
        <v>3118</v>
      </c>
      <c r="B6891" s="149" t="s">
        <v>3152</v>
      </c>
      <c r="C6891" s="40">
        <v>2022</v>
      </c>
      <c r="D6891" s="265" t="s">
        <v>110</v>
      </c>
      <c r="E6891" s="112">
        <v>1</v>
      </c>
      <c r="F6891" s="112">
        <v>15</v>
      </c>
      <c r="G6891" s="113">
        <v>32.299329999999998</v>
      </c>
    </row>
    <row r="6892" spans="1:7" s="55" customFormat="1" ht="51.75" x14ac:dyDescent="0.25">
      <c r="A6892" s="143" t="s">
        <v>3118</v>
      </c>
      <c r="B6892" s="149" t="s">
        <v>3152</v>
      </c>
      <c r="C6892" s="40">
        <v>2022</v>
      </c>
      <c r="D6892" s="265" t="s">
        <v>110</v>
      </c>
      <c r="E6892" s="112">
        <v>1</v>
      </c>
      <c r="F6892" s="112">
        <v>15</v>
      </c>
      <c r="G6892" s="113">
        <v>32.299329999999998</v>
      </c>
    </row>
    <row r="6893" spans="1:7" s="55" customFormat="1" ht="51.75" x14ac:dyDescent="0.25">
      <c r="A6893" s="143" t="s">
        <v>3118</v>
      </c>
      <c r="B6893" s="149" t="s">
        <v>3152</v>
      </c>
      <c r="C6893" s="40">
        <v>2022</v>
      </c>
      <c r="D6893" s="265" t="s">
        <v>110</v>
      </c>
      <c r="E6893" s="112">
        <v>1</v>
      </c>
      <c r="F6893" s="112">
        <v>16</v>
      </c>
      <c r="G6893" s="113">
        <v>32.299329999999998</v>
      </c>
    </row>
    <row r="6894" spans="1:7" s="55" customFormat="1" ht="51.75" x14ac:dyDescent="0.25">
      <c r="A6894" s="143" t="s">
        <v>3118</v>
      </c>
      <c r="B6894" s="149" t="s">
        <v>3152</v>
      </c>
      <c r="C6894" s="40">
        <v>2022</v>
      </c>
      <c r="D6894" s="265" t="s">
        <v>110</v>
      </c>
      <c r="E6894" s="112">
        <v>1</v>
      </c>
      <c r="F6894" s="112">
        <v>15</v>
      </c>
      <c r="G6894" s="113">
        <v>32.299329999999998</v>
      </c>
    </row>
    <row r="6895" spans="1:7" s="55" customFormat="1" ht="51.75" x14ac:dyDescent="0.25">
      <c r="A6895" s="143" t="s">
        <v>3118</v>
      </c>
      <c r="B6895" s="149" t="s">
        <v>3152</v>
      </c>
      <c r="C6895" s="40">
        <v>2022</v>
      </c>
      <c r="D6895" s="265" t="s">
        <v>110</v>
      </c>
      <c r="E6895" s="112">
        <v>1</v>
      </c>
      <c r="F6895" s="112">
        <v>15</v>
      </c>
      <c r="G6895" s="113">
        <v>32.299329999999998</v>
      </c>
    </row>
    <row r="6896" spans="1:7" s="55" customFormat="1" ht="51.75" x14ac:dyDescent="0.25">
      <c r="A6896" s="143" t="s">
        <v>3118</v>
      </c>
      <c r="B6896" s="149" t="s">
        <v>3152</v>
      </c>
      <c r="C6896" s="40">
        <v>2022</v>
      </c>
      <c r="D6896" s="265" t="s">
        <v>110</v>
      </c>
      <c r="E6896" s="112">
        <v>1</v>
      </c>
      <c r="F6896" s="112">
        <v>15</v>
      </c>
      <c r="G6896" s="113">
        <v>32.299329999999998</v>
      </c>
    </row>
    <row r="6897" spans="1:7" s="55" customFormat="1" ht="51.75" x14ac:dyDescent="0.25">
      <c r="A6897" s="143" t="s">
        <v>3118</v>
      </c>
      <c r="B6897" s="149" t="s">
        <v>3152</v>
      </c>
      <c r="C6897" s="40">
        <v>2022</v>
      </c>
      <c r="D6897" s="265" t="s">
        <v>110</v>
      </c>
      <c r="E6897" s="112">
        <v>1</v>
      </c>
      <c r="F6897" s="112">
        <v>15</v>
      </c>
      <c r="G6897" s="113">
        <v>6.3639700000000001</v>
      </c>
    </row>
    <row r="6898" spans="1:7" s="55" customFormat="1" ht="51.75" x14ac:dyDescent="0.25">
      <c r="A6898" s="143" t="s">
        <v>3118</v>
      </c>
      <c r="B6898" s="149" t="s">
        <v>3152</v>
      </c>
      <c r="C6898" s="40">
        <v>2022</v>
      </c>
      <c r="D6898" s="265" t="s">
        <v>110</v>
      </c>
      <c r="E6898" s="112">
        <v>1</v>
      </c>
      <c r="F6898" s="112">
        <v>15</v>
      </c>
      <c r="G6898" s="113">
        <v>6.3639700000000001</v>
      </c>
    </row>
    <row r="6899" spans="1:7" s="55" customFormat="1" ht="51.75" x14ac:dyDescent="0.25">
      <c r="A6899" s="143" t="s">
        <v>3118</v>
      </c>
      <c r="B6899" s="149" t="s">
        <v>3152</v>
      </c>
      <c r="C6899" s="40">
        <v>2022</v>
      </c>
      <c r="D6899" s="265" t="s">
        <v>110</v>
      </c>
      <c r="E6899" s="112">
        <v>1</v>
      </c>
      <c r="F6899" s="112">
        <v>15</v>
      </c>
      <c r="G6899" s="113">
        <v>32.299329999999998</v>
      </c>
    </row>
    <row r="6900" spans="1:7" s="55" customFormat="1" ht="51.75" x14ac:dyDescent="0.25">
      <c r="A6900" s="143" t="s">
        <v>3118</v>
      </c>
      <c r="B6900" s="149" t="s">
        <v>3152</v>
      </c>
      <c r="C6900" s="40">
        <v>2022</v>
      </c>
      <c r="D6900" s="265" t="s">
        <v>110</v>
      </c>
      <c r="E6900" s="112">
        <v>1</v>
      </c>
      <c r="F6900" s="112">
        <v>15</v>
      </c>
      <c r="G6900" s="113">
        <v>6.3639700000000001</v>
      </c>
    </row>
    <row r="6901" spans="1:7" s="55" customFormat="1" ht="51.75" x14ac:dyDescent="0.25">
      <c r="A6901" s="143" t="s">
        <v>3118</v>
      </c>
      <c r="B6901" s="149" t="s">
        <v>3152</v>
      </c>
      <c r="C6901" s="40">
        <v>2022</v>
      </c>
      <c r="D6901" s="265" t="s">
        <v>110</v>
      </c>
      <c r="E6901" s="112">
        <v>1</v>
      </c>
      <c r="F6901" s="112">
        <v>15</v>
      </c>
      <c r="G6901" s="113">
        <v>6.3639700000000001</v>
      </c>
    </row>
    <row r="6902" spans="1:7" s="55" customFormat="1" ht="51.75" x14ac:dyDescent="0.25">
      <c r="A6902" s="143" t="s">
        <v>3118</v>
      </c>
      <c r="B6902" s="149" t="s">
        <v>3152</v>
      </c>
      <c r="C6902" s="40">
        <v>2022</v>
      </c>
      <c r="D6902" s="265" t="s">
        <v>110</v>
      </c>
      <c r="E6902" s="112">
        <v>1</v>
      </c>
      <c r="F6902" s="112">
        <v>15</v>
      </c>
      <c r="G6902" s="113">
        <v>6.3639700000000001</v>
      </c>
    </row>
    <row r="6903" spans="1:7" s="55" customFormat="1" ht="51.75" x14ac:dyDescent="0.25">
      <c r="A6903" s="143" t="s">
        <v>3118</v>
      </c>
      <c r="B6903" s="149" t="s">
        <v>3152</v>
      </c>
      <c r="C6903" s="40">
        <v>2022</v>
      </c>
      <c r="D6903" s="265" t="s">
        <v>110</v>
      </c>
      <c r="E6903" s="112">
        <v>1</v>
      </c>
      <c r="F6903" s="112">
        <v>15</v>
      </c>
      <c r="G6903" s="113">
        <v>32.299329999999998</v>
      </c>
    </row>
    <row r="6904" spans="1:7" s="55" customFormat="1" ht="51.75" x14ac:dyDescent="0.25">
      <c r="A6904" s="143" t="s">
        <v>3118</v>
      </c>
      <c r="B6904" s="149" t="s">
        <v>3152</v>
      </c>
      <c r="C6904" s="40">
        <v>2022</v>
      </c>
      <c r="D6904" s="265" t="s">
        <v>110</v>
      </c>
      <c r="E6904" s="112">
        <v>1</v>
      </c>
      <c r="F6904" s="112">
        <v>15</v>
      </c>
      <c r="G6904" s="113">
        <v>32.299329999999998</v>
      </c>
    </row>
    <row r="6905" spans="1:7" s="55" customFormat="1" ht="51.75" x14ac:dyDescent="0.25">
      <c r="A6905" s="143" t="s">
        <v>3118</v>
      </c>
      <c r="B6905" s="149" t="s">
        <v>3152</v>
      </c>
      <c r="C6905" s="40">
        <v>2022</v>
      </c>
      <c r="D6905" s="265" t="s">
        <v>110</v>
      </c>
      <c r="E6905" s="112">
        <v>1</v>
      </c>
      <c r="F6905" s="112">
        <v>15</v>
      </c>
      <c r="G6905" s="113">
        <v>32.299329999999998</v>
      </c>
    </row>
    <row r="6906" spans="1:7" s="55" customFormat="1" ht="51.75" x14ac:dyDescent="0.25">
      <c r="A6906" s="143" t="s">
        <v>3118</v>
      </c>
      <c r="B6906" s="149" t="s">
        <v>3152</v>
      </c>
      <c r="C6906" s="40">
        <v>2022</v>
      </c>
      <c r="D6906" s="265" t="s">
        <v>110</v>
      </c>
      <c r="E6906" s="112">
        <v>1</v>
      </c>
      <c r="F6906" s="112">
        <v>15</v>
      </c>
      <c r="G6906" s="113">
        <v>32.299329999999998</v>
      </c>
    </row>
    <row r="6907" spans="1:7" s="55" customFormat="1" ht="51.75" x14ac:dyDescent="0.25">
      <c r="A6907" s="143" t="s">
        <v>3118</v>
      </c>
      <c r="B6907" s="149" t="s">
        <v>3152</v>
      </c>
      <c r="C6907" s="40">
        <v>2022</v>
      </c>
      <c r="D6907" s="265" t="s">
        <v>110</v>
      </c>
      <c r="E6907" s="112">
        <v>1</v>
      </c>
      <c r="F6907" s="112">
        <v>15</v>
      </c>
      <c r="G6907" s="113">
        <v>32.299329999999998</v>
      </c>
    </row>
    <row r="6908" spans="1:7" s="55" customFormat="1" ht="51.75" x14ac:dyDescent="0.25">
      <c r="A6908" s="143" t="s">
        <v>3118</v>
      </c>
      <c r="B6908" s="149" t="s">
        <v>3152</v>
      </c>
      <c r="C6908" s="40">
        <v>2022</v>
      </c>
      <c r="D6908" s="265" t="s">
        <v>110</v>
      </c>
      <c r="E6908" s="112">
        <v>1</v>
      </c>
      <c r="F6908" s="112">
        <v>15</v>
      </c>
      <c r="G6908" s="113">
        <v>32.299329999999998</v>
      </c>
    </row>
    <row r="6909" spans="1:7" s="55" customFormat="1" ht="51.75" x14ac:dyDescent="0.25">
      <c r="A6909" s="143" t="s">
        <v>3118</v>
      </c>
      <c r="B6909" s="149" t="s">
        <v>3152</v>
      </c>
      <c r="C6909" s="40">
        <v>2022</v>
      </c>
      <c r="D6909" s="265" t="s">
        <v>110</v>
      </c>
      <c r="E6909" s="112">
        <v>1</v>
      </c>
      <c r="F6909" s="112">
        <v>15</v>
      </c>
      <c r="G6909" s="113">
        <v>6.3639299999999999</v>
      </c>
    </row>
    <row r="6910" spans="1:7" s="55" customFormat="1" ht="51.75" x14ac:dyDescent="0.25">
      <c r="A6910" s="143" t="s">
        <v>3118</v>
      </c>
      <c r="B6910" s="149" t="s">
        <v>3152</v>
      </c>
      <c r="C6910" s="40">
        <v>2022</v>
      </c>
      <c r="D6910" s="265" t="s">
        <v>110</v>
      </c>
      <c r="E6910" s="112">
        <v>1</v>
      </c>
      <c r="F6910" s="112">
        <v>15</v>
      </c>
      <c r="G6910" s="113">
        <v>32.299329999999998</v>
      </c>
    </row>
    <row r="6911" spans="1:7" s="55" customFormat="1" ht="51.75" x14ac:dyDescent="0.25">
      <c r="A6911" s="143" t="s">
        <v>3118</v>
      </c>
      <c r="B6911" s="149" t="s">
        <v>3152</v>
      </c>
      <c r="C6911" s="40">
        <v>2022</v>
      </c>
      <c r="D6911" s="265" t="s">
        <v>110</v>
      </c>
      <c r="E6911" s="112">
        <v>1</v>
      </c>
      <c r="F6911" s="112">
        <v>15</v>
      </c>
      <c r="G6911" s="113">
        <v>32.299329999999998</v>
      </c>
    </row>
    <row r="6912" spans="1:7" s="55" customFormat="1" ht="51.75" x14ac:dyDescent="0.25">
      <c r="A6912" s="143" t="s">
        <v>3118</v>
      </c>
      <c r="B6912" s="149" t="s">
        <v>3152</v>
      </c>
      <c r="C6912" s="40">
        <v>2022</v>
      </c>
      <c r="D6912" s="265" t="s">
        <v>110</v>
      </c>
      <c r="E6912" s="112">
        <v>1</v>
      </c>
      <c r="F6912" s="112">
        <v>15</v>
      </c>
      <c r="G6912" s="113">
        <v>32.299329999999998</v>
      </c>
    </row>
    <row r="6913" spans="1:7" s="55" customFormat="1" ht="51.75" x14ac:dyDescent="0.25">
      <c r="A6913" s="143" t="s">
        <v>3118</v>
      </c>
      <c r="B6913" s="149" t="s">
        <v>3152</v>
      </c>
      <c r="C6913" s="40">
        <v>2022</v>
      </c>
      <c r="D6913" s="265" t="s">
        <v>110</v>
      </c>
      <c r="E6913" s="112">
        <v>1</v>
      </c>
      <c r="F6913" s="112">
        <v>15</v>
      </c>
      <c r="G6913" s="113">
        <v>32.299329999999998</v>
      </c>
    </row>
    <row r="6914" spans="1:7" s="55" customFormat="1" ht="51.75" x14ac:dyDescent="0.25">
      <c r="A6914" s="143" t="s">
        <v>3118</v>
      </c>
      <c r="B6914" s="149" t="s">
        <v>3152</v>
      </c>
      <c r="C6914" s="40">
        <v>2022</v>
      </c>
      <c r="D6914" s="265" t="s">
        <v>110</v>
      </c>
      <c r="E6914" s="112">
        <v>1</v>
      </c>
      <c r="F6914" s="112">
        <v>15</v>
      </c>
      <c r="G6914" s="113">
        <v>32.299329999999998</v>
      </c>
    </row>
    <row r="6915" spans="1:7" s="55" customFormat="1" ht="51.75" x14ac:dyDescent="0.25">
      <c r="A6915" s="143" t="s">
        <v>3118</v>
      </c>
      <c r="B6915" s="149" t="s">
        <v>3152</v>
      </c>
      <c r="C6915" s="40">
        <v>2022</v>
      </c>
      <c r="D6915" s="265" t="s">
        <v>110</v>
      </c>
      <c r="E6915" s="112">
        <v>1</v>
      </c>
      <c r="F6915" s="112">
        <v>15</v>
      </c>
      <c r="G6915" s="113">
        <v>32.299329999999998</v>
      </c>
    </row>
    <row r="6916" spans="1:7" s="55" customFormat="1" ht="51.75" x14ac:dyDescent="0.25">
      <c r="A6916" s="143" t="s">
        <v>3118</v>
      </c>
      <c r="B6916" s="149" t="s">
        <v>3152</v>
      </c>
      <c r="C6916" s="40">
        <v>2022</v>
      </c>
      <c r="D6916" s="265" t="s">
        <v>110</v>
      </c>
      <c r="E6916" s="112">
        <v>1</v>
      </c>
      <c r="F6916" s="112">
        <v>15</v>
      </c>
      <c r="G6916" s="113">
        <v>32.299329999999998</v>
      </c>
    </row>
    <row r="6917" spans="1:7" s="55" customFormat="1" ht="51.75" x14ac:dyDescent="0.25">
      <c r="A6917" s="143" t="s">
        <v>3118</v>
      </c>
      <c r="B6917" s="149" t="s">
        <v>3152</v>
      </c>
      <c r="C6917" s="40">
        <v>2022</v>
      </c>
      <c r="D6917" s="265" t="s">
        <v>110</v>
      </c>
      <c r="E6917" s="112">
        <v>1</v>
      </c>
      <c r="F6917" s="112">
        <v>70</v>
      </c>
      <c r="G6917" s="113">
        <v>15.53702</v>
      </c>
    </row>
    <row r="6918" spans="1:7" s="55" customFormat="1" ht="51.75" x14ac:dyDescent="0.25">
      <c r="A6918" s="143" t="s">
        <v>3118</v>
      </c>
      <c r="B6918" s="149" t="s">
        <v>3152</v>
      </c>
      <c r="C6918" s="40">
        <v>2022</v>
      </c>
      <c r="D6918" s="265" t="s">
        <v>110</v>
      </c>
      <c r="E6918" s="112">
        <v>1</v>
      </c>
      <c r="F6918" s="112">
        <v>30</v>
      </c>
      <c r="G6918" s="113">
        <v>15.53702</v>
      </c>
    </row>
    <row r="6919" spans="1:7" s="131" customFormat="1" ht="51.75" collapsed="1" x14ac:dyDescent="0.25">
      <c r="A6919" s="143" t="s">
        <v>3118</v>
      </c>
      <c r="B6919" s="149" t="s">
        <v>3152</v>
      </c>
      <c r="C6919" s="40">
        <v>2022</v>
      </c>
      <c r="D6919" s="265" t="s">
        <v>110</v>
      </c>
      <c r="E6919" s="112">
        <v>1</v>
      </c>
      <c r="F6919" s="112">
        <v>15</v>
      </c>
      <c r="G6919" s="113">
        <v>31.958290000000002</v>
      </c>
    </row>
    <row r="6920" spans="1:7" s="55" customFormat="1" ht="51.75" x14ac:dyDescent="0.25">
      <c r="A6920" s="143" t="s">
        <v>3118</v>
      </c>
      <c r="B6920" s="149" t="s">
        <v>3152</v>
      </c>
      <c r="C6920" s="40">
        <v>2022</v>
      </c>
      <c r="D6920" s="265" t="s">
        <v>110</v>
      </c>
      <c r="E6920" s="112">
        <v>1</v>
      </c>
      <c r="F6920" s="112">
        <v>15</v>
      </c>
      <c r="G6920" s="113">
        <v>6.0229300000000006</v>
      </c>
    </row>
    <row r="6921" spans="1:7" s="55" customFormat="1" ht="51.75" x14ac:dyDescent="0.25">
      <c r="A6921" s="143" t="s">
        <v>3118</v>
      </c>
      <c r="B6921" s="149" t="s">
        <v>3152</v>
      </c>
      <c r="C6921" s="40">
        <v>2022</v>
      </c>
      <c r="D6921" s="265" t="s">
        <v>110</v>
      </c>
      <c r="E6921" s="112">
        <v>1</v>
      </c>
      <c r="F6921" s="112">
        <v>15</v>
      </c>
      <c r="G6921" s="113">
        <v>6.0229300000000006</v>
      </c>
    </row>
    <row r="6922" spans="1:7" s="55" customFormat="1" ht="51.75" x14ac:dyDescent="0.25">
      <c r="A6922" s="143" t="s">
        <v>3118</v>
      </c>
      <c r="B6922" s="149" t="s">
        <v>3152</v>
      </c>
      <c r="C6922" s="40">
        <v>2022</v>
      </c>
      <c r="D6922" s="265" t="s">
        <v>110</v>
      </c>
      <c r="E6922" s="112">
        <v>1</v>
      </c>
      <c r="F6922" s="112">
        <v>15</v>
      </c>
      <c r="G6922" s="113">
        <v>30.91986</v>
      </c>
    </row>
    <row r="6923" spans="1:7" s="55" customFormat="1" ht="51.75" x14ac:dyDescent="0.25">
      <c r="A6923" s="143" t="s">
        <v>3118</v>
      </c>
      <c r="B6923" s="149" t="s">
        <v>3152</v>
      </c>
      <c r="C6923" s="40">
        <v>2022</v>
      </c>
      <c r="D6923" s="265" t="s">
        <v>110</v>
      </c>
      <c r="E6923" s="112">
        <v>1</v>
      </c>
      <c r="F6923" s="112">
        <v>15</v>
      </c>
      <c r="G6923" s="113">
        <v>30.91986</v>
      </c>
    </row>
    <row r="6924" spans="1:7" s="55" customFormat="1" ht="51.75" x14ac:dyDescent="0.25">
      <c r="A6924" s="143" t="s">
        <v>3118</v>
      </c>
      <c r="B6924" s="149" t="s">
        <v>3152</v>
      </c>
      <c r="C6924" s="40">
        <v>2022</v>
      </c>
      <c r="D6924" s="265" t="s">
        <v>110</v>
      </c>
      <c r="E6924" s="112">
        <v>1</v>
      </c>
      <c r="F6924" s="112">
        <v>15</v>
      </c>
      <c r="G6924" s="113">
        <v>10.397150000000002</v>
      </c>
    </row>
    <row r="6925" spans="1:7" s="55" customFormat="1" ht="51.75" x14ac:dyDescent="0.25">
      <c r="A6925" s="143" t="s">
        <v>3118</v>
      </c>
      <c r="B6925" s="149" t="s">
        <v>3152</v>
      </c>
      <c r="C6925" s="40">
        <v>2022</v>
      </c>
      <c r="D6925" s="265" t="s">
        <v>110</v>
      </c>
      <c r="E6925" s="112">
        <v>1</v>
      </c>
      <c r="F6925" s="112">
        <v>15</v>
      </c>
      <c r="G6925" s="113">
        <v>30.91986</v>
      </c>
    </row>
    <row r="6926" spans="1:7" s="55" customFormat="1" ht="51.75" x14ac:dyDescent="0.25">
      <c r="A6926" s="143" t="s">
        <v>3118</v>
      </c>
      <c r="B6926" s="149" t="s">
        <v>3152</v>
      </c>
      <c r="C6926" s="40">
        <v>2022</v>
      </c>
      <c r="D6926" s="265" t="s">
        <v>110</v>
      </c>
      <c r="E6926" s="112">
        <v>1</v>
      </c>
      <c r="F6926" s="112">
        <v>15</v>
      </c>
      <c r="G6926" s="113">
        <v>31.958290000000002</v>
      </c>
    </row>
    <row r="6927" spans="1:7" s="55" customFormat="1" ht="51.75" x14ac:dyDescent="0.25">
      <c r="A6927" s="143" t="s">
        <v>3118</v>
      </c>
      <c r="B6927" s="149" t="s">
        <v>3152</v>
      </c>
      <c r="C6927" s="40">
        <v>2022</v>
      </c>
      <c r="D6927" s="265" t="s">
        <v>110</v>
      </c>
      <c r="E6927" s="112">
        <v>1</v>
      </c>
      <c r="F6927" s="112">
        <v>15</v>
      </c>
      <c r="G6927" s="113">
        <v>31.958290000000002</v>
      </c>
    </row>
    <row r="6928" spans="1:7" s="55" customFormat="1" ht="51.75" x14ac:dyDescent="0.25">
      <c r="A6928" s="143" t="s">
        <v>3118</v>
      </c>
      <c r="B6928" s="149" t="s">
        <v>3152</v>
      </c>
      <c r="C6928" s="40">
        <v>2022</v>
      </c>
      <c r="D6928" s="265" t="s">
        <v>110</v>
      </c>
      <c r="E6928" s="112">
        <v>1</v>
      </c>
      <c r="F6928" s="112">
        <v>30</v>
      </c>
      <c r="G6928" s="113">
        <v>30.91986</v>
      </c>
    </row>
    <row r="6929" spans="1:7" s="55" customFormat="1" ht="51.75" x14ac:dyDescent="0.25">
      <c r="A6929" s="143" t="s">
        <v>3118</v>
      </c>
      <c r="B6929" s="149" t="s">
        <v>3152</v>
      </c>
      <c r="C6929" s="40">
        <v>2022</v>
      </c>
      <c r="D6929" s="265" t="s">
        <v>110</v>
      </c>
      <c r="E6929" s="112">
        <v>1</v>
      </c>
      <c r="F6929" s="112">
        <v>15</v>
      </c>
      <c r="G6929" s="113">
        <v>31.958290000000002</v>
      </c>
    </row>
    <row r="6930" spans="1:7" s="55" customFormat="1" ht="51.75" x14ac:dyDescent="0.25">
      <c r="A6930" s="143" t="s">
        <v>3118</v>
      </c>
      <c r="B6930" s="149" t="s">
        <v>3152</v>
      </c>
      <c r="C6930" s="40">
        <v>2022</v>
      </c>
      <c r="D6930" s="265" t="s">
        <v>110</v>
      </c>
      <c r="E6930" s="112">
        <v>1</v>
      </c>
      <c r="F6930" s="112">
        <v>15</v>
      </c>
      <c r="G6930" s="113">
        <v>31.958290000000002</v>
      </c>
    </row>
    <row r="6931" spans="1:7" s="55" customFormat="1" ht="51.75" x14ac:dyDescent="0.25">
      <c r="A6931" s="143" t="s">
        <v>3118</v>
      </c>
      <c r="B6931" s="149" t="s">
        <v>3152</v>
      </c>
      <c r="C6931" s="40">
        <v>2022</v>
      </c>
      <c r="D6931" s="265" t="s">
        <v>110</v>
      </c>
      <c r="E6931" s="112">
        <v>1</v>
      </c>
      <c r="F6931" s="112">
        <v>15</v>
      </c>
      <c r="G6931" s="113">
        <v>31.958290000000002</v>
      </c>
    </row>
    <row r="6932" spans="1:7" s="55" customFormat="1" ht="51.75" x14ac:dyDescent="0.25">
      <c r="A6932" s="143" t="s">
        <v>3118</v>
      </c>
      <c r="B6932" s="149" t="s">
        <v>3152</v>
      </c>
      <c r="C6932" s="40">
        <v>2022</v>
      </c>
      <c r="D6932" s="265" t="s">
        <v>110</v>
      </c>
      <c r="E6932" s="112">
        <v>1</v>
      </c>
      <c r="F6932" s="112">
        <v>15</v>
      </c>
      <c r="G6932" s="113">
        <v>31.958290000000002</v>
      </c>
    </row>
    <row r="6933" spans="1:7" s="55" customFormat="1" ht="51.75" x14ac:dyDescent="0.25">
      <c r="A6933" s="143" t="s">
        <v>3118</v>
      </c>
      <c r="B6933" s="149" t="s">
        <v>3152</v>
      </c>
      <c r="C6933" s="40">
        <v>2022</v>
      </c>
      <c r="D6933" s="265" t="s">
        <v>110</v>
      </c>
      <c r="E6933" s="112">
        <v>1</v>
      </c>
      <c r="F6933" s="112">
        <v>15</v>
      </c>
      <c r="G6933" s="113">
        <v>31.958290000000002</v>
      </c>
    </row>
    <row r="6934" spans="1:7" s="55" customFormat="1" ht="51.75" x14ac:dyDescent="0.25">
      <c r="A6934" s="143" t="s">
        <v>3118</v>
      </c>
      <c r="B6934" s="149" t="s">
        <v>3152</v>
      </c>
      <c r="C6934" s="40">
        <v>2022</v>
      </c>
      <c r="D6934" s="265" t="s">
        <v>110</v>
      </c>
      <c r="E6934" s="112">
        <v>1</v>
      </c>
      <c r="F6934" s="112">
        <v>15</v>
      </c>
      <c r="G6934" s="113">
        <v>31.958290000000002</v>
      </c>
    </row>
    <row r="6935" spans="1:7" s="55" customFormat="1" ht="51.75" x14ac:dyDescent="0.25">
      <c r="A6935" s="143" t="s">
        <v>3118</v>
      </c>
      <c r="B6935" s="149" t="s">
        <v>3152</v>
      </c>
      <c r="C6935" s="40">
        <v>2022</v>
      </c>
      <c r="D6935" s="265" t="s">
        <v>110</v>
      </c>
      <c r="E6935" s="112">
        <v>1</v>
      </c>
      <c r="F6935" s="112">
        <v>15</v>
      </c>
      <c r="G6935" s="113">
        <v>30.91986</v>
      </c>
    </row>
    <row r="6936" spans="1:7" s="55" customFormat="1" ht="51.75" x14ac:dyDescent="0.25">
      <c r="A6936" s="143" t="s">
        <v>3118</v>
      </c>
      <c r="B6936" s="149" t="s">
        <v>3152</v>
      </c>
      <c r="C6936" s="40">
        <v>2022</v>
      </c>
      <c r="D6936" s="265" t="s">
        <v>110</v>
      </c>
      <c r="E6936" s="112">
        <v>1</v>
      </c>
      <c r="F6936" s="112">
        <v>15</v>
      </c>
      <c r="G6936" s="113">
        <v>30.91986</v>
      </c>
    </row>
    <row r="6937" spans="1:7" s="55" customFormat="1" ht="51.75" x14ac:dyDescent="0.25">
      <c r="A6937" s="143" t="s">
        <v>3118</v>
      </c>
      <c r="B6937" s="149" t="s">
        <v>3152</v>
      </c>
      <c r="C6937" s="40">
        <v>2022</v>
      </c>
      <c r="D6937" s="265" t="s">
        <v>110</v>
      </c>
      <c r="E6937" s="112">
        <v>1</v>
      </c>
      <c r="F6937" s="112">
        <v>15</v>
      </c>
      <c r="G6937" s="113">
        <v>30.91986</v>
      </c>
    </row>
    <row r="6938" spans="1:7" s="55" customFormat="1" ht="51.75" x14ac:dyDescent="0.25">
      <c r="A6938" s="143" t="s">
        <v>3118</v>
      </c>
      <c r="B6938" s="149" t="s">
        <v>3152</v>
      </c>
      <c r="C6938" s="40">
        <v>2022</v>
      </c>
      <c r="D6938" s="265" t="s">
        <v>110</v>
      </c>
      <c r="E6938" s="112">
        <v>1</v>
      </c>
      <c r="F6938" s="112">
        <v>15</v>
      </c>
      <c r="G6938" s="113">
        <v>30.91986</v>
      </c>
    </row>
    <row r="6939" spans="1:7" s="55" customFormat="1" ht="51.75" x14ac:dyDescent="0.25">
      <c r="A6939" s="143" t="s">
        <v>3118</v>
      </c>
      <c r="B6939" s="149" t="s">
        <v>3152</v>
      </c>
      <c r="C6939" s="40">
        <v>2022</v>
      </c>
      <c r="D6939" s="265" t="s">
        <v>110</v>
      </c>
      <c r="E6939" s="112">
        <v>1</v>
      </c>
      <c r="F6939" s="112">
        <v>15</v>
      </c>
      <c r="G6939" s="113">
        <v>30.91986</v>
      </c>
    </row>
    <row r="6940" spans="1:7" s="55" customFormat="1" ht="51.75" x14ac:dyDescent="0.25">
      <c r="A6940" s="143" t="s">
        <v>3118</v>
      </c>
      <c r="B6940" s="149" t="s">
        <v>3152</v>
      </c>
      <c r="C6940" s="40">
        <v>2022</v>
      </c>
      <c r="D6940" s="265" t="s">
        <v>110</v>
      </c>
      <c r="E6940" s="112">
        <v>1</v>
      </c>
      <c r="F6940" s="112">
        <v>15</v>
      </c>
      <c r="G6940" s="113">
        <v>30.91986</v>
      </c>
    </row>
    <row r="6941" spans="1:7" s="55" customFormat="1" ht="51.75" x14ac:dyDescent="0.25">
      <c r="A6941" s="143" t="s">
        <v>3118</v>
      </c>
      <c r="B6941" s="149" t="s">
        <v>3152</v>
      </c>
      <c r="C6941" s="40">
        <v>2022</v>
      </c>
      <c r="D6941" s="265" t="s">
        <v>110</v>
      </c>
      <c r="E6941" s="112">
        <v>1</v>
      </c>
      <c r="F6941" s="112">
        <v>15</v>
      </c>
      <c r="G6941" s="113">
        <v>30.91986</v>
      </c>
    </row>
    <row r="6942" spans="1:7" s="55" customFormat="1" ht="51.75" x14ac:dyDescent="0.25">
      <c r="A6942" s="143" t="s">
        <v>3118</v>
      </c>
      <c r="B6942" s="149" t="s">
        <v>3152</v>
      </c>
      <c r="C6942" s="40">
        <v>2022</v>
      </c>
      <c r="D6942" s="265" t="s">
        <v>110</v>
      </c>
      <c r="E6942" s="112">
        <v>1</v>
      </c>
      <c r="F6942" s="112">
        <v>15</v>
      </c>
      <c r="G6942" s="113">
        <v>30.91986</v>
      </c>
    </row>
    <row r="6943" spans="1:7" s="55" customFormat="1" ht="51.75" x14ac:dyDescent="0.25">
      <c r="A6943" s="143" t="s">
        <v>3118</v>
      </c>
      <c r="B6943" s="149" t="s">
        <v>3152</v>
      </c>
      <c r="C6943" s="40">
        <v>2022</v>
      </c>
      <c r="D6943" s="265" t="s">
        <v>110</v>
      </c>
      <c r="E6943" s="112">
        <v>1</v>
      </c>
      <c r="F6943" s="112">
        <v>15</v>
      </c>
      <c r="G6943" s="113">
        <v>30.91986</v>
      </c>
    </row>
    <row r="6944" spans="1:7" s="55" customFormat="1" ht="51.75" x14ac:dyDescent="0.25">
      <c r="A6944" s="143" t="s">
        <v>3118</v>
      </c>
      <c r="B6944" s="149" t="s">
        <v>3152</v>
      </c>
      <c r="C6944" s="40">
        <v>2022</v>
      </c>
      <c r="D6944" s="265" t="s">
        <v>110</v>
      </c>
      <c r="E6944" s="112">
        <v>1</v>
      </c>
      <c r="F6944" s="112">
        <v>15</v>
      </c>
      <c r="G6944" s="113">
        <v>30.91986</v>
      </c>
    </row>
    <row r="6945" spans="1:7" s="55" customFormat="1" ht="51.75" x14ac:dyDescent="0.25">
      <c r="A6945" s="143" t="s">
        <v>3118</v>
      </c>
      <c r="B6945" s="149" t="s">
        <v>3152</v>
      </c>
      <c r="C6945" s="40">
        <v>2022</v>
      </c>
      <c r="D6945" s="265" t="s">
        <v>110</v>
      </c>
      <c r="E6945" s="112">
        <v>1</v>
      </c>
      <c r="F6945" s="112">
        <v>15</v>
      </c>
      <c r="G6945" s="113">
        <v>30.91986</v>
      </c>
    </row>
    <row r="6946" spans="1:7" s="55" customFormat="1" ht="51.75" x14ac:dyDescent="0.25">
      <c r="A6946" s="143" t="s">
        <v>3118</v>
      </c>
      <c r="B6946" s="149" t="s">
        <v>3152</v>
      </c>
      <c r="C6946" s="40">
        <v>2022</v>
      </c>
      <c r="D6946" s="265" t="s">
        <v>110</v>
      </c>
      <c r="E6946" s="112">
        <v>1</v>
      </c>
      <c r="F6946" s="112">
        <v>15</v>
      </c>
      <c r="G6946" s="113">
        <v>30.91986</v>
      </c>
    </row>
    <row r="6947" spans="1:7" s="55" customFormat="1" ht="51.75" x14ac:dyDescent="0.25">
      <c r="A6947" s="143" t="s">
        <v>3118</v>
      </c>
      <c r="B6947" s="149" t="s">
        <v>3152</v>
      </c>
      <c r="C6947" s="40">
        <v>2022</v>
      </c>
      <c r="D6947" s="265" t="s">
        <v>110</v>
      </c>
      <c r="E6947" s="112">
        <v>1</v>
      </c>
      <c r="F6947" s="112">
        <v>15</v>
      </c>
      <c r="G6947" s="113">
        <v>30.91986</v>
      </c>
    </row>
    <row r="6948" spans="1:7" s="55" customFormat="1" ht="51.75" x14ac:dyDescent="0.25">
      <c r="A6948" s="143" t="s">
        <v>3118</v>
      </c>
      <c r="B6948" s="149" t="s">
        <v>3152</v>
      </c>
      <c r="C6948" s="40">
        <v>2022</v>
      </c>
      <c r="D6948" s="265" t="s">
        <v>110</v>
      </c>
      <c r="E6948" s="112">
        <v>1</v>
      </c>
      <c r="F6948" s="112">
        <v>15</v>
      </c>
      <c r="G6948" s="113">
        <v>30.91986</v>
      </c>
    </row>
    <row r="6949" spans="1:7" s="55" customFormat="1" ht="51.75" x14ac:dyDescent="0.25">
      <c r="A6949" s="143" t="s">
        <v>3118</v>
      </c>
      <c r="B6949" s="149" t="s">
        <v>3152</v>
      </c>
      <c r="C6949" s="40">
        <v>2022</v>
      </c>
      <c r="D6949" s="265" t="s">
        <v>110</v>
      </c>
      <c r="E6949" s="112">
        <v>1</v>
      </c>
      <c r="F6949" s="112">
        <v>15</v>
      </c>
      <c r="G6949" s="113">
        <v>30.91986</v>
      </c>
    </row>
    <row r="6950" spans="1:7" s="55" customFormat="1" ht="51.75" x14ac:dyDescent="0.25">
      <c r="A6950" s="143" t="s">
        <v>3118</v>
      </c>
      <c r="B6950" s="149" t="s">
        <v>3152</v>
      </c>
      <c r="C6950" s="40">
        <v>2022</v>
      </c>
      <c r="D6950" s="265" t="s">
        <v>110</v>
      </c>
      <c r="E6950" s="112">
        <v>1</v>
      </c>
      <c r="F6950" s="112">
        <v>15</v>
      </c>
      <c r="G6950" s="113">
        <v>30.91986</v>
      </c>
    </row>
    <row r="6951" spans="1:7" s="55" customFormat="1" ht="51.75" x14ac:dyDescent="0.25">
      <c r="A6951" s="143" t="s">
        <v>3118</v>
      </c>
      <c r="B6951" s="149" t="s">
        <v>3152</v>
      </c>
      <c r="C6951" s="40">
        <v>2022</v>
      </c>
      <c r="D6951" s="265" t="s">
        <v>110</v>
      </c>
      <c r="E6951" s="112">
        <v>1</v>
      </c>
      <c r="F6951" s="112">
        <v>15</v>
      </c>
      <c r="G6951" s="113">
        <v>30.91986</v>
      </c>
    </row>
    <row r="6952" spans="1:7" s="55" customFormat="1" ht="51.75" x14ac:dyDescent="0.25">
      <c r="A6952" s="143" t="s">
        <v>3118</v>
      </c>
      <c r="B6952" s="149" t="s">
        <v>3152</v>
      </c>
      <c r="C6952" s="40">
        <v>2022</v>
      </c>
      <c r="D6952" s="265" t="s">
        <v>110</v>
      </c>
      <c r="E6952" s="112">
        <v>1</v>
      </c>
      <c r="F6952" s="112">
        <v>15</v>
      </c>
      <c r="G6952" s="113">
        <v>30.91986</v>
      </c>
    </row>
    <row r="6953" spans="1:7" s="55" customFormat="1" ht="51.75" x14ac:dyDescent="0.25">
      <c r="A6953" s="143" t="s">
        <v>3118</v>
      </c>
      <c r="B6953" s="149" t="s">
        <v>3152</v>
      </c>
      <c r="C6953" s="40">
        <v>2022</v>
      </c>
      <c r="D6953" s="265" t="s">
        <v>110</v>
      </c>
      <c r="E6953" s="112">
        <v>1</v>
      </c>
      <c r="F6953" s="112">
        <v>15</v>
      </c>
      <c r="G6953" s="113">
        <v>30.91986</v>
      </c>
    </row>
    <row r="6954" spans="1:7" s="55" customFormat="1" ht="51.75" x14ac:dyDescent="0.25">
      <c r="A6954" s="143" t="s">
        <v>3118</v>
      </c>
      <c r="B6954" s="149" t="s">
        <v>3198</v>
      </c>
      <c r="C6954" s="40">
        <v>2022</v>
      </c>
      <c r="D6954" s="265" t="s">
        <v>110</v>
      </c>
      <c r="E6954" s="112">
        <v>1</v>
      </c>
      <c r="F6954" s="92">
        <v>12</v>
      </c>
      <c r="G6954" s="161">
        <v>14.356574999999999</v>
      </c>
    </row>
    <row r="6955" spans="1:7" s="55" customFormat="1" ht="51.75" x14ac:dyDescent="0.25">
      <c r="A6955" s="143" t="s">
        <v>3118</v>
      </c>
      <c r="B6955" s="149" t="s">
        <v>3198</v>
      </c>
      <c r="C6955" s="40">
        <v>2022</v>
      </c>
      <c r="D6955" s="265" t="s">
        <v>110</v>
      </c>
      <c r="E6955" s="112">
        <v>1</v>
      </c>
      <c r="F6955" s="92">
        <v>10</v>
      </c>
      <c r="G6955" s="161">
        <v>16.1189</v>
      </c>
    </row>
    <row r="6956" spans="1:7" s="55" customFormat="1" ht="51.75" x14ac:dyDescent="0.25">
      <c r="A6956" s="143" t="s">
        <v>3118</v>
      </c>
      <c r="B6956" s="149" t="s">
        <v>3198</v>
      </c>
      <c r="C6956" s="40">
        <v>2022</v>
      </c>
      <c r="D6956" s="265" t="s">
        <v>110</v>
      </c>
      <c r="E6956" s="112">
        <v>1</v>
      </c>
      <c r="F6956" s="92">
        <v>15</v>
      </c>
      <c r="G6956" s="161">
        <v>16.1189</v>
      </c>
    </row>
    <row r="6957" spans="1:7" s="55" customFormat="1" ht="51.75" x14ac:dyDescent="0.25">
      <c r="A6957" s="143" t="s">
        <v>3118</v>
      </c>
      <c r="B6957" s="149" t="s">
        <v>3198</v>
      </c>
      <c r="C6957" s="40">
        <v>2022</v>
      </c>
      <c r="D6957" s="265" t="s">
        <v>110</v>
      </c>
      <c r="E6957" s="112">
        <v>1</v>
      </c>
      <c r="F6957" s="92">
        <v>10</v>
      </c>
      <c r="G6957" s="161">
        <v>2.2579470000000001</v>
      </c>
    </row>
    <row r="6958" spans="1:7" s="55" customFormat="1" ht="51.75" x14ac:dyDescent="0.25">
      <c r="A6958" s="143" t="s">
        <v>3118</v>
      </c>
      <c r="B6958" s="149" t="s">
        <v>3198</v>
      </c>
      <c r="C6958" s="40">
        <v>2022</v>
      </c>
      <c r="D6958" s="265" t="s">
        <v>110</v>
      </c>
      <c r="E6958" s="112">
        <v>1</v>
      </c>
      <c r="F6958" s="92">
        <v>8</v>
      </c>
      <c r="G6958" s="161">
        <v>2.2579470000000001</v>
      </c>
    </row>
    <row r="6959" spans="1:7" s="55" customFormat="1" ht="51.75" x14ac:dyDescent="0.25">
      <c r="A6959" s="143" t="s">
        <v>3118</v>
      </c>
      <c r="B6959" s="149" t="s">
        <v>3198</v>
      </c>
      <c r="C6959" s="40">
        <v>2022</v>
      </c>
      <c r="D6959" s="265" t="s">
        <v>110</v>
      </c>
      <c r="E6959" s="112">
        <v>1</v>
      </c>
      <c r="F6959" s="92">
        <v>8</v>
      </c>
      <c r="G6959" s="161">
        <v>2.2579470000000001</v>
      </c>
    </row>
    <row r="6960" spans="1:7" s="55" customFormat="1" ht="51.75" x14ac:dyDescent="0.25">
      <c r="A6960" s="143" t="s">
        <v>3118</v>
      </c>
      <c r="B6960" s="149" t="s">
        <v>3198</v>
      </c>
      <c r="C6960" s="40">
        <v>2022</v>
      </c>
      <c r="D6960" s="265" t="s">
        <v>110</v>
      </c>
      <c r="E6960" s="112">
        <v>1</v>
      </c>
      <c r="F6960" s="92">
        <v>10</v>
      </c>
      <c r="G6960" s="161">
        <v>2.2579470000000001</v>
      </c>
    </row>
    <row r="6961" spans="1:7" s="55" customFormat="1" ht="51.75" x14ac:dyDescent="0.25">
      <c r="A6961" s="143" t="s">
        <v>3118</v>
      </c>
      <c r="B6961" s="149" t="s">
        <v>3198</v>
      </c>
      <c r="C6961" s="40">
        <v>2022</v>
      </c>
      <c r="D6961" s="265" t="s">
        <v>110</v>
      </c>
      <c r="E6961" s="112">
        <v>1</v>
      </c>
      <c r="F6961" s="92">
        <v>10</v>
      </c>
      <c r="G6961" s="161">
        <v>2.2579470000000001</v>
      </c>
    </row>
    <row r="6962" spans="1:7" s="55" customFormat="1" ht="51.75" x14ac:dyDescent="0.25">
      <c r="A6962" s="143" t="s">
        <v>3118</v>
      </c>
      <c r="B6962" s="149" t="s">
        <v>3198</v>
      </c>
      <c r="C6962" s="40">
        <v>2022</v>
      </c>
      <c r="D6962" s="265" t="s">
        <v>110</v>
      </c>
      <c r="E6962" s="112">
        <v>1</v>
      </c>
      <c r="F6962" s="92">
        <v>8</v>
      </c>
      <c r="G6962" s="161">
        <v>7.3724470000000002</v>
      </c>
    </row>
    <row r="6963" spans="1:7" s="55" customFormat="1" ht="51.75" x14ac:dyDescent="0.25">
      <c r="A6963" s="143" t="s">
        <v>3118</v>
      </c>
      <c r="B6963" s="149" t="s">
        <v>3198</v>
      </c>
      <c r="C6963" s="40">
        <v>2022</v>
      </c>
      <c r="D6963" s="265" t="s">
        <v>110</v>
      </c>
      <c r="E6963" s="112">
        <v>1</v>
      </c>
      <c r="F6963" s="92">
        <v>7</v>
      </c>
      <c r="G6963" s="161">
        <v>2.2579470000000001</v>
      </c>
    </row>
    <row r="6964" spans="1:7" s="55" customFormat="1" ht="51.75" x14ac:dyDescent="0.25">
      <c r="A6964" s="143" t="s">
        <v>3118</v>
      </c>
      <c r="B6964" s="149" t="s">
        <v>3198</v>
      </c>
      <c r="C6964" s="40">
        <v>2022</v>
      </c>
      <c r="D6964" s="265" t="s">
        <v>110</v>
      </c>
      <c r="E6964" s="112">
        <v>1</v>
      </c>
      <c r="F6964" s="92">
        <v>10</v>
      </c>
      <c r="G6964" s="161">
        <v>14.287179999999999</v>
      </c>
    </row>
    <row r="6965" spans="1:7" s="55" customFormat="1" ht="51.75" x14ac:dyDescent="0.25">
      <c r="A6965" s="143" t="s">
        <v>3118</v>
      </c>
      <c r="B6965" s="149" t="s">
        <v>3198</v>
      </c>
      <c r="C6965" s="40">
        <v>2022</v>
      </c>
      <c r="D6965" s="265" t="s">
        <v>110</v>
      </c>
      <c r="E6965" s="112">
        <v>1</v>
      </c>
      <c r="F6965" s="92">
        <v>10</v>
      </c>
      <c r="G6965" s="161">
        <v>14.287179999999999</v>
      </c>
    </row>
    <row r="6966" spans="1:7" s="55" customFormat="1" ht="51.75" x14ac:dyDescent="0.25">
      <c r="A6966" s="143" t="s">
        <v>3118</v>
      </c>
      <c r="B6966" s="149" t="s">
        <v>3198</v>
      </c>
      <c r="C6966" s="40">
        <v>2022</v>
      </c>
      <c r="D6966" s="265" t="s">
        <v>110</v>
      </c>
      <c r="E6966" s="112">
        <v>1</v>
      </c>
      <c r="F6966" s="92">
        <v>150</v>
      </c>
      <c r="G6966" s="161">
        <v>19.527509999999999</v>
      </c>
    </row>
    <row r="6967" spans="1:7" s="55" customFormat="1" ht="51.75" x14ac:dyDescent="0.25">
      <c r="A6967" s="143" t="s">
        <v>3118</v>
      </c>
      <c r="B6967" s="149" t="s">
        <v>3198</v>
      </c>
      <c r="C6967" s="40">
        <v>2022</v>
      </c>
      <c r="D6967" s="265" t="s">
        <v>110</v>
      </c>
      <c r="E6967" s="112">
        <v>1</v>
      </c>
      <c r="F6967" s="92">
        <v>15</v>
      </c>
      <c r="G6967" s="161">
        <v>2.3142719999999999</v>
      </c>
    </row>
    <row r="6968" spans="1:7" s="55" customFormat="1" ht="51.75" x14ac:dyDescent="0.25">
      <c r="A6968" s="143" t="s">
        <v>3118</v>
      </c>
      <c r="B6968" s="149" t="s">
        <v>3198</v>
      </c>
      <c r="C6968" s="40">
        <v>2022</v>
      </c>
      <c r="D6968" s="265" t="s">
        <v>110</v>
      </c>
      <c r="E6968" s="112">
        <v>1</v>
      </c>
      <c r="F6968" s="92">
        <v>8</v>
      </c>
      <c r="G6968" s="161">
        <v>2.3142719999999999</v>
      </c>
    </row>
    <row r="6969" spans="1:7" s="55" customFormat="1" ht="51.75" x14ac:dyDescent="0.25">
      <c r="A6969" s="143" t="s">
        <v>3118</v>
      </c>
      <c r="B6969" s="149" t="s">
        <v>3198</v>
      </c>
      <c r="C6969" s="40">
        <v>2022</v>
      </c>
      <c r="D6969" s="265" t="s">
        <v>110</v>
      </c>
      <c r="E6969" s="112">
        <v>1</v>
      </c>
      <c r="F6969" s="92">
        <v>10</v>
      </c>
      <c r="G6969" s="161">
        <v>2.3142719999999999</v>
      </c>
    </row>
    <row r="6970" spans="1:7" s="55" customFormat="1" ht="51.75" x14ac:dyDescent="0.25">
      <c r="A6970" s="143" t="s">
        <v>3118</v>
      </c>
      <c r="B6970" s="149" t="s">
        <v>3198</v>
      </c>
      <c r="C6970" s="40">
        <v>2022</v>
      </c>
      <c r="D6970" s="265" t="s">
        <v>110</v>
      </c>
      <c r="E6970" s="112">
        <v>1</v>
      </c>
      <c r="F6970" s="92">
        <v>15</v>
      </c>
      <c r="G6970" s="161">
        <v>16.105834999999999</v>
      </c>
    </row>
    <row r="6971" spans="1:7" s="55" customFormat="1" ht="51.75" x14ac:dyDescent="0.25">
      <c r="A6971" s="143" t="s">
        <v>3118</v>
      </c>
      <c r="B6971" s="149" t="s">
        <v>3198</v>
      </c>
      <c r="C6971" s="40">
        <v>2022</v>
      </c>
      <c r="D6971" s="265" t="s">
        <v>110</v>
      </c>
      <c r="E6971" s="112">
        <v>1</v>
      </c>
      <c r="F6971" s="92">
        <v>8</v>
      </c>
      <c r="G6971" s="161">
        <v>2.1524485000000002</v>
      </c>
    </row>
    <row r="6972" spans="1:7" s="55" customFormat="1" ht="51.75" x14ac:dyDescent="0.25">
      <c r="A6972" s="143" t="s">
        <v>3118</v>
      </c>
      <c r="B6972" s="149" t="s">
        <v>3198</v>
      </c>
      <c r="C6972" s="40">
        <v>2022</v>
      </c>
      <c r="D6972" s="265" t="s">
        <v>110</v>
      </c>
      <c r="E6972" s="112">
        <v>1</v>
      </c>
      <c r="F6972" s="92">
        <v>8</v>
      </c>
      <c r="G6972" s="161">
        <v>2.1524485000000002</v>
      </c>
    </row>
    <row r="6973" spans="1:7" s="55" customFormat="1" ht="51.75" x14ac:dyDescent="0.25">
      <c r="A6973" s="143" t="s">
        <v>3118</v>
      </c>
      <c r="B6973" s="149" t="s">
        <v>3198</v>
      </c>
      <c r="C6973" s="40">
        <v>2022</v>
      </c>
      <c r="D6973" s="265" t="s">
        <v>110</v>
      </c>
      <c r="E6973" s="112">
        <v>1</v>
      </c>
      <c r="F6973" s="92">
        <v>8</v>
      </c>
      <c r="G6973" s="161">
        <v>2.1524485000000002</v>
      </c>
    </row>
    <row r="6974" spans="1:7" s="55" customFormat="1" ht="51.75" x14ac:dyDescent="0.25">
      <c r="A6974" s="143" t="s">
        <v>3118</v>
      </c>
      <c r="B6974" s="149" t="s">
        <v>3198</v>
      </c>
      <c r="C6974" s="40">
        <v>2022</v>
      </c>
      <c r="D6974" s="265" t="s">
        <v>110</v>
      </c>
      <c r="E6974" s="112">
        <v>1</v>
      </c>
      <c r="F6974" s="92">
        <v>8</v>
      </c>
      <c r="G6974" s="161">
        <v>2.1524485000000002</v>
      </c>
    </row>
    <row r="6975" spans="1:7" s="55" customFormat="1" ht="51.75" x14ac:dyDescent="0.25">
      <c r="A6975" s="143" t="s">
        <v>3118</v>
      </c>
      <c r="B6975" s="149" t="s">
        <v>3198</v>
      </c>
      <c r="C6975" s="40">
        <v>2022</v>
      </c>
      <c r="D6975" s="265" t="s">
        <v>110</v>
      </c>
      <c r="E6975" s="112">
        <v>1</v>
      </c>
      <c r="F6975" s="92">
        <v>8</v>
      </c>
      <c r="G6975" s="161">
        <v>2.1524485000000002</v>
      </c>
    </row>
    <row r="6976" spans="1:7" s="55" customFormat="1" ht="51.75" x14ac:dyDescent="0.25">
      <c r="A6976" s="143" t="s">
        <v>3118</v>
      </c>
      <c r="B6976" s="149" t="s">
        <v>3198</v>
      </c>
      <c r="C6976" s="40">
        <v>2022</v>
      </c>
      <c r="D6976" s="265" t="s">
        <v>110</v>
      </c>
      <c r="E6976" s="112">
        <v>1</v>
      </c>
      <c r="F6976" s="92">
        <v>3</v>
      </c>
      <c r="G6976" s="161">
        <v>14.181682</v>
      </c>
    </row>
    <row r="6977" spans="1:7" s="55" customFormat="1" ht="51.75" x14ac:dyDescent="0.25">
      <c r="A6977" s="143" t="s">
        <v>3118</v>
      </c>
      <c r="B6977" s="149" t="s">
        <v>3198</v>
      </c>
      <c r="C6977" s="40">
        <v>2022</v>
      </c>
      <c r="D6977" s="265" t="s">
        <v>110</v>
      </c>
      <c r="E6977" s="112">
        <v>1</v>
      </c>
      <c r="F6977" s="92">
        <v>7</v>
      </c>
      <c r="G6977" s="161">
        <v>2.1524485000000002</v>
      </c>
    </row>
    <row r="6978" spans="1:7" s="55" customFormat="1" ht="51.75" x14ac:dyDescent="0.25">
      <c r="A6978" s="143" t="s">
        <v>3118</v>
      </c>
      <c r="B6978" s="149" t="s">
        <v>3198</v>
      </c>
      <c r="C6978" s="40">
        <v>2022</v>
      </c>
      <c r="D6978" s="265" t="s">
        <v>110</v>
      </c>
      <c r="E6978" s="112">
        <v>1</v>
      </c>
      <c r="F6978" s="92">
        <v>8</v>
      </c>
      <c r="G6978" s="161">
        <v>2.1524485000000002</v>
      </c>
    </row>
    <row r="6979" spans="1:7" s="55" customFormat="1" ht="51.75" x14ac:dyDescent="0.25">
      <c r="A6979" s="143" t="s">
        <v>3118</v>
      </c>
      <c r="B6979" s="149" t="s">
        <v>3198</v>
      </c>
      <c r="C6979" s="40">
        <v>2022</v>
      </c>
      <c r="D6979" s="265" t="s">
        <v>110</v>
      </c>
      <c r="E6979" s="112">
        <v>1</v>
      </c>
      <c r="F6979" s="92">
        <v>8</v>
      </c>
      <c r="G6979" s="161">
        <v>2.1524485000000002</v>
      </c>
    </row>
    <row r="6980" spans="1:7" s="55" customFormat="1" ht="51.75" x14ac:dyDescent="0.25">
      <c r="A6980" s="143" t="s">
        <v>3118</v>
      </c>
      <c r="B6980" s="149" t="s">
        <v>3198</v>
      </c>
      <c r="C6980" s="40">
        <v>2022</v>
      </c>
      <c r="D6980" s="265" t="s">
        <v>110</v>
      </c>
      <c r="E6980" s="112">
        <v>1</v>
      </c>
      <c r="F6980" s="92">
        <v>10</v>
      </c>
      <c r="G6980" s="161">
        <v>15.944012000000001</v>
      </c>
    </row>
    <row r="6981" spans="1:7" s="55" customFormat="1" ht="51.75" x14ac:dyDescent="0.25">
      <c r="A6981" s="143" t="s">
        <v>3118</v>
      </c>
      <c r="B6981" s="149" t="s">
        <v>3198</v>
      </c>
      <c r="C6981" s="40">
        <v>2022</v>
      </c>
      <c r="D6981" s="265" t="s">
        <v>110</v>
      </c>
      <c r="E6981" s="112">
        <v>1</v>
      </c>
      <c r="F6981" s="92">
        <v>15</v>
      </c>
      <c r="G6981" s="161">
        <v>15.944012000000001</v>
      </c>
    </row>
    <row r="6982" spans="1:7" s="55" customFormat="1" ht="51.75" x14ac:dyDescent="0.25">
      <c r="A6982" s="143" t="s">
        <v>3118</v>
      </c>
      <c r="B6982" s="149" t="s">
        <v>3198</v>
      </c>
      <c r="C6982" s="40">
        <v>2022</v>
      </c>
      <c r="D6982" s="265" t="s">
        <v>110</v>
      </c>
      <c r="E6982" s="112">
        <v>1</v>
      </c>
      <c r="F6982" s="92">
        <v>15</v>
      </c>
      <c r="G6982" s="161">
        <v>2.1524485000000002</v>
      </c>
    </row>
    <row r="6983" spans="1:7" s="55" customFormat="1" ht="51.75" x14ac:dyDescent="0.25">
      <c r="A6983" s="143" t="s">
        <v>3118</v>
      </c>
      <c r="B6983" s="149" t="s">
        <v>3198</v>
      </c>
      <c r="C6983" s="40">
        <v>2022</v>
      </c>
      <c r="D6983" s="265" t="s">
        <v>110</v>
      </c>
      <c r="E6983" s="112">
        <v>1</v>
      </c>
      <c r="F6983" s="92">
        <v>10</v>
      </c>
      <c r="G6983" s="161">
        <v>14.23021</v>
      </c>
    </row>
    <row r="6984" spans="1:7" s="55" customFormat="1" ht="51.75" x14ac:dyDescent="0.25">
      <c r="A6984" s="143" t="s">
        <v>3118</v>
      </c>
      <c r="B6984" s="149" t="s">
        <v>3198</v>
      </c>
      <c r="C6984" s="40">
        <v>2022</v>
      </c>
      <c r="D6984" s="265" t="s">
        <v>110</v>
      </c>
      <c r="E6984" s="112">
        <v>1</v>
      </c>
      <c r="F6984" s="92">
        <v>15</v>
      </c>
      <c r="G6984" s="161">
        <v>5.76241</v>
      </c>
    </row>
    <row r="6985" spans="1:7" s="55" customFormat="1" ht="51.75" x14ac:dyDescent="0.25">
      <c r="A6985" s="143" t="s">
        <v>3118</v>
      </c>
      <c r="B6985" s="149" t="s">
        <v>3198</v>
      </c>
      <c r="C6985" s="40">
        <v>2022</v>
      </c>
      <c r="D6985" s="265" t="s">
        <v>110</v>
      </c>
      <c r="E6985" s="112">
        <v>1</v>
      </c>
      <c r="F6985" s="92">
        <v>22</v>
      </c>
      <c r="G6985" s="161">
        <v>23.75881</v>
      </c>
    </row>
    <row r="6986" spans="1:7" s="55" customFormat="1" ht="51.75" x14ac:dyDescent="0.25">
      <c r="A6986" s="143" t="s">
        <v>3118</v>
      </c>
      <c r="B6986" s="149" t="s">
        <v>3198</v>
      </c>
      <c r="C6986" s="40">
        <v>2022</v>
      </c>
      <c r="D6986" s="265" t="s">
        <v>110</v>
      </c>
      <c r="E6986" s="112">
        <v>1</v>
      </c>
      <c r="F6986" s="92">
        <v>17</v>
      </c>
      <c r="G6986" s="161">
        <v>23.75881</v>
      </c>
    </row>
    <row r="6987" spans="1:7" s="55" customFormat="1" ht="51.75" x14ac:dyDescent="0.25">
      <c r="A6987" s="143" t="s">
        <v>3118</v>
      </c>
      <c r="B6987" s="149" t="s">
        <v>3198</v>
      </c>
      <c r="C6987" s="40">
        <v>2022</v>
      </c>
      <c r="D6987" s="265" t="s">
        <v>110</v>
      </c>
      <c r="E6987" s="112">
        <v>1</v>
      </c>
      <c r="F6987" s="92">
        <v>19</v>
      </c>
      <c r="G6987" s="161">
        <v>23.9617</v>
      </c>
    </row>
    <row r="6988" spans="1:7" s="55" customFormat="1" ht="51.75" x14ac:dyDescent="0.25">
      <c r="A6988" s="143" t="s">
        <v>3118</v>
      </c>
      <c r="B6988" s="149" t="s">
        <v>3198</v>
      </c>
      <c r="C6988" s="40">
        <v>2022</v>
      </c>
      <c r="D6988" s="265" t="s">
        <v>110</v>
      </c>
      <c r="E6988" s="112">
        <v>1</v>
      </c>
      <c r="F6988" s="92">
        <v>31</v>
      </c>
      <c r="G6988" s="161">
        <v>23.9617</v>
      </c>
    </row>
    <row r="6989" spans="1:7" s="55" customFormat="1" ht="51.75" x14ac:dyDescent="0.25">
      <c r="A6989" s="143" t="s">
        <v>3118</v>
      </c>
      <c r="B6989" s="149" t="s">
        <v>3198</v>
      </c>
      <c r="C6989" s="40">
        <v>2023</v>
      </c>
      <c r="D6989" s="265" t="s">
        <v>1967</v>
      </c>
      <c r="E6989" s="112">
        <v>1</v>
      </c>
      <c r="F6989" s="92">
        <v>15</v>
      </c>
      <c r="G6989" s="161">
        <v>2.0923664999999998</v>
      </c>
    </row>
    <row r="6990" spans="1:7" s="55" customFormat="1" ht="51.75" x14ac:dyDescent="0.25">
      <c r="A6990" s="143" t="s">
        <v>3118</v>
      </c>
      <c r="B6990" s="149" t="s">
        <v>3198</v>
      </c>
      <c r="C6990" s="40">
        <v>2024</v>
      </c>
      <c r="D6990" s="265" t="s">
        <v>3119</v>
      </c>
      <c r="E6990" s="112">
        <v>1</v>
      </c>
      <c r="F6990" s="92">
        <v>8</v>
      </c>
      <c r="G6990" s="161">
        <v>2.0923664999999998</v>
      </c>
    </row>
    <row r="6991" spans="1:7" s="55" customFormat="1" ht="51.75" x14ac:dyDescent="0.25">
      <c r="A6991" s="143" t="s">
        <v>3118</v>
      </c>
      <c r="B6991" s="149" t="s">
        <v>3198</v>
      </c>
      <c r="C6991" s="40">
        <v>2025</v>
      </c>
      <c r="D6991" s="265" t="s">
        <v>3120</v>
      </c>
      <c r="E6991" s="112">
        <v>1</v>
      </c>
      <c r="F6991" s="92">
        <v>10</v>
      </c>
      <c r="G6991" s="161">
        <v>2.0923664999999998</v>
      </c>
    </row>
    <row r="6992" spans="1:7" s="55" customFormat="1" ht="51.75" x14ac:dyDescent="0.25">
      <c r="A6992" s="143" t="s">
        <v>3118</v>
      </c>
      <c r="B6992" s="149" t="s">
        <v>3198</v>
      </c>
      <c r="C6992" s="40">
        <v>2026</v>
      </c>
      <c r="D6992" s="265" t="s">
        <v>3121</v>
      </c>
      <c r="E6992" s="112">
        <v>1</v>
      </c>
      <c r="F6992" s="92">
        <v>8</v>
      </c>
      <c r="G6992" s="161">
        <v>34.974960000000003</v>
      </c>
    </row>
    <row r="6993" spans="1:7" s="55" customFormat="1" ht="51.75" x14ac:dyDescent="0.25">
      <c r="A6993" s="143" t="s">
        <v>3118</v>
      </c>
      <c r="B6993" s="149" t="s">
        <v>3198</v>
      </c>
      <c r="C6993" s="40">
        <v>2027</v>
      </c>
      <c r="D6993" s="265" t="s">
        <v>3122</v>
      </c>
      <c r="E6993" s="112">
        <v>1</v>
      </c>
      <c r="F6993" s="92">
        <v>10</v>
      </c>
      <c r="G6993" s="161">
        <v>34.409910000000004</v>
      </c>
    </row>
    <row r="6994" spans="1:7" s="55" customFormat="1" ht="51.75" x14ac:dyDescent="0.25">
      <c r="A6994" s="143" t="s">
        <v>3118</v>
      </c>
      <c r="B6994" s="149" t="s">
        <v>3198</v>
      </c>
      <c r="C6994" s="40">
        <v>2028</v>
      </c>
      <c r="D6994" s="265" t="s">
        <v>3123</v>
      </c>
      <c r="E6994" s="112">
        <v>1</v>
      </c>
      <c r="F6994" s="92">
        <v>8</v>
      </c>
      <c r="G6994" s="161">
        <v>34.453690000000002</v>
      </c>
    </row>
    <row r="6995" spans="1:7" s="55" customFormat="1" ht="51.75" x14ac:dyDescent="0.25">
      <c r="A6995" s="143" t="s">
        <v>3118</v>
      </c>
      <c r="B6995" s="149" t="s">
        <v>3198</v>
      </c>
      <c r="C6995" s="40">
        <v>2029</v>
      </c>
      <c r="D6995" s="265" t="s">
        <v>3124</v>
      </c>
      <c r="E6995" s="112">
        <v>1</v>
      </c>
      <c r="F6995" s="92">
        <v>8</v>
      </c>
      <c r="G6995" s="161">
        <v>34.974960000000003</v>
      </c>
    </row>
    <row r="6996" spans="1:7" s="55" customFormat="1" ht="51.75" x14ac:dyDescent="0.25">
      <c r="A6996" s="143" t="s">
        <v>3118</v>
      </c>
      <c r="B6996" s="149" t="s">
        <v>3198</v>
      </c>
      <c r="C6996" s="40">
        <v>2030</v>
      </c>
      <c r="D6996" s="265" t="s">
        <v>3125</v>
      </c>
      <c r="E6996" s="112">
        <v>1</v>
      </c>
      <c r="F6996" s="92">
        <v>7.5</v>
      </c>
      <c r="G6996" s="161">
        <v>34.974960000000003</v>
      </c>
    </row>
    <row r="6997" spans="1:7" s="55" customFormat="1" ht="51.75" x14ac:dyDescent="0.25">
      <c r="A6997" s="143" t="s">
        <v>3118</v>
      </c>
      <c r="B6997" s="149" t="s">
        <v>3198</v>
      </c>
      <c r="C6997" s="40">
        <v>2031</v>
      </c>
      <c r="D6997" s="265" t="s">
        <v>3126</v>
      </c>
      <c r="E6997" s="112">
        <v>1</v>
      </c>
      <c r="F6997" s="92">
        <v>10</v>
      </c>
      <c r="G6997" s="161">
        <v>28.027729999999998</v>
      </c>
    </row>
    <row r="6998" spans="1:7" s="55" customFormat="1" ht="51.75" x14ac:dyDescent="0.25">
      <c r="A6998" s="143" t="s">
        <v>3118</v>
      </c>
      <c r="B6998" s="149" t="s">
        <v>3199</v>
      </c>
      <c r="C6998" s="90">
        <v>2022</v>
      </c>
      <c r="D6998" s="91" t="s">
        <v>110</v>
      </c>
      <c r="E6998" s="92">
        <v>1</v>
      </c>
      <c r="F6998" s="92">
        <v>7</v>
      </c>
      <c r="G6998" s="161">
        <v>14.29401</v>
      </c>
    </row>
    <row r="6999" spans="1:7" s="55" customFormat="1" ht="51.75" x14ac:dyDescent="0.25">
      <c r="A6999" s="143" t="s">
        <v>3118</v>
      </c>
      <c r="B6999" s="149" t="s">
        <v>3199</v>
      </c>
      <c r="C6999" s="90">
        <v>2022</v>
      </c>
      <c r="D6999" s="91" t="s">
        <v>110</v>
      </c>
      <c r="E6999" s="92">
        <v>1</v>
      </c>
      <c r="F6999" s="92">
        <v>7</v>
      </c>
      <c r="G6999" s="161">
        <v>14.18865667</v>
      </c>
    </row>
    <row r="7000" spans="1:7" s="55" customFormat="1" ht="51.75" x14ac:dyDescent="0.25">
      <c r="A7000" s="143" t="s">
        <v>3118</v>
      </c>
      <c r="B7000" s="149" t="s">
        <v>3199</v>
      </c>
      <c r="C7000" s="90">
        <v>2022</v>
      </c>
      <c r="D7000" s="91" t="s">
        <v>110</v>
      </c>
      <c r="E7000" s="92">
        <v>1</v>
      </c>
      <c r="F7000" s="92">
        <v>7</v>
      </c>
      <c r="G7000" s="161">
        <v>14.18865667</v>
      </c>
    </row>
    <row r="7001" spans="1:7" s="55" customFormat="1" ht="51.75" x14ac:dyDescent="0.25">
      <c r="A7001" s="143" t="s">
        <v>3118</v>
      </c>
      <c r="B7001" s="149" t="s">
        <v>3199</v>
      </c>
      <c r="C7001" s="90">
        <v>2022</v>
      </c>
      <c r="D7001" s="91" t="s">
        <v>110</v>
      </c>
      <c r="E7001" s="92">
        <v>1</v>
      </c>
      <c r="F7001" s="92">
        <v>7</v>
      </c>
      <c r="G7001" s="161">
        <v>14.18865667</v>
      </c>
    </row>
    <row r="7002" spans="1:7" s="55" customFormat="1" ht="51.75" x14ac:dyDescent="0.25">
      <c r="A7002" s="143" t="s">
        <v>3118</v>
      </c>
      <c r="B7002" s="149" t="s">
        <v>3199</v>
      </c>
      <c r="C7002" s="90">
        <v>2022</v>
      </c>
      <c r="D7002" s="91" t="s">
        <v>110</v>
      </c>
      <c r="E7002" s="92">
        <v>1</v>
      </c>
      <c r="F7002" s="92">
        <v>15</v>
      </c>
      <c r="G7002" s="161">
        <v>14.18865667</v>
      </c>
    </row>
    <row r="7003" spans="1:7" s="55" customFormat="1" ht="51.75" x14ac:dyDescent="0.25">
      <c r="A7003" s="143" t="s">
        <v>3118</v>
      </c>
      <c r="B7003" s="149" t="s">
        <v>3199</v>
      </c>
      <c r="C7003" s="90">
        <v>2022</v>
      </c>
      <c r="D7003" s="91" t="s">
        <v>110</v>
      </c>
      <c r="E7003" s="92">
        <v>1</v>
      </c>
      <c r="F7003" s="92">
        <v>7</v>
      </c>
      <c r="G7003" s="161">
        <v>23.868396000000001</v>
      </c>
    </row>
    <row r="7004" spans="1:7" s="55" customFormat="1" ht="51.75" x14ac:dyDescent="0.25">
      <c r="A7004" s="143" t="s">
        <v>3118</v>
      </c>
      <c r="B7004" s="149" t="s">
        <v>3199</v>
      </c>
      <c r="C7004" s="90">
        <v>2022</v>
      </c>
      <c r="D7004" s="91" t="s">
        <v>110</v>
      </c>
      <c r="E7004" s="92">
        <v>1</v>
      </c>
      <c r="F7004" s="92">
        <v>7</v>
      </c>
      <c r="G7004" s="161">
        <v>13.512295999999999</v>
      </c>
    </row>
    <row r="7005" spans="1:7" s="55" customFormat="1" ht="51.75" x14ac:dyDescent="0.25">
      <c r="A7005" s="143" t="s">
        <v>3118</v>
      </c>
      <c r="B7005" s="149" t="s">
        <v>3199</v>
      </c>
      <c r="C7005" s="90">
        <v>2022</v>
      </c>
      <c r="D7005" s="91" t="s">
        <v>110</v>
      </c>
      <c r="E7005" s="92">
        <v>1</v>
      </c>
      <c r="F7005" s="92">
        <v>7</v>
      </c>
      <c r="G7005" s="161">
        <v>13.512295999999999</v>
      </c>
    </row>
    <row r="7006" spans="1:7" s="55" customFormat="1" ht="51.75" x14ac:dyDescent="0.25">
      <c r="A7006" s="143" t="s">
        <v>3118</v>
      </c>
      <c r="B7006" s="149" t="s">
        <v>3199</v>
      </c>
      <c r="C7006" s="90">
        <v>2022</v>
      </c>
      <c r="D7006" s="91" t="s">
        <v>110</v>
      </c>
      <c r="E7006" s="92">
        <v>1</v>
      </c>
      <c r="F7006" s="92">
        <v>7</v>
      </c>
      <c r="G7006" s="161">
        <v>13.512295999999999</v>
      </c>
    </row>
    <row r="7007" spans="1:7" s="55" customFormat="1" ht="51.75" x14ac:dyDescent="0.25">
      <c r="A7007" s="143" t="s">
        <v>3118</v>
      </c>
      <c r="B7007" s="149" t="s">
        <v>3199</v>
      </c>
      <c r="C7007" s="90">
        <v>2022</v>
      </c>
      <c r="D7007" s="91" t="s">
        <v>110</v>
      </c>
      <c r="E7007" s="92">
        <v>1</v>
      </c>
      <c r="F7007" s="92">
        <v>8</v>
      </c>
      <c r="G7007" s="161">
        <v>13.512295999999999</v>
      </c>
    </row>
    <row r="7008" spans="1:7" s="55" customFormat="1" ht="51.75" x14ac:dyDescent="0.25">
      <c r="A7008" s="143" t="s">
        <v>3118</v>
      </c>
      <c r="B7008" s="149" t="s">
        <v>3199</v>
      </c>
      <c r="C7008" s="90">
        <v>2022</v>
      </c>
      <c r="D7008" s="91" t="s">
        <v>110</v>
      </c>
      <c r="E7008" s="92">
        <v>1</v>
      </c>
      <c r="F7008" s="92">
        <v>7</v>
      </c>
      <c r="G7008" s="161">
        <v>13.512295999999999</v>
      </c>
    </row>
    <row r="7009" spans="1:7" s="55" customFormat="1" ht="51.75" x14ac:dyDescent="0.25">
      <c r="A7009" s="143" t="s">
        <v>3118</v>
      </c>
      <c r="B7009" s="149" t="s">
        <v>3199</v>
      </c>
      <c r="C7009" s="90">
        <v>2022</v>
      </c>
      <c r="D7009" s="91" t="s">
        <v>110</v>
      </c>
      <c r="E7009" s="92">
        <v>1</v>
      </c>
      <c r="F7009" s="92">
        <v>7</v>
      </c>
      <c r="G7009" s="161">
        <v>13.512295999999999</v>
      </c>
    </row>
    <row r="7010" spans="1:7" s="55" customFormat="1" ht="51.75" x14ac:dyDescent="0.25">
      <c r="A7010" s="143" t="s">
        <v>3118</v>
      </c>
      <c r="B7010" s="149" t="s">
        <v>3199</v>
      </c>
      <c r="C7010" s="90">
        <v>2022</v>
      </c>
      <c r="D7010" s="91" t="s">
        <v>110</v>
      </c>
      <c r="E7010" s="92">
        <v>1</v>
      </c>
      <c r="F7010" s="92">
        <v>15</v>
      </c>
      <c r="G7010" s="161">
        <v>13.512295999999999</v>
      </c>
    </row>
    <row r="7011" spans="1:7" s="55" customFormat="1" ht="51.75" x14ac:dyDescent="0.25">
      <c r="A7011" s="143" t="s">
        <v>3118</v>
      </c>
      <c r="B7011" s="149" t="s">
        <v>3199</v>
      </c>
      <c r="C7011" s="90">
        <v>2022</v>
      </c>
      <c r="D7011" s="91" t="s">
        <v>110</v>
      </c>
      <c r="E7011" s="92">
        <v>1</v>
      </c>
      <c r="F7011" s="92">
        <v>7</v>
      </c>
      <c r="G7011" s="161">
        <v>16.803965999999999</v>
      </c>
    </row>
    <row r="7012" spans="1:7" s="55" customFormat="1" ht="51.75" x14ac:dyDescent="0.25">
      <c r="A7012" s="143" t="s">
        <v>3118</v>
      </c>
      <c r="B7012" s="149" t="s">
        <v>3199</v>
      </c>
      <c r="C7012" s="90">
        <v>2022</v>
      </c>
      <c r="D7012" s="91" t="s">
        <v>110</v>
      </c>
      <c r="E7012" s="92">
        <v>1</v>
      </c>
      <c r="F7012" s="92">
        <v>7</v>
      </c>
      <c r="G7012" s="161">
        <v>16.803965999999999</v>
      </c>
    </row>
    <row r="7013" spans="1:7" s="55" customFormat="1" ht="51.75" x14ac:dyDescent="0.25">
      <c r="A7013" s="143" t="s">
        <v>3118</v>
      </c>
      <c r="B7013" s="149" t="s">
        <v>3199</v>
      </c>
      <c r="C7013" s="90">
        <v>2022</v>
      </c>
      <c r="D7013" s="91" t="s">
        <v>110</v>
      </c>
      <c r="E7013" s="92">
        <v>1</v>
      </c>
      <c r="F7013" s="92">
        <v>7</v>
      </c>
      <c r="G7013" s="161">
        <v>19.187889999999999</v>
      </c>
    </row>
    <row r="7014" spans="1:7" s="55" customFormat="1" ht="51.75" x14ac:dyDescent="0.25">
      <c r="A7014" s="143" t="s">
        <v>3118</v>
      </c>
      <c r="B7014" s="149" t="s">
        <v>3199</v>
      </c>
      <c r="C7014" s="90">
        <v>2022</v>
      </c>
      <c r="D7014" s="91" t="s">
        <v>110</v>
      </c>
      <c r="E7014" s="92">
        <v>1</v>
      </c>
      <c r="F7014" s="92">
        <v>10</v>
      </c>
      <c r="G7014" s="161">
        <v>19.187889999999999</v>
      </c>
    </row>
    <row r="7015" spans="1:7" s="55" customFormat="1" ht="51.75" x14ac:dyDescent="0.25">
      <c r="A7015" s="143" t="s">
        <v>3118</v>
      </c>
      <c r="B7015" s="149" t="s">
        <v>3199</v>
      </c>
      <c r="C7015" s="90">
        <v>2022</v>
      </c>
      <c r="D7015" s="91" t="s">
        <v>110</v>
      </c>
      <c r="E7015" s="92">
        <v>1</v>
      </c>
      <c r="F7015" s="92">
        <v>7</v>
      </c>
      <c r="G7015" s="161">
        <v>19.187889999999999</v>
      </c>
    </row>
    <row r="7016" spans="1:7" s="55" customFormat="1" ht="51.75" x14ac:dyDescent="0.25">
      <c r="A7016" s="143" t="s">
        <v>3118</v>
      </c>
      <c r="B7016" s="149" t="s">
        <v>3199</v>
      </c>
      <c r="C7016" s="90">
        <v>2022</v>
      </c>
      <c r="D7016" s="91" t="s">
        <v>110</v>
      </c>
      <c r="E7016" s="92">
        <v>1</v>
      </c>
      <c r="F7016" s="92">
        <v>6</v>
      </c>
      <c r="G7016" s="161">
        <v>19.187889999999999</v>
      </c>
    </row>
    <row r="7017" spans="1:7" s="55" customFormat="1" ht="51.75" x14ac:dyDescent="0.25">
      <c r="A7017" s="143" t="s">
        <v>3118</v>
      </c>
      <c r="B7017" s="149" t="s">
        <v>3199</v>
      </c>
      <c r="C7017" s="90">
        <v>2022</v>
      </c>
      <c r="D7017" s="91" t="s">
        <v>110</v>
      </c>
      <c r="E7017" s="92">
        <v>1</v>
      </c>
      <c r="F7017" s="92">
        <v>10</v>
      </c>
      <c r="G7017" s="161">
        <v>19.187889999999999</v>
      </c>
    </row>
    <row r="7018" spans="1:7" s="55" customFormat="1" ht="51.75" x14ac:dyDescent="0.25">
      <c r="A7018" s="143" t="s">
        <v>3118</v>
      </c>
      <c r="B7018" s="149" t="s">
        <v>3199</v>
      </c>
      <c r="C7018" s="90">
        <v>2022</v>
      </c>
      <c r="D7018" s="91" t="s">
        <v>110</v>
      </c>
      <c r="E7018" s="92">
        <v>1</v>
      </c>
      <c r="F7018" s="92">
        <v>7</v>
      </c>
      <c r="G7018" s="161">
        <v>19.187889999999999</v>
      </c>
    </row>
    <row r="7019" spans="1:7" s="55" customFormat="1" ht="51.75" x14ac:dyDescent="0.25">
      <c r="A7019" s="143" t="s">
        <v>3118</v>
      </c>
      <c r="B7019" s="149" t="s">
        <v>3199</v>
      </c>
      <c r="C7019" s="90">
        <v>2022</v>
      </c>
      <c r="D7019" s="91" t="s">
        <v>110</v>
      </c>
      <c r="E7019" s="92">
        <v>1</v>
      </c>
      <c r="F7019" s="92">
        <v>7</v>
      </c>
      <c r="G7019" s="161">
        <v>19.187889999999999</v>
      </c>
    </row>
    <row r="7020" spans="1:7" s="55" customFormat="1" ht="51.75" x14ac:dyDescent="0.25">
      <c r="A7020" s="143" t="s">
        <v>3118</v>
      </c>
      <c r="B7020" s="149" t="s">
        <v>3199</v>
      </c>
      <c r="C7020" s="90">
        <v>2022</v>
      </c>
      <c r="D7020" s="91" t="s">
        <v>110</v>
      </c>
      <c r="E7020" s="92">
        <v>1</v>
      </c>
      <c r="F7020" s="92">
        <v>10</v>
      </c>
      <c r="G7020" s="161">
        <v>19.187889999999999</v>
      </c>
    </row>
    <row r="7021" spans="1:7" s="55" customFormat="1" ht="51.75" x14ac:dyDescent="0.25">
      <c r="A7021" s="143" t="s">
        <v>3118</v>
      </c>
      <c r="B7021" s="149" t="s">
        <v>3199</v>
      </c>
      <c r="C7021" s="90">
        <v>2022</v>
      </c>
      <c r="D7021" s="91" t="s">
        <v>110</v>
      </c>
      <c r="E7021" s="92">
        <v>1</v>
      </c>
      <c r="F7021" s="92">
        <v>15</v>
      </c>
      <c r="G7021" s="161">
        <v>23.868390000000002</v>
      </c>
    </row>
    <row r="7022" spans="1:7" s="55" customFormat="1" ht="51.75" x14ac:dyDescent="0.25">
      <c r="A7022" s="143" t="s">
        <v>3118</v>
      </c>
      <c r="B7022" s="149" t="s">
        <v>3199</v>
      </c>
      <c r="C7022" s="90">
        <v>2022</v>
      </c>
      <c r="D7022" s="91" t="s">
        <v>110</v>
      </c>
      <c r="E7022" s="92">
        <v>1</v>
      </c>
      <c r="F7022" s="92">
        <v>15</v>
      </c>
      <c r="G7022" s="161">
        <v>5.3963299999999998</v>
      </c>
    </row>
    <row r="7023" spans="1:7" s="55" customFormat="1" ht="51.75" x14ac:dyDescent="0.25">
      <c r="A7023" s="143" t="s">
        <v>3118</v>
      </c>
      <c r="B7023" s="149" t="s">
        <v>3199</v>
      </c>
      <c r="C7023" s="90">
        <v>2022</v>
      </c>
      <c r="D7023" s="91" t="s">
        <v>110</v>
      </c>
      <c r="E7023" s="92">
        <v>1</v>
      </c>
      <c r="F7023" s="92">
        <v>7</v>
      </c>
      <c r="G7023" s="161">
        <v>5.3963299999999998</v>
      </c>
    </row>
    <row r="7024" spans="1:7" s="55" customFormat="1" ht="51.75" x14ac:dyDescent="0.25">
      <c r="A7024" s="143" t="s">
        <v>3118</v>
      </c>
      <c r="B7024" s="149" t="s">
        <v>3199</v>
      </c>
      <c r="C7024" s="90">
        <v>2022</v>
      </c>
      <c r="D7024" s="91" t="s">
        <v>110</v>
      </c>
      <c r="E7024" s="92">
        <v>1</v>
      </c>
      <c r="F7024" s="92">
        <v>15</v>
      </c>
      <c r="G7024" s="161">
        <v>5.3963299999999998</v>
      </c>
    </row>
    <row r="7025" spans="1:7" s="55" customFormat="1" ht="51.75" x14ac:dyDescent="0.25">
      <c r="A7025" s="143" t="s">
        <v>3118</v>
      </c>
      <c r="B7025" s="149" t="s">
        <v>3199</v>
      </c>
      <c r="C7025" s="90">
        <v>2022</v>
      </c>
      <c r="D7025" s="91" t="s">
        <v>110</v>
      </c>
      <c r="E7025" s="92">
        <v>1</v>
      </c>
      <c r="F7025" s="92">
        <v>12</v>
      </c>
      <c r="G7025" s="161">
        <v>5.3963299999999998</v>
      </c>
    </row>
    <row r="7026" spans="1:7" s="55" customFormat="1" ht="51.75" x14ac:dyDescent="0.25">
      <c r="A7026" s="143" t="s">
        <v>3118</v>
      </c>
      <c r="B7026" s="149" t="s">
        <v>3199</v>
      </c>
      <c r="C7026" s="90">
        <v>2022</v>
      </c>
      <c r="D7026" s="91" t="s">
        <v>110</v>
      </c>
      <c r="E7026" s="92">
        <v>1</v>
      </c>
      <c r="F7026" s="92">
        <v>7</v>
      </c>
      <c r="G7026" s="161">
        <v>5.3963299999999998</v>
      </c>
    </row>
    <row r="7027" spans="1:7" s="55" customFormat="1" ht="51.75" x14ac:dyDescent="0.25">
      <c r="A7027" s="143" t="s">
        <v>3118</v>
      </c>
      <c r="B7027" s="149" t="s">
        <v>3199</v>
      </c>
      <c r="C7027" s="90">
        <v>2022</v>
      </c>
      <c r="D7027" s="91" t="s">
        <v>110</v>
      </c>
      <c r="E7027" s="92">
        <v>1</v>
      </c>
      <c r="F7027" s="92">
        <v>7</v>
      </c>
      <c r="G7027" s="161">
        <v>5.3963299999999998</v>
      </c>
    </row>
    <row r="7028" spans="1:7" s="55" customFormat="1" ht="51.75" x14ac:dyDescent="0.25">
      <c r="A7028" s="143" t="s">
        <v>3118</v>
      </c>
      <c r="B7028" s="149" t="s">
        <v>3199</v>
      </c>
      <c r="C7028" s="90">
        <v>2022</v>
      </c>
      <c r="D7028" s="91" t="s">
        <v>110</v>
      </c>
      <c r="E7028" s="92">
        <v>1</v>
      </c>
      <c r="F7028" s="92">
        <v>14</v>
      </c>
      <c r="G7028" s="161">
        <v>16.778600000000001</v>
      </c>
    </row>
    <row r="7029" spans="1:7" s="55" customFormat="1" ht="51.75" x14ac:dyDescent="0.25">
      <c r="A7029" s="143" t="s">
        <v>3118</v>
      </c>
      <c r="B7029" s="149" t="s">
        <v>3199</v>
      </c>
      <c r="C7029" s="90">
        <v>2022</v>
      </c>
      <c r="D7029" s="91" t="s">
        <v>110</v>
      </c>
      <c r="E7029" s="92">
        <v>1</v>
      </c>
      <c r="F7029" s="92">
        <v>15</v>
      </c>
      <c r="G7029" s="161">
        <v>16.778600000000001</v>
      </c>
    </row>
    <row r="7030" spans="1:7" s="55" customFormat="1" ht="51.75" x14ac:dyDescent="0.25">
      <c r="A7030" s="143" t="s">
        <v>3118</v>
      </c>
      <c r="B7030" s="149" t="s">
        <v>3199</v>
      </c>
      <c r="C7030" s="90">
        <v>2022</v>
      </c>
      <c r="D7030" s="91" t="s">
        <v>110</v>
      </c>
      <c r="E7030" s="92">
        <v>1</v>
      </c>
      <c r="F7030" s="92">
        <v>15</v>
      </c>
      <c r="G7030" s="161">
        <v>23.058477499999999</v>
      </c>
    </row>
    <row r="7031" spans="1:7" s="55" customFormat="1" ht="51.75" x14ac:dyDescent="0.25">
      <c r="A7031" s="143" t="s">
        <v>3118</v>
      </c>
      <c r="B7031" s="149" t="s">
        <v>3199</v>
      </c>
      <c r="C7031" s="90">
        <v>2022</v>
      </c>
      <c r="D7031" s="91" t="s">
        <v>110</v>
      </c>
      <c r="E7031" s="92">
        <v>1</v>
      </c>
      <c r="F7031" s="92">
        <v>7</v>
      </c>
      <c r="G7031" s="161">
        <v>5.3709699999999998</v>
      </c>
    </row>
    <row r="7032" spans="1:7" s="55" customFormat="1" ht="51.75" x14ac:dyDescent="0.25">
      <c r="A7032" s="143" t="s">
        <v>3118</v>
      </c>
      <c r="B7032" s="149" t="s">
        <v>3199</v>
      </c>
      <c r="C7032" s="90">
        <v>2022</v>
      </c>
      <c r="D7032" s="91" t="s">
        <v>110</v>
      </c>
      <c r="E7032" s="92">
        <v>1</v>
      </c>
      <c r="F7032" s="92">
        <v>7</v>
      </c>
      <c r="G7032" s="161">
        <v>5.3709699999999998</v>
      </c>
    </row>
    <row r="7033" spans="1:7" s="55" customFormat="1" ht="51.75" x14ac:dyDescent="0.25">
      <c r="A7033" s="143" t="s">
        <v>3118</v>
      </c>
      <c r="B7033" s="149" t="s">
        <v>3199</v>
      </c>
      <c r="C7033" s="90">
        <v>2022</v>
      </c>
      <c r="D7033" s="91" t="s">
        <v>110</v>
      </c>
      <c r="E7033" s="92">
        <v>1</v>
      </c>
      <c r="F7033" s="92">
        <v>5</v>
      </c>
      <c r="G7033" s="161">
        <v>5.3709699999999998</v>
      </c>
    </row>
    <row r="7034" spans="1:7" s="55" customFormat="1" ht="51.75" x14ac:dyDescent="0.25">
      <c r="A7034" s="143" t="s">
        <v>3118</v>
      </c>
      <c r="B7034" s="149" t="s">
        <v>3199</v>
      </c>
      <c r="C7034" s="90">
        <v>2022</v>
      </c>
      <c r="D7034" s="91" t="s">
        <v>110</v>
      </c>
      <c r="E7034" s="92">
        <v>1</v>
      </c>
      <c r="F7034" s="92">
        <v>7</v>
      </c>
      <c r="G7034" s="161">
        <v>5.3709699999999998</v>
      </c>
    </row>
    <row r="7035" spans="1:7" s="55" customFormat="1" ht="51.75" x14ac:dyDescent="0.25">
      <c r="A7035" s="143" t="s">
        <v>3118</v>
      </c>
      <c r="B7035" s="149" t="s">
        <v>3199</v>
      </c>
      <c r="C7035" s="90">
        <v>2022</v>
      </c>
      <c r="D7035" s="91" t="s">
        <v>110</v>
      </c>
      <c r="E7035" s="92">
        <v>1</v>
      </c>
      <c r="F7035" s="92">
        <v>15</v>
      </c>
      <c r="G7035" s="161">
        <v>19.162537499999999</v>
      </c>
    </row>
    <row r="7036" spans="1:7" s="55" customFormat="1" ht="51.75" x14ac:dyDescent="0.25">
      <c r="A7036" s="143" t="s">
        <v>3118</v>
      </c>
      <c r="B7036" s="149" t="s">
        <v>3199</v>
      </c>
      <c r="C7036" s="90">
        <v>2022</v>
      </c>
      <c r="D7036" s="91" t="s">
        <v>110</v>
      </c>
      <c r="E7036" s="92">
        <v>1</v>
      </c>
      <c r="F7036" s="92">
        <v>11</v>
      </c>
      <c r="G7036" s="161">
        <v>5.4154400000000003</v>
      </c>
    </row>
    <row r="7037" spans="1:7" s="55" customFormat="1" ht="51.75" x14ac:dyDescent="0.25">
      <c r="A7037" s="143" t="s">
        <v>3118</v>
      </c>
      <c r="B7037" s="149" t="s">
        <v>3199</v>
      </c>
      <c r="C7037" s="90">
        <v>2022</v>
      </c>
      <c r="D7037" s="91" t="s">
        <v>110</v>
      </c>
      <c r="E7037" s="92">
        <v>1</v>
      </c>
      <c r="F7037" s="92">
        <v>3</v>
      </c>
      <c r="G7037" s="161">
        <v>5.4154400000000003</v>
      </c>
    </row>
    <row r="7038" spans="1:7" s="55" customFormat="1" ht="51.75" x14ac:dyDescent="0.25">
      <c r="A7038" s="143" t="s">
        <v>3118</v>
      </c>
      <c r="B7038" s="149" t="s">
        <v>3199</v>
      </c>
      <c r="C7038" s="90">
        <v>2022</v>
      </c>
      <c r="D7038" s="91" t="s">
        <v>110</v>
      </c>
      <c r="E7038" s="92">
        <v>1</v>
      </c>
      <c r="F7038" s="92">
        <v>7</v>
      </c>
      <c r="G7038" s="161">
        <v>5.4154400000000003</v>
      </c>
    </row>
    <row r="7039" spans="1:7" s="55" customFormat="1" ht="51.75" x14ac:dyDescent="0.25">
      <c r="A7039" s="143" t="s">
        <v>3118</v>
      </c>
      <c r="B7039" s="149" t="s">
        <v>3199</v>
      </c>
      <c r="C7039" s="90">
        <v>2022</v>
      </c>
      <c r="D7039" s="91" t="s">
        <v>110</v>
      </c>
      <c r="E7039" s="92">
        <v>1</v>
      </c>
      <c r="F7039" s="92">
        <v>7</v>
      </c>
      <c r="G7039" s="161">
        <v>5.4154400000000003</v>
      </c>
    </row>
    <row r="7040" spans="1:7" s="55" customFormat="1" ht="51.75" x14ac:dyDescent="0.25">
      <c r="A7040" s="143" t="s">
        <v>3118</v>
      </c>
      <c r="B7040" s="149" t="s">
        <v>3199</v>
      </c>
      <c r="C7040" s="90">
        <v>2022</v>
      </c>
      <c r="D7040" s="91" t="s">
        <v>110</v>
      </c>
      <c r="E7040" s="92">
        <v>1</v>
      </c>
      <c r="F7040" s="92">
        <v>11</v>
      </c>
      <c r="G7040" s="161">
        <v>9.2073470000000004</v>
      </c>
    </row>
    <row r="7041" spans="1:7" s="55" customFormat="1" ht="51.75" x14ac:dyDescent="0.25">
      <c r="A7041" s="143" t="s">
        <v>3118</v>
      </c>
      <c r="B7041" s="149" t="s">
        <v>3199</v>
      </c>
      <c r="C7041" s="90">
        <v>2022</v>
      </c>
      <c r="D7041" s="91" t="s">
        <v>110</v>
      </c>
      <c r="E7041" s="92">
        <v>1</v>
      </c>
      <c r="F7041" s="92">
        <v>7</v>
      </c>
      <c r="G7041" s="161">
        <v>9.2073470000000004</v>
      </c>
    </row>
    <row r="7042" spans="1:7" s="55" customFormat="1" ht="51.75" x14ac:dyDescent="0.25">
      <c r="A7042" s="143" t="s">
        <v>3118</v>
      </c>
      <c r="B7042" s="149" t="s">
        <v>3199</v>
      </c>
      <c r="C7042" s="90">
        <v>2022</v>
      </c>
      <c r="D7042" s="91" t="s">
        <v>110</v>
      </c>
      <c r="E7042" s="92">
        <v>1</v>
      </c>
      <c r="F7042" s="92">
        <v>7</v>
      </c>
      <c r="G7042" s="161">
        <v>9.2073470000000004</v>
      </c>
    </row>
    <row r="7043" spans="1:7" s="55" customFormat="1" ht="51.75" x14ac:dyDescent="0.25">
      <c r="A7043" s="143" t="s">
        <v>3118</v>
      </c>
      <c r="B7043" s="149" t="s">
        <v>3199</v>
      </c>
      <c r="C7043" s="90">
        <v>2022</v>
      </c>
      <c r="D7043" s="91" t="s">
        <v>110</v>
      </c>
      <c r="E7043" s="92">
        <v>1</v>
      </c>
      <c r="F7043" s="92">
        <v>10</v>
      </c>
      <c r="G7043" s="161">
        <v>9.2073470000000004</v>
      </c>
    </row>
    <row r="7044" spans="1:7" s="55" customFormat="1" ht="51.75" x14ac:dyDescent="0.25">
      <c r="A7044" s="143" t="s">
        <v>3118</v>
      </c>
      <c r="B7044" s="149" t="s">
        <v>3199</v>
      </c>
      <c r="C7044" s="90">
        <v>2022</v>
      </c>
      <c r="D7044" s="91" t="s">
        <v>110</v>
      </c>
      <c r="E7044" s="92">
        <v>1</v>
      </c>
      <c r="F7044" s="92">
        <v>3</v>
      </c>
      <c r="G7044" s="161">
        <v>9.2073470000000004</v>
      </c>
    </row>
    <row r="7045" spans="1:7" s="55" customFormat="1" ht="51.75" x14ac:dyDescent="0.25">
      <c r="A7045" s="143" t="s">
        <v>3118</v>
      </c>
      <c r="B7045" s="149" t="s">
        <v>3199</v>
      </c>
      <c r="C7045" s="90">
        <v>2022</v>
      </c>
      <c r="D7045" s="91" t="s">
        <v>110</v>
      </c>
      <c r="E7045" s="92">
        <v>1</v>
      </c>
      <c r="F7045" s="92">
        <v>7</v>
      </c>
      <c r="G7045" s="161">
        <v>5.4156870000000001</v>
      </c>
    </row>
    <row r="7046" spans="1:7" s="55" customFormat="1" ht="51.75" x14ac:dyDescent="0.25">
      <c r="A7046" s="143" t="s">
        <v>3118</v>
      </c>
      <c r="B7046" s="149" t="s">
        <v>3199</v>
      </c>
      <c r="C7046" s="90">
        <v>2022</v>
      </c>
      <c r="D7046" s="91" t="s">
        <v>110</v>
      </c>
      <c r="E7046" s="92">
        <v>1</v>
      </c>
      <c r="F7046" s="92">
        <v>10</v>
      </c>
      <c r="G7046" s="161">
        <v>5.4156870000000001</v>
      </c>
    </row>
    <row r="7047" spans="1:7" s="55" customFormat="1" ht="51.75" x14ac:dyDescent="0.25">
      <c r="A7047" s="143" t="s">
        <v>3118</v>
      </c>
      <c r="B7047" s="149" t="s">
        <v>3199</v>
      </c>
      <c r="C7047" s="90">
        <v>2022</v>
      </c>
      <c r="D7047" s="91" t="s">
        <v>110</v>
      </c>
      <c r="E7047" s="92">
        <v>1</v>
      </c>
      <c r="F7047" s="92">
        <v>3</v>
      </c>
      <c r="G7047" s="161">
        <v>2.1240100000000002</v>
      </c>
    </row>
    <row r="7048" spans="1:7" s="55" customFormat="1" ht="51.75" x14ac:dyDescent="0.25">
      <c r="A7048" s="143" t="s">
        <v>3118</v>
      </c>
      <c r="B7048" s="149" t="s">
        <v>3199</v>
      </c>
      <c r="C7048" s="90">
        <v>2022</v>
      </c>
      <c r="D7048" s="91" t="s">
        <v>110</v>
      </c>
      <c r="E7048" s="92">
        <v>1</v>
      </c>
      <c r="F7048" s="92">
        <v>7</v>
      </c>
      <c r="G7048" s="161">
        <v>2.1240100000000002</v>
      </c>
    </row>
    <row r="7049" spans="1:7" s="55" customFormat="1" ht="51.75" x14ac:dyDescent="0.25">
      <c r="A7049" s="143" t="s">
        <v>3118</v>
      </c>
      <c r="B7049" s="149" t="s">
        <v>3199</v>
      </c>
      <c r="C7049" s="90">
        <v>2022</v>
      </c>
      <c r="D7049" s="91" t="s">
        <v>110</v>
      </c>
      <c r="E7049" s="92">
        <v>1</v>
      </c>
      <c r="F7049" s="92">
        <v>5</v>
      </c>
      <c r="G7049" s="161">
        <v>2.1240100000000002</v>
      </c>
    </row>
    <row r="7050" spans="1:7" s="55" customFormat="1" ht="51.75" x14ac:dyDescent="0.25">
      <c r="A7050" s="143" t="s">
        <v>3118</v>
      </c>
      <c r="B7050" s="149" t="s">
        <v>3199</v>
      </c>
      <c r="C7050" s="90">
        <v>2022</v>
      </c>
      <c r="D7050" s="91" t="s">
        <v>110</v>
      </c>
      <c r="E7050" s="92">
        <v>1</v>
      </c>
      <c r="F7050" s="92">
        <v>7</v>
      </c>
      <c r="G7050" s="161">
        <v>2.1240100000000002</v>
      </c>
    </row>
    <row r="7051" spans="1:7" s="55" customFormat="1" ht="51.75" x14ac:dyDescent="0.25">
      <c r="A7051" s="143" t="s">
        <v>3118</v>
      </c>
      <c r="B7051" s="149" t="s">
        <v>3199</v>
      </c>
      <c r="C7051" s="90">
        <v>2022</v>
      </c>
      <c r="D7051" s="91" t="s">
        <v>110</v>
      </c>
      <c r="E7051" s="92">
        <v>1</v>
      </c>
      <c r="F7051" s="92">
        <v>5</v>
      </c>
      <c r="G7051" s="161">
        <v>2.1240100000000002</v>
      </c>
    </row>
    <row r="7052" spans="1:7" s="55" customFormat="1" ht="51.75" x14ac:dyDescent="0.25">
      <c r="A7052" s="143" t="s">
        <v>3118</v>
      </c>
      <c r="B7052" s="149" t="s">
        <v>3199</v>
      </c>
      <c r="C7052" s="90">
        <v>2022</v>
      </c>
      <c r="D7052" s="91" t="s">
        <v>110</v>
      </c>
      <c r="E7052" s="92">
        <v>1</v>
      </c>
      <c r="F7052" s="92">
        <v>7</v>
      </c>
      <c r="G7052" s="161">
        <v>2.1240100000000002</v>
      </c>
    </row>
    <row r="7053" spans="1:7" s="55" customFormat="1" ht="51.75" x14ac:dyDescent="0.25">
      <c r="A7053" s="143" t="s">
        <v>3118</v>
      </c>
      <c r="B7053" s="149" t="s">
        <v>3199</v>
      </c>
      <c r="C7053" s="90">
        <v>2022</v>
      </c>
      <c r="D7053" s="91" t="s">
        <v>110</v>
      </c>
      <c r="E7053" s="92">
        <v>1</v>
      </c>
      <c r="F7053" s="92">
        <v>7</v>
      </c>
      <c r="G7053" s="161">
        <v>2.1240100000000002</v>
      </c>
    </row>
    <row r="7054" spans="1:7" s="55" customFormat="1" ht="51.75" x14ac:dyDescent="0.25">
      <c r="A7054" s="143" t="s">
        <v>3118</v>
      </c>
      <c r="B7054" s="149" t="s">
        <v>3199</v>
      </c>
      <c r="C7054" s="90">
        <v>2022</v>
      </c>
      <c r="D7054" s="91" t="s">
        <v>110</v>
      </c>
      <c r="E7054" s="92">
        <v>1</v>
      </c>
      <c r="F7054" s="92">
        <v>7</v>
      </c>
      <c r="G7054" s="161">
        <v>2.1240100000000002</v>
      </c>
    </row>
    <row r="7055" spans="1:7" s="55" customFormat="1" ht="51.75" x14ac:dyDescent="0.25">
      <c r="A7055" s="143" t="s">
        <v>3118</v>
      </c>
      <c r="B7055" s="149" t="s">
        <v>3199</v>
      </c>
      <c r="C7055" s="90">
        <v>2022</v>
      </c>
      <c r="D7055" s="91" t="s">
        <v>110</v>
      </c>
      <c r="E7055" s="92">
        <v>1</v>
      </c>
      <c r="F7055" s="92">
        <v>3</v>
      </c>
      <c r="G7055" s="161">
        <v>2.1240100000000002</v>
      </c>
    </row>
    <row r="7056" spans="1:7" s="55" customFormat="1" ht="51.75" x14ac:dyDescent="0.25">
      <c r="A7056" s="143" t="s">
        <v>3118</v>
      </c>
      <c r="B7056" s="149" t="s">
        <v>3199</v>
      </c>
      <c r="C7056" s="90">
        <v>2022</v>
      </c>
      <c r="D7056" s="91" t="s">
        <v>110</v>
      </c>
      <c r="E7056" s="92">
        <v>1</v>
      </c>
      <c r="F7056" s="92">
        <v>5</v>
      </c>
      <c r="G7056" s="161">
        <v>2.1240100000000002</v>
      </c>
    </row>
    <row r="7057" spans="1:7" s="55" customFormat="1" ht="51.75" x14ac:dyDescent="0.25">
      <c r="A7057" s="143" t="s">
        <v>3118</v>
      </c>
      <c r="B7057" s="149" t="s">
        <v>3199</v>
      </c>
      <c r="C7057" s="90">
        <v>2022</v>
      </c>
      <c r="D7057" s="91" t="s">
        <v>110</v>
      </c>
      <c r="E7057" s="92">
        <v>1</v>
      </c>
      <c r="F7057" s="92">
        <v>5</v>
      </c>
      <c r="G7057" s="161">
        <v>13.531647</v>
      </c>
    </row>
    <row r="7058" spans="1:7" s="55" customFormat="1" ht="51.75" x14ac:dyDescent="0.25">
      <c r="A7058" s="143" t="s">
        <v>3118</v>
      </c>
      <c r="B7058" s="149" t="s">
        <v>3199</v>
      </c>
      <c r="C7058" s="90">
        <v>2022</v>
      </c>
      <c r="D7058" s="91" t="s">
        <v>110</v>
      </c>
      <c r="E7058" s="92">
        <v>1</v>
      </c>
      <c r="F7058" s="92">
        <v>7</v>
      </c>
      <c r="G7058" s="161">
        <v>14.300269999999999</v>
      </c>
    </row>
    <row r="7059" spans="1:7" s="55" customFormat="1" ht="51.75" x14ac:dyDescent="0.25">
      <c r="A7059" s="143" t="s">
        <v>3118</v>
      </c>
      <c r="B7059" s="149" t="s">
        <v>3199</v>
      </c>
      <c r="C7059" s="90">
        <v>2022</v>
      </c>
      <c r="D7059" s="91" t="s">
        <v>110</v>
      </c>
      <c r="E7059" s="92">
        <v>1</v>
      </c>
      <c r="F7059" s="92">
        <v>15</v>
      </c>
      <c r="G7059" s="161">
        <v>14.300269999999999</v>
      </c>
    </row>
    <row r="7060" spans="1:7" s="55" customFormat="1" ht="51.75" x14ac:dyDescent="0.25">
      <c r="A7060" s="143" t="s">
        <v>3118</v>
      </c>
      <c r="B7060" s="149" t="s">
        <v>3199</v>
      </c>
      <c r="C7060" s="90">
        <v>2022</v>
      </c>
      <c r="D7060" s="91" t="s">
        <v>110</v>
      </c>
      <c r="E7060" s="92">
        <v>1</v>
      </c>
      <c r="F7060" s="92">
        <v>7</v>
      </c>
      <c r="G7060" s="161">
        <v>14.300269999999999</v>
      </c>
    </row>
    <row r="7061" spans="1:7" s="55" customFormat="1" ht="51.75" x14ac:dyDescent="0.25">
      <c r="A7061" s="143" t="s">
        <v>3118</v>
      </c>
      <c r="B7061" s="149" t="s">
        <v>3199</v>
      </c>
      <c r="C7061" s="90">
        <v>2022</v>
      </c>
      <c r="D7061" s="91" t="s">
        <v>110</v>
      </c>
      <c r="E7061" s="92">
        <v>1</v>
      </c>
      <c r="F7061" s="92">
        <v>7</v>
      </c>
      <c r="G7061" s="161">
        <v>14.300269999999999</v>
      </c>
    </row>
    <row r="7062" spans="1:7" s="55" customFormat="1" ht="51.75" x14ac:dyDescent="0.25">
      <c r="A7062" s="143" t="s">
        <v>3118</v>
      </c>
      <c r="B7062" s="149" t="s">
        <v>3199</v>
      </c>
      <c r="C7062" s="90">
        <v>2022</v>
      </c>
      <c r="D7062" s="91" t="s">
        <v>110</v>
      </c>
      <c r="E7062" s="92">
        <v>1</v>
      </c>
      <c r="F7062" s="92">
        <v>5</v>
      </c>
      <c r="G7062" s="161">
        <v>14.300269999999999</v>
      </c>
    </row>
    <row r="7063" spans="1:7" s="55" customFormat="1" ht="51.75" x14ac:dyDescent="0.25">
      <c r="A7063" s="143" t="s">
        <v>3118</v>
      </c>
      <c r="B7063" s="149" t="s">
        <v>3199</v>
      </c>
      <c r="C7063" s="90">
        <v>2022</v>
      </c>
      <c r="D7063" s="91" t="s">
        <v>110</v>
      </c>
      <c r="E7063" s="92">
        <v>1</v>
      </c>
      <c r="F7063" s="92">
        <v>15</v>
      </c>
      <c r="G7063" s="161">
        <v>14.300269999999999</v>
      </c>
    </row>
    <row r="7064" spans="1:7" s="55" customFormat="1" ht="51.75" x14ac:dyDescent="0.25">
      <c r="A7064" s="143" t="s">
        <v>3118</v>
      </c>
      <c r="B7064" s="149" t="s">
        <v>3199</v>
      </c>
      <c r="C7064" s="90">
        <v>2022</v>
      </c>
      <c r="D7064" s="91" t="s">
        <v>110</v>
      </c>
      <c r="E7064" s="92">
        <v>1</v>
      </c>
      <c r="F7064" s="92">
        <v>7</v>
      </c>
      <c r="G7064" s="161">
        <v>14.300269999999999</v>
      </c>
    </row>
    <row r="7065" spans="1:7" s="55" customFormat="1" ht="51.75" x14ac:dyDescent="0.25">
      <c r="A7065" s="143" t="s">
        <v>3118</v>
      </c>
      <c r="B7065" s="149" t="s">
        <v>3199</v>
      </c>
      <c r="C7065" s="90">
        <v>2022</v>
      </c>
      <c r="D7065" s="91" t="s">
        <v>110</v>
      </c>
      <c r="E7065" s="92">
        <v>1</v>
      </c>
      <c r="F7065" s="92">
        <v>5</v>
      </c>
      <c r="G7065" s="161">
        <v>14.300269999999999</v>
      </c>
    </row>
    <row r="7066" spans="1:7" s="55" customFormat="1" ht="51.75" x14ac:dyDescent="0.25">
      <c r="A7066" s="143" t="s">
        <v>3118</v>
      </c>
      <c r="B7066" s="149" t="s">
        <v>3199</v>
      </c>
      <c r="C7066" s="90">
        <v>2022</v>
      </c>
      <c r="D7066" s="91" t="s">
        <v>110</v>
      </c>
      <c r="E7066" s="92">
        <v>1</v>
      </c>
      <c r="F7066" s="92">
        <v>10</v>
      </c>
      <c r="G7066" s="161">
        <v>14.300269999999999</v>
      </c>
    </row>
    <row r="7067" spans="1:7" s="55" customFormat="1" ht="51.75" x14ac:dyDescent="0.25">
      <c r="A7067" s="143" t="s">
        <v>3118</v>
      </c>
      <c r="B7067" s="149" t="s">
        <v>3199</v>
      </c>
      <c r="C7067" s="90">
        <v>2022</v>
      </c>
      <c r="D7067" s="91" t="s">
        <v>110</v>
      </c>
      <c r="E7067" s="92">
        <v>1</v>
      </c>
      <c r="F7067" s="92">
        <v>7</v>
      </c>
      <c r="G7067" s="161">
        <v>14.300269999999999</v>
      </c>
    </row>
    <row r="7068" spans="1:7" s="55" customFormat="1" ht="51.75" x14ac:dyDescent="0.25">
      <c r="A7068" s="143" t="s">
        <v>3118</v>
      </c>
      <c r="B7068" s="149" t="s">
        <v>3199</v>
      </c>
      <c r="C7068" s="90">
        <v>2022</v>
      </c>
      <c r="D7068" s="91" t="s">
        <v>110</v>
      </c>
      <c r="E7068" s="92">
        <v>1</v>
      </c>
      <c r="F7068" s="92">
        <v>8</v>
      </c>
      <c r="G7068" s="161">
        <v>14.300269999999999</v>
      </c>
    </row>
    <row r="7069" spans="1:7" s="55" customFormat="1" ht="51.75" x14ac:dyDescent="0.25">
      <c r="A7069" s="143" t="s">
        <v>3118</v>
      </c>
      <c r="B7069" s="149" t="s">
        <v>3199</v>
      </c>
      <c r="C7069" s="90">
        <v>2022</v>
      </c>
      <c r="D7069" s="91" t="s">
        <v>110</v>
      </c>
      <c r="E7069" s="92">
        <v>1</v>
      </c>
      <c r="F7069" s="92">
        <v>7</v>
      </c>
      <c r="G7069" s="161">
        <v>14.300269999999999</v>
      </c>
    </row>
    <row r="7070" spans="1:7" s="55" customFormat="1" ht="51.75" x14ac:dyDescent="0.25">
      <c r="A7070" s="143" t="s">
        <v>3118</v>
      </c>
      <c r="B7070" s="149" t="s">
        <v>3199</v>
      </c>
      <c r="C7070" s="90">
        <v>2022</v>
      </c>
      <c r="D7070" s="91" t="s">
        <v>110</v>
      </c>
      <c r="E7070" s="92">
        <v>1</v>
      </c>
      <c r="F7070" s="92">
        <v>10</v>
      </c>
      <c r="G7070" s="161">
        <v>14.300269999999999</v>
      </c>
    </row>
    <row r="7071" spans="1:7" s="55" customFormat="1" ht="51.75" x14ac:dyDescent="0.25">
      <c r="A7071" s="143" t="s">
        <v>3118</v>
      </c>
      <c r="B7071" s="149" t="s">
        <v>3199</v>
      </c>
      <c r="C7071" s="90">
        <v>2022</v>
      </c>
      <c r="D7071" s="91" t="s">
        <v>110</v>
      </c>
      <c r="E7071" s="92">
        <v>1</v>
      </c>
      <c r="F7071" s="92">
        <v>7</v>
      </c>
      <c r="G7071" s="161">
        <v>14.300269999999999</v>
      </c>
    </row>
    <row r="7072" spans="1:7" s="55" customFormat="1" ht="51.75" x14ac:dyDescent="0.25">
      <c r="A7072" s="143" t="s">
        <v>3118</v>
      </c>
      <c r="B7072" s="149" t="s">
        <v>3199</v>
      </c>
      <c r="C7072" s="90">
        <v>2022</v>
      </c>
      <c r="D7072" s="91" t="s">
        <v>110</v>
      </c>
      <c r="E7072" s="92">
        <v>1</v>
      </c>
      <c r="F7072" s="92">
        <v>8</v>
      </c>
      <c r="G7072" s="161">
        <v>14.300269999999999</v>
      </c>
    </row>
    <row r="7073" spans="1:7" s="55" customFormat="1" ht="51.75" x14ac:dyDescent="0.25">
      <c r="A7073" s="143" t="s">
        <v>3118</v>
      </c>
      <c r="B7073" s="149" t="s">
        <v>3199</v>
      </c>
      <c r="C7073" s="90">
        <v>2022</v>
      </c>
      <c r="D7073" s="91" t="s">
        <v>110</v>
      </c>
      <c r="E7073" s="92">
        <v>1</v>
      </c>
      <c r="F7073" s="92">
        <v>10</v>
      </c>
      <c r="G7073" s="161">
        <v>14.300269999999999</v>
      </c>
    </row>
    <row r="7074" spans="1:7" s="55" customFormat="1" ht="51.75" x14ac:dyDescent="0.25">
      <c r="A7074" s="143" t="s">
        <v>3118</v>
      </c>
      <c r="B7074" s="149" t="s">
        <v>3199</v>
      </c>
      <c r="C7074" s="90">
        <v>2022</v>
      </c>
      <c r="D7074" s="91" t="s">
        <v>110</v>
      </c>
      <c r="E7074" s="92">
        <v>1</v>
      </c>
      <c r="F7074" s="92">
        <v>15</v>
      </c>
      <c r="G7074" s="161">
        <v>34.951631599999999</v>
      </c>
    </row>
    <row r="7075" spans="1:7" s="55" customFormat="1" ht="51.75" x14ac:dyDescent="0.25">
      <c r="A7075" s="143" t="s">
        <v>3118</v>
      </c>
      <c r="B7075" s="149" t="s">
        <v>3199</v>
      </c>
      <c r="C7075" s="90">
        <v>2022</v>
      </c>
      <c r="D7075" s="91" t="s">
        <v>110</v>
      </c>
      <c r="E7075" s="92">
        <v>1</v>
      </c>
      <c r="F7075" s="92">
        <v>7</v>
      </c>
      <c r="G7075" s="161">
        <v>34.951631599999999</v>
      </c>
    </row>
    <row r="7076" spans="1:7" s="55" customFormat="1" ht="51.75" x14ac:dyDescent="0.25">
      <c r="A7076" s="143" t="s">
        <v>3118</v>
      </c>
      <c r="B7076" s="149" t="s">
        <v>3199</v>
      </c>
      <c r="C7076" s="90">
        <v>2022</v>
      </c>
      <c r="D7076" s="91" t="s">
        <v>110</v>
      </c>
      <c r="E7076" s="92">
        <v>1</v>
      </c>
      <c r="F7076" s="92">
        <v>7</v>
      </c>
      <c r="G7076" s="161">
        <v>34.951631599999999</v>
      </c>
    </row>
    <row r="7077" spans="1:7" s="55" customFormat="1" ht="51.75" x14ac:dyDescent="0.25">
      <c r="A7077" s="143" t="s">
        <v>3118</v>
      </c>
      <c r="B7077" s="149" t="s">
        <v>3199</v>
      </c>
      <c r="C7077" s="90">
        <v>2022</v>
      </c>
      <c r="D7077" s="91" t="s">
        <v>110</v>
      </c>
      <c r="E7077" s="92">
        <v>1</v>
      </c>
      <c r="F7077" s="92">
        <v>10</v>
      </c>
      <c r="G7077" s="161">
        <v>34.951631599999999</v>
      </c>
    </row>
    <row r="7078" spans="1:7" s="55" customFormat="1" ht="51.75" x14ac:dyDescent="0.25">
      <c r="A7078" s="143" t="s">
        <v>3118</v>
      </c>
      <c r="B7078" s="149" t="s">
        <v>3199</v>
      </c>
      <c r="C7078" s="90">
        <v>2022</v>
      </c>
      <c r="D7078" s="91" t="s">
        <v>110</v>
      </c>
      <c r="E7078" s="92">
        <v>1</v>
      </c>
      <c r="F7078" s="92">
        <v>3</v>
      </c>
      <c r="G7078" s="161">
        <v>34.951631599999999</v>
      </c>
    </row>
    <row r="7079" spans="1:7" s="55" customFormat="1" ht="51.75" x14ac:dyDescent="0.25">
      <c r="A7079" s="143" t="s">
        <v>3118</v>
      </c>
      <c r="B7079" s="149" t="s">
        <v>3199</v>
      </c>
      <c r="C7079" s="90">
        <v>2022</v>
      </c>
      <c r="D7079" s="91" t="s">
        <v>110</v>
      </c>
      <c r="E7079" s="92">
        <v>1</v>
      </c>
      <c r="F7079" s="92">
        <v>10</v>
      </c>
      <c r="G7079" s="161">
        <v>34.951631599999999</v>
      </c>
    </row>
    <row r="7080" spans="1:7" s="55" customFormat="1" ht="51.75" x14ac:dyDescent="0.25">
      <c r="A7080" s="143" t="s">
        <v>3118</v>
      </c>
      <c r="B7080" s="149" t="s">
        <v>3199</v>
      </c>
      <c r="C7080" s="90">
        <v>2022</v>
      </c>
      <c r="D7080" s="91" t="s">
        <v>110</v>
      </c>
      <c r="E7080" s="92">
        <v>1</v>
      </c>
      <c r="F7080" s="92">
        <v>5</v>
      </c>
      <c r="G7080" s="161">
        <v>34.951631599999999</v>
      </c>
    </row>
    <row r="7081" spans="1:7" s="55" customFormat="1" ht="51.75" x14ac:dyDescent="0.25">
      <c r="A7081" s="143" t="s">
        <v>3118</v>
      </c>
      <c r="B7081" s="149" t="s">
        <v>3199</v>
      </c>
      <c r="C7081" s="90">
        <v>2022</v>
      </c>
      <c r="D7081" s="91" t="s">
        <v>110</v>
      </c>
      <c r="E7081" s="92">
        <v>1</v>
      </c>
      <c r="F7081" s="92">
        <v>7</v>
      </c>
      <c r="G7081" s="161">
        <v>34.951631599999999</v>
      </c>
    </row>
    <row r="7082" spans="1:7" s="55" customFormat="1" ht="51.75" x14ac:dyDescent="0.25">
      <c r="A7082" s="143" t="s">
        <v>3118</v>
      </c>
      <c r="B7082" s="149" t="s">
        <v>3199</v>
      </c>
      <c r="C7082" s="90">
        <v>2022</v>
      </c>
      <c r="D7082" s="91" t="s">
        <v>110</v>
      </c>
      <c r="E7082" s="92">
        <v>1</v>
      </c>
      <c r="F7082" s="92">
        <v>7</v>
      </c>
      <c r="G7082" s="161">
        <v>34.951631599999999</v>
      </c>
    </row>
    <row r="7083" spans="1:7" s="55" customFormat="1" ht="51.75" x14ac:dyDescent="0.25">
      <c r="A7083" s="143" t="s">
        <v>3118</v>
      </c>
      <c r="B7083" s="149" t="s">
        <v>3199</v>
      </c>
      <c r="C7083" s="90">
        <v>2022</v>
      </c>
      <c r="D7083" s="91" t="s">
        <v>110</v>
      </c>
      <c r="E7083" s="92">
        <v>1</v>
      </c>
      <c r="F7083" s="92">
        <v>7</v>
      </c>
      <c r="G7083" s="161">
        <v>34.951631599999999</v>
      </c>
    </row>
    <row r="7084" spans="1:7" s="55" customFormat="1" ht="51.75" x14ac:dyDescent="0.25">
      <c r="A7084" s="143" t="s">
        <v>3118</v>
      </c>
      <c r="B7084" s="149" t="s">
        <v>3199</v>
      </c>
      <c r="C7084" s="90">
        <v>2022</v>
      </c>
      <c r="D7084" s="91" t="s">
        <v>110</v>
      </c>
      <c r="E7084" s="92">
        <v>1</v>
      </c>
      <c r="F7084" s="92">
        <v>5</v>
      </c>
      <c r="G7084" s="161">
        <v>34.951631599999999</v>
      </c>
    </row>
    <row r="7085" spans="1:7" s="55" customFormat="1" ht="51.75" x14ac:dyDescent="0.25">
      <c r="A7085" s="143" t="s">
        <v>3118</v>
      </c>
      <c r="B7085" s="149" t="s">
        <v>3199</v>
      </c>
      <c r="C7085" s="90">
        <v>2022</v>
      </c>
      <c r="D7085" s="91" t="s">
        <v>110</v>
      </c>
      <c r="E7085" s="92">
        <v>1</v>
      </c>
      <c r="F7085" s="92">
        <v>7</v>
      </c>
      <c r="G7085" s="161">
        <v>34.951631599999999</v>
      </c>
    </row>
    <row r="7086" spans="1:7" s="55" customFormat="1" ht="51.75" x14ac:dyDescent="0.25">
      <c r="A7086" s="143" t="s">
        <v>3118</v>
      </c>
      <c r="B7086" s="149" t="s">
        <v>3200</v>
      </c>
      <c r="C7086" s="90">
        <v>2022</v>
      </c>
      <c r="D7086" s="91" t="s">
        <v>110</v>
      </c>
      <c r="E7086" s="92">
        <v>1</v>
      </c>
      <c r="F7086" s="92">
        <v>10</v>
      </c>
      <c r="G7086" s="161">
        <v>14.179791399999999</v>
      </c>
    </row>
    <row r="7087" spans="1:7" s="55" customFormat="1" ht="51.75" x14ac:dyDescent="0.25">
      <c r="A7087" s="143" t="s">
        <v>3118</v>
      </c>
      <c r="B7087" s="149" t="s">
        <v>3201</v>
      </c>
      <c r="C7087" s="90">
        <v>2022</v>
      </c>
      <c r="D7087" s="91" t="s">
        <v>110</v>
      </c>
      <c r="E7087" s="92">
        <v>1</v>
      </c>
      <c r="F7087" s="92">
        <v>5</v>
      </c>
      <c r="G7087" s="161">
        <v>14.179791399999999</v>
      </c>
    </row>
    <row r="7088" spans="1:7" s="55" customFormat="1" ht="51.75" x14ac:dyDescent="0.25">
      <c r="A7088" s="143" t="s">
        <v>3118</v>
      </c>
      <c r="B7088" s="149" t="s">
        <v>3202</v>
      </c>
      <c r="C7088" s="90">
        <v>2022</v>
      </c>
      <c r="D7088" s="91" t="s">
        <v>110</v>
      </c>
      <c r="E7088" s="92">
        <v>1</v>
      </c>
      <c r="F7088" s="92">
        <v>10</v>
      </c>
      <c r="G7088" s="161">
        <v>14.179791399999999</v>
      </c>
    </row>
    <row r="7089" spans="1:7" s="55" customFormat="1" ht="51.75" x14ac:dyDescent="0.25">
      <c r="A7089" s="143" t="s">
        <v>3118</v>
      </c>
      <c r="B7089" s="149" t="s">
        <v>3203</v>
      </c>
      <c r="C7089" s="90">
        <v>2022</v>
      </c>
      <c r="D7089" s="91" t="s">
        <v>110</v>
      </c>
      <c r="E7089" s="92">
        <v>1</v>
      </c>
      <c r="F7089" s="92">
        <v>10</v>
      </c>
      <c r="G7089" s="161">
        <v>14.179790000000001</v>
      </c>
    </row>
    <row r="7090" spans="1:7" s="55" customFormat="1" ht="51.75" x14ac:dyDescent="0.25">
      <c r="A7090" s="143" t="s">
        <v>3118</v>
      </c>
      <c r="B7090" s="149" t="s">
        <v>3204</v>
      </c>
      <c r="C7090" s="90">
        <v>2022</v>
      </c>
      <c r="D7090" s="91" t="s">
        <v>110</v>
      </c>
      <c r="E7090" s="92">
        <v>1</v>
      </c>
      <c r="F7090" s="92">
        <v>19</v>
      </c>
      <c r="G7090" s="161">
        <v>19.444426669999999</v>
      </c>
    </row>
    <row r="7091" spans="1:7" s="55" customFormat="1" ht="51.75" x14ac:dyDescent="0.25">
      <c r="A7091" s="143" t="s">
        <v>3118</v>
      </c>
      <c r="B7091" s="149" t="s">
        <v>3205</v>
      </c>
      <c r="C7091" s="90">
        <v>2022</v>
      </c>
      <c r="D7091" s="91" t="s">
        <v>110</v>
      </c>
      <c r="E7091" s="92">
        <v>1</v>
      </c>
      <c r="F7091" s="92">
        <v>19</v>
      </c>
      <c r="G7091" s="161">
        <v>19.444426700000001</v>
      </c>
    </row>
    <row r="7092" spans="1:7" s="55" customFormat="1" ht="51.75" x14ac:dyDescent="0.25">
      <c r="A7092" s="143" t="s">
        <v>3118</v>
      </c>
      <c r="B7092" s="149" t="s">
        <v>3206</v>
      </c>
      <c r="C7092" s="90">
        <v>2022</v>
      </c>
      <c r="D7092" s="91" t="s">
        <v>110</v>
      </c>
      <c r="E7092" s="92">
        <v>1</v>
      </c>
      <c r="F7092" s="92">
        <v>7</v>
      </c>
      <c r="G7092" s="161">
        <v>5.4370620000000001</v>
      </c>
    </row>
    <row r="7093" spans="1:7" s="55" customFormat="1" ht="51.75" x14ac:dyDescent="0.25">
      <c r="A7093" s="143" t="s">
        <v>3118</v>
      </c>
      <c r="B7093" s="149" t="s">
        <v>3207</v>
      </c>
      <c r="C7093" s="90">
        <v>2022</v>
      </c>
      <c r="D7093" s="91" t="s">
        <v>110</v>
      </c>
      <c r="E7093" s="92">
        <v>1</v>
      </c>
      <c r="F7093" s="92">
        <v>10</v>
      </c>
      <c r="G7093" s="161">
        <v>5.4370620000000001</v>
      </c>
    </row>
    <row r="7094" spans="1:7" s="55" customFormat="1" ht="51.75" x14ac:dyDescent="0.25">
      <c r="A7094" s="143" t="s">
        <v>3118</v>
      </c>
      <c r="B7094" s="149" t="s">
        <v>3208</v>
      </c>
      <c r="C7094" s="90">
        <v>2022</v>
      </c>
      <c r="D7094" s="91" t="s">
        <v>110</v>
      </c>
      <c r="E7094" s="92">
        <v>1</v>
      </c>
      <c r="F7094" s="92">
        <v>5</v>
      </c>
      <c r="G7094" s="161">
        <v>5.4370620000000001</v>
      </c>
    </row>
    <row r="7095" spans="1:7" s="55" customFormat="1" ht="51.75" x14ac:dyDescent="0.25">
      <c r="A7095" s="143" t="s">
        <v>3118</v>
      </c>
      <c r="B7095" s="149" t="s">
        <v>3209</v>
      </c>
      <c r="C7095" s="90">
        <v>2022</v>
      </c>
      <c r="D7095" s="91" t="s">
        <v>110</v>
      </c>
      <c r="E7095" s="92">
        <v>1</v>
      </c>
      <c r="F7095" s="92">
        <v>10</v>
      </c>
      <c r="G7095" s="161">
        <v>5.4370620000000001</v>
      </c>
    </row>
    <row r="7096" spans="1:7" s="55" customFormat="1" ht="51.75" x14ac:dyDescent="0.25">
      <c r="A7096" s="143" t="s">
        <v>3118</v>
      </c>
      <c r="B7096" s="149" t="s">
        <v>3210</v>
      </c>
      <c r="C7096" s="90">
        <v>2022</v>
      </c>
      <c r="D7096" s="91" t="s">
        <v>110</v>
      </c>
      <c r="E7096" s="92">
        <v>1</v>
      </c>
      <c r="F7096" s="92">
        <v>7</v>
      </c>
      <c r="G7096" s="161">
        <v>5.4370620000000001</v>
      </c>
    </row>
    <row r="7097" spans="1:7" s="55" customFormat="1" ht="51.75" x14ac:dyDescent="0.25">
      <c r="A7097" s="143" t="s">
        <v>3118</v>
      </c>
      <c r="B7097" s="149" t="s">
        <v>3211</v>
      </c>
      <c r="C7097" s="90">
        <v>2022</v>
      </c>
      <c r="D7097" s="91" t="s">
        <v>110</v>
      </c>
      <c r="E7097" s="92">
        <v>1</v>
      </c>
      <c r="F7097" s="92">
        <v>5</v>
      </c>
      <c r="G7097" s="161">
        <v>5.4370620000000001</v>
      </c>
    </row>
    <row r="7098" spans="1:7" s="55" customFormat="1" ht="51.75" x14ac:dyDescent="0.25">
      <c r="A7098" s="143" t="s">
        <v>3118</v>
      </c>
      <c r="B7098" s="149" t="s">
        <v>3212</v>
      </c>
      <c r="C7098" s="90">
        <v>2022</v>
      </c>
      <c r="D7098" s="91" t="s">
        <v>110</v>
      </c>
      <c r="E7098" s="92">
        <v>1</v>
      </c>
      <c r="F7098" s="92">
        <v>7</v>
      </c>
      <c r="G7098" s="161">
        <v>5.4370620000000001</v>
      </c>
    </row>
    <row r="7099" spans="1:7" s="55" customFormat="1" ht="51.75" x14ac:dyDescent="0.25">
      <c r="A7099" s="143" t="s">
        <v>3118</v>
      </c>
      <c r="B7099" s="149" t="s">
        <v>3213</v>
      </c>
      <c r="C7099" s="90">
        <v>2022</v>
      </c>
      <c r="D7099" s="91" t="s">
        <v>110</v>
      </c>
      <c r="E7099" s="92">
        <v>1</v>
      </c>
      <c r="F7099" s="92">
        <v>5</v>
      </c>
      <c r="G7099" s="161">
        <v>5.4370620000000001</v>
      </c>
    </row>
    <row r="7100" spans="1:7" s="55" customFormat="1" ht="51.75" x14ac:dyDescent="0.25">
      <c r="A7100" s="143" t="s">
        <v>3118</v>
      </c>
      <c r="B7100" s="149" t="s">
        <v>3214</v>
      </c>
      <c r="C7100" s="90">
        <v>2022</v>
      </c>
      <c r="D7100" s="91" t="s">
        <v>110</v>
      </c>
      <c r="E7100" s="92">
        <v>1</v>
      </c>
      <c r="F7100" s="92">
        <v>10</v>
      </c>
      <c r="G7100" s="161">
        <v>5.4370620000000001</v>
      </c>
    </row>
    <row r="7101" spans="1:7" s="55" customFormat="1" ht="51.75" x14ac:dyDescent="0.25">
      <c r="A7101" s="143" t="s">
        <v>3118</v>
      </c>
      <c r="B7101" s="149" t="s">
        <v>3215</v>
      </c>
      <c r="C7101" s="90">
        <v>2022</v>
      </c>
      <c r="D7101" s="91" t="s">
        <v>110</v>
      </c>
      <c r="E7101" s="92">
        <v>1</v>
      </c>
      <c r="F7101" s="92">
        <v>19</v>
      </c>
      <c r="G7101" s="161">
        <v>19.228622000000001</v>
      </c>
    </row>
    <row r="7102" spans="1:7" s="55" customFormat="1" ht="51.75" x14ac:dyDescent="0.25">
      <c r="A7102" s="143" t="s">
        <v>3118</v>
      </c>
      <c r="B7102" s="149" t="s">
        <v>3216</v>
      </c>
      <c r="C7102" s="90">
        <v>2022</v>
      </c>
      <c r="D7102" s="91" t="s">
        <v>110</v>
      </c>
      <c r="E7102" s="92">
        <v>1</v>
      </c>
      <c r="F7102" s="92">
        <v>19</v>
      </c>
      <c r="G7102" s="161">
        <v>19.228622000000001</v>
      </c>
    </row>
    <row r="7103" spans="1:7" s="55" customFormat="1" ht="51.75" x14ac:dyDescent="0.25">
      <c r="A7103" s="143" t="s">
        <v>3118</v>
      </c>
      <c r="B7103" s="149" t="s">
        <v>3217</v>
      </c>
      <c r="C7103" s="90">
        <v>2022</v>
      </c>
      <c r="D7103" s="91" t="s">
        <v>110</v>
      </c>
      <c r="E7103" s="92">
        <v>1</v>
      </c>
      <c r="F7103" s="92">
        <v>15</v>
      </c>
      <c r="G7103" s="161">
        <v>5.4370620000000001</v>
      </c>
    </row>
    <row r="7104" spans="1:7" s="55" customFormat="1" ht="51.75" x14ac:dyDescent="0.25">
      <c r="A7104" s="143" t="s">
        <v>3118</v>
      </c>
      <c r="B7104" s="149" t="s">
        <v>3218</v>
      </c>
      <c r="C7104" s="90">
        <v>2022</v>
      </c>
      <c r="D7104" s="91" t="s">
        <v>110</v>
      </c>
      <c r="E7104" s="92">
        <v>1</v>
      </c>
      <c r="F7104" s="92">
        <v>10</v>
      </c>
      <c r="G7104" s="161">
        <v>17.466270000000002</v>
      </c>
    </row>
    <row r="7105" spans="1:8" s="55" customFormat="1" ht="51.75" x14ac:dyDescent="0.25">
      <c r="A7105" s="143" t="s">
        <v>3118</v>
      </c>
      <c r="B7105" s="149" t="s">
        <v>3219</v>
      </c>
      <c r="C7105" s="90">
        <v>2022</v>
      </c>
      <c r="D7105" s="91" t="s">
        <v>110</v>
      </c>
      <c r="E7105" s="92">
        <v>1</v>
      </c>
      <c r="F7105" s="92">
        <v>5</v>
      </c>
      <c r="G7105" s="161">
        <v>17.403479999999998</v>
      </c>
    </row>
    <row r="7106" spans="1:8" s="55" customFormat="1" ht="51.75" x14ac:dyDescent="0.25">
      <c r="A7106" s="143" t="s">
        <v>3118</v>
      </c>
      <c r="B7106" s="149" t="s">
        <v>3220</v>
      </c>
      <c r="C7106" s="90">
        <v>2022</v>
      </c>
      <c r="D7106" s="91" t="s">
        <v>110</v>
      </c>
      <c r="E7106" s="92">
        <v>1</v>
      </c>
      <c r="F7106" s="92">
        <v>7</v>
      </c>
      <c r="G7106" s="161">
        <v>19.165816</v>
      </c>
    </row>
    <row r="7107" spans="1:8" s="55" customFormat="1" ht="51.75" x14ac:dyDescent="0.25">
      <c r="A7107" s="143" t="s">
        <v>3118</v>
      </c>
      <c r="B7107" s="149" t="s">
        <v>3221</v>
      </c>
      <c r="C7107" s="90">
        <v>2022</v>
      </c>
      <c r="D7107" s="91" t="s">
        <v>110</v>
      </c>
      <c r="E7107" s="92">
        <v>1</v>
      </c>
      <c r="F7107" s="92">
        <v>5</v>
      </c>
      <c r="G7107" s="161">
        <v>19.165816</v>
      </c>
    </row>
    <row r="7108" spans="1:8" s="55" customFormat="1" ht="51.75" x14ac:dyDescent="0.25">
      <c r="A7108" s="143" t="s">
        <v>3118</v>
      </c>
      <c r="B7108" s="149" t="s">
        <v>3222</v>
      </c>
      <c r="C7108" s="90">
        <v>2022</v>
      </c>
      <c r="D7108" s="91" t="s">
        <v>110</v>
      </c>
      <c r="E7108" s="92">
        <v>1</v>
      </c>
      <c r="F7108" s="92">
        <v>15</v>
      </c>
      <c r="G7108" s="161">
        <v>19.165816</v>
      </c>
    </row>
    <row r="7109" spans="1:8" s="55" customFormat="1" ht="51.75" x14ac:dyDescent="0.25">
      <c r="A7109" s="143" t="s">
        <v>3118</v>
      </c>
      <c r="B7109" s="149" t="s">
        <v>3223</v>
      </c>
      <c r="C7109" s="90">
        <v>2022</v>
      </c>
      <c r="D7109" s="91" t="s">
        <v>110</v>
      </c>
      <c r="E7109" s="92">
        <v>1</v>
      </c>
      <c r="F7109" s="92">
        <v>4</v>
      </c>
      <c r="G7109" s="161">
        <v>19.226316000000001</v>
      </c>
    </row>
    <row r="7110" spans="1:8" s="55" customFormat="1" ht="51.75" x14ac:dyDescent="0.25">
      <c r="A7110" s="143" t="s">
        <v>3118</v>
      </c>
      <c r="B7110" s="149" t="s">
        <v>3224</v>
      </c>
      <c r="C7110" s="90">
        <v>2022</v>
      </c>
      <c r="D7110" s="91" t="s">
        <v>110</v>
      </c>
      <c r="E7110" s="92">
        <v>1</v>
      </c>
      <c r="F7110" s="92">
        <v>5</v>
      </c>
      <c r="G7110" s="161">
        <v>19.165816</v>
      </c>
    </row>
    <row r="7111" spans="1:8" s="55" customFormat="1" ht="51.75" x14ac:dyDescent="0.25">
      <c r="A7111" s="143" t="s">
        <v>3118</v>
      </c>
      <c r="B7111" s="149" t="s">
        <v>3225</v>
      </c>
      <c r="C7111" s="90">
        <v>2022</v>
      </c>
      <c r="D7111" s="91" t="s">
        <v>110</v>
      </c>
      <c r="E7111" s="92">
        <v>1</v>
      </c>
      <c r="F7111" s="92">
        <v>5</v>
      </c>
      <c r="G7111" s="161">
        <v>20.98864</v>
      </c>
    </row>
    <row r="7112" spans="1:8" s="55" customFormat="1" ht="51.75" x14ac:dyDescent="0.25">
      <c r="A7112" s="143" t="s">
        <v>3118</v>
      </c>
      <c r="B7112" s="149" t="s">
        <v>3226</v>
      </c>
      <c r="C7112" s="90">
        <v>2022</v>
      </c>
      <c r="D7112" s="91" t="s">
        <v>110</v>
      </c>
      <c r="E7112" s="92">
        <v>1</v>
      </c>
      <c r="F7112" s="92">
        <v>5</v>
      </c>
      <c r="G7112" s="161">
        <v>20.98864</v>
      </c>
    </row>
    <row r="7113" spans="1:8" s="55" customFormat="1" ht="51.75" x14ac:dyDescent="0.25">
      <c r="A7113" s="143" t="s">
        <v>3118</v>
      </c>
      <c r="B7113" s="149" t="s">
        <v>3227</v>
      </c>
      <c r="C7113" s="90">
        <v>2022</v>
      </c>
      <c r="D7113" s="91" t="s">
        <v>110</v>
      </c>
      <c r="E7113" s="92">
        <v>1</v>
      </c>
      <c r="F7113" s="92">
        <v>7</v>
      </c>
      <c r="G7113" s="161">
        <v>19.226316000000001</v>
      </c>
    </row>
    <row r="7114" spans="1:8" s="55" customFormat="1" ht="51.75" x14ac:dyDescent="0.25">
      <c r="A7114" s="143" t="s">
        <v>3118</v>
      </c>
      <c r="B7114" s="149" t="s">
        <v>3228</v>
      </c>
      <c r="C7114" s="90">
        <v>2022</v>
      </c>
      <c r="D7114" s="91" t="s">
        <v>110</v>
      </c>
      <c r="E7114" s="92">
        <v>1</v>
      </c>
      <c r="F7114" s="92">
        <v>15</v>
      </c>
      <c r="G7114" s="161">
        <v>20.98864</v>
      </c>
    </row>
    <row r="7115" spans="1:8" s="55" customFormat="1" ht="51.75" x14ac:dyDescent="0.25">
      <c r="A7115" s="143" t="s">
        <v>3118</v>
      </c>
      <c r="B7115" s="149" t="s">
        <v>3229</v>
      </c>
      <c r="C7115" s="90">
        <v>2022</v>
      </c>
      <c r="D7115" s="91" t="s">
        <v>110</v>
      </c>
      <c r="E7115" s="92">
        <v>1</v>
      </c>
      <c r="F7115" s="92">
        <v>15</v>
      </c>
      <c r="G7115" s="161">
        <v>19.226310000000002</v>
      </c>
    </row>
    <row r="7116" spans="1:8" s="55" customFormat="1" ht="51.75" x14ac:dyDescent="0.25">
      <c r="A7116" s="143" t="s">
        <v>3118</v>
      </c>
      <c r="B7116" s="149" t="s">
        <v>3187</v>
      </c>
      <c r="C7116" s="90">
        <v>2022</v>
      </c>
      <c r="D7116" s="91" t="s">
        <v>110</v>
      </c>
      <c r="E7116" s="92">
        <v>1</v>
      </c>
      <c r="F7116" s="92">
        <v>15</v>
      </c>
      <c r="G7116" s="161">
        <v>17.874119999999998</v>
      </c>
      <c r="H7116" s="174"/>
    </row>
    <row r="7117" spans="1:8" s="55" customFormat="1" ht="51.75" x14ac:dyDescent="0.25">
      <c r="A7117" s="143" t="s">
        <v>3118</v>
      </c>
      <c r="B7117" s="149" t="s">
        <v>3187</v>
      </c>
      <c r="C7117" s="90">
        <v>2022</v>
      </c>
      <c r="D7117" s="91" t="s">
        <v>110</v>
      </c>
      <c r="E7117" s="92">
        <v>1</v>
      </c>
      <c r="F7117" s="92">
        <v>15</v>
      </c>
      <c r="G7117" s="161">
        <v>20.941990000000001</v>
      </c>
      <c r="H7117" s="165"/>
    </row>
    <row r="7118" spans="1:8" s="55" customFormat="1" ht="51.75" x14ac:dyDescent="0.25">
      <c r="A7118" s="143" t="s">
        <v>3118</v>
      </c>
      <c r="B7118" s="149" t="s">
        <v>3187</v>
      </c>
      <c r="C7118" s="90">
        <v>2022</v>
      </c>
      <c r="D7118" s="91" t="s">
        <v>110</v>
      </c>
      <c r="E7118" s="92">
        <v>1</v>
      </c>
      <c r="F7118" s="92">
        <v>15</v>
      </c>
      <c r="G7118" s="161">
        <v>5.8881200000000007</v>
      </c>
      <c r="H7118" s="174"/>
    </row>
    <row r="7119" spans="1:8" s="55" customFormat="1" ht="51.75" x14ac:dyDescent="0.25">
      <c r="A7119" s="143" t="s">
        <v>3118</v>
      </c>
      <c r="B7119" s="149" t="s">
        <v>3187</v>
      </c>
      <c r="C7119" s="90">
        <v>2022</v>
      </c>
      <c r="D7119" s="91" t="s">
        <v>110</v>
      </c>
      <c r="E7119" s="92">
        <v>1</v>
      </c>
      <c r="F7119" s="92">
        <v>15</v>
      </c>
      <c r="G7119" s="161">
        <v>17.817349999999998</v>
      </c>
    </row>
    <row r="7120" spans="1:8" s="55" customFormat="1" ht="51.75" x14ac:dyDescent="0.25">
      <c r="A7120" s="143" t="s">
        <v>3118</v>
      </c>
      <c r="B7120" s="149" t="s">
        <v>3187</v>
      </c>
      <c r="C7120" s="90">
        <v>2022</v>
      </c>
      <c r="D7120" s="91" t="s">
        <v>110</v>
      </c>
      <c r="E7120" s="92">
        <v>1</v>
      </c>
      <c r="F7120" s="92">
        <v>15</v>
      </c>
      <c r="G7120" s="161">
        <v>5.8881200000000007</v>
      </c>
      <c r="H7120" s="174"/>
    </row>
    <row r="7121" spans="1:7" s="55" customFormat="1" ht="51.75" x14ac:dyDescent="0.25">
      <c r="A7121" s="143" t="s">
        <v>3118</v>
      </c>
      <c r="B7121" s="149" t="s">
        <v>3187</v>
      </c>
      <c r="C7121" s="90">
        <v>2022</v>
      </c>
      <c r="D7121" s="91" t="s">
        <v>110</v>
      </c>
      <c r="E7121" s="92">
        <v>1</v>
      </c>
      <c r="F7121" s="92">
        <v>15</v>
      </c>
      <c r="G7121" s="161">
        <v>8.1352200000000003</v>
      </c>
    </row>
    <row r="7122" spans="1:7" s="55" customFormat="1" ht="51.75" x14ac:dyDescent="0.25">
      <c r="A7122" s="143" t="s">
        <v>3118</v>
      </c>
      <c r="B7122" s="149" t="s">
        <v>3187</v>
      </c>
      <c r="C7122" s="90">
        <v>2022</v>
      </c>
      <c r="D7122" s="91" t="s">
        <v>110</v>
      </c>
      <c r="E7122" s="92">
        <v>1</v>
      </c>
      <c r="F7122" s="92">
        <v>15</v>
      </c>
      <c r="G7122" s="161">
        <v>6.03592</v>
      </c>
    </row>
    <row r="7123" spans="1:7" s="55" customFormat="1" ht="51.75" x14ac:dyDescent="0.25">
      <c r="A7123" s="143" t="s">
        <v>3118</v>
      </c>
      <c r="B7123" s="149" t="s">
        <v>3187</v>
      </c>
      <c r="C7123" s="90">
        <v>2022</v>
      </c>
      <c r="D7123" s="91" t="s">
        <v>110</v>
      </c>
      <c r="E7123" s="92">
        <v>1</v>
      </c>
      <c r="F7123" s="92">
        <v>15</v>
      </c>
      <c r="G7123" s="161">
        <v>6.03592</v>
      </c>
    </row>
    <row r="7124" spans="1:7" s="55" customFormat="1" ht="51.75" x14ac:dyDescent="0.25">
      <c r="A7124" s="143" t="s">
        <v>3118</v>
      </c>
      <c r="B7124" s="149" t="s">
        <v>3187</v>
      </c>
      <c r="C7124" s="90">
        <v>2022</v>
      </c>
      <c r="D7124" s="91" t="s">
        <v>110</v>
      </c>
      <c r="E7124" s="92">
        <v>1</v>
      </c>
      <c r="F7124" s="92">
        <v>15</v>
      </c>
      <c r="G7124" s="161">
        <v>7.5494900000000005</v>
      </c>
    </row>
    <row r="7125" spans="1:7" s="55" customFormat="1" ht="51.75" x14ac:dyDescent="0.25">
      <c r="A7125" s="143" t="s">
        <v>3118</v>
      </c>
      <c r="B7125" s="149" t="s">
        <v>3187</v>
      </c>
      <c r="C7125" s="90">
        <v>2022</v>
      </c>
      <c r="D7125" s="91" t="s">
        <v>110</v>
      </c>
      <c r="E7125" s="92">
        <v>1</v>
      </c>
      <c r="F7125" s="92">
        <v>15</v>
      </c>
      <c r="G7125" s="161">
        <v>7.3638599999999999</v>
      </c>
    </row>
    <row r="7126" spans="1:7" s="55" customFormat="1" ht="51.75" x14ac:dyDescent="0.25">
      <c r="A7126" s="143" t="s">
        <v>3118</v>
      </c>
      <c r="B7126" s="149" t="s">
        <v>3187</v>
      </c>
      <c r="C7126" s="90">
        <v>2022</v>
      </c>
      <c r="D7126" s="91" t="s">
        <v>110</v>
      </c>
      <c r="E7126" s="92">
        <v>1</v>
      </c>
      <c r="F7126" s="92">
        <v>15</v>
      </c>
      <c r="G7126" s="161">
        <v>16.057010000000002</v>
      </c>
    </row>
    <row r="7127" spans="1:7" s="55" customFormat="1" ht="51.75" x14ac:dyDescent="0.25">
      <c r="A7127" s="143" t="s">
        <v>3118</v>
      </c>
      <c r="B7127" s="149" t="s">
        <v>3187</v>
      </c>
      <c r="C7127" s="90">
        <v>2022</v>
      </c>
      <c r="D7127" s="91" t="s">
        <v>110</v>
      </c>
      <c r="E7127" s="92">
        <v>1</v>
      </c>
      <c r="F7127" s="92">
        <v>15</v>
      </c>
      <c r="G7127" s="161">
        <v>16.057010000000002</v>
      </c>
    </row>
    <row r="7128" spans="1:7" s="55" customFormat="1" ht="51.75" x14ac:dyDescent="0.25">
      <c r="A7128" s="143" t="s">
        <v>3118</v>
      </c>
      <c r="B7128" s="149" t="s">
        <v>3187</v>
      </c>
      <c r="C7128" s="90">
        <v>2022</v>
      </c>
      <c r="D7128" s="91" t="s">
        <v>110</v>
      </c>
      <c r="E7128" s="92">
        <v>1</v>
      </c>
      <c r="F7128" s="92">
        <v>15</v>
      </c>
      <c r="G7128" s="161">
        <v>16.057010000000002</v>
      </c>
    </row>
    <row r="7129" spans="1:7" s="55" customFormat="1" ht="51.75" x14ac:dyDescent="0.25">
      <c r="A7129" s="143" t="s">
        <v>3118</v>
      </c>
      <c r="B7129" s="149" t="s">
        <v>3187</v>
      </c>
      <c r="C7129" s="90">
        <v>2022</v>
      </c>
      <c r="D7129" s="91" t="s">
        <v>110</v>
      </c>
      <c r="E7129" s="92">
        <v>1</v>
      </c>
      <c r="F7129" s="92">
        <v>15</v>
      </c>
      <c r="G7129" s="161">
        <v>16.057010000000002</v>
      </c>
    </row>
    <row r="7130" spans="1:7" s="55" customFormat="1" ht="51.75" x14ac:dyDescent="0.25">
      <c r="A7130" s="143" t="s">
        <v>3118</v>
      </c>
      <c r="B7130" s="149" t="s">
        <v>3187</v>
      </c>
      <c r="C7130" s="90">
        <v>2022</v>
      </c>
      <c r="D7130" s="91" t="s">
        <v>110</v>
      </c>
      <c r="E7130" s="92">
        <v>1</v>
      </c>
      <c r="F7130" s="92">
        <v>15</v>
      </c>
      <c r="G7130" s="161">
        <v>16.057010000000002</v>
      </c>
    </row>
    <row r="7131" spans="1:7" s="55" customFormat="1" ht="51.75" x14ac:dyDescent="0.25">
      <c r="A7131" s="143" t="s">
        <v>3118</v>
      </c>
      <c r="B7131" s="149" t="s">
        <v>3187</v>
      </c>
      <c r="C7131" s="90">
        <v>2022</v>
      </c>
      <c r="D7131" s="91" t="s">
        <v>110</v>
      </c>
      <c r="E7131" s="92">
        <v>1</v>
      </c>
      <c r="F7131" s="92">
        <v>15</v>
      </c>
      <c r="G7131" s="161">
        <v>16.057010000000002</v>
      </c>
    </row>
    <row r="7132" spans="1:7" s="55" customFormat="1" ht="51.75" x14ac:dyDescent="0.25">
      <c r="A7132" s="143" t="s">
        <v>3118</v>
      </c>
      <c r="B7132" s="149" t="s">
        <v>3187</v>
      </c>
      <c r="C7132" s="90">
        <v>2022</v>
      </c>
      <c r="D7132" s="91" t="s">
        <v>110</v>
      </c>
      <c r="E7132" s="92">
        <v>1</v>
      </c>
      <c r="F7132" s="92">
        <v>15</v>
      </c>
      <c r="G7132" s="161">
        <v>16.057010000000002</v>
      </c>
    </row>
    <row r="7133" spans="1:7" s="55" customFormat="1" ht="51.75" x14ac:dyDescent="0.25">
      <c r="A7133" s="143" t="s">
        <v>3118</v>
      </c>
      <c r="B7133" s="149" t="s">
        <v>3187</v>
      </c>
      <c r="C7133" s="90">
        <v>2022</v>
      </c>
      <c r="D7133" s="91" t="s">
        <v>110</v>
      </c>
      <c r="E7133" s="92">
        <v>1</v>
      </c>
      <c r="F7133" s="92">
        <v>15</v>
      </c>
      <c r="G7133" s="161">
        <v>16.057010000000002</v>
      </c>
    </row>
    <row r="7134" spans="1:7" s="55" customFormat="1" ht="51.75" x14ac:dyDescent="0.25">
      <c r="A7134" s="143" t="s">
        <v>3118</v>
      </c>
      <c r="B7134" s="149" t="s">
        <v>3187</v>
      </c>
      <c r="C7134" s="90">
        <v>2022</v>
      </c>
      <c r="D7134" s="91" t="s">
        <v>110</v>
      </c>
      <c r="E7134" s="92">
        <v>1</v>
      </c>
      <c r="F7134" s="92">
        <v>15</v>
      </c>
      <c r="G7134" s="161">
        <v>16.057010000000002</v>
      </c>
    </row>
    <row r="7135" spans="1:7" s="55" customFormat="1" ht="51.75" x14ac:dyDescent="0.25">
      <c r="A7135" s="143" t="s">
        <v>3118</v>
      </c>
      <c r="B7135" s="149" t="s">
        <v>3187</v>
      </c>
      <c r="C7135" s="90">
        <v>2022</v>
      </c>
      <c r="D7135" s="91" t="s">
        <v>110</v>
      </c>
      <c r="E7135" s="92">
        <v>1</v>
      </c>
      <c r="F7135" s="92">
        <v>15</v>
      </c>
      <c r="G7135" s="161">
        <v>16.057010000000002</v>
      </c>
    </row>
    <row r="7136" spans="1:7" s="55" customFormat="1" ht="51.75" x14ac:dyDescent="0.25">
      <c r="A7136" s="143" t="s">
        <v>3118</v>
      </c>
      <c r="B7136" s="149" t="s">
        <v>3187</v>
      </c>
      <c r="C7136" s="90">
        <v>2022</v>
      </c>
      <c r="D7136" s="91" t="s">
        <v>110</v>
      </c>
      <c r="E7136" s="92">
        <v>1</v>
      </c>
      <c r="F7136" s="92">
        <v>15</v>
      </c>
      <c r="G7136" s="161">
        <v>16.057020000000001</v>
      </c>
    </row>
    <row r="7137" spans="1:7" s="55" customFormat="1" ht="51.75" x14ac:dyDescent="0.25">
      <c r="A7137" s="143" t="s">
        <v>3118</v>
      </c>
      <c r="B7137" s="149" t="s">
        <v>3187</v>
      </c>
      <c r="C7137" s="90">
        <v>2022</v>
      </c>
      <c r="D7137" s="91" t="s">
        <v>110</v>
      </c>
      <c r="E7137" s="92">
        <v>1</v>
      </c>
      <c r="F7137" s="92">
        <v>15</v>
      </c>
      <c r="G7137" s="161">
        <v>16.057020000000001</v>
      </c>
    </row>
    <row r="7138" spans="1:7" s="55" customFormat="1" ht="51.75" x14ac:dyDescent="0.25">
      <c r="A7138" s="143" t="s">
        <v>3118</v>
      </c>
      <c r="B7138" s="149" t="s">
        <v>3187</v>
      </c>
      <c r="C7138" s="90">
        <v>2022</v>
      </c>
      <c r="D7138" s="91" t="s">
        <v>110</v>
      </c>
      <c r="E7138" s="92">
        <v>1</v>
      </c>
      <c r="F7138" s="92">
        <v>15</v>
      </c>
      <c r="G7138" s="161">
        <v>16.057020000000001</v>
      </c>
    </row>
    <row r="7139" spans="1:7" s="55" customFormat="1" ht="51.75" x14ac:dyDescent="0.25">
      <c r="A7139" s="143" t="s">
        <v>3118</v>
      </c>
      <c r="B7139" s="149" t="s">
        <v>3187</v>
      </c>
      <c r="C7139" s="90">
        <v>2022</v>
      </c>
      <c r="D7139" s="91" t="s">
        <v>110</v>
      </c>
      <c r="E7139" s="92">
        <v>1</v>
      </c>
      <c r="F7139" s="92">
        <v>15</v>
      </c>
      <c r="G7139" s="161">
        <v>16.057020000000001</v>
      </c>
    </row>
    <row r="7140" spans="1:7" s="55" customFormat="1" ht="51.75" x14ac:dyDescent="0.25">
      <c r="A7140" s="143" t="s">
        <v>3118</v>
      </c>
      <c r="B7140" s="149" t="s">
        <v>3187</v>
      </c>
      <c r="C7140" s="90">
        <v>2022</v>
      </c>
      <c r="D7140" s="91" t="s">
        <v>110</v>
      </c>
      <c r="E7140" s="92">
        <v>1</v>
      </c>
      <c r="F7140" s="92">
        <v>15</v>
      </c>
      <c r="G7140" s="161">
        <v>16.057020000000001</v>
      </c>
    </row>
    <row r="7141" spans="1:7" s="55" customFormat="1" ht="51.75" x14ac:dyDescent="0.25">
      <c r="A7141" s="143" t="s">
        <v>3118</v>
      </c>
      <c r="B7141" s="149" t="s">
        <v>3187</v>
      </c>
      <c r="C7141" s="90">
        <v>2022</v>
      </c>
      <c r="D7141" s="91" t="s">
        <v>110</v>
      </c>
      <c r="E7141" s="92">
        <v>1</v>
      </c>
      <c r="F7141" s="92">
        <v>15</v>
      </c>
      <c r="G7141" s="161">
        <v>4.1277900000000001</v>
      </c>
    </row>
    <row r="7142" spans="1:7" s="55" customFormat="1" ht="51.75" x14ac:dyDescent="0.25">
      <c r="A7142" s="143" t="s">
        <v>3118</v>
      </c>
      <c r="B7142" s="149" t="s">
        <v>3187</v>
      </c>
      <c r="C7142" s="90">
        <v>2022</v>
      </c>
      <c r="D7142" s="91" t="s">
        <v>110</v>
      </c>
      <c r="E7142" s="92">
        <v>1</v>
      </c>
      <c r="F7142" s="92">
        <v>15</v>
      </c>
      <c r="G7142" s="161">
        <v>4.1277900000000001</v>
      </c>
    </row>
    <row r="7143" spans="1:7" s="55" customFormat="1" ht="51.75" x14ac:dyDescent="0.25">
      <c r="A7143" s="143" t="s">
        <v>3118</v>
      </c>
      <c r="B7143" s="149" t="s">
        <v>3187</v>
      </c>
      <c r="C7143" s="90">
        <v>2022</v>
      </c>
      <c r="D7143" s="91" t="s">
        <v>110</v>
      </c>
      <c r="E7143" s="92">
        <v>1</v>
      </c>
      <c r="F7143" s="92">
        <v>15</v>
      </c>
      <c r="G7143" s="161">
        <v>4.1277900000000001</v>
      </c>
    </row>
    <row r="7144" spans="1:7" s="55" customFormat="1" ht="51.75" x14ac:dyDescent="0.25">
      <c r="A7144" s="143" t="s">
        <v>3118</v>
      </c>
      <c r="B7144" s="149" t="s">
        <v>3187</v>
      </c>
      <c r="C7144" s="90">
        <v>2022</v>
      </c>
      <c r="D7144" s="91" t="s">
        <v>110</v>
      </c>
      <c r="E7144" s="92">
        <v>1</v>
      </c>
      <c r="F7144" s="92">
        <v>15</v>
      </c>
      <c r="G7144" s="161">
        <v>4.1277900000000001</v>
      </c>
    </row>
    <row r="7145" spans="1:7" s="55" customFormat="1" ht="51.75" x14ac:dyDescent="0.25">
      <c r="A7145" s="143" t="s">
        <v>3118</v>
      </c>
      <c r="B7145" s="149" t="s">
        <v>3187</v>
      </c>
      <c r="C7145" s="90">
        <v>2022</v>
      </c>
      <c r="D7145" s="91" t="s">
        <v>110</v>
      </c>
      <c r="E7145" s="92">
        <v>1</v>
      </c>
      <c r="F7145" s="92">
        <v>15</v>
      </c>
      <c r="G7145" s="161">
        <v>4.1277900000000001</v>
      </c>
    </row>
    <row r="7146" spans="1:7" s="55" customFormat="1" ht="51.75" x14ac:dyDescent="0.25">
      <c r="A7146" s="143" t="s">
        <v>3118</v>
      </c>
      <c r="B7146" s="149" t="s">
        <v>3187</v>
      </c>
      <c r="C7146" s="90">
        <v>2022</v>
      </c>
      <c r="D7146" s="91" t="s">
        <v>110</v>
      </c>
      <c r="E7146" s="92">
        <v>1</v>
      </c>
      <c r="F7146" s="92">
        <v>15</v>
      </c>
      <c r="G7146" s="161">
        <v>17.141399999999994</v>
      </c>
    </row>
    <row r="7147" spans="1:7" s="55" customFormat="1" ht="51.75" x14ac:dyDescent="0.25">
      <c r="A7147" s="143" t="s">
        <v>3118</v>
      </c>
      <c r="B7147" s="149" t="s">
        <v>3187</v>
      </c>
      <c r="C7147" s="90">
        <v>2022</v>
      </c>
      <c r="D7147" s="91" t="s">
        <v>110</v>
      </c>
      <c r="E7147" s="92">
        <v>1</v>
      </c>
      <c r="F7147" s="92">
        <v>15</v>
      </c>
      <c r="G7147" s="161">
        <v>17.141399999999994</v>
      </c>
    </row>
    <row r="7148" spans="1:7" s="55" customFormat="1" ht="51.75" x14ac:dyDescent="0.25">
      <c r="A7148" s="143" t="s">
        <v>3118</v>
      </c>
      <c r="B7148" s="149" t="s">
        <v>3187</v>
      </c>
      <c r="C7148" s="90">
        <v>2022</v>
      </c>
      <c r="D7148" s="91" t="s">
        <v>110</v>
      </c>
      <c r="E7148" s="92">
        <v>1</v>
      </c>
      <c r="F7148" s="92">
        <v>15</v>
      </c>
      <c r="G7148" s="161">
        <v>17.141399999999994</v>
      </c>
    </row>
    <row r="7149" spans="1:7" s="55" customFormat="1" ht="51.75" x14ac:dyDescent="0.25">
      <c r="A7149" s="143" t="s">
        <v>3118</v>
      </c>
      <c r="B7149" s="149" t="s">
        <v>3187</v>
      </c>
      <c r="C7149" s="90">
        <v>2022</v>
      </c>
      <c r="D7149" s="91" t="s">
        <v>110</v>
      </c>
      <c r="E7149" s="92">
        <v>1</v>
      </c>
      <c r="F7149" s="92">
        <v>15</v>
      </c>
      <c r="G7149" s="161">
        <v>17.141399999999994</v>
      </c>
    </row>
    <row r="7150" spans="1:7" s="55" customFormat="1" ht="51.75" x14ac:dyDescent="0.25">
      <c r="A7150" s="143" t="s">
        <v>3118</v>
      </c>
      <c r="B7150" s="149" t="s">
        <v>3187</v>
      </c>
      <c r="C7150" s="90">
        <v>2022</v>
      </c>
      <c r="D7150" s="91" t="s">
        <v>110</v>
      </c>
      <c r="E7150" s="92">
        <v>1</v>
      </c>
      <c r="F7150" s="92">
        <v>15</v>
      </c>
      <c r="G7150" s="161">
        <v>17.141399999999994</v>
      </c>
    </row>
    <row r="7151" spans="1:7" s="55" customFormat="1" ht="51.75" x14ac:dyDescent="0.25">
      <c r="A7151" s="143" t="s">
        <v>3118</v>
      </c>
      <c r="B7151" s="149" t="s">
        <v>3187</v>
      </c>
      <c r="C7151" s="90">
        <v>2022</v>
      </c>
      <c r="D7151" s="91" t="s">
        <v>110</v>
      </c>
      <c r="E7151" s="92">
        <v>1</v>
      </c>
      <c r="F7151" s="92">
        <v>15</v>
      </c>
      <c r="G7151" s="161">
        <v>17.141399999999994</v>
      </c>
    </row>
    <row r="7152" spans="1:7" s="55" customFormat="1" ht="51.75" x14ac:dyDescent="0.25">
      <c r="A7152" s="143" t="s">
        <v>3118</v>
      </c>
      <c r="B7152" s="149" t="s">
        <v>3187</v>
      </c>
      <c r="C7152" s="90">
        <v>2022</v>
      </c>
      <c r="D7152" s="91" t="s">
        <v>110</v>
      </c>
      <c r="E7152" s="92">
        <v>1</v>
      </c>
      <c r="F7152" s="92">
        <v>15</v>
      </c>
      <c r="G7152" s="161">
        <v>17.141399999999994</v>
      </c>
    </row>
    <row r="7153" spans="1:7" s="55" customFormat="1" ht="51.75" x14ac:dyDescent="0.25">
      <c r="A7153" s="143" t="s">
        <v>3118</v>
      </c>
      <c r="B7153" s="149" t="s">
        <v>3187</v>
      </c>
      <c r="C7153" s="90">
        <v>2022</v>
      </c>
      <c r="D7153" s="91" t="s">
        <v>110</v>
      </c>
      <c r="E7153" s="92">
        <v>1</v>
      </c>
      <c r="F7153" s="92">
        <v>15</v>
      </c>
      <c r="G7153" s="161">
        <v>17.141399999999994</v>
      </c>
    </row>
    <row r="7154" spans="1:7" s="55" customFormat="1" ht="51.75" x14ac:dyDescent="0.25">
      <c r="A7154" s="143" t="s">
        <v>3118</v>
      </c>
      <c r="B7154" s="149" t="s">
        <v>3187</v>
      </c>
      <c r="C7154" s="90">
        <v>2022</v>
      </c>
      <c r="D7154" s="91" t="s">
        <v>110</v>
      </c>
      <c r="E7154" s="92">
        <v>1</v>
      </c>
      <c r="F7154" s="92">
        <v>15</v>
      </c>
      <c r="G7154" s="161">
        <v>17.141399999999994</v>
      </c>
    </row>
    <row r="7155" spans="1:7" s="55" customFormat="1" ht="51.75" x14ac:dyDescent="0.25">
      <c r="A7155" s="143" t="s">
        <v>3118</v>
      </c>
      <c r="B7155" s="149" t="s">
        <v>3187</v>
      </c>
      <c r="C7155" s="90">
        <v>2022</v>
      </c>
      <c r="D7155" s="91" t="s">
        <v>110</v>
      </c>
      <c r="E7155" s="92">
        <v>1</v>
      </c>
      <c r="F7155" s="92">
        <v>15</v>
      </c>
      <c r="G7155" s="161">
        <v>17.141399999999994</v>
      </c>
    </row>
    <row r="7156" spans="1:7" s="55" customFormat="1" ht="51.75" x14ac:dyDescent="0.25">
      <c r="A7156" s="143" t="s">
        <v>3118</v>
      </c>
      <c r="B7156" s="149" t="s">
        <v>3187</v>
      </c>
      <c r="C7156" s="90">
        <v>2022</v>
      </c>
      <c r="D7156" s="91" t="s">
        <v>110</v>
      </c>
      <c r="E7156" s="92">
        <v>1</v>
      </c>
      <c r="F7156" s="92">
        <v>15</v>
      </c>
      <c r="G7156" s="161">
        <v>17.141399999999994</v>
      </c>
    </row>
    <row r="7157" spans="1:7" s="55" customFormat="1" ht="51.75" x14ac:dyDescent="0.25">
      <c r="A7157" s="143" t="s">
        <v>3118</v>
      </c>
      <c r="B7157" s="149" t="s">
        <v>3187</v>
      </c>
      <c r="C7157" s="90">
        <v>2022</v>
      </c>
      <c r="D7157" s="91" t="s">
        <v>110</v>
      </c>
      <c r="E7157" s="92">
        <v>1</v>
      </c>
      <c r="F7157" s="92">
        <v>15</v>
      </c>
      <c r="G7157" s="161">
        <v>17.141399999999994</v>
      </c>
    </row>
    <row r="7158" spans="1:7" s="55" customFormat="1" ht="51.75" x14ac:dyDescent="0.25">
      <c r="A7158" s="143" t="s">
        <v>3118</v>
      </c>
      <c r="B7158" s="149" t="s">
        <v>3187</v>
      </c>
      <c r="C7158" s="90">
        <v>2022</v>
      </c>
      <c r="D7158" s="91" t="s">
        <v>110</v>
      </c>
      <c r="E7158" s="92">
        <v>1</v>
      </c>
      <c r="F7158" s="92">
        <v>15</v>
      </c>
      <c r="G7158" s="161">
        <v>17.141399999999994</v>
      </c>
    </row>
    <row r="7159" spans="1:7" s="55" customFormat="1" ht="51.75" x14ac:dyDescent="0.25">
      <c r="A7159" s="143" t="s">
        <v>3118</v>
      </c>
      <c r="B7159" s="149" t="s">
        <v>3187</v>
      </c>
      <c r="C7159" s="90">
        <v>2022</v>
      </c>
      <c r="D7159" s="91" t="s">
        <v>110</v>
      </c>
      <c r="E7159" s="92">
        <v>1</v>
      </c>
      <c r="F7159" s="92">
        <v>15</v>
      </c>
      <c r="G7159" s="161">
        <v>17.141399999999994</v>
      </c>
    </row>
    <row r="7160" spans="1:7" s="55" customFormat="1" ht="51.75" x14ac:dyDescent="0.25">
      <c r="A7160" s="143" t="s">
        <v>3118</v>
      </c>
      <c r="B7160" s="149" t="s">
        <v>3187</v>
      </c>
      <c r="C7160" s="90">
        <v>2022</v>
      </c>
      <c r="D7160" s="91" t="s">
        <v>110</v>
      </c>
      <c r="E7160" s="92">
        <v>1</v>
      </c>
      <c r="F7160" s="92">
        <v>15</v>
      </c>
      <c r="G7160" s="161">
        <v>17.141399999999994</v>
      </c>
    </row>
    <row r="7161" spans="1:7" s="55" customFormat="1" ht="51.75" x14ac:dyDescent="0.25">
      <c r="A7161" s="143" t="s">
        <v>3118</v>
      </c>
      <c r="B7161" s="149" t="s">
        <v>3187</v>
      </c>
      <c r="C7161" s="90">
        <v>2022</v>
      </c>
      <c r="D7161" s="91" t="s">
        <v>110</v>
      </c>
      <c r="E7161" s="92">
        <v>1</v>
      </c>
      <c r="F7161" s="92">
        <v>15</v>
      </c>
      <c r="G7161" s="161">
        <v>17.141399999999994</v>
      </c>
    </row>
    <row r="7162" spans="1:7" s="55" customFormat="1" ht="51.75" x14ac:dyDescent="0.25">
      <c r="A7162" s="143" t="s">
        <v>3118</v>
      </c>
      <c r="B7162" s="149" t="s">
        <v>3187</v>
      </c>
      <c r="C7162" s="90">
        <v>2022</v>
      </c>
      <c r="D7162" s="91" t="s">
        <v>110</v>
      </c>
      <c r="E7162" s="92">
        <v>1</v>
      </c>
      <c r="F7162" s="92">
        <v>15</v>
      </c>
      <c r="G7162" s="161">
        <v>17.141399999999994</v>
      </c>
    </row>
    <row r="7163" spans="1:7" s="55" customFormat="1" ht="51.75" x14ac:dyDescent="0.25">
      <c r="A7163" s="143" t="s">
        <v>3118</v>
      </c>
      <c r="B7163" s="149" t="s">
        <v>3187</v>
      </c>
      <c r="C7163" s="90">
        <v>2022</v>
      </c>
      <c r="D7163" s="91" t="s">
        <v>110</v>
      </c>
      <c r="E7163" s="92">
        <v>1</v>
      </c>
      <c r="F7163" s="92">
        <v>15</v>
      </c>
      <c r="G7163" s="161">
        <v>17.141399999999994</v>
      </c>
    </row>
    <row r="7164" spans="1:7" s="55" customFormat="1" ht="51.75" x14ac:dyDescent="0.25">
      <c r="A7164" s="143" t="s">
        <v>3118</v>
      </c>
      <c r="B7164" s="149" t="s">
        <v>3187</v>
      </c>
      <c r="C7164" s="90">
        <v>2022</v>
      </c>
      <c r="D7164" s="91" t="s">
        <v>110</v>
      </c>
      <c r="E7164" s="92">
        <v>1</v>
      </c>
      <c r="F7164" s="92">
        <v>15</v>
      </c>
      <c r="G7164" s="161">
        <v>17.141399999999994</v>
      </c>
    </row>
    <row r="7165" spans="1:7" s="55" customFormat="1" ht="51.75" x14ac:dyDescent="0.25">
      <c r="A7165" s="143" t="s">
        <v>3118</v>
      </c>
      <c r="B7165" s="149" t="s">
        <v>3187</v>
      </c>
      <c r="C7165" s="90">
        <v>2022</v>
      </c>
      <c r="D7165" s="91" t="s">
        <v>110</v>
      </c>
      <c r="E7165" s="92">
        <v>1</v>
      </c>
      <c r="F7165" s="92">
        <v>15</v>
      </c>
      <c r="G7165" s="161">
        <v>17.141399999999994</v>
      </c>
    </row>
    <row r="7166" spans="1:7" s="55" customFormat="1" ht="51.75" x14ac:dyDescent="0.25">
      <c r="A7166" s="143" t="s">
        <v>3118</v>
      </c>
      <c r="B7166" s="149" t="s">
        <v>3187</v>
      </c>
      <c r="C7166" s="90">
        <v>2022</v>
      </c>
      <c r="D7166" s="91" t="s">
        <v>110</v>
      </c>
      <c r="E7166" s="92">
        <v>1</v>
      </c>
      <c r="F7166" s="92">
        <v>15</v>
      </c>
      <c r="G7166" s="161">
        <v>17.141399999999994</v>
      </c>
    </row>
    <row r="7167" spans="1:7" s="55" customFormat="1" ht="51.75" x14ac:dyDescent="0.25">
      <c r="A7167" s="143" t="s">
        <v>3118</v>
      </c>
      <c r="B7167" s="149" t="s">
        <v>3187</v>
      </c>
      <c r="C7167" s="90">
        <v>2022</v>
      </c>
      <c r="D7167" s="91" t="s">
        <v>110</v>
      </c>
      <c r="E7167" s="92">
        <v>1</v>
      </c>
      <c r="F7167" s="92">
        <v>15</v>
      </c>
      <c r="G7167" s="161">
        <v>17.141399999999994</v>
      </c>
    </row>
    <row r="7168" spans="1:7" s="55" customFormat="1" ht="51.75" x14ac:dyDescent="0.25">
      <c r="A7168" s="143" t="s">
        <v>3118</v>
      </c>
      <c r="B7168" s="149" t="s">
        <v>3187</v>
      </c>
      <c r="C7168" s="90">
        <v>2022</v>
      </c>
      <c r="D7168" s="91" t="s">
        <v>110</v>
      </c>
      <c r="E7168" s="92">
        <v>1</v>
      </c>
      <c r="F7168" s="92">
        <v>15</v>
      </c>
      <c r="G7168" s="161">
        <v>17.141399999999994</v>
      </c>
    </row>
    <row r="7169" spans="1:7" s="55" customFormat="1" ht="51.75" x14ac:dyDescent="0.25">
      <c r="A7169" s="143" t="s">
        <v>3118</v>
      </c>
      <c r="B7169" s="149" t="s">
        <v>3187</v>
      </c>
      <c r="C7169" s="90">
        <v>2022</v>
      </c>
      <c r="D7169" s="91" t="s">
        <v>110</v>
      </c>
      <c r="E7169" s="92">
        <v>1</v>
      </c>
      <c r="F7169" s="92">
        <v>15</v>
      </c>
      <c r="G7169" s="161">
        <v>17.141399999999994</v>
      </c>
    </row>
    <row r="7170" spans="1:7" s="55" customFormat="1" ht="51.75" x14ac:dyDescent="0.25">
      <c r="A7170" s="143" t="s">
        <v>3118</v>
      </c>
      <c r="B7170" s="149" t="s">
        <v>3187</v>
      </c>
      <c r="C7170" s="90">
        <v>2022</v>
      </c>
      <c r="D7170" s="91" t="s">
        <v>110</v>
      </c>
      <c r="E7170" s="92">
        <v>1</v>
      </c>
      <c r="F7170" s="92">
        <v>15</v>
      </c>
      <c r="G7170" s="161">
        <v>17.141399999999994</v>
      </c>
    </row>
    <row r="7171" spans="1:7" s="55" customFormat="1" ht="51.75" x14ac:dyDescent="0.25">
      <c r="A7171" s="143" t="s">
        <v>3118</v>
      </c>
      <c r="B7171" s="149" t="s">
        <v>3187</v>
      </c>
      <c r="C7171" s="90">
        <v>2022</v>
      </c>
      <c r="D7171" s="91" t="s">
        <v>110</v>
      </c>
      <c r="E7171" s="92">
        <v>1</v>
      </c>
      <c r="F7171" s="92">
        <v>15</v>
      </c>
      <c r="G7171" s="161">
        <v>17.141399999999994</v>
      </c>
    </row>
    <row r="7172" spans="1:7" s="55" customFormat="1" ht="51.75" x14ac:dyDescent="0.25">
      <c r="A7172" s="143" t="s">
        <v>3118</v>
      </c>
      <c r="B7172" s="149" t="s">
        <v>3187</v>
      </c>
      <c r="C7172" s="90">
        <v>2022</v>
      </c>
      <c r="D7172" s="91" t="s">
        <v>110</v>
      </c>
      <c r="E7172" s="92">
        <v>1</v>
      </c>
      <c r="F7172" s="92">
        <v>15</v>
      </c>
      <c r="G7172" s="161">
        <v>17.141399999999994</v>
      </c>
    </row>
    <row r="7173" spans="1:7" s="55" customFormat="1" ht="51.75" x14ac:dyDescent="0.25">
      <c r="A7173" s="143" t="s">
        <v>3118</v>
      </c>
      <c r="B7173" s="149" t="s">
        <v>3187</v>
      </c>
      <c r="C7173" s="90">
        <v>2022</v>
      </c>
      <c r="D7173" s="91" t="s">
        <v>110</v>
      </c>
      <c r="E7173" s="92">
        <v>1</v>
      </c>
      <c r="F7173" s="92">
        <v>15</v>
      </c>
      <c r="G7173" s="161">
        <v>17.141399999999994</v>
      </c>
    </row>
    <row r="7174" spans="1:7" s="55" customFormat="1" ht="51.75" x14ac:dyDescent="0.25">
      <c r="A7174" s="143" t="s">
        <v>3118</v>
      </c>
      <c r="B7174" s="149" t="s">
        <v>3187</v>
      </c>
      <c r="C7174" s="90">
        <v>2022</v>
      </c>
      <c r="D7174" s="91" t="s">
        <v>110</v>
      </c>
      <c r="E7174" s="92">
        <v>1</v>
      </c>
      <c r="F7174" s="92">
        <v>15</v>
      </c>
      <c r="G7174" s="161">
        <v>17.141399999999994</v>
      </c>
    </row>
    <row r="7175" spans="1:7" s="131" customFormat="1" ht="51.75" x14ac:dyDescent="0.25">
      <c r="A7175" s="143" t="s">
        <v>3118</v>
      </c>
      <c r="B7175" s="149" t="s">
        <v>3187</v>
      </c>
      <c r="C7175" s="40">
        <v>2022</v>
      </c>
      <c r="D7175" s="41" t="s">
        <v>110</v>
      </c>
      <c r="E7175" s="112">
        <v>1</v>
      </c>
      <c r="F7175" s="112">
        <v>15</v>
      </c>
      <c r="G7175" s="175">
        <v>17.141399999999994</v>
      </c>
    </row>
    <row r="7176" spans="1:7" s="131" customFormat="1" ht="51.75" x14ac:dyDescent="0.25">
      <c r="A7176" s="143" t="s">
        <v>3118</v>
      </c>
      <c r="B7176" s="149" t="s">
        <v>3187</v>
      </c>
      <c r="C7176" s="40">
        <v>2022</v>
      </c>
      <c r="D7176" s="41" t="s">
        <v>110</v>
      </c>
      <c r="E7176" s="112">
        <v>1</v>
      </c>
      <c r="F7176" s="112">
        <v>15</v>
      </c>
      <c r="G7176" s="175">
        <v>17.141399999999994</v>
      </c>
    </row>
    <row r="7177" spans="1:7" s="131" customFormat="1" ht="51.75" x14ac:dyDescent="0.25">
      <c r="A7177" s="143" t="s">
        <v>3118</v>
      </c>
      <c r="B7177" s="149" t="s">
        <v>3187</v>
      </c>
      <c r="C7177" s="40">
        <v>2022</v>
      </c>
      <c r="D7177" s="41" t="s">
        <v>110</v>
      </c>
      <c r="E7177" s="112">
        <v>1</v>
      </c>
      <c r="F7177" s="112">
        <v>15</v>
      </c>
      <c r="G7177" s="175">
        <v>17.141399999999994</v>
      </c>
    </row>
    <row r="7178" spans="1:7" s="131" customFormat="1" ht="51.75" x14ac:dyDescent="0.25">
      <c r="A7178" s="143" t="s">
        <v>3118</v>
      </c>
      <c r="B7178" s="149" t="s">
        <v>3187</v>
      </c>
      <c r="C7178" s="40">
        <v>2022</v>
      </c>
      <c r="D7178" s="41" t="s">
        <v>110</v>
      </c>
      <c r="E7178" s="112">
        <v>1</v>
      </c>
      <c r="F7178" s="112">
        <v>15</v>
      </c>
      <c r="G7178" s="175">
        <v>17.141399999999994</v>
      </c>
    </row>
    <row r="7179" spans="1:7" s="131" customFormat="1" ht="51.75" x14ac:dyDescent="0.25">
      <c r="A7179" s="143" t="s">
        <v>3118</v>
      </c>
      <c r="B7179" s="149" t="s">
        <v>3187</v>
      </c>
      <c r="C7179" s="40">
        <v>2022</v>
      </c>
      <c r="D7179" s="41" t="s">
        <v>110</v>
      </c>
      <c r="E7179" s="112">
        <v>1</v>
      </c>
      <c r="F7179" s="112">
        <v>15</v>
      </c>
      <c r="G7179" s="175">
        <v>17.141399999999994</v>
      </c>
    </row>
    <row r="7180" spans="1:7" s="131" customFormat="1" ht="51.75" x14ac:dyDescent="0.25">
      <c r="A7180" s="143" t="s">
        <v>3118</v>
      </c>
      <c r="B7180" s="149" t="s">
        <v>3187</v>
      </c>
      <c r="C7180" s="40">
        <v>2022</v>
      </c>
      <c r="D7180" s="41" t="s">
        <v>110</v>
      </c>
      <c r="E7180" s="112">
        <v>1</v>
      </c>
      <c r="F7180" s="112">
        <v>15</v>
      </c>
      <c r="G7180" s="175">
        <v>17.141399999999994</v>
      </c>
    </row>
    <row r="7181" spans="1:7" s="131" customFormat="1" ht="51.75" x14ac:dyDescent="0.25">
      <c r="A7181" s="143" t="s">
        <v>3118</v>
      </c>
      <c r="B7181" s="149" t="s">
        <v>3187</v>
      </c>
      <c r="C7181" s="40">
        <v>2022</v>
      </c>
      <c r="D7181" s="41" t="s">
        <v>110</v>
      </c>
      <c r="E7181" s="112">
        <v>1</v>
      </c>
      <c r="F7181" s="112">
        <v>15</v>
      </c>
      <c r="G7181" s="175">
        <v>17.141399999999994</v>
      </c>
    </row>
    <row r="7182" spans="1:7" s="131" customFormat="1" ht="51.75" x14ac:dyDescent="0.25">
      <c r="A7182" s="143" t="s">
        <v>3118</v>
      </c>
      <c r="B7182" s="149" t="s">
        <v>3187</v>
      </c>
      <c r="C7182" s="40">
        <v>2022</v>
      </c>
      <c r="D7182" s="41" t="s">
        <v>110</v>
      </c>
      <c r="E7182" s="112">
        <v>1</v>
      </c>
      <c r="F7182" s="112">
        <v>15</v>
      </c>
      <c r="G7182" s="175">
        <v>17.141399999999994</v>
      </c>
    </row>
    <row r="7183" spans="1:7" s="131" customFormat="1" ht="51.75" x14ac:dyDescent="0.25">
      <c r="A7183" s="143" t="s">
        <v>3118</v>
      </c>
      <c r="B7183" s="149" t="s">
        <v>3187</v>
      </c>
      <c r="C7183" s="40">
        <v>2022</v>
      </c>
      <c r="D7183" s="41" t="s">
        <v>110</v>
      </c>
      <c r="E7183" s="112">
        <v>1</v>
      </c>
      <c r="F7183" s="112">
        <v>15</v>
      </c>
      <c r="G7183" s="175">
        <v>6.9172799999999999</v>
      </c>
    </row>
    <row r="7184" spans="1:7" s="131" customFormat="1" ht="51.75" x14ac:dyDescent="0.25">
      <c r="A7184" s="143" t="s">
        <v>3118</v>
      </c>
      <c r="B7184" s="149" t="s">
        <v>3187</v>
      </c>
      <c r="C7184" s="40">
        <v>2022</v>
      </c>
      <c r="D7184" s="41" t="s">
        <v>110</v>
      </c>
      <c r="E7184" s="112">
        <v>1</v>
      </c>
      <c r="F7184" s="112">
        <v>15</v>
      </c>
      <c r="G7184" s="175">
        <v>15.37907</v>
      </c>
    </row>
    <row r="7185" spans="1:7" s="131" customFormat="1" ht="51.75" x14ac:dyDescent="0.25">
      <c r="A7185" s="143" t="s">
        <v>3118</v>
      </c>
      <c r="B7185" s="149" t="s">
        <v>3187</v>
      </c>
      <c r="C7185" s="40">
        <v>2022</v>
      </c>
      <c r="D7185" s="41" t="s">
        <v>110</v>
      </c>
      <c r="E7185" s="112">
        <v>1</v>
      </c>
      <c r="F7185" s="112">
        <v>15</v>
      </c>
      <c r="G7185" s="175">
        <v>18.171990000000001</v>
      </c>
    </row>
    <row r="7186" spans="1:7" s="131" customFormat="1" ht="51.75" x14ac:dyDescent="0.25">
      <c r="A7186" s="143" t="s">
        <v>3118</v>
      </c>
      <c r="B7186" s="149" t="s">
        <v>3187</v>
      </c>
      <c r="C7186" s="40">
        <v>2022</v>
      </c>
      <c r="D7186" s="41" t="s">
        <v>110</v>
      </c>
      <c r="E7186" s="112">
        <v>1</v>
      </c>
      <c r="F7186" s="112">
        <v>15</v>
      </c>
      <c r="G7186" s="175">
        <v>18.171990000000001</v>
      </c>
    </row>
    <row r="7187" spans="1:7" s="131" customFormat="1" ht="51.75" x14ac:dyDescent="0.25">
      <c r="A7187" s="143" t="s">
        <v>3118</v>
      </c>
      <c r="B7187" s="149" t="s">
        <v>3187</v>
      </c>
      <c r="C7187" s="40">
        <v>2022</v>
      </c>
      <c r="D7187" s="41" t="s">
        <v>110</v>
      </c>
      <c r="E7187" s="112">
        <v>1</v>
      </c>
      <c r="F7187" s="112">
        <v>15</v>
      </c>
      <c r="G7187" s="175">
        <v>18.171990000000001</v>
      </c>
    </row>
    <row r="7188" spans="1:7" s="131" customFormat="1" ht="51.75" x14ac:dyDescent="0.25">
      <c r="A7188" s="143" t="s">
        <v>3118</v>
      </c>
      <c r="B7188" s="149" t="s">
        <v>3187</v>
      </c>
      <c r="C7188" s="40">
        <v>2022</v>
      </c>
      <c r="D7188" s="41" t="s">
        <v>110</v>
      </c>
      <c r="E7188" s="112">
        <v>1</v>
      </c>
      <c r="F7188" s="112">
        <v>15</v>
      </c>
      <c r="G7188" s="175">
        <v>18.171990000000001</v>
      </c>
    </row>
    <row r="7189" spans="1:7" s="131" customFormat="1" ht="51.75" x14ac:dyDescent="0.25">
      <c r="A7189" s="143" t="s">
        <v>3118</v>
      </c>
      <c r="B7189" s="149" t="s">
        <v>3187</v>
      </c>
      <c r="C7189" s="40">
        <v>2022</v>
      </c>
      <c r="D7189" s="41" t="s">
        <v>110</v>
      </c>
      <c r="E7189" s="112">
        <v>1</v>
      </c>
      <c r="F7189" s="112">
        <v>15</v>
      </c>
      <c r="G7189" s="175">
        <v>18.171990000000001</v>
      </c>
    </row>
    <row r="7190" spans="1:7" s="131" customFormat="1" ht="51.75" x14ac:dyDescent="0.25">
      <c r="A7190" s="143" t="s">
        <v>3118</v>
      </c>
      <c r="B7190" s="149" t="s">
        <v>3187</v>
      </c>
      <c r="C7190" s="40">
        <v>2022</v>
      </c>
      <c r="D7190" s="41" t="s">
        <v>110</v>
      </c>
      <c r="E7190" s="112">
        <v>1</v>
      </c>
      <c r="F7190" s="112">
        <v>15</v>
      </c>
      <c r="G7190" s="175">
        <v>18.171990000000001</v>
      </c>
    </row>
    <row r="7191" spans="1:7" s="131" customFormat="1" ht="51.75" x14ac:dyDescent="0.25">
      <c r="A7191" s="143" t="s">
        <v>3118</v>
      </c>
      <c r="B7191" s="149" t="s">
        <v>3187</v>
      </c>
      <c r="C7191" s="40">
        <v>2022</v>
      </c>
      <c r="D7191" s="41" t="s">
        <v>110</v>
      </c>
      <c r="E7191" s="112">
        <v>1</v>
      </c>
      <c r="F7191" s="112">
        <v>15</v>
      </c>
      <c r="G7191" s="175">
        <v>18.171990000000001</v>
      </c>
    </row>
    <row r="7192" spans="1:7" s="131" customFormat="1" ht="51.75" x14ac:dyDescent="0.25">
      <c r="A7192" s="143" t="s">
        <v>3118</v>
      </c>
      <c r="B7192" s="149" t="s">
        <v>3187</v>
      </c>
      <c r="C7192" s="40">
        <v>2022</v>
      </c>
      <c r="D7192" s="41" t="s">
        <v>110</v>
      </c>
      <c r="E7192" s="112">
        <v>1</v>
      </c>
      <c r="F7192" s="112">
        <v>15</v>
      </c>
      <c r="G7192" s="175">
        <v>18.171990000000001</v>
      </c>
    </row>
    <row r="7193" spans="1:7" s="131" customFormat="1" ht="51.75" x14ac:dyDescent="0.25">
      <c r="A7193" s="143" t="s">
        <v>3118</v>
      </c>
      <c r="B7193" s="149" t="s">
        <v>3187</v>
      </c>
      <c r="C7193" s="40">
        <v>2022</v>
      </c>
      <c r="D7193" s="41" t="s">
        <v>110</v>
      </c>
      <c r="E7193" s="112">
        <v>1</v>
      </c>
      <c r="F7193" s="112">
        <v>15</v>
      </c>
      <c r="G7193" s="175">
        <v>18.171990000000001</v>
      </c>
    </row>
    <row r="7194" spans="1:7" s="131" customFormat="1" ht="51.75" x14ac:dyDescent="0.25">
      <c r="A7194" s="143" t="s">
        <v>3118</v>
      </c>
      <c r="B7194" s="149" t="s">
        <v>3187</v>
      </c>
      <c r="C7194" s="40">
        <v>2022</v>
      </c>
      <c r="D7194" s="41" t="s">
        <v>110</v>
      </c>
      <c r="E7194" s="112">
        <v>1</v>
      </c>
      <c r="F7194" s="112">
        <v>15</v>
      </c>
      <c r="G7194" s="175">
        <v>18.171990000000001</v>
      </c>
    </row>
    <row r="7195" spans="1:7" s="131" customFormat="1" ht="51.75" x14ac:dyDescent="0.25">
      <c r="A7195" s="143" t="s">
        <v>3118</v>
      </c>
      <c r="B7195" s="149" t="s">
        <v>3187</v>
      </c>
      <c r="C7195" s="40">
        <v>2022</v>
      </c>
      <c r="D7195" s="41" t="s">
        <v>110</v>
      </c>
      <c r="E7195" s="112">
        <v>1</v>
      </c>
      <c r="F7195" s="112">
        <v>15</v>
      </c>
      <c r="G7195" s="175">
        <v>4.3804300000000005</v>
      </c>
    </row>
    <row r="7196" spans="1:7" s="131" customFormat="1" ht="51.75" x14ac:dyDescent="0.25">
      <c r="A7196" s="143" t="s">
        <v>3118</v>
      </c>
      <c r="B7196" s="149" t="s">
        <v>3187</v>
      </c>
      <c r="C7196" s="40">
        <v>2022</v>
      </c>
      <c r="D7196" s="41" t="s">
        <v>110</v>
      </c>
      <c r="E7196" s="112">
        <v>1</v>
      </c>
      <c r="F7196" s="112">
        <v>15</v>
      </c>
      <c r="G7196" s="175">
        <v>4.3804300000000005</v>
      </c>
    </row>
    <row r="7197" spans="1:7" s="131" customFormat="1" ht="51.75" x14ac:dyDescent="0.25">
      <c r="A7197" s="143" t="s">
        <v>3118</v>
      </c>
      <c r="B7197" s="149" t="s">
        <v>3187</v>
      </c>
      <c r="C7197" s="40">
        <v>2022</v>
      </c>
      <c r="D7197" s="41" t="s">
        <v>110</v>
      </c>
      <c r="E7197" s="112">
        <v>1</v>
      </c>
      <c r="F7197" s="112">
        <v>15</v>
      </c>
      <c r="G7197" s="175">
        <v>7.71652</v>
      </c>
    </row>
    <row r="7198" spans="1:7" s="131" customFormat="1" ht="51.75" x14ac:dyDescent="0.25">
      <c r="A7198" s="143" t="s">
        <v>3118</v>
      </c>
      <c r="B7198" s="149" t="s">
        <v>3187</v>
      </c>
      <c r="C7198" s="40">
        <v>2022</v>
      </c>
      <c r="D7198" s="41" t="s">
        <v>110</v>
      </c>
      <c r="E7198" s="112">
        <v>1</v>
      </c>
      <c r="F7198" s="112">
        <v>15</v>
      </c>
      <c r="G7198" s="175">
        <v>4.3804300000000005</v>
      </c>
    </row>
    <row r="7199" spans="1:7" s="131" customFormat="1" ht="51.75" x14ac:dyDescent="0.25">
      <c r="A7199" s="143" t="s">
        <v>3118</v>
      </c>
      <c r="B7199" s="149" t="s">
        <v>3187</v>
      </c>
      <c r="C7199" s="40">
        <v>2022</v>
      </c>
      <c r="D7199" s="41" t="s">
        <v>110</v>
      </c>
      <c r="E7199" s="112">
        <v>1</v>
      </c>
      <c r="F7199" s="112">
        <v>15</v>
      </c>
      <c r="G7199" s="175">
        <v>18.171990000000001</v>
      </c>
    </row>
    <row r="7200" spans="1:7" s="131" customFormat="1" ht="51.75" x14ac:dyDescent="0.25">
      <c r="A7200" s="143" t="s">
        <v>3118</v>
      </c>
      <c r="B7200" s="149" t="s">
        <v>3187</v>
      </c>
      <c r="C7200" s="40">
        <v>2022</v>
      </c>
      <c r="D7200" s="41" t="s">
        <v>110</v>
      </c>
      <c r="E7200" s="112">
        <v>1</v>
      </c>
      <c r="F7200" s="112">
        <v>15</v>
      </c>
      <c r="G7200" s="175">
        <v>18.171990000000001</v>
      </c>
    </row>
    <row r="7201" spans="1:7" s="131" customFormat="1" ht="51.75" x14ac:dyDescent="0.25">
      <c r="A7201" s="143" t="s">
        <v>3118</v>
      </c>
      <c r="B7201" s="149" t="s">
        <v>3187</v>
      </c>
      <c r="C7201" s="40">
        <v>2022</v>
      </c>
      <c r="D7201" s="41" t="s">
        <v>110</v>
      </c>
      <c r="E7201" s="112">
        <v>1</v>
      </c>
      <c r="F7201" s="112">
        <v>15</v>
      </c>
      <c r="G7201" s="175">
        <v>18.171990000000001</v>
      </c>
    </row>
    <row r="7202" spans="1:7" s="131" customFormat="1" ht="51.75" x14ac:dyDescent="0.25">
      <c r="A7202" s="143" t="s">
        <v>3118</v>
      </c>
      <c r="B7202" s="149" t="s">
        <v>3187</v>
      </c>
      <c r="C7202" s="40">
        <v>2022</v>
      </c>
      <c r="D7202" s="41" t="s">
        <v>110</v>
      </c>
      <c r="E7202" s="112">
        <v>1</v>
      </c>
      <c r="F7202" s="112">
        <v>15</v>
      </c>
      <c r="G7202" s="175">
        <v>18.171990000000001</v>
      </c>
    </row>
    <row r="7203" spans="1:7" s="131" customFormat="1" ht="51.75" x14ac:dyDescent="0.25">
      <c r="A7203" s="143" t="s">
        <v>3118</v>
      </c>
      <c r="B7203" s="149" t="s">
        <v>3187</v>
      </c>
      <c r="C7203" s="40">
        <v>2022</v>
      </c>
      <c r="D7203" s="41" t="s">
        <v>110</v>
      </c>
      <c r="E7203" s="112">
        <v>1</v>
      </c>
      <c r="F7203" s="112">
        <v>15</v>
      </c>
      <c r="G7203" s="175">
        <v>18.171990000000001</v>
      </c>
    </row>
    <row r="7204" spans="1:7" s="131" customFormat="1" ht="51.75" x14ac:dyDescent="0.25">
      <c r="A7204" s="143" t="s">
        <v>3118</v>
      </c>
      <c r="B7204" s="149" t="s">
        <v>3187</v>
      </c>
      <c r="C7204" s="40">
        <v>2022</v>
      </c>
      <c r="D7204" s="41" t="s">
        <v>110</v>
      </c>
      <c r="E7204" s="112">
        <v>1</v>
      </c>
      <c r="F7204" s="112">
        <v>15</v>
      </c>
      <c r="G7204" s="175">
        <v>18.171990000000001</v>
      </c>
    </row>
    <row r="7205" spans="1:7" s="131" customFormat="1" ht="51.75" x14ac:dyDescent="0.25">
      <c r="A7205" s="143" t="s">
        <v>3118</v>
      </c>
      <c r="B7205" s="149" t="s">
        <v>3187</v>
      </c>
      <c r="C7205" s="40">
        <v>2022</v>
      </c>
      <c r="D7205" s="41" t="s">
        <v>110</v>
      </c>
      <c r="E7205" s="112">
        <v>1</v>
      </c>
      <c r="F7205" s="112">
        <v>15</v>
      </c>
      <c r="G7205" s="175">
        <v>4.3804300000000005</v>
      </c>
    </row>
    <row r="7206" spans="1:7" s="131" customFormat="1" ht="51.75" x14ac:dyDescent="0.25">
      <c r="A7206" s="143" t="s">
        <v>3118</v>
      </c>
      <c r="B7206" s="149" t="s">
        <v>3187</v>
      </c>
      <c r="C7206" s="40">
        <v>2022</v>
      </c>
      <c r="D7206" s="41" t="s">
        <v>110</v>
      </c>
      <c r="E7206" s="112">
        <v>1</v>
      </c>
      <c r="F7206" s="112">
        <v>15</v>
      </c>
      <c r="G7206" s="175">
        <v>4.3804300000000005</v>
      </c>
    </row>
    <row r="7207" spans="1:7" s="131" customFormat="1" ht="51.75" x14ac:dyDescent="0.25">
      <c r="A7207" s="143" t="s">
        <v>3118</v>
      </c>
      <c r="B7207" s="149" t="s">
        <v>3187</v>
      </c>
      <c r="C7207" s="40">
        <v>2022</v>
      </c>
      <c r="D7207" s="41" t="s">
        <v>110</v>
      </c>
      <c r="E7207" s="112">
        <v>1</v>
      </c>
      <c r="F7207" s="112">
        <v>15</v>
      </c>
      <c r="G7207" s="175">
        <v>7.71652</v>
      </c>
    </row>
    <row r="7208" spans="1:7" s="131" customFormat="1" ht="51.75" x14ac:dyDescent="0.25">
      <c r="A7208" s="143" t="s">
        <v>3118</v>
      </c>
      <c r="B7208" s="149" t="s">
        <v>3187</v>
      </c>
      <c r="C7208" s="40">
        <v>2022</v>
      </c>
      <c r="D7208" s="41" t="s">
        <v>110</v>
      </c>
      <c r="E7208" s="112">
        <v>1</v>
      </c>
      <c r="F7208" s="112">
        <v>15</v>
      </c>
      <c r="G7208" s="175">
        <v>4.3804300000000005</v>
      </c>
    </row>
    <row r="7209" spans="1:7" s="131" customFormat="1" ht="51.75" x14ac:dyDescent="0.25">
      <c r="A7209" s="143" t="s">
        <v>3118</v>
      </c>
      <c r="B7209" s="149" t="s">
        <v>3187</v>
      </c>
      <c r="C7209" s="40">
        <v>2022</v>
      </c>
      <c r="D7209" s="41" t="s">
        <v>110</v>
      </c>
      <c r="E7209" s="112">
        <v>1</v>
      </c>
      <c r="F7209" s="112">
        <v>15</v>
      </c>
      <c r="G7209" s="175">
        <v>4.3804300000000005</v>
      </c>
    </row>
    <row r="7210" spans="1:7" s="131" customFormat="1" ht="51.75" x14ac:dyDescent="0.25">
      <c r="A7210" s="143" t="s">
        <v>3118</v>
      </c>
      <c r="B7210" s="149" t="s">
        <v>3187</v>
      </c>
      <c r="C7210" s="40">
        <v>2022</v>
      </c>
      <c r="D7210" s="41" t="s">
        <v>110</v>
      </c>
      <c r="E7210" s="112">
        <v>1</v>
      </c>
      <c r="F7210" s="112">
        <v>15</v>
      </c>
      <c r="G7210" s="175">
        <v>7.71652</v>
      </c>
    </row>
    <row r="7211" spans="1:7" s="131" customFormat="1" ht="51.75" x14ac:dyDescent="0.25">
      <c r="A7211" s="143" t="s">
        <v>3118</v>
      </c>
      <c r="B7211" s="149" t="s">
        <v>3187</v>
      </c>
      <c r="C7211" s="40">
        <v>2022</v>
      </c>
      <c r="D7211" s="41" t="s">
        <v>110</v>
      </c>
      <c r="E7211" s="112">
        <v>1</v>
      </c>
      <c r="F7211" s="112">
        <v>15</v>
      </c>
      <c r="G7211" s="175">
        <v>18.171990000000001</v>
      </c>
    </row>
    <row r="7212" spans="1:7" s="131" customFormat="1" ht="51.75" x14ac:dyDescent="0.25">
      <c r="A7212" s="143" t="s">
        <v>3118</v>
      </c>
      <c r="B7212" s="149" t="s">
        <v>3187</v>
      </c>
      <c r="C7212" s="40">
        <v>2022</v>
      </c>
      <c r="D7212" s="41" t="s">
        <v>110</v>
      </c>
      <c r="E7212" s="112">
        <v>1</v>
      </c>
      <c r="F7212" s="112">
        <v>15</v>
      </c>
      <c r="G7212" s="175">
        <v>18.171990000000001</v>
      </c>
    </row>
    <row r="7213" spans="1:7" s="131" customFormat="1" ht="51.75" x14ac:dyDescent="0.25">
      <c r="A7213" s="143" t="s">
        <v>3118</v>
      </c>
      <c r="B7213" s="149" t="s">
        <v>3187</v>
      </c>
      <c r="C7213" s="40">
        <v>2022</v>
      </c>
      <c r="D7213" s="41" t="s">
        <v>110</v>
      </c>
      <c r="E7213" s="112">
        <v>1</v>
      </c>
      <c r="F7213" s="112">
        <v>15</v>
      </c>
      <c r="G7213" s="175">
        <v>4.3804300000000005</v>
      </c>
    </row>
    <row r="7214" spans="1:7" s="131" customFormat="1" ht="51.75" x14ac:dyDescent="0.25">
      <c r="A7214" s="143" t="s">
        <v>3118</v>
      </c>
      <c r="B7214" s="149" t="s">
        <v>3187</v>
      </c>
      <c r="C7214" s="40">
        <v>2022</v>
      </c>
      <c r="D7214" s="41" t="s">
        <v>110</v>
      </c>
      <c r="E7214" s="112">
        <v>1</v>
      </c>
      <c r="F7214" s="112">
        <v>15</v>
      </c>
      <c r="G7214" s="175">
        <v>4.3804300000000005</v>
      </c>
    </row>
    <row r="7215" spans="1:7" s="131" customFormat="1" ht="51.75" x14ac:dyDescent="0.25">
      <c r="A7215" s="143" t="s">
        <v>3118</v>
      </c>
      <c r="B7215" s="149" t="s">
        <v>3187</v>
      </c>
      <c r="C7215" s="40">
        <v>2022</v>
      </c>
      <c r="D7215" s="41" t="s">
        <v>110</v>
      </c>
      <c r="E7215" s="112">
        <v>1</v>
      </c>
      <c r="F7215" s="112">
        <v>15</v>
      </c>
      <c r="G7215" s="175">
        <v>4.3804300000000005</v>
      </c>
    </row>
    <row r="7216" spans="1:7" s="131" customFormat="1" ht="51.75" x14ac:dyDescent="0.25">
      <c r="A7216" s="143" t="s">
        <v>3118</v>
      </c>
      <c r="B7216" s="149" t="s">
        <v>3187</v>
      </c>
      <c r="C7216" s="40">
        <v>2022</v>
      </c>
      <c r="D7216" s="41" t="s">
        <v>110</v>
      </c>
      <c r="E7216" s="112">
        <v>1</v>
      </c>
      <c r="F7216" s="112">
        <v>15</v>
      </c>
      <c r="G7216" s="175">
        <v>4.3804300000000005</v>
      </c>
    </row>
    <row r="7217" spans="1:7" s="131" customFormat="1" ht="51.75" x14ac:dyDescent="0.25">
      <c r="A7217" s="143" t="s">
        <v>3118</v>
      </c>
      <c r="B7217" s="149" t="s">
        <v>3187</v>
      </c>
      <c r="C7217" s="40">
        <v>2022</v>
      </c>
      <c r="D7217" s="41" t="s">
        <v>110</v>
      </c>
      <c r="E7217" s="112">
        <v>1</v>
      </c>
      <c r="F7217" s="112">
        <v>15</v>
      </c>
      <c r="G7217" s="175">
        <v>18.171990000000001</v>
      </c>
    </row>
    <row r="7218" spans="1:7" s="131" customFormat="1" ht="51.75" x14ac:dyDescent="0.25">
      <c r="A7218" s="143" t="s">
        <v>3118</v>
      </c>
      <c r="B7218" s="149" t="s">
        <v>3187</v>
      </c>
      <c r="C7218" s="40">
        <v>2022</v>
      </c>
      <c r="D7218" s="41" t="s">
        <v>110</v>
      </c>
      <c r="E7218" s="112">
        <v>1</v>
      </c>
      <c r="F7218" s="112">
        <v>15</v>
      </c>
      <c r="G7218" s="175">
        <v>18.171990000000001</v>
      </c>
    </row>
    <row r="7219" spans="1:7" s="131" customFormat="1" ht="51.75" x14ac:dyDescent="0.25">
      <c r="A7219" s="143" t="s">
        <v>3118</v>
      </c>
      <c r="B7219" s="149" t="s">
        <v>3187</v>
      </c>
      <c r="C7219" s="40">
        <v>2022</v>
      </c>
      <c r="D7219" s="41" t="s">
        <v>110</v>
      </c>
      <c r="E7219" s="112">
        <v>1</v>
      </c>
      <c r="F7219" s="112">
        <v>15</v>
      </c>
      <c r="G7219" s="175">
        <v>4.3804300000000005</v>
      </c>
    </row>
    <row r="7220" spans="1:7" s="131" customFormat="1" ht="51.75" x14ac:dyDescent="0.25">
      <c r="A7220" s="143" t="s">
        <v>3118</v>
      </c>
      <c r="B7220" s="149" t="s">
        <v>3187</v>
      </c>
      <c r="C7220" s="40">
        <v>2022</v>
      </c>
      <c r="D7220" s="41" t="s">
        <v>110</v>
      </c>
      <c r="E7220" s="112">
        <v>1</v>
      </c>
      <c r="F7220" s="112">
        <v>15</v>
      </c>
      <c r="G7220" s="175">
        <v>7.71652</v>
      </c>
    </row>
    <row r="7221" spans="1:7" s="131" customFormat="1" ht="51.75" x14ac:dyDescent="0.25">
      <c r="A7221" s="143" t="s">
        <v>3118</v>
      </c>
      <c r="B7221" s="149" t="s">
        <v>3187</v>
      </c>
      <c r="C7221" s="40">
        <v>2022</v>
      </c>
      <c r="D7221" s="41" t="s">
        <v>110</v>
      </c>
      <c r="E7221" s="112">
        <v>1</v>
      </c>
      <c r="F7221" s="112">
        <v>15</v>
      </c>
      <c r="G7221" s="175">
        <v>7.71652</v>
      </c>
    </row>
    <row r="7222" spans="1:7" s="131" customFormat="1" ht="51.75" x14ac:dyDescent="0.25">
      <c r="A7222" s="143" t="s">
        <v>3118</v>
      </c>
      <c r="B7222" s="149" t="s">
        <v>3187</v>
      </c>
      <c r="C7222" s="40">
        <v>2022</v>
      </c>
      <c r="D7222" s="41" t="s">
        <v>110</v>
      </c>
      <c r="E7222" s="112">
        <v>1</v>
      </c>
      <c r="F7222" s="112">
        <v>15</v>
      </c>
      <c r="G7222" s="175">
        <v>18.171990000000001</v>
      </c>
    </row>
    <row r="7223" spans="1:7" s="131" customFormat="1" ht="51.75" x14ac:dyDescent="0.25">
      <c r="A7223" s="143" t="s">
        <v>3118</v>
      </c>
      <c r="B7223" s="149" t="s">
        <v>3187</v>
      </c>
      <c r="C7223" s="40">
        <v>2022</v>
      </c>
      <c r="D7223" s="41" t="s">
        <v>110</v>
      </c>
      <c r="E7223" s="112">
        <v>1</v>
      </c>
      <c r="F7223" s="112">
        <v>15</v>
      </c>
      <c r="G7223" s="175">
        <v>7.71652</v>
      </c>
    </row>
    <row r="7224" spans="1:7" s="131" customFormat="1" ht="51.75" x14ac:dyDescent="0.25">
      <c r="A7224" s="143" t="s">
        <v>3118</v>
      </c>
      <c r="B7224" s="149" t="s">
        <v>3187</v>
      </c>
      <c r="C7224" s="40">
        <v>2022</v>
      </c>
      <c r="D7224" s="41" t="s">
        <v>110</v>
      </c>
      <c r="E7224" s="112">
        <v>1</v>
      </c>
      <c r="F7224" s="112">
        <v>15</v>
      </c>
      <c r="G7224" s="175">
        <v>7.9021099999999995</v>
      </c>
    </row>
    <row r="7225" spans="1:7" s="131" customFormat="1" ht="51.75" x14ac:dyDescent="0.25">
      <c r="A7225" s="143" t="s">
        <v>3118</v>
      </c>
      <c r="B7225" s="149" t="s">
        <v>3187</v>
      </c>
      <c r="C7225" s="40">
        <v>2022</v>
      </c>
      <c r="D7225" s="41" t="s">
        <v>110</v>
      </c>
      <c r="E7225" s="112">
        <v>1</v>
      </c>
      <c r="F7225" s="112">
        <v>15</v>
      </c>
      <c r="G7225" s="175">
        <v>4.3804300000000005</v>
      </c>
    </row>
    <row r="7226" spans="1:7" s="131" customFormat="1" ht="51.75" x14ac:dyDescent="0.25">
      <c r="A7226" s="143" t="s">
        <v>3118</v>
      </c>
      <c r="B7226" s="149" t="s">
        <v>3187</v>
      </c>
      <c r="C7226" s="40">
        <v>2022</v>
      </c>
      <c r="D7226" s="41" t="s">
        <v>110</v>
      </c>
      <c r="E7226" s="112">
        <v>1</v>
      </c>
      <c r="F7226" s="112">
        <v>15</v>
      </c>
      <c r="G7226" s="175">
        <v>18.171990000000001</v>
      </c>
    </row>
    <row r="7227" spans="1:7" s="131" customFormat="1" ht="51.75" x14ac:dyDescent="0.25">
      <c r="A7227" s="143" t="s">
        <v>3118</v>
      </c>
      <c r="B7227" s="149" t="s">
        <v>3187</v>
      </c>
      <c r="C7227" s="40">
        <v>2022</v>
      </c>
      <c r="D7227" s="41" t="s">
        <v>110</v>
      </c>
      <c r="E7227" s="112">
        <v>1</v>
      </c>
      <c r="F7227" s="112">
        <v>15</v>
      </c>
      <c r="G7227" s="175">
        <v>6.3885500000000004</v>
      </c>
    </row>
    <row r="7228" spans="1:7" s="131" customFormat="1" ht="51.75" x14ac:dyDescent="0.25">
      <c r="A7228" s="143" t="s">
        <v>3118</v>
      </c>
      <c r="B7228" s="149" t="s">
        <v>3187</v>
      </c>
      <c r="C7228" s="40">
        <v>2022</v>
      </c>
      <c r="D7228" s="41" t="s">
        <v>110</v>
      </c>
      <c r="E7228" s="112">
        <v>1</v>
      </c>
      <c r="F7228" s="112">
        <v>15</v>
      </c>
      <c r="G7228" s="175">
        <v>18.171990000000001</v>
      </c>
    </row>
    <row r="7229" spans="1:7" s="131" customFormat="1" ht="51.75" x14ac:dyDescent="0.25">
      <c r="A7229" s="143" t="s">
        <v>3118</v>
      </c>
      <c r="B7229" s="149" t="s">
        <v>3187</v>
      </c>
      <c r="C7229" s="40">
        <v>2022</v>
      </c>
      <c r="D7229" s="41" t="s">
        <v>110</v>
      </c>
      <c r="E7229" s="112">
        <v>1</v>
      </c>
      <c r="F7229" s="112">
        <v>15</v>
      </c>
      <c r="G7229" s="175">
        <v>18.171990000000001</v>
      </c>
    </row>
    <row r="7230" spans="1:7" s="131" customFormat="1" ht="51.75" x14ac:dyDescent="0.25">
      <c r="A7230" s="143" t="s">
        <v>3118</v>
      </c>
      <c r="B7230" s="149" t="s">
        <v>3187</v>
      </c>
      <c r="C7230" s="40">
        <v>2022</v>
      </c>
      <c r="D7230" s="41" t="s">
        <v>110</v>
      </c>
      <c r="E7230" s="112">
        <v>1</v>
      </c>
      <c r="F7230" s="112">
        <v>15</v>
      </c>
      <c r="G7230" s="175">
        <v>4.3804300000000005</v>
      </c>
    </row>
    <row r="7231" spans="1:7" s="131" customFormat="1" ht="51.75" x14ac:dyDescent="0.25">
      <c r="A7231" s="143" t="s">
        <v>3118</v>
      </c>
      <c r="B7231" s="149" t="s">
        <v>3187</v>
      </c>
      <c r="C7231" s="40">
        <v>2022</v>
      </c>
      <c r="D7231" s="41" t="s">
        <v>110</v>
      </c>
      <c r="E7231" s="112">
        <v>1</v>
      </c>
      <c r="F7231" s="112">
        <v>15</v>
      </c>
      <c r="G7231" s="175">
        <v>18.171990000000001</v>
      </c>
    </row>
    <row r="7232" spans="1:7" s="131" customFormat="1" ht="51.75" x14ac:dyDescent="0.25">
      <c r="A7232" s="143" t="s">
        <v>3118</v>
      </c>
      <c r="B7232" s="149" t="s">
        <v>3187</v>
      </c>
      <c r="C7232" s="40">
        <v>2022</v>
      </c>
      <c r="D7232" s="41" t="s">
        <v>110</v>
      </c>
      <c r="E7232" s="112">
        <v>1</v>
      </c>
      <c r="F7232" s="112">
        <v>15</v>
      </c>
      <c r="G7232" s="175">
        <v>18.171990000000001</v>
      </c>
    </row>
    <row r="7233" spans="1:7" s="131" customFormat="1" ht="51.75" x14ac:dyDescent="0.25">
      <c r="A7233" s="143" t="s">
        <v>3118</v>
      </c>
      <c r="B7233" s="149" t="s">
        <v>3187</v>
      </c>
      <c r="C7233" s="40">
        <v>2022</v>
      </c>
      <c r="D7233" s="41" t="s">
        <v>110</v>
      </c>
      <c r="E7233" s="112">
        <v>1</v>
      </c>
      <c r="F7233" s="112">
        <v>15</v>
      </c>
      <c r="G7233" s="175">
        <v>18.171990000000001</v>
      </c>
    </row>
    <row r="7234" spans="1:7" s="131" customFormat="1" ht="51.75" x14ac:dyDescent="0.25">
      <c r="A7234" s="143" t="s">
        <v>3118</v>
      </c>
      <c r="B7234" s="149" t="s">
        <v>3187</v>
      </c>
      <c r="C7234" s="40">
        <v>2022</v>
      </c>
      <c r="D7234" s="41" t="s">
        <v>110</v>
      </c>
      <c r="E7234" s="112">
        <v>1</v>
      </c>
      <c r="F7234" s="112">
        <v>15</v>
      </c>
      <c r="G7234" s="175">
        <v>19.830200000000001</v>
      </c>
    </row>
    <row r="7235" spans="1:7" s="131" customFormat="1" ht="51.75" x14ac:dyDescent="0.25">
      <c r="A7235" s="143" t="s">
        <v>3118</v>
      </c>
      <c r="B7235" s="149" t="s">
        <v>3187</v>
      </c>
      <c r="C7235" s="40">
        <v>2022</v>
      </c>
      <c r="D7235" s="41" t="s">
        <v>110</v>
      </c>
      <c r="E7235" s="112">
        <v>1</v>
      </c>
      <c r="F7235" s="112">
        <v>15</v>
      </c>
      <c r="G7235" s="175">
        <v>18.33155</v>
      </c>
    </row>
    <row r="7236" spans="1:7" s="131" customFormat="1" ht="51.75" x14ac:dyDescent="0.25">
      <c r="A7236" s="143" t="s">
        <v>3118</v>
      </c>
      <c r="B7236" s="149" t="s">
        <v>3187</v>
      </c>
      <c r="C7236" s="40">
        <v>2022</v>
      </c>
      <c r="D7236" s="41" t="s">
        <v>110</v>
      </c>
      <c r="E7236" s="112">
        <v>1</v>
      </c>
      <c r="F7236" s="112">
        <v>15</v>
      </c>
      <c r="G7236" s="175">
        <v>18.33155</v>
      </c>
    </row>
    <row r="7237" spans="1:7" s="131" customFormat="1" ht="51.75" x14ac:dyDescent="0.25">
      <c r="A7237" s="143" t="s">
        <v>3118</v>
      </c>
      <c r="B7237" s="149" t="s">
        <v>3187</v>
      </c>
      <c r="C7237" s="40">
        <v>2022</v>
      </c>
      <c r="D7237" s="41" t="s">
        <v>110</v>
      </c>
      <c r="E7237" s="112">
        <v>1</v>
      </c>
      <c r="F7237" s="112">
        <v>15</v>
      </c>
      <c r="G7237" s="175">
        <v>18.33155</v>
      </c>
    </row>
    <row r="7238" spans="1:7" s="131" customFormat="1" ht="51.75" x14ac:dyDescent="0.25">
      <c r="A7238" s="143" t="s">
        <v>3118</v>
      </c>
      <c r="B7238" s="149" t="s">
        <v>3187</v>
      </c>
      <c r="C7238" s="40">
        <v>2022</v>
      </c>
      <c r="D7238" s="41" t="s">
        <v>110</v>
      </c>
      <c r="E7238" s="112">
        <v>1</v>
      </c>
      <c r="F7238" s="112">
        <v>15</v>
      </c>
      <c r="G7238" s="175">
        <v>18.33155</v>
      </c>
    </row>
    <row r="7239" spans="1:7" s="131" customFormat="1" ht="51.75" x14ac:dyDescent="0.25">
      <c r="A7239" s="143" t="s">
        <v>3118</v>
      </c>
      <c r="B7239" s="149" t="s">
        <v>3187</v>
      </c>
      <c r="C7239" s="40">
        <v>2022</v>
      </c>
      <c r="D7239" s="41" t="s">
        <v>110</v>
      </c>
      <c r="E7239" s="112">
        <v>1</v>
      </c>
      <c r="F7239" s="112">
        <v>15</v>
      </c>
      <c r="G7239" s="175">
        <v>18.33155</v>
      </c>
    </row>
    <row r="7240" spans="1:7" s="131" customFormat="1" ht="51.75" x14ac:dyDescent="0.25">
      <c r="A7240" s="143" t="s">
        <v>3118</v>
      </c>
      <c r="B7240" s="149" t="s">
        <v>3187</v>
      </c>
      <c r="C7240" s="40">
        <v>2022</v>
      </c>
      <c r="D7240" s="41" t="s">
        <v>110</v>
      </c>
      <c r="E7240" s="112">
        <v>1</v>
      </c>
      <c r="F7240" s="112">
        <v>15</v>
      </c>
      <c r="G7240" s="175">
        <v>18.33155</v>
      </c>
    </row>
    <row r="7241" spans="1:7" s="131" customFormat="1" ht="51.75" x14ac:dyDescent="0.25">
      <c r="A7241" s="143" t="s">
        <v>3118</v>
      </c>
      <c r="B7241" s="149" t="s">
        <v>3187</v>
      </c>
      <c r="C7241" s="40">
        <v>2022</v>
      </c>
      <c r="D7241" s="41" t="s">
        <v>110</v>
      </c>
      <c r="E7241" s="112">
        <v>1</v>
      </c>
      <c r="F7241" s="112">
        <v>15</v>
      </c>
      <c r="G7241" s="175">
        <v>18.33155</v>
      </c>
    </row>
    <row r="7242" spans="1:7" s="131" customFormat="1" ht="51.75" x14ac:dyDescent="0.25">
      <c r="A7242" s="143" t="s">
        <v>3118</v>
      </c>
      <c r="B7242" s="149" t="s">
        <v>3187</v>
      </c>
      <c r="C7242" s="40">
        <v>2022</v>
      </c>
      <c r="D7242" s="41" t="s">
        <v>110</v>
      </c>
      <c r="E7242" s="112">
        <v>1</v>
      </c>
      <c r="F7242" s="112">
        <v>15</v>
      </c>
      <c r="G7242" s="175">
        <v>18.33155</v>
      </c>
    </row>
    <row r="7243" spans="1:7" s="131" customFormat="1" ht="51.75" x14ac:dyDescent="0.25">
      <c r="A7243" s="143" t="s">
        <v>3118</v>
      </c>
      <c r="B7243" s="149" t="s">
        <v>3187</v>
      </c>
      <c r="C7243" s="40">
        <v>2022</v>
      </c>
      <c r="D7243" s="41" t="s">
        <v>110</v>
      </c>
      <c r="E7243" s="112">
        <v>1</v>
      </c>
      <c r="F7243" s="112">
        <v>15</v>
      </c>
      <c r="G7243" s="175">
        <v>4.6399900000000001</v>
      </c>
    </row>
    <row r="7244" spans="1:7" s="131" customFormat="1" ht="51.75" x14ac:dyDescent="0.25">
      <c r="A7244" s="143" t="s">
        <v>3118</v>
      </c>
      <c r="B7244" s="149" t="s">
        <v>3187</v>
      </c>
      <c r="C7244" s="40">
        <v>2022</v>
      </c>
      <c r="D7244" s="41" t="s">
        <v>110</v>
      </c>
      <c r="E7244" s="112">
        <v>1</v>
      </c>
      <c r="F7244" s="112">
        <v>15</v>
      </c>
      <c r="G7244" s="175">
        <v>26.100819999999999</v>
      </c>
    </row>
    <row r="7245" spans="1:7" s="131" customFormat="1" ht="51.75" x14ac:dyDescent="0.25">
      <c r="A7245" s="143" t="s">
        <v>3118</v>
      </c>
      <c r="B7245" s="149" t="s">
        <v>3187</v>
      </c>
      <c r="C7245" s="40">
        <v>2022</v>
      </c>
      <c r="D7245" s="41" t="s">
        <v>110</v>
      </c>
      <c r="E7245" s="112">
        <v>1</v>
      </c>
      <c r="F7245" s="112">
        <v>15</v>
      </c>
      <c r="G7245" s="175">
        <v>26.100819999999999</v>
      </c>
    </row>
    <row r="7246" spans="1:7" s="131" customFormat="1" ht="51.75" x14ac:dyDescent="0.25">
      <c r="A7246" s="143" t="s">
        <v>3118</v>
      </c>
      <c r="B7246" s="149" t="s">
        <v>3187</v>
      </c>
      <c r="C7246" s="40">
        <v>2022</v>
      </c>
      <c r="D7246" s="41" t="s">
        <v>110</v>
      </c>
      <c r="E7246" s="112">
        <v>1</v>
      </c>
      <c r="F7246" s="112">
        <v>15</v>
      </c>
      <c r="G7246" s="175">
        <v>26.100819999999999</v>
      </c>
    </row>
    <row r="7247" spans="1:7" s="131" customFormat="1" ht="51.75" x14ac:dyDescent="0.25">
      <c r="A7247" s="143" t="s">
        <v>3118</v>
      </c>
      <c r="B7247" s="149" t="s">
        <v>3187</v>
      </c>
      <c r="C7247" s="40">
        <v>2022</v>
      </c>
      <c r="D7247" s="41" t="s">
        <v>110</v>
      </c>
      <c r="E7247" s="112">
        <v>1</v>
      </c>
      <c r="F7247" s="112">
        <v>15</v>
      </c>
      <c r="G7247" s="175">
        <v>26.100819999999999</v>
      </c>
    </row>
    <row r="7248" spans="1:7" s="131" customFormat="1" ht="51.75" x14ac:dyDescent="0.25">
      <c r="A7248" s="143" t="s">
        <v>3118</v>
      </c>
      <c r="B7248" s="149" t="s">
        <v>3187</v>
      </c>
      <c r="C7248" s="40">
        <v>2022</v>
      </c>
      <c r="D7248" s="41" t="s">
        <v>110</v>
      </c>
      <c r="E7248" s="112">
        <v>1</v>
      </c>
      <c r="F7248" s="112">
        <v>15</v>
      </c>
      <c r="G7248" s="175">
        <v>16.569220000000001</v>
      </c>
    </row>
    <row r="7249" spans="1:7" s="131" customFormat="1" ht="51.75" x14ac:dyDescent="0.25">
      <c r="A7249" s="143" t="s">
        <v>3118</v>
      </c>
      <c r="B7249" s="149" t="s">
        <v>3187</v>
      </c>
      <c r="C7249" s="40">
        <v>2022</v>
      </c>
      <c r="D7249" s="41" t="s">
        <v>110</v>
      </c>
      <c r="E7249" s="112">
        <v>1</v>
      </c>
      <c r="F7249" s="112">
        <v>15</v>
      </c>
      <c r="G7249" s="175">
        <v>16.569220000000001</v>
      </c>
    </row>
    <row r="7250" spans="1:7" s="131" customFormat="1" ht="51.75" x14ac:dyDescent="0.25">
      <c r="A7250" s="143" t="s">
        <v>3118</v>
      </c>
      <c r="B7250" s="149" t="s">
        <v>3187</v>
      </c>
      <c r="C7250" s="40">
        <v>2022</v>
      </c>
      <c r="D7250" s="41" t="s">
        <v>110</v>
      </c>
      <c r="E7250" s="112">
        <v>1</v>
      </c>
      <c r="F7250" s="112">
        <v>15</v>
      </c>
      <c r="G7250" s="175">
        <v>16.569220000000001</v>
      </c>
    </row>
    <row r="7251" spans="1:7" s="131" customFormat="1" ht="51.75" x14ac:dyDescent="0.25">
      <c r="A7251" s="143" t="s">
        <v>3118</v>
      </c>
      <c r="B7251" s="149" t="s">
        <v>3187</v>
      </c>
      <c r="C7251" s="40">
        <v>2022</v>
      </c>
      <c r="D7251" s="41" t="s">
        <v>110</v>
      </c>
      <c r="E7251" s="112">
        <v>1</v>
      </c>
      <c r="F7251" s="112">
        <v>15</v>
      </c>
      <c r="G7251" s="175">
        <v>16.569220000000001</v>
      </c>
    </row>
    <row r="7252" spans="1:7" s="131" customFormat="1" ht="51.75" x14ac:dyDescent="0.25">
      <c r="A7252" s="143" t="s">
        <v>3118</v>
      </c>
      <c r="B7252" s="149" t="s">
        <v>3187</v>
      </c>
      <c r="C7252" s="40">
        <v>2022</v>
      </c>
      <c r="D7252" s="41" t="s">
        <v>110</v>
      </c>
      <c r="E7252" s="112">
        <v>1</v>
      </c>
      <c r="F7252" s="112">
        <v>15</v>
      </c>
      <c r="G7252" s="175">
        <v>16.569220000000001</v>
      </c>
    </row>
    <row r="7253" spans="1:7" s="131" customFormat="1" ht="51.75" x14ac:dyDescent="0.25">
      <c r="A7253" s="143" t="s">
        <v>3118</v>
      </c>
      <c r="B7253" s="149" t="s">
        <v>3187</v>
      </c>
      <c r="C7253" s="40">
        <v>2022</v>
      </c>
      <c r="D7253" s="41" t="s">
        <v>110</v>
      </c>
      <c r="E7253" s="112">
        <v>1</v>
      </c>
      <c r="F7253" s="112">
        <v>15</v>
      </c>
      <c r="G7253" s="175">
        <v>16.569220000000001</v>
      </c>
    </row>
    <row r="7254" spans="1:7" s="131" customFormat="1" ht="51.75" x14ac:dyDescent="0.25">
      <c r="A7254" s="143" t="s">
        <v>3118</v>
      </c>
      <c r="B7254" s="149" t="s">
        <v>3187</v>
      </c>
      <c r="C7254" s="40">
        <v>2022</v>
      </c>
      <c r="D7254" s="41" t="s">
        <v>110</v>
      </c>
      <c r="E7254" s="112">
        <v>1</v>
      </c>
      <c r="F7254" s="112">
        <v>15</v>
      </c>
      <c r="G7254" s="175">
        <v>16.569220000000001</v>
      </c>
    </row>
    <row r="7255" spans="1:7" s="131" customFormat="1" ht="51.75" x14ac:dyDescent="0.25">
      <c r="A7255" s="143" t="s">
        <v>3118</v>
      </c>
      <c r="B7255" s="149" t="s">
        <v>3187</v>
      </c>
      <c r="C7255" s="40">
        <v>2022</v>
      </c>
      <c r="D7255" s="41" t="s">
        <v>110</v>
      </c>
      <c r="E7255" s="112">
        <v>1</v>
      </c>
      <c r="F7255" s="112">
        <v>15</v>
      </c>
      <c r="G7255" s="175">
        <v>16.569220000000001</v>
      </c>
    </row>
    <row r="7256" spans="1:7" s="131" customFormat="1" ht="51.75" x14ac:dyDescent="0.25">
      <c r="A7256" s="143" t="s">
        <v>3118</v>
      </c>
      <c r="B7256" s="149" t="s">
        <v>3187</v>
      </c>
      <c r="C7256" s="40">
        <v>2022</v>
      </c>
      <c r="D7256" s="41" t="s">
        <v>110</v>
      </c>
      <c r="E7256" s="112">
        <v>1</v>
      </c>
      <c r="F7256" s="112">
        <v>15</v>
      </c>
      <c r="G7256" s="175">
        <v>16.569220000000001</v>
      </c>
    </row>
    <row r="7257" spans="1:7" s="131" customFormat="1" ht="51.75" x14ac:dyDescent="0.25">
      <c r="A7257" s="143" t="s">
        <v>3118</v>
      </c>
      <c r="B7257" s="149" t="s">
        <v>3187</v>
      </c>
      <c r="C7257" s="40">
        <v>2022</v>
      </c>
      <c r="D7257" s="41" t="s">
        <v>110</v>
      </c>
      <c r="E7257" s="112">
        <v>1</v>
      </c>
      <c r="F7257" s="112">
        <v>15</v>
      </c>
      <c r="G7257" s="175">
        <v>16.569220000000001</v>
      </c>
    </row>
    <row r="7258" spans="1:7" s="131" customFormat="1" ht="51.75" x14ac:dyDescent="0.25">
      <c r="A7258" s="143" t="s">
        <v>3118</v>
      </c>
      <c r="B7258" s="149" t="s">
        <v>3187</v>
      </c>
      <c r="C7258" s="40">
        <v>2022</v>
      </c>
      <c r="D7258" s="41" t="s">
        <v>110</v>
      </c>
      <c r="E7258" s="112">
        <v>1</v>
      </c>
      <c r="F7258" s="112">
        <v>15</v>
      </c>
      <c r="G7258" s="175">
        <v>16.569220000000001</v>
      </c>
    </row>
    <row r="7259" spans="1:7" s="131" customFormat="1" ht="51.75" x14ac:dyDescent="0.25">
      <c r="A7259" s="143" t="s">
        <v>3118</v>
      </c>
      <c r="B7259" s="149" t="s">
        <v>3187</v>
      </c>
      <c r="C7259" s="40">
        <v>2022</v>
      </c>
      <c r="D7259" s="41" t="s">
        <v>110</v>
      </c>
      <c r="E7259" s="112">
        <v>1</v>
      </c>
      <c r="F7259" s="112">
        <v>15</v>
      </c>
      <c r="G7259" s="175">
        <v>16.569220000000001</v>
      </c>
    </row>
    <row r="7260" spans="1:7" s="131" customFormat="1" ht="51.75" x14ac:dyDescent="0.25">
      <c r="A7260" s="143" t="s">
        <v>3118</v>
      </c>
      <c r="B7260" s="149" t="s">
        <v>3187</v>
      </c>
      <c r="C7260" s="40">
        <v>2022</v>
      </c>
      <c r="D7260" s="41" t="s">
        <v>110</v>
      </c>
      <c r="E7260" s="112">
        <v>1</v>
      </c>
      <c r="F7260" s="112">
        <v>15</v>
      </c>
      <c r="G7260" s="175">
        <v>16.569220000000001</v>
      </c>
    </row>
    <row r="7261" spans="1:7" s="131" customFormat="1" ht="51.75" x14ac:dyDescent="0.25">
      <c r="A7261" s="143" t="s">
        <v>3118</v>
      </c>
      <c r="B7261" s="149" t="s">
        <v>3187</v>
      </c>
      <c r="C7261" s="40">
        <v>2022</v>
      </c>
      <c r="D7261" s="41" t="s">
        <v>110</v>
      </c>
      <c r="E7261" s="112">
        <v>1</v>
      </c>
      <c r="F7261" s="112">
        <v>15</v>
      </c>
      <c r="G7261" s="175">
        <v>16.569220000000001</v>
      </c>
    </row>
    <row r="7262" spans="1:7" s="131" customFormat="1" ht="51.75" x14ac:dyDescent="0.25">
      <c r="A7262" s="143" t="s">
        <v>3118</v>
      </c>
      <c r="B7262" s="149" t="s">
        <v>3187</v>
      </c>
      <c r="C7262" s="40">
        <v>2022</v>
      </c>
      <c r="D7262" s="41" t="s">
        <v>110</v>
      </c>
      <c r="E7262" s="112">
        <v>1</v>
      </c>
      <c r="F7262" s="112">
        <v>15</v>
      </c>
      <c r="G7262" s="175">
        <v>16.569220000000001</v>
      </c>
    </row>
    <row r="7263" spans="1:7" s="131" customFormat="1" ht="51.75" x14ac:dyDescent="0.25">
      <c r="A7263" s="143" t="s">
        <v>3118</v>
      </c>
      <c r="B7263" s="149" t="s">
        <v>3187</v>
      </c>
      <c r="C7263" s="40">
        <v>2022</v>
      </c>
      <c r="D7263" s="41" t="s">
        <v>110</v>
      </c>
      <c r="E7263" s="112">
        <v>1</v>
      </c>
      <c r="F7263" s="112">
        <v>15</v>
      </c>
      <c r="G7263" s="175">
        <v>16.569220000000001</v>
      </c>
    </row>
    <row r="7264" spans="1:7" s="131" customFormat="1" ht="51.75" x14ac:dyDescent="0.25">
      <c r="A7264" s="143" t="s">
        <v>3118</v>
      </c>
      <c r="B7264" s="149" t="s">
        <v>3187</v>
      </c>
      <c r="C7264" s="40">
        <v>2022</v>
      </c>
      <c r="D7264" s="41" t="s">
        <v>110</v>
      </c>
      <c r="E7264" s="112">
        <v>1</v>
      </c>
      <c r="F7264" s="112">
        <v>15</v>
      </c>
      <c r="G7264" s="175">
        <v>16.569220000000001</v>
      </c>
    </row>
    <row r="7265" spans="1:7" s="131" customFormat="1" ht="51.75" x14ac:dyDescent="0.25">
      <c r="A7265" s="143" t="s">
        <v>3118</v>
      </c>
      <c r="B7265" s="149" t="s">
        <v>3187</v>
      </c>
      <c r="C7265" s="40">
        <v>2022</v>
      </c>
      <c r="D7265" s="41" t="s">
        <v>110</v>
      </c>
      <c r="E7265" s="112">
        <v>1</v>
      </c>
      <c r="F7265" s="112">
        <v>15</v>
      </c>
      <c r="G7265" s="175">
        <v>16.569220000000001</v>
      </c>
    </row>
    <row r="7266" spans="1:7" s="131" customFormat="1" ht="51.75" x14ac:dyDescent="0.25">
      <c r="A7266" s="143" t="s">
        <v>3118</v>
      </c>
      <c r="B7266" s="149" t="s">
        <v>3187</v>
      </c>
      <c r="C7266" s="40">
        <v>2022</v>
      </c>
      <c r="D7266" s="41" t="s">
        <v>110</v>
      </c>
      <c r="E7266" s="112">
        <v>1</v>
      </c>
      <c r="F7266" s="112">
        <v>15</v>
      </c>
      <c r="G7266" s="175">
        <v>16.569220000000001</v>
      </c>
    </row>
    <row r="7267" spans="1:7" s="131" customFormat="1" ht="51.75" x14ac:dyDescent="0.25">
      <c r="A7267" s="143" t="s">
        <v>3118</v>
      </c>
      <c r="B7267" s="149" t="s">
        <v>3187</v>
      </c>
      <c r="C7267" s="40">
        <v>2022</v>
      </c>
      <c r="D7267" s="41" t="s">
        <v>110</v>
      </c>
      <c r="E7267" s="112">
        <v>1</v>
      </c>
      <c r="F7267" s="112">
        <v>15</v>
      </c>
      <c r="G7267" s="175">
        <v>16.569220000000001</v>
      </c>
    </row>
    <row r="7268" spans="1:7" s="131" customFormat="1" ht="51.75" x14ac:dyDescent="0.25">
      <c r="A7268" s="143" t="s">
        <v>3118</v>
      </c>
      <c r="B7268" s="149" t="s">
        <v>3187</v>
      </c>
      <c r="C7268" s="40">
        <v>2022</v>
      </c>
      <c r="D7268" s="41" t="s">
        <v>110</v>
      </c>
      <c r="E7268" s="112">
        <v>1</v>
      </c>
      <c r="F7268" s="112">
        <v>15</v>
      </c>
      <c r="G7268" s="175">
        <v>16.569220000000001</v>
      </c>
    </row>
    <row r="7269" spans="1:7" s="131" customFormat="1" ht="51.75" x14ac:dyDescent="0.25">
      <c r="A7269" s="143" t="s">
        <v>3118</v>
      </c>
      <c r="B7269" s="149" t="s">
        <v>3187</v>
      </c>
      <c r="C7269" s="40">
        <v>2022</v>
      </c>
      <c r="D7269" s="41" t="s">
        <v>110</v>
      </c>
      <c r="E7269" s="112">
        <v>1</v>
      </c>
      <c r="F7269" s="112">
        <v>15</v>
      </c>
      <c r="G7269" s="175">
        <v>16.569220000000001</v>
      </c>
    </row>
    <row r="7270" spans="1:7" s="131" customFormat="1" ht="51.75" x14ac:dyDescent="0.25">
      <c r="A7270" s="143" t="s">
        <v>3118</v>
      </c>
      <c r="B7270" s="149" t="s">
        <v>3187</v>
      </c>
      <c r="C7270" s="40">
        <v>2022</v>
      </c>
      <c r="D7270" s="41" t="s">
        <v>110</v>
      </c>
      <c r="E7270" s="112">
        <v>1</v>
      </c>
      <c r="F7270" s="112">
        <v>15</v>
      </c>
      <c r="G7270" s="175">
        <v>16.569220000000001</v>
      </c>
    </row>
    <row r="7271" spans="1:7" s="131" customFormat="1" ht="51.75" x14ac:dyDescent="0.25">
      <c r="A7271" s="143" t="s">
        <v>3118</v>
      </c>
      <c r="B7271" s="149" t="s">
        <v>3187</v>
      </c>
      <c r="C7271" s="40">
        <v>2022</v>
      </c>
      <c r="D7271" s="41" t="s">
        <v>110</v>
      </c>
      <c r="E7271" s="112">
        <v>1</v>
      </c>
      <c r="F7271" s="112">
        <v>15</v>
      </c>
      <c r="G7271" s="175">
        <v>16.569220000000001</v>
      </c>
    </row>
    <row r="7272" spans="1:7" s="131" customFormat="1" ht="51.75" x14ac:dyDescent="0.25">
      <c r="A7272" s="143" t="s">
        <v>3118</v>
      </c>
      <c r="B7272" s="149" t="s">
        <v>3187</v>
      </c>
      <c r="C7272" s="40">
        <v>2022</v>
      </c>
      <c r="D7272" s="41" t="s">
        <v>110</v>
      </c>
      <c r="E7272" s="112">
        <v>1</v>
      </c>
      <c r="F7272" s="112">
        <v>15</v>
      </c>
      <c r="G7272" s="175">
        <v>16.569220000000001</v>
      </c>
    </row>
    <row r="7273" spans="1:7" s="131" customFormat="1" ht="51.75" x14ac:dyDescent="0.25">
      <c r="A7273" s="143" t="s">
        <v>3118</v>
      </c>
      <c r="B7273" s="149" t="s">
        <v>3187</v>
      </c>
      <c r="C7273" s="40">
        <v>2022</v>
      </c>
      <c r="D7273" s="41" t="s">
        <v>110</v>
      </c>
      <c r="E7273" s="112">
        <v>1</v>
      </c>
      <c r="F7273" s="112">
        <v>15</v>
      </c>
      <c r="G7273" s="175">
        <v>16.569220000000001</v>
      </c>
    </row>
    <row r="7274" spans="1:7" s="131" customFormat="1" ht="51.75" x14ac:dyDescent="0.25">
      <c r="A7274" s="143" t="s">
        <v>3118</v>
      </c>
      <c r="B7274" s="149" t="s">
        <v>3187</v>
      </c>
      <c r="C7274" s="40">
        <v>2022</v>
      </c>
      <c r="D7274" s="41" t="s">
        <v>110</v>
      </c>
      <c r="E7274" s="112">
        <v>1</v>
      </c>
      <c r="F7274" s="112">
        <v>15</v>
      </c>
      <c r="G7274" s="175">
        <v>16.569220000000001</v>
      </c>
    </row>
    <row r="7275" spans="1:7" s="131" customFormat="1" ht="51.75" x14ac:dyDescent="0.25">
      <c r="A7275" s="143" t="s">
        <v>3118</v>
      </c>
      <c r="B7275" s="149" t="s">
        <v>3187</v>
      </c>
      <c r="C7275" s="40">
        <v>2022</v>
      </c>
      <c r="D7275" s="41" t="s">
        <v>110</v>
      </c>
      <c r="E7275" s="112">
        <v>1</v>
      </c>
      <c r="F7275" s="112">
        <v>15</v>
      </c>
      <c r="G7275" s="175">
        <v>16.569220000000001</v>
      </c>
    </row>
    <row r="7276" spans="1:7" s="131" customFormat="1" ht="51.75" x14ac:dyDescent="0.25">
      <c r="A7276" s="143" t="s">
        <v>3118</v>
      </c>
      <c r="B7276" s="149" t="s">
        <v>3187</v>
      </c>
      <c r="C7276" s="40">
        <v>2022</v>
      </c>
      <c r="D7276" s="41" t="s">
        <v>110</v>
      </c>
      <c r="E7276" s="112">
        <v>1</v>
      </c>
      <c r="F7276" s="112">
        <v>15</v>
      </c>
      <c r="G7276" s="175">
        <v>16.569220000000001</v>
      </c>
    </row>
    <row r="7277" spans="1:7" s="131" customFormat="1" ht="51.75" x14ac:dyDescent="0.25">
      <c r="A7277" s="143" t="s">
        <v>3118</v>
      </c>
      <c r="B7277" s="149" t="s">
        <v>3187</v>
      </c>
      <c r="C7277" s="40">
        <v>2022</v>
      </c>
      <c r="D7277" s="41" t="s">
        <v>110</v>
      </c>
      <c r="E7277" s="112">
        <v>1</v>
      </c>
      <c r="F7277" s="112">
        <v>15</v>
      </c>
      <c r="G7277" s="175">
        <v>16.569220000000001</v>
      </c>
    </row>
    <row r="7278" spans="1:7" s="131" customFormat="1" ht="51.75" x14ac:dyDescent="0.25">
      <c r="A7278" s="143" t="s">
        <v>3118</v>
      </c>
      <c r="B7278" s="149" t="s">
        <v>3187</v>
      </c>
      <c r="C7278" s="40">
        <v>2022</v>
      </c>
      <c r="D7278" s="41" t="s">
        <v>110</v>
      </c>
      <c r="E7278" s="112">
        <v>1</v>
      </c>
      <c r="F7278" s="112">
        <v>15</v>
      </c>
      <c r="G7278" s="175">
        <v>16.569220000000001</v>
      </c>
    </row>
    <row r="7279" spans="1:7" s="131" customFormat="1" ht="51.75" x14ac:dyDescent="0.25">
      <c r="A7279" s="143" t="s">
        <v>3118</v>
      </c>
      <c r="B7279" s="149" t="s">
        <v>3187</v>
      </c>
      <c r="C7279" s="40">
        <v>2022</v>
      </c>
      <c r="D7279" s="41" t="s">
        <v>110</v>
      </c>
      <c r="E7279" s="112">
        <v>1</v>
      </c>
      <c r="F7279" s="112">
        <v>15</v>
      </c>
      <c r="G7279" s="175">
        <v>16.569220000000001</v>
      </c>
    </row>
    <row r="7280" spans="1:7" s="131" customFormat="1" ht="51.75" x14ac:dyDescent="0.25">
      <c r="A7280" s="143" t="s">
        <v>3118</v>
      </c>
      <c r="B7280" s="149" t="s">
        <v>3187</v>
      </c>
      <c r="C7280" s="40">
        <v>2022</v>
      </c>
      <c r="D7280" s="41" t="s">
        <v>110</v>
      </c>
      <c r="E7280" s="112">
        <v>1</v>
      </c>
      <c r="F7280" s="112">
        <v>15</v>
      </c>
      <c r="G7280" s="175">
        <v>16.569220000000001</v>
      </c>
    </row>
    <row r="7281" spans="1:7" s="131" customFormat="1" ht="51.75" x14ac:dyDescent="0.25">
      <c r="A7281" s="143" t="s">
        <v>3118</v>
      </c>
      <c r="B7281" s="149" t="s">
        <v>3187</v>
      </c>
      <c r="C7281" s="40">
        <v>2022</v>
      </c>
      <c r="D7281" s="41" t="s">
        <v>110</v>
      </c>
      <c r="E7281" s="112">
        <v>1</v>
      </c>
      <c r="F7281" s="112">
        <v>15</v>
      </c>
      <c r="G7281" s="175">
        <v>16.569220000000001</v>
      </c>
    </row>
    <row r="7282" spans="1:7" s="131" customFormat="1" ht="51.75" x14ac:dyDescent="0.25">
      <c r="A7282" s="143" t="s">
        <v>3118</v>
      </c>
      <c r="B7282" s="149" t="s">
        <v>3187</v>
      </c>
      <c r="C7282" s="40">
        <v>2022</v>
      </c>
      <c r="D7282" s="41" t="s">
        <v>110</v>
      </c>
      <c r="E7282" s="112">
        <v>1</v>
      </c>
      <c r="F7282" s="112">
        <v>15</v>
      </c>
      <c r="G7282" s="175">
        <v>16.569220000000001</v>
      </c>
    </row>
    <row r="7283" spans="1:7" s="131" customFormat="1" ht="51.75" x14ac:dyDescent="0.25">
      <c r="A7283" s="143" t="s">
        <v>3118</v>
      </c>
      <c r="B7283" s="149" t="s">
        <v>3187</v>
      </c>
      <c r="C7283" s="40">
        <v>2022</v>
      </c>
      <c r="D7283" s="41" t="s">
        <v>110</v>
      </c>
      <c r="E7283" s="112">
        <v>1</v>
      </c>
      <c r="F7283" s="112">
        <v>15</v>
      </c>
      <c r="G7283" s="175">
        <v>16.569220000000001</v>
      </c>
    </row>
    <row r="7284" spans="1:7" s="131" customFormat="1" ht="51.75" x14ac:dyDescent="0.25">
      <c r="A7284" s="143" t="s">
        <v>3118</v>
      </c>
      <c r="B7284" s="149" t="s">
        <v>3187</v>
      </c>
      <c r="C7284" s="40">
        <v>2022</v>
      </c>
      <c r="D7284" s="41" t="s">
        <v>110</v>
      </c>
      <c r="E7284" s="112">
        <v>1</v>
      </c>
      <c r="F7284" s="112">
        <v>15</v>
      </c>
      <c r="G7284" s="175">
        <v>16.569220000000001</v>
      </c>
    </row>
    <row r="7285" spans="1:7" s="131" customFormat="1" ht="51.75" x14ac:dyDescent="0.25">
      <c r="A7285" s="143" t="s">
        <v>3118</v>
      </c>
      <c r="B7285" s="149" t="s">
        <v>3187</v>
      </c>
      <c r="C7285" s="40">
        <v>2022</v>
      </c>
      <c r="D7285" s="41" t="s">
        <v>110</v>
      </c>
      <c r="E7285" s="112">
        <v>1</v>
      </c>
      <c r="F7285" s="112">
        <v>15</v>
      </c>
      <c r="G7285" s="175">
        <v>4.6399900000000001</v>
      </c>
    </row>
    <row r="7286" spans="1:7" s="131" customFormat="1" ht="51.75" x14ac:dyDescent="0.25">
      <c r="A7286" s="143" t="s">
        <v>3118</v>
      </c>
      <c r="B7286" s="149" t="s">
        <v>3187</v>
      </c>
      <c r="C7286" s="40">
        <v>2022</v>
      </c>
      <c r="D7286" s="41" t="s">
        <v>110</v>
      </c>
      <c r="E7286" s="112">
        <v>1</v>
      </c>
      <c r="F7286" s="112">
        <v>15</v>
      </c>
      <c r="G7286" s="175">
        <v>4.6399900000000001</v>
      </c>
    </row>
    <row r="7287" spans="1:7" s="131" customFormat="1" ht="51.75" x14ac:dyDescent="0.25">
      <c r="A7287" s="143" t="s">
        <v>3118</v>
      </c>
      <c r="B7287" s="149" t="s">
        <v>3187</v>
      </c>
      <c r="C7287" s="40">
        <v>2022</v>
      </c>
      <c r="D7287" s="41" t="s">
        <v>110</v>
      </c>
      <c r="E7287" s="112">
        <v>1</v>
      </c>
      <c r="F7287" s="112">
        <v>15</v>
      </c>
      <c r="G7287" s="175">
        <v>4.5399899999999995</v>
      </c>
    </row>
    <row r="7288" spans="1:7" s="131" customFormat="1" ht="51.75" x14ac:dyDescent="0.25">
      <c r="A7288" s="143" t="s">
        <v>3118</v>
      </c>
      <c r="B7288" s="149" t="s">
        <v>3187</v>
      </c>
      <c r="C7288" s="40">
        <v>2022</v>
      </c>
      <c r="D7288" s="41" t="s">
        <v>110</v>
      </c>
      <c r="E7288" s="112">
        <v>1</v>
      </c>
      <c r="F7288" s="112">
        <v>15</v>
      </c>
      <c r="G7288" s="175">
        <v>4.5399899999999995</v>
      </c>
    </row>
    <row r="7289" spans="1:7" s="131" customFormat="1" ht="51.75" x14ac:dyDescent="0.25">
      <c r="A7289" s="143" t="s">
        <v>3118</v>
      </c>
      <c r="B7289" s="149" t="s">
        <v>3187</v>
      </c>
      <c r="C7289" s="40">
        <v>2022</v>
      </c>
      <c r="D7289" s="41" t="s">
        <v>110</v>
      </c>
      <c r="E7289" s="112">
        <v>1</v>
      </c>
      <c r="F7289" s="112">
        <v>15</v>
      </c>
      <c r="G7289" s="175">
        <v>4.5399899999999995</v>
      </c>
    </row>
    <row r="7290" spans="1:7" s="131" customFormat="1" ht="51.75" x14ac:dyDescent="0.25">
      <c r="A7290" s="143" t="s">
        <v>3118</v>
      </c>
      <c r="B7290" s="149" t="s">
        <v>3187</v>
      </c>
      <c r="C7290" s="40">
        <v>2022</v>
      </c>
      <c r="D7290" s="41" t="s">
        <v>110</v>
      </c>
      <c r="E7290" s="112">
        <v>1</v>
      </c>
      <c r="F7290" s="112">
        <v>15</v>
      </c>
      <c r="G7290" s="175">
        <v>4.5399899999999995</v>
      </c>
    </row>
    <row r="7291" spans="1:7" s="131" customFormat="1" ht="51.75" x14ac:dyDescent="0.25">
      <c r="A7291" s="143" t="s">
        <v>3118</v>
      </c>
      <c r="B7291" s="149" t="s">
        <v>3187</v>
      </c>
      <c r="C7291" s="40">
        <v>2022</v>
      </c>
      <c r="D7291" s="41" t="s">
        <v>110</v>
      </c>
      <c r="E7291" s="112">
        <v>1</v>
      </c>
      <c r="F7291" s="112">
        <v>15</v>
      </c>
      <c r="G7291" s="175">
        <v>4.5399899999999995</v>
      </c>
    </row>
    <row r="7292" spans="1:7" s="131" customFormat="1" ht="51.75" x14ac:dyDescent="0.25">
      <c r="A7292" s="143" t="s">
        <v>3118</v>
      </c>
      <c r="B7292" s="149" t="s">
        <v>3187</v>
      </c>
      <c r="C7292" s="40">
        <v>2022</v>
      </c>
      <c r="D7292" s="41" t="s">
        <v>110</v>
      </c>
      <c r="E7292" s="112">
        <v>1</v>
      </c>
      <c r="F7292" s="112">
        <v>15</v>
      </c>
      <c r="G7292" s="175">
        <v>4.5399899999999995</v>
      </c>
    </row>
    <row r="7293" spans="1:7" s="131" customFormat="1" ht="51.75" x14ac:dyDescent="0.25">
      <c r="A7293" s="143" t="s">
        <v>3118</v>
      </c>
      <c r="B7293" s="149" t="s">
        <v>3187</v>
      </c>
      <c r="C7293" s="40">
        <v>2022</v>
      </c>
      <c r="D7293" s="41" t="s">
        <v>110</v>
      </c>
      <c r="E7293" s="112">
        <v>1</v>
      </c>
      <c r="F7293" s="112">
        <v>15</v>
      </c>
      <c r="G7293" s="175">
        <v>4.5399899999999995</v>
      </c>
    </row>
    <row r="7294" spans="1:7" s="131" customFormat="1" ht="51.75" x14ac:dyDescent="0.25">
      <c r="A7294" s="143" t="s">
        <v>3118</v>
      </c>
      <c r="B7294" s="149" t="s">
        <v>3187</v>
      </c>
      <c r="C7294" s="40">
        <v>2022</v>
      </c>
      <c r="D7294" s="41" t="s">
        <v>110</v>
      </c>
      <c r="E7294" s="112">
        <v>1</v>
      </c>
      <c r="F7294" s="112">
        <v>15</v>
      </c>
      <c r="G7294" s="175">
        <v>4.5399899999999995</v>
      </c>
    </row>
    <row r="7295" spans="1:7" s="131" customFormat="1" ht="51.75" x14ac:dyDescent="0.25">
      <c r="A7295" s="143" t="s">
        <v>3118</v>
      </c>
      <c r="B7295" s="149" t="s">
        <v>3187</v>
      </c>
      <c r="C7295" s="40">
        <v>2022</v>
      </c>
      <c r="D7295" s="41" t="s">
        <v>110</v>
      </c>
      <c r="E7295" s="112">
        <v>1</v>
      </c>
      <c r="F7295" s="112">
        <v>15</v>
      </c>
      <c r="G7295" s="175">
        <v>4.5399899999999995</v>
      </c>
    </row>
    <row r="7296" spans="1:7" s="131" customFormat="1" ht="51.75" x14ac:dyDescent="0.25">
      <c r="A7296" s="143" t="s">
        <v>3118</v>
      </c>
      <c r="B7296" s="149" t="s">
        <v>3187</v>
      </c>
      <c r="C7296" s="40">
        <v>2022</v>
      </c>
      <c r="D7296" s="41" t="s">
        <v>110</v>
      </c>
      <c r="E7296" s="112">
        <v>1</v>
      </c>
      <c r="F7296" s="112">
        <v>15</v>
      </c>
      <c r="G7296" s="175">
        <v>4.5399899999999995</v>
      </c>
    </row>
    <row r="7297" spans="1:7" s="131" customFormat="1" ht="51.75" x14ac:dyDescent="0.25">
      <c r="A7297" s="143" t="s">
        <v>3118</v>
      </c>
      <c r="B7297" s="149" t="s">
        <v>3187</v>
      </c>
      <c r="C7297" s="40">
        <v>2022</v>
      </c>
      <c r="D7297" s="41" t="s">
        <v>110</v>
      </c>
      <c r="E7297" s="112">
        <v>1</v>
      </c>
      <c r="F7297" s="112">
        <v>15</v>
      </c>
      <c r="G7297" s="175">
        <v>4.5399899999999995</v>
      </c>
    </row>
    <row r="7298" spans="1:7" s="131" customFormat="1" ht="51.75" x14ac:dyDescent="0.25">
      <c r="A7298" s="143" t="s">
        <v>3118</v>
      </c>
      <c r="B7298" s="149" t="s">
        <v>3187</v>
      </c>
      <c r="C7298" s="40">
        <v>2022</v>
      </c>
      <c r="D7298" s="41" t="s">
        <v>110</v>
      </c>
      <c r="E7298" s="112">
        <v>1</v>
      </c>
      <c r="F7298" s="112">
        <v>15</v>
      </c>
      <c r="G7298" s="175">
        <v>4.5399899999999995</v>
      </c>
    </row>
    <row r="7299" spans="1:7" s="131" customFormat="1" ht="51.75" x14ac:dyDescent="0.25">
      <c r="A7299" s="143" t="s">
        <v>3118</v>
      </c>
      <c r="B7299" s="149" t="s">
        <v>3187</v>
      </c>
      <c r="C7299" s="40">
        <v>2022</v>
      </c>
      <c r="D7299" s="41" t="s">
        <v>110</v>
      </c>
      <c r="E7299" s="112">
        <v>1</v>
      </c>
      <c r="F7299" s="112">
        <v>15</v>
      </c>
      <c r="G7299" s="175">
        <v>4.5399899999999995</v>
      </c>
    </row>
    <row r="7300" spans="1:7" s="131" customFormat="1" ht="51.75" x14ac:dyDescent="0.25">
      <c r="A7300" s="143" t="s">
        <v>3118</v>
      </c>
      <c r="B7300" s="149" t="s">
        <v>3187</v>
      </c>
      <c r="C7300" s="40">
        <v>2022</v>
      </c>
      <c r="D7300" s="41" t="s">
        <v>110</v>
      </c>
      <c r="E7300" s="112">
        <v>1</v>
      </c>
      <c r="F7300" s="112">
        <v>15</v>
      </c>
      <c r="G7300" s="175">
        <v>4.5399899999999995</v>
      </c>
    </row>
    <row r="7301" spans="1:7" s="131" customFormat="1" ht="51.75" x14ac:dyDescent="0.25">
      <c r="A7301" s="143" t="s">
        <v>3118</v>
      </c>
      <c r="B7301" s="149" t="s">
        <v>3187</v>
      </c>
      <c r="C7301" s="40">
        <v>2022</v>
      </c>
      <c r="D7301" s="41" t="s">
        <v>110</v>
      </c>
      <c r="E7301" s="112">
        <v>1</v>
      </c>
      <c r="F7301" s="112">
        <v>15</v>
      </c>
      <c r="G7301" s="175">
        <v>4.5399899999999995</v>
      </c>
    </row>
    <row r="7302" spans="1:7" s="131" customFormat="1" ht="51.75" x14ac:dyDescent="0.25">
      <c r="A7302" s="143" t="s">
        <v>3118</v>
      </c>
      <c r="B7302" s="149" t="s">
        <v>3187</v>
      </c>
      <c r="C7302" s="40">
        <v>2022</v>
      </c>
      <c r="D7302" s="41" t="s">
        <v>110</v>
      </c>
      <c r="E7302" s="112">
        <v>1</v>
      </c>
      <c r="F7302" s="112">
        <v>15</v>
      </c>
      <c r="G7302" s="175">
        <v>4.5399899999999995</v>
      </c>
    </row>
    <row r="7303" spans="1:7" s="131" customFormat="1" ht="51.75" x14ac:dyDescent="0.25">
      <c r="A7303" s="143" t="s">
        <v>3118</v>
      </c>
      <c r="B7303" s="149" t="s">
        <v>3187</v>
      </c>
      <c r="C7303" s="40">
        <v>2022</v>
      </c>
      <c r="D7303" s="41" t="s">
        <v>110</v>
      </c>
      <c r="E7303" s="112">
        <v>1</v>
      </c>
      <c r="F7303" s="112">
        <v>15</v>
      </c>
      <c r="G7303" s="175">
        <v>4.5394199999999998</v>
      </c>
    </row>
    <row r="7304" spans="1:7" s="131" customFormat="1" ht="51.75" x14ac:dyDescent="0.25">
      <c r="A7304" s="143" t="s">
        <v>3118</v>
      </c>
      <c r="B7304" s="149" t="s">
        <v>3187</v>
      </c>
      <c r="C7304" s="40">
        <v>2022</v>
      </c>
      <c r="D7304" s="41" t="s">
        <v>110</v>
      </c>
      <c r="E7304" s="112">
        <v>1</v>
      </c>
      <c r="F7304" s="112">
        <v>10</v>
      </c>
      <c r="G7304" s="175">
        <v>2.6433200000000001</v>
      </c>
    </row>
    <row r="7305" spans="1:7" s="131" customFormat="1" ht="51.75" x14ac:dyDescent="0.25">
      <c r="A7305" s="143" t="s">
        <v>3118</v>
      </c>
      <c r="B7305" s="149" t="s">
        <v>3187</v>
      </c>
      <c r="C7305" s="40">
        <v>2022</v>
      </c>
      <c r="D7305" s="41" t="s">
        <v>110</v>
      </c>
      <c r="E7305" s="112">
        <v>1</v>
      </c>
      <c r="F7305" s="112">
        <v>15</v>
      </c>
      <c r="G7305" s="175">
        <v>2.6433200000000001</v>
      </c>
    </row>
    <row r="7306" spans="1:7" s="131" customFormat="1" ht="51.75" x14ac:dyDescent="0.25">
      <c r="A7306" s="143" t="s">
        <v>3118</v>
      </c>
      <c r="B7306" s="149" t="s">
        <v>3187</v>
      </c>
      <c r="C7306" s="40">
        <v>2022</v>
      </c>
      <c r="D7306" s="41" t="s">
        <v>110</v>
      </c>
      <c r="E7306" s="112">
        <v>1</v>
      </c>
      <c r="F7306" s="112">
        <v>15</v>
      </c>
      <c r="G7306" s="175">
        <v>2.6433200000000001</v>
      </c>
    </row>
    <row r="7307" spans="1:7" s="131" customFormat="1" ht="51.75" x14ac:dyDescent="0.25">
      <c r="A7307" s="143" t="s">
        <v>3118</v>
      </c>
      <c r="B7307" s="149" t="s">
        <v>3187</v>
      </c>
      <c r="C7307" s="40">
        <v>2022</v>
      </c>
      <c r="D7307" s="41" t="s">
        <v>110</v>
      </c>
      <c r="E7307" s="112">
        <v>1</v>
      </c>
      <c r="F7307" s="112">
        <v>15</v>
      </c>
      <c r="G7307" s="175">
        <v>2.6433200000000001</v>
      </c>
    </row>
    <row r="7308" spans="1:7" s="131" customFormat="1" ht="51.75" x14ac:dyDescent="0.25">
      <c r="A7308" s="143" t="s">
        <v>3118</v>
      </c>
      <c r="B7308" s="149" t="s">
        <v>3187</v>
      </c>
      <c r="C7308" s="40">
        <v>2022</v>
      </c>
      <c r="D7308" s="41" t="s">
        <v>110</v>
      </c>
      <c r="E7308" s="112">
        <v>1</v>
      </c>
      <c r="F7308" s="112">
        <v>15</v>
      </c>
      <c r="G7308" s="175">
        <v>19.830200000000001</v>
      </c>
    </row>
    <row r="7309" spans="1:7" s="131" customFormat="1" ht="51.75" x14ac:dyDescent="0.25">
      <c r="A7309" s="143" t="s">
        <v>3118</v>
      </c>
      <c r="B7309" s="149" t="s">
        <v>3187</v>
      </c>
      <c r="C7309" s="40">
        <v>2022</v>
      </c>
      <c r="D7309" s="41" t="s">
        <v>110</v>
      </c>
      <c r="E7309" s="112">
        <v>1</v>
      </c>
      <c r="F7309" s="112">
        <v>15</v>
      </c>
      <c r="G7309" s="175">
        <v>16.140920000000001</v>
      </c>
    </row>
    <row r="7310" spans="1:7" s="131" customFormat="1" ht="51.75" x14ac:dyDescent="0.25">
      <c r="A7310" s="143" t="s">
        <v>3118</v>
      </c>
      <c r="B7310" s="149" t="s">
        <v>3187</v>
      </c>
      <c r="C7310" s="40">
        <v>2022</v>
      </c>
      <c r="D7310" s="41" t="s">
        <v>110</v>
      </c>
      <c r="E7310" s="112">
        <v>1</v>
      </c>
      <c r="F7310" s="112">
        <v>15</v>
      </c>
      <c r="G7310" s="175">
        <v>2.6433200000000001</v>
      </c>
    </row>
    <row r="7311" spans="1:7" s="131" customFormat="1" ht="51.75" x14ac:dyDescent="0.25">
      <c r="A7311" s="143" t="s">
        <v>3118</v>
      </c>
      <c r="B7311" s="149" t="s">
        <v>3187</v>
      </c>
      <c r="C7311" s="40">
        <v>2022</v>
      </c>
      <c r="D7311" s="41" t="s">
        <v>110</v>
      </c>
      <c r="E7311" s="112">
        <v>1</v>
      </c>
      <c r="F7311" s="112">
        <v>15</v>
      </c>
      <c r="G7311" s="175">
        <v>2.6433200000000001</v>
      </c>
    </row>
    <row r="7312" spans="1:7" s="131" customFormat="1" ht="51.75" x14ac:dyDescent="0.25">
      <c r="A7312" s="143" t="s">
        <v>3118</v>
      </c>
      <c r="B7312" s="149" t="s">
        <v>3187</v>
      </c>
      <c r="C7312" s="40">
        <v>2022</v>
      </c>
      <c r="D7312" s="41" t="s">
        <v>110</v>
      </c>
      <c r="E7312" s="112">
        <v>1</v>
      </c>
      <c r="F7312" s="112">
        <v>15</v>
      </c>
      <c r="G7312" s="175">
        <v>2.6433200000000001</v>
      </c>
    </row>
    <row r="7313" spans="1:7" s="131" customFormat="1" ht="51.75" x14ac:dyDescent="0.25">
      <c r="A7313" s="143" t="s">
        <v>3118</v>
      </c>
      <c r="B7313" s="149" t="s">
        <v>3187</v>
      </c>
      <c r="C7313" s="40">
        <v>2022</v>
      </c>
      <c r="D7313" s="41" t="s">
        <v>110</v>
      </c>
      <c r="E7313" s="112">
        <v>1</v>
      </c>
      <c r="F7313" s="112">
        <v>15</v>
      </c>
      <c r="G7313" s="175">
        <v>16.439220000000002</v>
      </c>
    </row>
    <row r="7314" spans="1:7" s="131" customFormat="1" ht="51.75" x14ac:dyDescent="0.25">
      <c r="A7314" s="143" t="s">
        <v>3118</v>
      </c>
      <c r="B7314" s="149" t="s">
        <v>3187</v>
      </c>
      <c r="C7314" s="40">
        <v>2022</v>
      </c>
      <c r="D7314" s="41" t="s">
        <v>110</v>
      </c>
      <c r="E7314" s="112">
        <v>1</v>
      </c>
      <c r="F7314" s="112">
        <v>15</v>
      </c>
      <c r="G7314" s="175">
        <v>16.140920000000001</v>
      </c>
    </row>
    <row r="7315" spans="1:7" s="131" customFormat="1" ht="51.75" x14ac:dyDescent="0.25">
      <c r="A7315" s="143" t="s">
        <v>3118</v>
      </c>
      <c r="B7315" s="149" t="s">
        <v>3187</v>
      </c>
      <c r="C7315" s="40">
        <v>2022</v>
      </c>
      <c r="D7315" s="41" t="s">
        <v>110</v>
      </c>
      <c r="E7315" s="112">
        <v>1</v>
      </c>
      <c r="F7315" s="112">
        <v>15</v>
      </c>
      <c r="G7315" s="175">
        <v>16.140920000000001</v>
      </c>
    </row>
    <row r="7316" spans="1:7" s="131" customFormat="1" ht="51.75" x14ac:dyDescent="0.25">
      <c r="A7316" s="143" t="s">
        <v>3118</v>
      </c>
      <c r="B7316" s="149" t="s">
        <v>3187</v>
      </c>
      <c r="C7316" s="40">
        <v>2022</v>
      </c>
      <c r="D7316" s="41" t="s">
        <v>110</v>
      </c>
      <c r="E7316" s="112">
        <v>1</v>
      </c>
      <c r="F7316" s="112">
        <v>15</v>
      </c>
      <c r="G7316" s="175">
        <v>16.140920000000001</v>
      </c>
    </row>
    <row r="7317" spans="1:7" s="131" customFormat="1" ht="51.75" x14ac:dyDescent="0.25">
      <c r="A7317" s="143" t="s">
        <v>3118</v>
      </c>
      <c r="B7317" s="149" t="s">
        <v>3187</v>
      </c>
      <c r="C7317" s="40">
        <v>2022</v>
      </c>
      <c r="D7317" s="41" t="s">
        <v>110</v>
      </c>
      <c r="E7317" s="112">
        <v>1</v>
      </c>
      <c r="F7317" s="112">
        <v>15</v>
      </c>
      <c r="G7317" s="175">
        <v>16.140920000000001</v>
      </c>
    </row>
    <row r="7318" spans="1:7" s="131" customFormat="1" ht="51.75" x14ac:dyDescent="0.25">
      <c r="A7318" s="143" t="s">
        <v>3118</v>
      </c>
      <c r="B7318" s="149" t="s">
        <v>3187</v>
      </c>
      <c r="C7318" s="40">
        <v>2022</v>
      </c>
      <c r="D7318" s="41" t="s">
        <v>110</v>
      </c>
      <c r="E7318" s="112">
        <v>1</v>
      </c>
      <c r="F7318" s="112">
        <v>15</v>
      </c>
      <c r="G7318" s="175">
        <v>16.140920000000001</v>
      </c>
    </row>
    <row r="7319" spans="1:7" s="131" customFormat="1" ht="51.75" x14ac:dyDescent="0.25">
      <c r="A7319" s="143" t="s">
        <v>3118</v>
      </c>
      <c r="B7319" s="149" t="s">
        <v>3187</v>
      </c>
      <c r="C7319" s="40">
        <v>2022</v>
      </c>
      <c r="D7319" s="41" t="s">
        <v>110</v>
      </c>
      <c r="E7319" s="112">
        <v>1</v>
      </c>
      <c r="F7319" s="112">
        <v>15</v>
      </c>
      <c r="G7319" s="175">
        <v>16.140920000000001</v>
      </c>
    </row>
    <row r="7320" spans="1:7" s="131" customFormat="1" ht="51.75" x14ac:dyDescent="0.25">
      <c r="A7320" s="143" t="s">
        <v>3118</v>
      </c>
      <c r="B7320" s="149" t="s">
        <v>3187</v>
      </c>
      <c r="C7320" s="40">
        <v>2022</v>
      </c>
      <c r="D7320" s="41" t="s">
        <v>110</v>
      </c>
      <c r="E7320" s="112">
        <v>1</v>
      </c>
      <c r="F7320" s="112">
        <v>15</v>
      </c>
      <c r="G7320" s="175">
        <v>2.6433200000000001</v>
      </c>
    </row>
    <row r="7321" spans="1:7" s="131" customFormat="1" ht="51.75" x14ac:dyDescent="0.25">
      <c r="A7321" s="143" t="s">
        <v>3118</v>
      </c>
      <c r="B7321" s="149" t="s">
        <v>3187</v>
      </c>
      <c r="C7321" s="40">
        <v>2022</v>
      </c>
      <c r="D7321" s="41" t="s">
        <v>110</v>
      </c>
      <c r="E7321" s="112">
        <v>1</v>
      </c>
      <c r="F7321" s="112">
        <v>15</v>
      </c>
      <c r="G7321" s="175">
        <v>2.6433200000000001</v>
      </c>
    </row>
    <row r="7322" spans="1:7" s="131" customFormat="1" ht="51.75" x14ac:dyDescent="0.25">
      <c r="A7322" s="143" t="s">
        <v>3118</v>
      </c>
      <c r="B7322" s="149" t="s">
        <v>3187</v>
      </c>
      <c r="C7322" s="40">
        <v>2022</v>
      </c>
      <c r="D7322" s="41" t="s">
        <v>110</v>
      </c>
      <c r="E7322" s="112">
        <v>1</v>
      </c>
      <c r="F7322" s="112">
        <v>15</v>
      </c>
      <c r="G7322" s="175">
        <v>2.6433200000000001</v>
      </c>
    </row>
    <row r="7323" spans="1:7" s="131" customFormat="1" ht="51.75" x14ac:dyDescent="0.25">
      <c r="A7323" s="143" t="s">
        <v>3118</v>
      </c>
      <c r="B7323" s="149" t="s">
        <v>3187</v>
      </c>
      <c r="C7323" s="40">
        <v>2022</v>
      </c>
      <c r="D7323" s="41" t="s">
        <v>110</v>
      </c>
      <c r="E7323" s="112">
        <v>1</v>
      </c>
      <c r="F7323" s="112">
        <v>10</v>
      </c>
      <c r="G7323" s="175">
        <v>2.6433200000000001</v>
      </c>
    </row>
    <row r="7324" spans="1:7" s="131" customFormat="1" ht="51.75" x14ac:dyDescent="0.25">
      <c r="A7324" s="143" t="s">
        <v>3118</v>
      </c>
      <c r="B7324" s="149" t="s">
        <v>3187</v>
      </c>
      <c r="C7324" s="40">
        <v>2022</v>
      </c>
      <c r="D7324" s="41" t="s">
        <v>110</v>
      </c>
      <c r="E7324" s="112">
        <v>1</v>
      </c>
      <c r="F7324" s="112">
        <v>15</v>
      </c>
      <c r="G7324" s="175">
        <v>23.9102</v>
      </c>
    </row>
    <row r="7325" spans="1:7" s="131" customFormat="1" ht="51.75" x14ac:dyDescent="0.25">
      <c r="A7325" s="143" t="s">
        <v>3118</v>
      </c>
      <c r="B7325" s="149" t="s">
        <v>3187</v>
      </c>
      <c r="C7325" s="40">
        <v>2022</v>
      </c>
      <c r="D7325" s="41" t="s">
        <v>110</v>
      </c>
      <c r="E7325" s="112">
        <v>1</v>
      </c>
      <c r="F7325" s="112">
        <v>15</v>
      </c>
      <c r="G7325" s="175">
        <v>23.9102</v>
      </c>
    </row>
    <row r="7326" spans="1:7" s="131" customFormat="1" ht="51.75" x14ac:dyDescent="0.25">
      <c r="A7326" s="143" t="s">
        <v>3118</v>
      </c>
      <c r="B7326" s="149" t="s">
        <v>3187</v>
      </c>
      <c r="C7326" s="40">
        <v>2022</v>
      </c>
      <c r="D7326" s="41" t="s">
        <v>110</v>
      </c>
      <c r="E7326" s="112">
        <v>1</v>
      </c>
      <c r="F7326" s="112">
        <v>15</v>
      </c>
      <c r="G7326" s="175">
        <v>23.9102</v>
      </c>
    </row>
    <row r="7327" spans="1:7" s="131" customFormat="1" ht="51.75" x14ac:dyDescent="0.25">
      <c r="A7327" s="143" t="s">
        <v>3118</v>
      </c>
      <c r="B7327" s="149" t="s">
        <v>3187</v>
      </c>
      <c r="C7327" s="40">
        <v>2022</v>
      </c>
      <c r="D7327" s="41" t="s">
        <v>110</v>
      </c>
      <c r="E7327" s="112">
        <v>1</v>
      </c>
      <c r="F7327" s="112">
        <v>15</v>
      </c>
      <c r="G7327" s="175">
        <v>23.9102</v>
      </c>
    </row>
    <row r="7328" spans="1:7" s="131" customFormat="1" ht="51.75" x14ac:dyDescent="0.25">
      <c r="A7328" s="143" t="s">
        <v>3118</v>
      </c>
      <c r="B7328" s="149" t="s">
        <v>3187</v>
      </c>
      <c r="C7328" s="40">
        <v>2022</v>
      </c>
      <c r="D7328" s="41" t="s">
        <v>110</v>
      </c>
      <c r="E7328" s="112">
        <v>1</v>
      </c>
      <c r="F7328" s="112">
        <v>15</v>
      </c>
      <c r="G7328" s="175">
        <v>23.9102</v>
      </c>
    </row>
    <row r="7329" spans="1:7" s="131" customFormat="1" ht="51.75" x14ac:dyDescent="0.25">
      <c r="A7329" s="143" t="s">
        <v>3118</v>
      </c>
      <c r="B7329" s="149" t="s">
        <v>3187</v>
      </c>
      <c r="C7329" s="40">
        <v>2022</v>
      </c>
      <c r="D7329" s="41" t="s">
        <v>110</v>
      </c>
      <c r="E7329" s="112">
        <v>1</v>
      </c>
      <c r="F7329" s="112">
        <v>15</v>
      </c>
      <c r="G7329" s="175">
        <v>23.9102</v>
      </c>
    </row>
    <row r="7330" spans="1:7" s="131" customFormat="1" ht="51.75" x14ac:dyDescent="0.25">
      <c r="A7330" s="143" t="s">
        <v>3118</v>
      </c>
      <c r="B7330" s="149" t="s">
        <v>3187</v>
      </c>
      <c r="C7330" s="40">
        <v>2022</v>
      </c>
      <c r="D7330" s="41" t="s">
        <v>110</v>
      </c>
      <c r="E7330" s="112">
        <v>1</v>
      </c>
      <c r="F7330" s="112">
        <v>15</v>
      </c>
      <c r="G7330" s="175">
        <v>23.9102</v>
      </c>
    </row>
    <row r="7331" spans="1:7" s="131" customFormat="1" ht="51.75" x14ac:dyDescent="0.25">
      <c r="A7331" s="143" t="s">
        <v>3118</v>
      </c>
      <c r="B7331" s="149" t="s">
        <v>3187</v>
      </c>
      <c r="C7331" s="40">
        <v>2022</v>
      </c>
      <c r="D7331" s="41" t="s">
        <v>110</v>
      </c>
      <c r="E7331" s="112">
        <v>1</v>
      </c>
      <c r="F7331" s="112">
        <v>15</v>
      </c>
      <c r="G7331" s="175">
        <v>23.9102</v>
      </c>
    </row>
    <row r="7332" spans="1:7" s="131" customFormat="1" ht="51.75" x14ac:dyDescent="0.25">
      <c r="A7332" s="143" t="s">
        <v>3118</v>
      </c>
      <c r="B7332" s="149" t="s">
        <v>3187</v>
      </c>
      <c r="C7332" s="40">
        <v>2022</v>
      </c>
      <c r="D7332" s="41" t="s">
        <v>110</v>
      </c>
      <c r="E7332" s="112">
        <v>1</v>
      </c>
      <c r="F7332" s="112">
        <v>15</v>
      </c>
      <c r="G7332" s="175">
        <v>23.9102</v>
      </c>
    </row>
    <row r="7333" spans="1:7" s="131" customFormat="1" ht="51.75" x14ac:dyDescent="0.25">
      <c r="A7333" s="143" t="s">
        <v>3118</v>
      </c>
      <c r="B7333" s="149" t="s">
        <v>3187</v>
      </c>
      <c r="C7333" s="40">
        <v>2022</v>
      </c>
      <c r="D7333" s="41" t="s">
        <v>110</v>
      </c>
      <c r="E7333" s="112">
        <v>1</v>
      </c>
      <c r="F7333" s="112">
        <v>15</v>
      </c>
      <c r="G7333" s="175">
        <v>23.9102</v>
      </c>
    </row>
    <row r="7334" spans="1:7" s="131" customFormat="1" ht="51.75" x14ac:dyDescent="0.25">
      <c r="A7334" s="143" t="s">
        <v>3118</v>
      </c>
      <c r="B7334" s="149" t="s">
        <v>3187</v>
      </c>
      <c r="C7334" s="40">
        <v>2022</v>
      </c>
      <c r="D7334" s="41" t="s">
        <v>110</v>
      </c>
      <c r="E7334" s="112">
        <v>1</v>
      </c>
      <c r="F7334" s="112">
        <v>15</v>
      </c>
      <c r="G7334" s="175">
        <v>23.9102</v>
      </c>
    </row>
    <row r="7335" spans="1:7" s="131" customFormat="1" ht="51.75" x14ac:dyDescent="0.25">
      <c r="A7335" s="143" t="s">
        <v>3118</v>
      </c>
      <c r="B7335" s="149" t="s">
        <v>3187</v>
      </c>
      <c r="C7335" s="40">
        <v>2022</v>
      </c>
      <c r="D7335" s="41" t="s">
        <v>110</v>
      </c>
      <c r="E7335" s="112">
        <v>1</v>
      </c>
      <c r="F7335" s="112">
        <v>15</v>
      </c>
      <c r="G7335" s="175">
        <v>23.9102</v>
      </c>
    </row>
    <row r="7336" spans="1:7" s="131" customFormat="1" ht="51.75" x14ac:dyDescent="0.25">
      <c r="A7336" s="143" t="s">
        <v>3118</v>
      </c>
      <c r="B7336" s="149" t="s">
        <v>3187</v>
      </c>
      <c r="C7336" s="40">
        <v>2022</v>
      </c>
      <c r="D7336" s="41" t="s">
        <v>110</v>
      </c>
      <c r="E7336" s="112">
        <v>1</v>
      </c>
      <c r="F7336" s="112">
        <v>15</v>
      </c>
      <c r="G7336" s="175">
        <v>23.9102</v>
      </c>
    </row>
    <row r="7337" spans="1:7" s="131" customFormat="1" ht="51.75" x14ac:dyDescent="0.25">
      <c r="A7337" s="143" t="s">
        <v>3118</v>
      </c>
      <c r="B7337" s="149" t="s">
        <v>3187</v>
      </c>
      <c r="C7337" s="40">
        <v>2022</v>
      </c>
      <c r="D7337" s="41" t="s">
        <v>110</v>
      </c>
      <c r="E7337" s="112">
        <v>1</v>
      </c>
      <c r="F7337" s="112">
        <v>15</v>
      </c>
      <c r="G7337" s="175">
        <v>24.171060000000001</v>
      </c>
    </row>
    <row r="7338" spans="1:7" s="131" customFormat="1" ht="51.75" x14ac:dyDescent="0.25">
      <c r="A7338" s="143" t="s">
        <v>3118</v>
      </c>
      <c r="B7338" s="149" t="s">
        <v>3187</v>
      </c>
      <c r="C7338" s="40">
        <v>2022</v>
      </c>
      <c r="D7338" s="41" t="s">
        <v>110</v>
      </c>
      <c r="E7338" s="112">
        <v>1</v>
      </c>
      <c r="F7338" s="112">
        <v>15</v>
      </c>
      <c r="G7338" s="175">
        <v>24.171060000000001</v>
      </c>
    </row>
    <row r="7339" spans="1:7" s="131" customFormat="1" ht="51.75" x14ac:dyDescent="0.25">
      <c r="A7339" s="143" t="s">
        <v>3118</v>
      </c>
      <c r="B7339" s="149" t="s">
        <v>3187</v>
      </c>
      <c r="C7339" s="40">
        <v>2022</v>
      </c>
      <c r="D7339" s="41" t="s">
        <v>110</v>
      </c>
      <c r="E7339" s="112">
        <v>1</v>
      </c>
      <c r="F7339" s="112">
        <v>15</v>
      </c>
      <c r="G7339" s="175">
        <v>24.171060000000001</v>
      </c>
    </row>
    <row r="7340" spans="1:7" s="131" customFormat="1" ht="51.75" x14ac:dyDescent="0.25">
      <c r="A7340" s="143" t="s">
        <v>3118</v>
      </c>
      <c r="B7340" s="149" t="s">
        <v>3187</v>
      </c>
      <c r="C7340" s="40">
        <v>2022</v>
      </c>
      <c r="D7340" s="41" t="s">
        <v>110</v>
      </c>
      <c r="E7340" s="112">
        <v>1</v>
      </c>
      <c r="F7340" s="112">
        <v>15</v>
      </c>
      <c r="G7340" s="175">
        <v>2.6433200000000001</v>
      </c>
    </row>
    <row r="7341" spans="1:7" s="131" customFormat="1" ht="51.75" x14ac:dyDescent="0.25">
      <c r="A7341" s="143" t="s">
        <v>3118</v>
      </c>
      <c r="B7341" s="149" t="s">
        <v>3187</v>
      </c>
      <c r="C7341" s="40">
        <v>2022</v>
      </c>
      <c r="D7341" s="41" t="s">
        <v>110</v>
      </c>
      <c r="E7341" s="112">
        <v>1</v>
      </c>
      <c r="F7341" s="112">
        <v>15</v>
      </c>
      <c r="G7341" s="175">
        <v>24.171060000000001</v>
      </c>
    </row>
    <row r="7342" spans="1:7" s="131" customFormat="1" ht="51.75" x14ac:dyDescent="0.25">
      <c r="A7342" s="143" t="s">
        <v>3118</v>
      </c>
      <c r="B7342" s="149" t="s">
        <v>3187</v>
      </c>
      <c r="C7342" s="40">
        <v>2022</v>
      </c>
      <c r="D7342" s="41" t="s">
        <v>110</v>
      </c>
      <c r="E7342" s="112">
        <v>1</v>
      </c>
      <c r="F7342" s="112">
        <v>15</v>
      </c>
      <c r="G7342" s="175">
        <v>24.171060000000001</v>
      </c>
    </row>
    <row r="7343" spans="1:7" s="131" customFormat="1" ht="51.75" x14ac:dyDescent="0.25">
      <c r="A7343" s="143" t="s">
        <v>3118</v>
      </c>
      <c r="B7343" s="149" t="s">
        <v>3187</v>
      </c>
      <c r="C7343" s="40">
        <v>2022</v>
      </c>
      <c r="D7343" s="41" t="s">
        <v>110</v>
      </c>
      <c r="E7343" s="112">
        <v>1</v>
      </c>
      <c r="F7343" s="112">
        <v>15</v>
      </c>
      <c r="G7343" s="175">
        <v>24.171060000000001</v>
      </c>
    </row>
    <row r="7344" spans="1:7" s="131" customFormat="1" ht="51.75" x14ac:dyDescent="0.25">
      <c r="A7344" s="143" t="s">
        <v>3118</v>
      </c>
      <c r="B7344" s="149" t="s">
        <v>3187</v>
      </c>
      <c r="C7344" s="40">
        <v>2022</v>
      </c>
      <c r="D7344" s="41" t="s">
        <v>110</v>
      </c>
      <c r="E7344" s="112">
        <v>1</v>
      </c>
      <c r="F7344" s="112">
        <v>15</v>
      </c>
      <c r="G7344" s="175">
        <v>2.6433200000000001</v>
      </c>
    </row>
    <row r="7345" spans="1:7" s="131" customFormat="1" ht="51.75" x14ac:dyDescent="0.25">
      <c r="A7345" s="143" t="s">
        <v>3118</v>
      </c>
      <c r="B7345" s="149" t="s">
        <v>3187</v>
      </c>
      <c r="C7345" s="40">
        <v>2022</v>
      </c>
      <c r="D7345" s="41" t="s">
        <v>110</v>
      </c>
      <c r="E7345" s="112">
        <v>1</v>
      </c>
      <c r="F7345" s="112">
        <v>15</v>
      </c>
      <c r="G7345" s="175">
        <v>2.6433200000000001</v>
      </c>
    </row>
    <row r="7346" spans="1:7" s="131" customFormat="1" ht="51.75" x14ac:dyDescent="0.25">
      <c r="A7346" s="143" t="s">
        <v>3118</v>
      </c>
      <c r="B7346" s="149" t="s">
        <v>3187</v>
      </c>
      <c r="C7346" s="40">
        <v>2022</v>
      </c>
      <c r="D7346" s="41" t="s">
        <v>110</v>
      </c>
      <c r="E7346" s="112">
        <v>1</v>
      </c>
      <c r="F7346" s="112">
        <v>15</v>
      </c>
      <c r="G7346" s="175">
        <v>2.6433200000000001</v>
      </c>
    </row>
    <row r="7347" spans="1:7" s="131" customFormat="1" ht="51.75" x14ac:dyDescent="0.25">
      <c r="A7347" s="143" t="s">
        <v>3118</v>
      </c>
      <c r="B7347" s="149" t="s">
        <v>3187</v>
      </c>
      <c r="C7347" s="40">
        <v>2022</v>
      </c>
      <c r="D7347" s="41" t="s">
        <v>110</v>
      </c>
      <c r="E7347" s="112">
        <v>1</v>
      </c>
      <c r="F7347" s="112">
        <v>15</v>
      </c>
      <c r="G7347" s="175">
        <v>2.6433200000000001</v>
      </c>
    </row>
    <row r="7348" spans="1:7" s="131" customFormat="1" ht="51.75" x14ac:dyDescent="0.25">
      <c r="A7348" s="143" t="s">
        <v>3118</v>
      </c>
      <c r="B7348" s="149" t="s">
        <v>3187</v>
      </c>
      <c r="C7348" s="40">
        <v>2022</v>
      </c>
      <c r="D7348" s="41" t="s">
        <v>110</v>
      </c>
      <c r="E7348" s="112">
        <v>1</v>
      </c>
      <c r="F7348" s="112">
        <v>15</v>
      </c>
      <c r="G7348" s="175">
        <v>2.6433200000000001</v>
      </c>
    </row>
    <row r="7349" spans="1:7" s="131" customFormat="1" ht="51.75" x14ac:dyDescent="0.25">
      <c r="A7349" s="143" t="s">
        <v>3118</v>
      </c>
      <c r="B7349" s="149" t="s">
        <v>3187</v>
      </c>
      <c r="C7349" s="40">
        <v>2022</v>
      </c>
      <c r="D7349" s="41" t="s">
        <v>110</v>
      </c>
      <c r="E7349" s="112">
        <v>1</v>
      </c>
      <c r="F7349" s="112">
        <v>15</v>
      </c>
      <c r="G7349" s="175">
        <v>2.6433200000000001</v>
      </c>
    </row>
    <row r="7350" spans="1:7" s="131" customFormat="1" ht="51.75" x14ac:dyDescent="0.25">
      <c r="A7350" s="143" t="s">
        <v>3118</v>
      </c>
      <c r="B7350" s="149" t="s">
        <v>3187</v>
      </c>
      <c r="C7350" s="40">
        <v>2022</v>
      </c>
      <c r="D7350" s="41" t="s">
        <v>110</v>
      </c>
      <c r="E7350" s="112">
        <v>1</v>
      </c>
      <c r="F7350" s="112">
        <v>15</v>
      </c>
      <c r="G7350" s="175">
        <v>2.6433200000000001</v>
      </c>
    </row>
    <row r="7351" spans="1:7" s="131" customFormat="1" ht="51.75" x14ac:dyDescent="0.25">
      <c r="A7351" s="143" t="s">
        <v>3118</v>
      </c>
      <c r="B7351" s="149" t="s">
        <v>3187</v>
      </c>
      <c r="C7351" s="40">
        <v>2022</v>
      </c>
      <c r="D7351" s="41" t="s">
        <v>110</v>
      </c>
      <c r="E7351" s="112">
        <v>1</v>
      </c>
      <c r="F7351" s="112">
        <v>15</v>
      </c>
      <c r="G7351" s="175">
        <v>2.6433200000000001</v>
      </c>
    </row>
    <row r="7352" spans="1:7" s="131" customFormat="1" ht="51.75" x14ac:dyDescent="0.25">
      <c r="A7352" s="143" t="s">
        <v>3118</v>
      </c>
      <c r="B7352" s="149" t="s">
        <v>3187</v>
      </c>
      <c r="C7352" s="40">
        <v>2022</v>
      </c>
      <c r="D7352" s="41" t="s">
        <v>110</v>
      </c>
      <c r="E7352" s="112">
        <v>1</v>
      </c>
      <c r="F7352" s="112">
        <v>15</v>
      </c>
      <c r="G7352" s="175">
        <v>2.6433200000000001</v>
      </c>
    </row>
    <row r="7353" spans="1:7" s="131" customFormat="1" ht="51.75" x14ac:dyDescent="0.25">
      <c r="A7353" s="143" t="s">
        <v>3118</v>
      </c>
      <c r="B7353" s="149" t="s">
        <v>3187</v>
      </c>
      <c r="C7353" s="40">
        <v>2022</v>
      </c>
      <c r="D7353" s="41" t="s">
        <v>110</v>
      </c>
      <c r="E7353" s="112">
        <v>1</v>
      </c>
      <c r="F7353" s="112">
        <v>10</v>
      </c>
      <c r="G7353" s="175">
        <v>2.6433200000000001</v>
      </c>
    </row>
    <row r="7354" spans="1:7" s="131" customFormat="1" ht="51.75" x14ac:dyDescent="0.25">
      <c r="A7354" s="143" t="s">
        <v>3118</v>
      </c>
      <c r="B7354" s="149" t="s">
        <v>3187</v>
      </c>
      <c r="C7354" s="40">
        <v>2022</v>
      </c>
      <c r="D7354" s="41" t="s">
        <v>110</v>
      </c>
      <c r="E7354" s="112">
        <v>1</v>
      </c>
      <c r="F7354" s="112">
        <v>15</v>
      </c>
      <c r="G7354" s="175">
        <v>2.6433200000000001</v>
      </c>
    </row>
    <row r="7355" spans="1:7" s="131" customFormat="1" ht="51.75" x14ac:dyDescent="0.25">
      <c r="A7355" s="143" t="s">
        <v>3118</v>
      </c>
      <c r="B7355" s="149" t="s">
        <v>3187</v>
      </c>
      <c r="C7355" s="40">
        <v>2022</v>
      </c>
      <c r="D7355" s="41" t="s">
        <v>110</v>
      </c>
      <c r="E7355" s="112">
        <v>1</v>
      </c>
      <c r="F7355" s="112">
        <v>15</v>
      </c>
      <c r="G7355" s="175">
        <v>2.6433200000000001</v>
      </c>
    </row>
    <row r="7356" spans="1:7" s="131" customFormat="1" ht="51.75" x14ac:dyDescent="0.25">
      <c r="A7356" s="143" t="s">
        <v>3118</v>
      </c>
      <c r="B7356" s="149" t="s">
        <v>3187</v>
      </c>
      <c r="C7356" s="40">
        <v>2022</v>
      </c>
      <c r="D7356" s="41" t="s">
        <v>110</v>
      </c>
      <c r="E7356" s="112">
        <v>1</v>
      </c>
      <c r="F7356" s="112">
        <v>15</v>
      </c>
      <c r="G7356" s="175">
        <v>2.6433200000000001</v>
      </c>
    </row>
    <row r="7357" spans="1:7" s="131" customFormat="1" ht="51.75" x14ac:dyDescent="0.25">
      <c r="A7357" s="143" t="s">
        <v>3118</v>
      </c>
      <c r="B7357" s="149" t="s">
        <v>3187</v>
      </c>
      <c r="C7357" s="40">
        <v>2022</v>
      </c>
      <c r="D7357" s="41" t="s">
        <v>110</v>
      </c>
      <c r="E7357" s="112">
        <v>1</v>
      </c>
      <c r="F7357" s="112">
        <v>15</v>
      </c>
      <c r="G7357" s="175">
        <v>2.6433200000000001</v>
      </c>
    </row>
    <row r="7358" spans="1:7" s="131" customFormat="1" ht="51.75" x14ac:dyDescent="0.25">
      <c r="A7358" s="143" t="s">
        <v>3118</v>
      </c>
      <c r="B7358" s="149" t="s">
        <v>3187</v>
      </c>
      <c r="C7358" s="40">
        <v>2022</v>
      </c>
      <c r="D7358" s="41" t="s">
        <v>110</v>
      </c>
      <c r="E7358" s="112">
        <v>1</v>
      </c>
      <c r="F7358" s="112">
        <v>15</v>
      </c>
      <c r="G7358" s="175">
        <v>16.140920000000001</v>
      </c>
    </row>
    <row r="7359" spans="1:7" s="131" customFormat="1" ht="51.75" x14ac:dyDescent="0.25">
      <c r="A7359" s="143" t="s">
        <v>3118</v>
      </c>
      <c r="B7359" s="149" t="s">
        <v>3187</v>
      </c>
      <c r="C7359" s="40">
        <v>2022</v>
      </c>
      <c r="D7359" s="41" t="s">
        <v>110</v>
      </c>
      <c r="E7359" s="112">
        <v>1</v>
      </c>
      <c r="F7359" s="112">
        <v>15</v>
      </c>
      <c r="G7359" s="175">
        <v>16.140920000000001</v>
      </c>
    </row>
    <row r="7360" spans="1:7" s="131" customFormat="1" ht="51.75" x14ac:dyDescent="0.25">
      <c r="A7360" s="143" t="s">
        <v>3118</v>
      </c>
      <c r="B7360" s="149" t="s">
        <v>3187</v>
      </c>
      <c r="C7360" s="40">
        <v>2022</v>
      </c>
      <c r="D7360" s="41" t="s">
        <v>110</v>
      </c>
      <c r="E7360" s="112">
        <v>1</v>
      </c>
      <c r="F7360" s="112">
        <v>15</v>
      </c>
      <c r="G7360" s="175">
        <v>2.6433200000000001</v>
      </c>
    </row>
    <row r="7361" spans="1:7" s="131" customFormat="1" ht="51.75" x14ac:dyDescent="0.25">
      <c r="A7361" s="143" t="s">
        <v>3118</v>
      </c>
      <c r="B7361" s="149" t="s">
        <v>3187</v>
      </c>
      <c r="C7361" s="40">
        <v>2022</v>
      </c>
      <c r="D7361" s="41" t="s">
        <v>110</v>
      </c>
      <c r="E7361" s="112">
        <v>1</v>
      </c>
      <c r="F7361" s="112">
        <v>15</v>
      </c>
      <c r="G7361" s="175">
        <v>2.6433200000000001</v>
      </c>
    </row>
    <row r="7362" spans="1:7" s="131" customFormat="1" ht="51.75" x14ac:dyDescent="0.25">
      <c r="A7362" s="143" t="s">
        <v>3118</v>
      </c>
      <c r="B7362" s="149" t="s">
        <v>3187</v>
      </c>
      <c r="C7362" s="40">
        <v>2022</v>
      </c>
      <c r="D7362" s="41" t="s">
        <v>110</v>
      </c>
      <c r="E7362" s="112">
        <v>1</v>
      </c>
      <c r="F7362" s="112">
        <v>15</v>
      </c>
      <c r="G7362" s="175">
        <v>16.140920000000001</v>
      </c>
    </row>
    <row r="7363" spans="1:7" s="131" customFormat="1" ht="51.75" x14ac:dyDescent="0.25">
      <c r="A7363" s="143" t="s">
        <v>3118</v>
      </c>
      <c r="B7363" s="149" t="s">
        <v>3187</v>
      </c>
      <c r="C7363" s="40">
        <v>2022</v>
      </c>
      <c r="D7363" s="41" t="s">
        <v>110</v>
      </c>
      <c r="E7363" s="112">
        <v>1</v>
      </c>
      <c r="F7363" s="112">
        <v>15</v>
      </c>
      <c r="G7363" s="175">
        <v>16.140920000000001</v>
      </c>
    </row>
    <row r="7364" spans="1:7" s="131" customFormat="1" ht="51.75" x14ac:dyDescent="0.25">
      <c r="A7364" s="143" t="s">
        <v>3118</v>
      </c>
      <c r="B7364" s="149" t="s">
        <v>3187</v>
      </c>
      <c r="C7364" s="40">
        <v>2022</v>
      </c>
      <c r="D7364" s="41" t="s">
        <v>110</v>
      </c>
      <c r="E7364" s="112">
        <v>1</v>
      </c>
      <c r="F7364" s="112">
        <v>15</v>
      </c>
      <c r="G7364" s="175">
        <v>16.140920000000001</v>
      </c>
    </row>
    <row r="7365" spans="1:7" s="131" customFormat="1" ht="51.75" x14ac:dyDescent="0.25">
      <c r="A7365" s="143" t="s">
        <v>3118</v>
      </c>
      <c r="B7365" s="149" t="s">
        <v>3187</v>
      </c>
      <c r="C7365" s="40">
        <v>2022</v>
      </c>
      <c r="D7365" s="41" t="s">
        <v>110</v>
      </c>
      <c r="E7365" s="112">
        <v>1</v>
      </c>
      <c r="F7365" s="112">
        <v>15</v>
      </c>
      <c r="G7365" s="175">
        <v>16.140920000000001</v>
      </c>
    </row>
    <row r="7366" spans="1:7" s="131" customFormat="1" ht="51.75" x14ac:dyDescent="0.25">
      <c r="A7366" s="143" t="s">
        <v>3118</v>
      </c>
      <c r="B7366" s="149" t="s">
        <v>3187</v>
      </c>
      <c r="C7366" s="40">
        <v>2022</v>
      </c>
      <c r="D7366" s="41" t="s">
        <v>110</v>
      </c>
      <c r="E7366" s="112">
        <v>1</v>
      </c>
      <c r="F7366" s="112">
        <v>15</v>
      </c>
      <c r="G7366" s="175">
        <v>16.140920000000001</v>
      </c>
    </row>
    <row r="7367" spans="1:7" s="131" customFormat="1" ht="51.75" x14ac:dyDescent="0.25">
      <c r="A7367" s="143" t="s">
        <v>3118</v>
      </c>
      <c r="B7367" s="149" t="s">
        <v>3187</v>
      </c>
      <c r="C7367" s="40">
        <v>2022</v>
      </c>
      <c r="D7367" s="41" t="s">
        <v>110</v>
      </c>
      <c r="E7367" s="112">
        <v>1</v>
      </c>
      <c r="F7367" s="112">
        <v>15</v>
      </c>
      <c r="G7367" s="175">
        <v>16.140920000000001</v>
      </c>
    </row>
    <row r="7368" spans="1:7" s="131" customFormat="1" ht="51.75" x14ac:dyDescent="0.25">
      <c r="A7368" s="143" t="s">
        <v>3118</v>
      </c>
      <c r="B7368" s="149" t="s">
        <v>3187</v>
      </c>
      <c r="C7368" s="40">
        <v>2022</v>
      </c>
      <c r="D7368" s="41" t="s">
        <v>110</v>
      </c>
      <c r="E7368" s="112">
        <v>1</v>
      </c>
      <c r="F7368" s="112">
        <v>15</v>
      </c>
      <c r="G7368" s="175">
        <v>16.140920000000001</v>
      </c>
    </row>
    <row r="7369" spans="1:7" s="131" customFormat="1" ht="51.75" x14ac:dyDescent="0.25">
      <c r="A7369" s="143" t="s">
        <v>3118</v>
      </c>
      <c r="B7369" s="149" t="s">
        <v>3187</v>
      </c>
      <c r="C7369" s="40">
        <v>2022</v>
      </c>
      <c r="D7369" s="41" t="s">
        <v>110</v>
      </c>
      <c r="E7369" s="112">
        <v>1</v>
      </c>
      <c r="F7369" s="112">
        <v>15</v>
      </c>
      <c r="G7369" s="175">
        <v>16.140920000000001</v>
      </c>
    </row>
    <row r="7370" spans="1:7" s="131" customFormat="1" ht="51.75" x14ac:dyDescent="0.25">
      <c r="A7370" s="143" t="s">
        <v>3118</v>
      </c>
      <c r="B7370" s="149" t="s">
        <v>3187</v>
      </c>
      <c r="C7370" s="40">
        <v>2022</v>
      </c>
      <c r="D7370" s="41" t="s">
        <v>110</v>
      </c>
      <c r="E7370" s="112">
        <v>1</v>
      </c>
      <c r="F7370" s="112">
        <v>15</v>
      </c>
      <c r="G7370" s="175">
        <v>16.140920000000001</v>
      </c>
    </row>
    <row r="7371" spans="1:7" s="131" customFormat="1" ht="51.75" x14ac:dyDescent="0.25">
      <c r="A7371" s="143" t="s">
        <v>3118</v>
      </c>
      <c r="B7371" s="149" t="s">
        <v>3187</v>
      </c>
      <c r="C7371" s="40">
        <v>2022</v>
      </c>
      <c r="D7371" s="41" t="s">
        <v>110</v>
      </c>
      <c r="E7371" s="112">
        <v>1</v>
      </c>
      <c r="F7371" s="112">
        <v>15</v>
      </c>
      <c r="G7371" s="175">
        <v>16.140920000000001</v>
      </c>
    </row>
    <row r="7372" spans="1:7" s="131" customFormat="1" ht="51.75" x14ac:dyDescent="0.25">
      <c r="A7372" s="143" t="s">
        <v>3118</v>
      </c>
      <c r="B7372" s="149" t="s">
        <v>3187</v>
      </c>
      <c r="C7372" s="40">
        <v>2022</v>
      </c>
      <c r="D7372" s="41" t="s">
        <v>110</v>
      </c>
      <c r="E7372" s="112">
        <v>1</v>
      </c>
      <c r="F7372" s="112">
        <v>15</v>
      </c>
      <c r="G7372" s="175">
        <v>16.140920000000001</v>
      </c>
    </row>
    <row r="7373" spans="1:7" s="131" customFormat="1" ht="51.75" x14ac:dyDescent="0.25">
      <c r="A7373" s="143" t="s">
        <v>3118</v>
      </c>
      <c r="B7373" s="149" t="s">
        <v>3187</v>
      </c>
      <c r="C7373" s="40">
        <v>2022</v>
      </c>
      <c r="D7373" s="41" t="s">
        <v>110</v>
      </c>
      <c r="E7373" s="112">
        <v>1</v>
      </c>
      <c r="F7373" s="112">
        <v>15</v>
      </c>
      <c r="G7373" s="175">
        <v>16.140920000000001</v>
      </c>
    </row>
    <row r="7374" spans="1:7" s="131" customFormat="1" ht="51.75" x14ac:dyDescent="0.25">
      <c r="A7374" s="143" t="s">
        <v>3118</v>
      </c>
      <c r="B7374" s="149" t="s">
        <v>3187</v>
      </c>
      <c r="C7374" s="40">
        <v>2022</v>
      </c>
      <c r="D7374" s="41" t="s">
        <v>110</v>
      </c>
      <c r="E7374" s="112">
        <v>1</v>
      </c>
      <c r="F7374" s="112">
        <v>15</v>
      </c>
      <c r="G7374" s="175">
        <v>16.140920000000001</v>
      </c>
    </row>
    <row r="7375" spans="1:7" s="131" customFormat="1" ht="51.75" x14ac:dyDescent="0.25">
      <c r="A7375" s="143" t="s">
        <v>3118</v>
      </c>
      <c r="B7375" s="149" t="s">
        <v>3187</v>
      </c>
      <c r="C7375" s="40">
        <v>2022</v>
      </c>
      <c r="D7375" s="41" t="s">
        <v>110</v>
      </c>
      <c r="E7375" s="112">
        <v>1</v>
      </c>
      <c r="F7375" s="112">
        <v>15</v>
      </c>
      <c r="G7375" s="175">
        <v>16.140920000000001</v>
      </c>
    </row>
    <row r="7376" spans="1:7" s="131" customFormat="1" ht="51.75" x14ac:dyDescent="0.25">
      <c r="A7376" s="143" t="s">
        <v>3118</v>
      </c>
      <c r="B7376" s="149" t="s">
        <v>3187</v>
      </c>
      <c r="C7376" s="40">
        <v>2022</v>
      </c>
      <c r="D7376" s="41" t="s">
        <v>110</v>
      </c>
      <c r="E7376" s="112">
        <v>1</v>
      </c>
      <c r="F7376" s="112">
        <v>15</v>
      </c>
      <c r="G7376" s="175">
        <v>16.140920000000001</v>
      </c>
    </row>
    <row r="7377" spans="1:7" s="131" customFormat="1" ht="51.75" x14ac:dyDescent="0.25">
      <c r="A7377" s="143" t="s">
        <v>3118</v>
      </c>
      <c r="B7377" s="149" t="s">
        <v>3187</v>
      </c>
      <c r="C7377" s="40">
        <v>2022</v>
      </c>
      <c r="D7377" s="41" t="s">
        <v>110</v>
      </c>
      <c r="E7377" s="112">
        <v>1</v>
      </c>
      <c r="F7377" s="112">
        <v>15</v>
      </c>
      <c r="G7377" s="175">
        <v>16.140920000000001</v>
      </c>
    </row>
    <row r="7378" spans="1:7" s="131" customFormat="1" ht="51.75" x14ac:dyDescent="0.25">
      <c r="A7378" s="143" t="s">
        <v>3118</v>
      </c>
      <c r="B7378" s="149" t="s">
        <v>3187</v>
      </c>
      <c r="C7378" s="40">
        <v>2022</v>
      </c>
      <c r="D7378" s="41" t="s">
        <v>110</v>
      </c>
      <c r="E7378" s="112">
        <v>1</v>
      </c>
      <c r="F7378" s="112">
        <v>15</v>
      </c>
      <c r="G7378" s="175">
        <v>16.140920000000001</v>
      </c>
    </row>
    <row r="7379" spans="1:7" s="131" customFormat="1" ht="51.75" x14ac:dyDescent="0.25">
      <c r="A7379" s="143" t="s">
        <v>3118</v>
      </c>
      <c r="B7379" s="149" t="s">
        <v>3187</v>
      </c>
      <c r="C7379" s="40">
        <v>2022</v>
      </c>
      <c r="D7379" s="41" t="s">
        <v>110</v>
      </c>
      <c r="E7379" s="112">
        <v>1</v>
      </c>
      <c r="F7379" s="112">
        <v>15</v>
      </c>
      <c r="G7379" s="175">
        <v>16.140920000000001</v>
      </c>
    </row>
    <row r="7380" spans="1:7" s="131" customFormat="1" ht="51.75" x14ac:dyDescent="0.25">
      <c r="A7380" s="143" t="s">
        <v>3118</v>
      </c>
      <c r="B7380" s="149" t="s">
        <v>3187</v>
      </c>
      <c r="C7380" s="40">
        <v>2022</v>
      </c>
      <c r="D7380" s="41" t="s">
        <v>110</v>
      </c>
      <c r="E7380" s="112">
        <v>1</v>
      </c>
      <c r="F7380" s="112">
        <v>15</v>
      </c>
      <c r="G7380" s="175">
        <v>16.140920000000001</v>
      </c>
    </row>
    <row r="7381" spans="1:7" s="131" customFormat="1" ht="51.75" x14ac:dyDescent="0.25">
      <c r="A7381" s="143" t="s">
        <v>3118</v>
      </c>
      <c r="B7381" s="149" t="s">
        <v>3187</v>
      </c>
      <c r="C7381" s="40">
        <v>2022</v>
      </c>
      <c r="D7381" s="41" t="s">
        <v>110</v>
      </c>
      <c r="E7381" s="112">
        <v>1</v>
      </c>
      <c r="F7381" s="112">
        <v>15</v>
      </c>
      <c r="G7381" s="175">
        <v>23.216909999999999</v>
      </c>
    </row>
    <row r="7382" spans="1:7" s="131" customFormat="1" ht="51.75" x14ac:dyDescent="0.25">
      <c r="A7382" s="143" t="s">
        <v>3118</v>
      </c>
      <c r="B7382" s="149" t="s">
        <v>3187</v>
      </c>
      <c r="C7382" s="40">
        <v>2022</v>
      </c>
      <c r="D7382" s="41" t="s">
        <v>110</v>
      </c>
      <c r="E7382" s="112">
        <v>1</v>
      </c>
      <c r="F7382" s="112">
        <v>15</v>
      </c>
      <c r="G7382" s="175">
        <v>14.3786</v>
      </c>
    </row>
    <row r="7383" spans="1:7" s="131" customFormat="1" ht="51.75" x14ac:dyDescent="0.25">
      <c r="A7383" s="143" t="s">
        <v>3118</v>
      </c>
      <c r="B7383" s="149" t="s">
        <v>3187</v>
      </c>
      <c r="C7383" s="40">
        <v>2022</v>
      </c>
      <c r="D7383" s="41" t="s">
        <v>110</v>
      </c>
      <c r="E7383" s="112">
        <v>1</v>
      </c>
      <c r="F7383" s="112">
        <v>15</v>
      </c>
      <c r="G7383" s="175">
        <v>14.3786</v>
      </c>
    </row>
    <row r="7384" spans="1:7" s="131" customFormat="1" ht="51.75" x14ac:dyDescent="0.25">
      <c r="A7384" s="143" t="s">
        <v>3118</v>
      </c>
      <c r="B7384" s="149" t="s">
        <v>3187</v>
      </c>
      <c r="C7384" s="40">
        <v>2022</v>
      </c>
      <c r="D7384" s="41" t="s">
        <v>110</v>
      </c>
      <c r="E7384" s="112">
        <v>1</v>
      </c>
      <c r="F7384" s="112">
        <v>10</v>
      </c>
      <c r="G7384" s="175">
        <v>14.3786</v>
      </c>
    </row>
    <row r="7385" spans="1:7" s="131" customFormat="1" ht="51.75" x14ac:dyDescent="0.25">
      <c r="A7385" s="143" t="s">
        <v>3118</v>
      </c>
      <c r="B7385" s="149" t="s">
        <v>3187</v>
      </c>
      <c r="C7385" s="40">
        <v>2022</v>
      </c>
      <c r="D7385" s="41" t="s">
        <v>110</v>
      </c>
      <c r="E7385" s="112">
        <v>1</v>
      </c>
      <c r="F7385" s="112">
        <v>15</v>
      </c>
      <c r="G7385" s="175">
        <v>14.3786</v>
      </c>
    </row>
    <row r="7386" spans="1:7" s="131" customFormat="1" ht="51.75" x14ac:dyDescent="0.25">
      <c r="A7386" s="143" t="s">
        <v>3118</v>
      </c>
      <c r="B7386" s="149" t="s">
        <v>3187</v>
      </c>
      <c r="C7386" s="40">
        <v>2022</v>
      </c>
      <c r="D7386" s="41" t="s">
        <v>110</v>
      </c>
      <c r="E7386" s="112">
        <v>1</v>
      </c>
      <c r="F7386" s="112">
        <v>10</v>
      </c>
      <c r="G7386" s="175">
        <v>14.3786</v>
      </c>
    </row>
    <row r="7387" spans="1:7" s="131" customFormat="1" ht="51.75" x14ac:dyDescent="0.25">
      <c r="A7387" s="143" t="s">
        <v>3118</v>
      </c>
      <c r="B7387" s="149" t="s">
        <v>3187</v>
      </c>
      <c r="C7387" s="40">
        <v>2022</v>
      </c>
      <c r="D7387" s="41" t="s">
        <v>110</v>
      </c>
      <c r="E7387" s="112">
        <v>1</v>
      </c>
      <c r="F7387" s="112">
        <v>15</v>
      </c>
      <c r="G7387" s="175">
        <v>14.3786</v>
      </c>
    </row>
    <row r="7388" spans="1:7" s="131" customFormat="1" ht="51.75" x14ac:dyDescent="0.25">
      <c r="A7388" s="143" t="s">
        <v>3118</v>
      </c>
      <c r="B7388" s="149" t="s">
        <v>3187</v>
      </c>
      <c r="C7388" s="40">
        <v>2022</v>
      </c>
      <c r="D7388" s="41" t="s">
        <v>110</v>
      </c>
      <c r="E7388" s="112">
        <v>1</v>
      </c>
      <c r="F7388" s="112">
        <v>15</v>
      </c>
      <c r="G7388" s="175">
        <v>14.3786</v>
      </c>
    </row>
    <row r="7389" spans="1:7" s="131" customFormat="1" ht="51.75" x14ac:dyDescent="0.25">
      <c r="A7389" s="143" t="s">
        <v>3118</v>
      </c>
      <c r="B7389" s="149" t="s">
        <v>3187</v>
      </c>
      <c r="C7389" s="40">
        <v>2022</v>
      </c>
      <c r="D7389" s="41" t="s">
        <v>110</v>
      </c>
      <c r="E7389" s="112">
        <v>1</v>
      </c>
      <c r="F7389" s="112">
        <v>15</v>
      </c>
      <c r="G7389" s="175">
        <v>2.6433200000000001</v>
      </c>
    </row>
    <row r="7390" spans="1:7" s="131" customFormat="1" ht="51.75" x14ac:dyDescent="0.25">
      <c r="A7390" s="143" t="s">
        <v>3118</v>
      </c>
      <c r="B7390" s="149" t="s">
        <v>3187</v>
      </c>
      <c r="C7390" s="40">
        <v>2022</v>
      </c>
      <c r="D7390" s="41" t="s">
        <v>110</v>
      </c>
      <c r="E7390" s="112">
        <v>1</v>
      </c>
      <c r="F7390" s="112">
        <v>15</v>
      </c>
      <c r="G7390" s="175">
        <v>2.6433200000000001</v>
      </c>
    </row>
    <row r="7391" spans="1:7" s="131" customFormat="1" ht="51.75" x14ac:dyDescent="0.25">
      <c r="A7391" s="143" t="s">
        <v>3118</v>
      </c>
      <c r="B7391" s="149" t="s">
        <v>3187</v>
      </c>
      <c r="C7391" s="40">
        <v>2022</v>
      </c>
      <c r="D7391" s="41" t="s">
        <v>110</v>
      </c>
      <c r="E7391" s="112">
        <v>1</v>
      </c>
      <c r="F7391" s="112">
        <v>15</v>
      </c>
      <c r="G7391" s="175">
        <v>2.6433200000000001</v>
      </c>
    </row>
    <row r="7392" spans="1:7" s="131" customFormat="1" ht="51.75" x14ac:dyDescent="0.25">
      <c r="A7392" s="143" t="s">
        <v>3118</v>
      </c>
      <c r="B7392" s="149" t="s">
        <v>3187</v>
      </c>
      <c r="C7392" s="40">
        <v>2022</v>
      </c>
      <c r="D7392" s="41" t="s">
        <v>110</v>
      </c>
      <c r="E7392" s="112">
        <v>1</v>
      </c>
      <c r="F7392" s="112">
        <v>15</v>
      </c>
      <c r="G7392" s="175">
        <v>2.6433200000000001</v>
      </c>
    </row>
    <row r="7393" spans="1:7" s="131" customFormat="1" ht="51.75" x14ac:dyDescent="0.25">
      <c r="A7393" s="143" t="s">
        <v>3118</v>
      </c>
      <c r="B7393" s="149" t="s">
        <v>3187</v>
      </c>
      <c r="C7393" s="40">
        <v>2022</v>
      </c>
      <c r="D7393" s="41" t="s">
        <v>110</v>
      </c>
      <c r="E7393" s="112">
        <v>1</v>
      </c>
      <c r="F7393" s="112">
        <v>15</v>
      </c>
      <c r="G7393" s="175">
        <v>2.6433200000000001</v>
      </c>
    </row>
    <row r="7394" spans="1:7" s="131" customFormat="1" ht="51.75" x14ac:dyDescent="0.25">
      <c r="A7394" s="143" t="s">
        <v>3118</v>
      </c>
      <c r="B7394" s="149" t="s">
        <v>3187</v>
      </c>
      <c r="C7394" s="40">
        <v>2022</v>
      </c>
      <c r="D7394" s="41" t="s">
        <v>110</v>
      </c>
      <c r="E7394" s="112">
        <v>1</v>
      </c>
      <c r="F7394" s="112">
        <v>15</v>
      </c>
      <c r="G7394" s="175">
        <v>2.6433200000000001</v>
      </c>
    </row>
    <row r="7395" spans="1:7" s="131" customFormat="1" ht="51.75" x14ac:dyDescent="0.25">
      <c r="A7395" s="143" t="s">
        <v>3118</v>
      </c>
      <c r="B7395" s="149" t="s">
        <v>3187</v>
      </c>
      <c r="C7395" s="40">
        <v>2022</v>
      </c>
      <c r="D7395" s="41" t="s">
        <v>110</v>
      </c>
      <c r="E7395" s="112">
        <v>1</v>
      </c>
      <c r="F7395" s="112">
        <v>15</v>
      </c>
      <c r="G7395" s="175">
        <v>2.6433200000000001</v>
      </c>
    </row>
    <row r="7396" spans="1:7" s="131" customFormat="1" ht="51.75" x14ac:dyDescent="0.25">
      <c r="A7396" s="143" t="s">
        <v>3118</v>
      </c>
      <c r="B7396" s="149" t="s">
        <v>3187</v>
      </c>
      <c r="C7396" s="40">
        <v>2022</v>
      </c>
      <c r="D7396" s="41" t="s">
        <v>110</v>
      </c>
      <c r="E7396" s="112">
        <v>1</v>
      </c>
      <c r="F7396" s="112">
        <v>15</v>
      </c>
      <c r="G7396" s="175">
        <v>2.6433200000000001</v>
      </c>
    </row>
    <row r="7397" spans="1:7" s="131" customFormat="1" ht="51.75" x14ac:dyDescent="0.25">
      <c r="A7397" s="143" t="s">
        <v>3118</v>
      </c>
      <c r="B7397" s="149" t="s">
        <v>3187</v>
      </c>
      <c r="C7397" s="40">
        <v>2022</v>
      </c>
      <c r="D7397" s="41" t="s">
        <v>110</v>
      </c>
      <c r="E7397" s="112">
        <v>1</v>
      </c>
      <c r="F7397" s="112">
        <v>15</v>
      </c>
      <c r="G7397" s="175">
        <v>2.6433200000000001</v>
      </c>
    </row>
    <row r="7398" spans="1:7" s="131" customFormat="1" ht="51.75" x14ac:dyDescent="0.25">
      <c r="A7398" s="143" t="s">
        <v>3118</v>
      </c>
      <c r="B7398" s="149" t="s">
        <v>3187</v>
      </c>
      <c r="C7398" s="40">
        <v>2022</v>
      </c>
      <c r="D7398" s="41" t="s">
        <v>110</v>
      </c>
      <c r="E7398" s="112">
        <v>1</v>
      </c>
      <c r="F7398" s="112">
        <v>15</v>
      </c>
      <c r="G7398" s="175">
        <v>2.6433200000000001</v>
      </c>
    </row>
    <row r="7399" spans="1:7" s="131" customFormat="1" ht="51.75" x14ac:dyDescent="0.25">
      <c r="A7399" s="143" t="s">
        <v>3118</v>
      </c>
      <c r="B7399" s="149" t="s">
        <v>3187</v>
      </c>
      <c r="C7399" s="40">
        <v>2022</v>
      </c>
      <c r="D7399" s="41" t="s">
        <v>110</v>
      </c>
      <c r="E7399" s="112">
        <v>1</v>
      </c>
      <c r="F7399" s="112">
        <v>15</v>
      </c>
      <c r="G7399" s="175">
        <v>2.6433200000000001</v>
      </c>
    </row>
    <row r="7400" spans="1:7" s="131" customFormat="1" ht="51.75" x14ac:dyDescent="0.25">
      <c r="A7400" s="143" t="s">
        <v>3118</v>
      </c>
      <c r="B7400" s="149" t="s">
        <v>3187</v>
      </c>
      <c r="C7400" s="40">
        <v>2022</v>
      </c>
      <c r="D7400" s="41" t="s">
        <v>110</v>
      </c>
      <c r="E7400" s="112">
        <v>1</v>
      </c>
      <c r="F7400" s="112">
        <v>15</v>
      </c>
      <c r="G7400" s="175">
        <v>2.6433200000000001</v>
      </c>
    </row>
    <row r="7401" spans="1:7" s="131" customFormat="1" ht="51.75" x14ac:dyDescent="0.25">
      <c r="A7401" s="143" t="s">
        <v>3118</v>
      </c>
      <c r="B7401" s="149" t="s">
        <v>3187</v>
      </c>
      <c r="C7401" s="40">
        <v>2022</v>
      </c>
      <c r="D7401" s="41" t="s">
        <v>110</v>
      </c>
      <c r="E7401" s="112">
        <v>1</v>
      </c>
      <c r="F7401" s="112">
        <v>15</v>
      </c>
      <c r="G7401" s="175">
        <v>2.6433200000000001</v>
      </c>
    </row>
    <row r="7402" spans="1:7" s="131" customFormat="1" ht="51.75" x14ac:dyDescent="0.25">
      <c r="A7402" s="143" t="s">
        <v>3118</v>
      </c>
      <c r="B7402" s="149" t="s">
        <v>3187</v>
      </c>
      <c r="C7402" s="40">
        <v>2022</v>
      </c>
      <c r="D7402" s="41" t="s">
        <v>110</v>
      </c>
      <c r="E7402" s="112">
        <v>1</v>
      </c>
      <c r="F7402" s="112">
        <v>15</v>
      </c>
      <c r="G7402" s="175">
        <v>2.6433200000000001</v>
      </c>
    </row>
    <row r="7403" spans="1:7" s="131" customFormat="1" ht="51.75" x14ac:dyDescent="0.25">
      <c r="A7403" s="143" t="s">
        <v>3118</v>
      </c>
      <c r="B7403" s="149" t="s">
        <v>3187</v>
      </c>
      <c r="C7403" s="40">
        <v>2022</v>
      </c>
      <c r="D7403" s="41" t="s">
        <v>110</v>
      </c>
      <c r="E7403" s="112">
        <v>1</v>
      </c>
      <c r="F7403" s="112">
        <v>15</v>
      </c>
      <c r="G7403" s="175">
        <v>2.6433200000000001</v>
      </c>
    </row>
    <row r="7404" spans="1:7" s="131" customFormat="1" ht="51.75" x14ac:dyDescent="0.25">
      <c r="A7404" s="143" t="s">
        <v>3118</v>
      </c>
      <c r="B7404" s="149" t="s">
        <v>3187</v>
      </c>
      <c r="C7404" s="40">
        <v>2022</v>
      </c>
      <c r="D7404" s="41" t="s">
        <v>110</v>
      </c>
      <c r="E7404" s="112">
        <v>1</v>
      </c>
      <c r="F7404" s="112">
        <v>15</v>
      </c>
      <c r="G7404" s="175">
        <v>2.6433200000000001</v>
      </c>
    </row>
    <row r="7405" spans="1:7" s="131" customFormat="1" ht="51.75" x14ac:dyDescent="0.25">
      <c r="A7405" s="143" t="s">
        <v>3118</v>
      </c>
      <c r="B7405" s="149" t="s">
        <v>3187</v>
      </c>
      <c r="C7405" s="40">
        <v>2022</v>
      </c>
      <c r="D7405" s="41" t="s">
        <v>110</v>
      </c>
      <c r="E7405" s="112">
        <v>1</v>
      </c>
      <c r="F7405" s="112">
        <v>15</v>
      </c>
      <c r="G7405" s="175">
        <v>2.6433200000000001</v>
      </c>
    </row>
    <row r="7406" spans="1:7" s="131" customFormat="1" ht="51.75" x14ac:dyDescent="0.25">
      <c r="A7406" s="143" t="s">
        <v>3118</v>
      </c>
      <c r="B7406" s="149" t="s">
        <v>3187</v>
      </c>
      <c r="C7406" s="40">
        <v>2022</v>
      </c>
      <c r="D7406" s="41" t="s">
        <v>110</v>
      </c>
      <c r="E7406" s="112">
        <v>1</v>
      </c>
      <c r="F7406" s="112">
        <v>15</v>
      </c>
      <c r="G7406" s="175">
        <v>14.3786</v>
      </c>
    </row>
    <row r="7407" spans="1:7" s="131" customFormat="1" ht="51.75" x14ac:dyDescent="0.25">
      <c r="A7407" s="143" t="s">
        <v>3118</v>
      </c>
      <c r="B7407" s="149" t="s">
        <v>3187</v>
      </c>
      <c r="C7407" s="40">
        <v>2022</v>
      </c>
      <c r="D7407" s="41" t="s">
        <v>110</v>
      </c>
      <c r="E7407" s="112">
        <v>1</v>
      </c>
      <c r="F7407" s="112">
        <v>15</v>
      </c>
      <c r="G7407" s="175">
        <v>2.6433200000000001</v>
      </c>
    </row>
    <row r="7408" spans="1:7" s="131" customFormat="1" ht="51.75" x14ac:dyDescent="0.25">
      <c r="A7408" s="143" t="s">
        <v>3118</v>
      </c>
      <c r="B7408" s="149" t="s">
        <v>3187</v>
      </c>
      <c r="C7408" s="40">
        <v>2022</v>
      </c>
      <c r="D7408" s="41" t="s">
        <v>110</v>
      </c>
      <c r="E7408" s="112">
        <v>1</v>
      </c>
      <c r="F7408" s="112">
        <v>15</v>
      </c>
      <c r="G7408" s="175">
        <v>14.3786</v>
      </c>
    </row>
    <row r="7409" spans="1:7" s="131" customFormat="1" ht="51.75" x14ac:dyDescent="0.25">
      <c r="A7409" s="143" t="s">
        <v>3118</v>
      </c>
      <c r="B7409" s="149" t="s">
        <v>3187</v>
      </c>
      <c r="C7409" s="40">
        <v>2022</v>
      </c>
      <c r="D7409" s="41" t="s">
        <v>110</v>
      </c>
      <c r="E7409" s="112">
        <v>1</v>
      </c>
      <c r="F7409" s="112">
        <v>15</v>
      </c>
      <c r="G7409" s="175">
        <v>14.3786</v>
      </c>
    </row>
    <row r="7410" spans="1:7" s="131" customFormat="1" ht="51.75" x14ac:dyDescent="0.25">
      <c r="A7410" s="143" t="s">
        <v>3118</v>
      </c>
      <c r="B7410" s="149" t="s">
        <v>3187</v>
      </c>
      <c r="C7410" s="40">
        <v>2022</v>
      </c>
      <c r="D7410" s="41" t="s">
        <v>110</v>
      </c>
      <c r="E7410" s="112">
        <v>1</v>
      </c>
      <c r="F7410" s="112">
        <v>15</v>
      </c>
      <c r="G7410" s="175">
        <v>2.6433200000000001</v>
      </c>
    </row>
    <row r="7411" spans="1:7" s="131" customFormat="1" ht="51.75" x14ac:dyDescent="0.25">
      <c r="A7411" s="143" t="s">
        <v>3118</v>
      </c>
      <c r="B7411" s="149" t="s">
        <v>3187</v>
      </c>
      <c r="C7411" s="40">
        <v>2022</v>
      </c>
      <c r="D7411" s="41" t="s">
        <v>110</v>
      </c>
      <c r="E7411" s="112">
        <v>1</v>
      </c>
      <c r="F7411" s="112">
        <v>15</v>
      </c>
      <c r="G7411" s="175">
        <v>2.6433200000000001</v>
      </c>
    </row>
    <row r="7412" spans="1:7" s="131" customFormat="1" ht="51.75" x14ac:dyDescent="0.25">
      <c r="A7412" s="143" t="s">
        <v>3118</v>
      </c>
      <c r="B7412" s="149" t="s">
        <v>3187</v>
      </c>
      <c r="C7412" s="40">
        <v>2022</v>
      </c>
      <c r="D7412" s="41" t="s">
        <v>110</v>
      </c>
      <c r="E7412" s="112">
        <v>1</v>
      </c>
      <c r="F7412" s="112">
        <v>15</v>
      </c>
      <c r="G7412" s="175">
        <v>2.6433200000000001</v>
      </c>
    </row>
    <row r="7413" spans="1:7" s="131" customFormat="1" ht="51.75" x14ac:dyDescent="0.25">
      <c r="A7413" s="143" t="s">
        <v>3118</v>
      </c>
      <c r="B7413" s="149" t="s">
        <v>3187</v>
      </c>
      <c r="C7413" s="40">
        <v>2022</v>
      </c>
      <c r="D7413" s="41" t="s">
        <v>110</v>
      </c>
      <c r="E7413" s="112">
        <v>1</v>
      </c>
      <c r="F7413" s="112">
        <v>15</v>
      </c>
      <c r="G7413" s="175">
        <v>14.3786</v>
      </c>
    </row>
    <row r="7414" spans="1:7" s="131" customFormat="1" ht="51.75" x14ac:dyDescent="0.25">
      <c r="A7414" s="143" t="s">
        <v>3118</v>
      </c>
      <c r="B7414" s="149" t="s">
        <v>3187</v>
      </c>
      <c r="C7414" s="40">
        <v>2022</v>
      </c>
      <c r="D7414" s="41" t="s">
        <v>110</v>
      </c>
      <c r="E7414" s="112">
        <v>1</v>
      </c>
      <c r="F7414" s="112">
        <v>15</v>
      </c>
      <c r="G7414" s="175">
        <v>2.6433200000000001</v>
      </c>
    </row>
    <row r="7415" spans="1:7" s="131" customFormat="1" ht="51.75" x14ac:dyDescent="0.25">
      <c r="A7415" s="143" t="s">
        <v>3118</v>
      </c>
      <c r="B7415" s="149" t="s">
        <v>3187</v>
      </c>
      <c r="C7415" s="40">
        <v>2022</v>
      </c>
      <c r="D7415" s="41" t="s">
        <v>110</v>
      </c>
      <c r="E7415" s="112">
        <v>1</v>
      </c>
      <c r="F7415" s="112">
        <v>15</v>
      </c>
      <c r="G7415" s="175">
        <v>14.3786</v>
      </c>
    </row>
    <row r="7416" spans="1:7" s="131" customFormat="1" ht="51.75" x14ac:dyDescent="0.25">
      <c r="A7416" s="143" t="s">
        <v>3118</v>
      </c>
      <c r="B7416" s="149" t="s">
        <v>3187</v>
      </c>
      <c r="C7416" s="40">
        <v>2022</v>
      </c>
      <c r="D7416" s="41" t="s">
        <v>110</v>
      </c>
      <c r="E7416" s="112">
        <v>1</v>
      </c>
      <c r="F7416" s="112">
        <v>15</v>
      </c>
      <c r="G7416" s="175">
        <v>14.3786</v>
      </c>
    </row>
    <row r="7417" spans="1:7" s="131" customFormat="1" ht="51.75" x14ac:dyDescent="0.25">
      <c r="A7417" s="143" t="s">
        <v>3118</v>
      </c>
      <c r="B7417" s="149" t="s">
        <v>3187</v>
      </c>
      <c r="C7417" s="40">
        <v>2022</v>
      </c>
      <c r="D7417" s="41" t="s">
        <v>110</v>
      </c>
      <c r="E7417" s="112">
        <v>1</v>
      </c>
      <c r="F7417" s="112">
        <v>15</v>
      </c>
      <c r="G7417" s="175">
        <v>14.3786</v>
      </c>
    </row>
    <row r="7418" spans="1:7" s="131" customFormat="1" ht="51.75" x14ac:dyDescent="0.25">
      <c r="A7418" s="143" t="s">
        <v>3118</v>
      </c>
      <c r="B7418" s="149" t="s">
        <v>3187</v>
      </c>
      <c r="C7418" s="40">
        <v>2022</v>
      </c>
      <c r="D7418" s="41" t="s">
        <v>110</v>
      </c>
      <c r="E7418" s="112">
        <v>1</v>
      </c>
      <c r="F7418" s="112">
        <v>15</v>
      </c>
      <c r="G7418" s="175">
        <v>14.3786</v>
      </c>
    </row>
    <row r="7419" spans="1:7" s="131" customFormat="1" ht="51.75" x14ac:dyDescent="0.25">
      <c r="A7419" s="143" t="s">
        <v>3118</v>
      </c>
      <c r="B7419" s="149" t="s">
        <v>3187</v>
      </c>
      <c r="C7419" s="40">
        <v>2022</v>
      </c>
      <c r="D7419" s="41" t="s">
        <v>110</v>
      </c>
      <c r="E7419" s="112">
        <v>1</v>
      </c>
      <c r="F7419" s="112">
        <v>15</v>
      </c>
      <c r="G7419" s="175">
        <v>14.3786</v>
      </c>
    </row>
    <row r="7420" spans="1:7" s="131" customFormat="1" ht="51.75" x14ac:dyDescent="0.25">
      <c r="A7420" s="143" t="s">
        <v>3118</v>
      </c>
      <c r="B7420" s="149" t="s">
        <v>3187</v>
      </c>
      <c r="C7420" s="40">
        <v>2022</v>
      </c>
      <c r="D7420" s="41" t="s">
        <v>110</v>
      </c>
      <c r="E7420" s="112">
        <v>1</v>
      </c>
      <c r="F7420" s="112">
        <v>15</v>
      </c>
      <c r="G7420" s="175">
        <v>14.3786</v>
      </c>
    </row>
    <row r="7421" spans="1:7" s="131" customFormat="1" ht="51.75" x14ac:dyDescent="0.25">
      <c r="A7421" s="143" t="s">
        <v>3118</v>
      </c>
      <c r="B7421" s="149" t="s">
        <v>3187</v>
      </c>
      <c r="C7421" s="40">
        <v>2022</v>
      </c>
      <c r="D7421" s="41" t="s">
        <v>110</v>
      </c>
      <c r="E7421" s="112">
        <v>1</v>
      </c>
      <c r="F7421" s="112">
        <v>15</v>
      </c>
      <c r="G7421" s="175">
        <v>14.3786</v>
      </c>
    </row>
    <row r="7422" spans="1:7" s="131" customFormat="1" ht="51.75" x14ac:dyDescent="0.25">
      <c r="A7422" s="143" t="s">
        <v>3118</v>
      </c>
      <c r="B7422" s="149" t="s">
        <v>3187</v>
      </c>
      <c r="C7422" s="40">
        <v>2022</v>
      </c>
      <c r="D7422" s="41" t="s">
        <v>110</v>
      </c>
      <c r="E7422" s="112">
        <v>1</v>
      </c>
      <c r="F7422" s="112">
        <v>15</v>
      </c>
      <c r="G7422" s="175">
        <v>14.3786</v>
      </c>
    </row>
    <row r="7423" spans="1:7" s="131" customFormat="1" ht="51.75" x14ac:dyDescent="0.25">
      <c r="A7423" s="143" t="s">
        <v>3118</v>
      </c>
      <c r="B7423" s="149" t="s">
        <v>3187</v>
      </c>
      <c r="C7423" s="40">
        <v>2022</v>
      </c>
      <c r="D7423" s="41" t="s">
        <v>110</v>
      </c>
      <c r="E7423" s="112">
        <v>1</v>
      </c>
      <c r="F7423" s="112">
        <v>15</v>
      </c>
      <c r="G7423" s="175">
        <v>17.446470000000001</v>
      </c>
    </row>
    <row r="7424" spans="1:7" s="131" customFormat="1" ht="51.75" x14ac:dyDescent="0.25">
      <c r="A7424" s="143" t="s">
        <v>3118</v>
      </c>
      <c r="B7424" s="149" t="s">
        <v>3187</v>
      </c>
      <c r="C7424" s="40">
        <v>2022</v>
      </c>
      <c r="D7424" s="41" t="s">
        <v>110</v>
      </c>
      <c r="E7424" s="112">
        <v>1</v>
      </c>
      <c r="F7424" s="112">
        <v>15</v>
      </c>
      <c r="G7424" s="175">
        <v>17.446470000000001</v>
      </c>
    </row>
    <row r="7425" spans="1:7" s="131" customFormat="1" ht="51.75" x14ac:dyDescent="0.25">
      <c r="A7425" s="143" t="s">
        <v>3118</v>
      </c>
      <c r="B7425" s="149" t="s">
        <v>3187</v>
      </c>
      <c r="C7425" s="40">
        <v>2022</v>
      </c>
      <c r="D7425" s="41" t="s">
        <v>110</v>
      </c>
      <c r="E7425" s="112">
        <v>1</v>
      </c>
      <c r="F7425" s="112">
        <v>15</v>
      </c>
      <c r="G7425" s="175">
        <v>17.446470000000001</v>
      </c>
    </row>
    <row r="7426" spans="1:7" s="131" customFormat="1" ht="51.75" x14ac:dyDescent="0.25">
      <c r="A7426" s="143" t="s">
        <v>3118</v>
      </c>
      <c r="B7426" s="149" t="s">
        <v>3187</v>
      </c>
      <c r="C7426" s="40">
        <v>2022</v>
      </c>
      <c r="D7426" s="41" t="s">
        <v>110</v>
      </c>
      <c r="E7426" s="112">
        <v>1</v>
      </c>
      <c r="F7426" s="112">
        <v>15</v>
      </c>
      <c r="G7426" s="175">
        <v>17.446470000000001</v>
      </c>
    </row>
    <row r="7427" spans="1:7" s="131" customFormat="1" ht="51.75" x14ac:dyDescent="0.25">
      <c r="A7427" s="143" t="s">
        <v>3118</v>
      </c>
      <c r="B7427" s="149" t="s">
        <v>3187</v>
      </c>
      <c r="C7427" s="40">
        <v>2022</v>
      </c>
      <c r="D7427" s="41" t="s">
        <v>110</v>
      </c>
      <c r="E7427" s="112">
        <v>1</v>
      </c>
      <c r="F7427" s="112">
        <v>10</v>
      </c>
      <c r="G7427" s="175">
        <v>2.6433200000000001</v>
      </c>
    </row>
    <row r="7428" spans="1:7" s="131" customFormat="1" ht="51.75" x14ac:dyDescent="0.25">
      <c r="A7428" s="143" t="s">
        <v>3118</v>
      </c>
      <c r="B7428" s="149" t="s">
        <v>3187</v>
      </c>
      <c r="C7428" s="40">
        <v>2022</v>
      </c>
      <c r="D7428" s="41" t="s">
        <v>110</v>
      </c>
      <c r="E7428" s="112">
        <v>1</v>
      </c>
      <c r="F7428" s="112">
        <v>10</v>
      </c>
      <c r="G7428" s="175">
        <v>2.6433200000000001</v>
      </c>
    </row>
    <row r="7429" spans="1:7" s="131" customFormat="1" ht="51.75" x14ac:dyDescent="0.25">
      <c r="A7429" s="143" t="s">
        <v>3118</v>
      </c>
      <c r="B7429" s="149" t="s">
        <v>3187</v>
      </c>
      <c r="C7429" s="40">
        <v>2022</v>
      </c>
      <c r="D7429" s="41" t="s">
        <v>110</v>
      </c>
      <c r="E7429" s="112">
        <v>1</v>
      </c>
      <c r="F7429" s="112">
        <v>10</v>
      </c>
      <c r="G7429" s="175">
        <v>2.6433200000000001</v>
      </c>
    </row>
    <row r="7430" spans="1:7" s="131" customFormat="1" ht="51.75" x14ac:dyDescent="0.25">
      <c r="A7430" s="143" t="s">
        <v>3118</v>
      </c>
      <c r="B7430" s="149" t="s">
        <v>3187</v>
      </c>
      <c r="C7430" s="40">
        <v>2022</v>
      </c>
      <c r="D7430" s="41" t="s">
        <v>110</v>
      </c>
      <c r="E7430" s="112">
        <v>1</v>
      </c>
      <c r="F7430" s="112">
        <v>10</v>
      </c>
      <c r="G7430" s="175">
        <v>2.6433200000000001</v>
      </c>
    </row>
    <row r="7431" spans="1:7" s="131" customFormat="1" ht="51.75" x14ac:dyDescent="0.25">
      <c r="A7431" s="143" t="s">
        <v>3118</v>
      </c>
      <c r="B7431" s="149" t="s">
        <v>3187</v>
      </c>
      <c r="C7431" s="40">
        <v>2022</v>
      </c>
      <c r="D7431" s="41" t="s">
        <v>110</v>
      </c>
      <c r="E7431" s="112">
        <v>1</v>
      </c>
      <c r="F7431" s="112">
        <v>15</v>
      </c>
      <c r="G7431" s="175">
        <v>2.6433200000000001</v>
      </c>
    </row>
    <row r="7432" spans="1:7" s="131" customFormat="1" ht="51.75" x14ac:dyDescent="0.25">
      <c r="A7432" s="143" t="s">
        <v>3118</v>
      </c>
      <c r="B7432" s="149" t="s">
        <v>3187</v>
      </c>
      <c r="C7432" s="40">
        <v>2022</v>
      </c>
      <c r="D7432" s="41" t="s">
        <v>110</v>
      </c>
      <c r="E7432" s="112">
        <v>1</v>
      </c>
      <c r="F7432" s="112">
        <v>15</v>
      </c>
      <c r="G7432" s="175">
        <v>2.6433200000000001</v>
      </c>
    </row>
    <row r="7433" spans="1:7" s="131" customFormat="1" ht="51.75" x14ac:dyDescent="0.25">
      <c r="A7433" s="143" t="s">
        <v>3118</v>
      </c>
      <c r="B7433" s="149" t="s">
        <v>3187</v>
      </c>
      <c r="C7433" s="40">
        <v>2022</v>
      </c>
      <c r="D7433" s="41" t="s">
        <v>110</v>
      </c>
      <c r="E7433" s="112">
        <v>1</v>
      </c>
      <c r="F7433" s="112">
        <v>15</v>
      </c>
      <c r="G7433" s="175">
        <v>2.6433200000000001</v>
      </c>
    </row>
    <row r="7434" spans="1:7" s="131" customFormat="1" ht="51.75" x14ac:dyDescent="0.25">
      <c r="A7434" s="143" t="s">
        <v>3118</v>
      </c>
      <c r="B7434" s="149" t="s">
        <v>3187</v>
      </c>
      <c r="C7434" s="40">
        <v>2022</v>
      </c>
      <c r="D7434" s="41" t="s">
        <v>110</v>
      </c>
      <c r="E7434" s="112">
        <v>1</v>
      </c>
      <c r="F7434" s="112">
        <v>15</v>
      </c>
      <c r="G7434" s="175">
        <v>2.6433200000000001</v>
      </c>
    </row>
    <row r="7435" spans="1:7" s="131" customFormat="1" ht="51.75" x14ac:dyDescent="0.25">
      <c r="A7435" s="143" t="s">
        <v>3118</v>
      </c>
      <c r="B7435" s="149" t="s">
        <v>3187</v>
      </c>
      <c r="C7435" s="40">
        <v>2022</v>
      </c>
      <c r="D7435" s="41" t="s">
        <v>110</v>
      </c>
      <c r="E7435" s="112">
        <v>1</v>
      </c>
      <c r="F7435" s="112">
        <v>15</v>
      </c>
      <c r="G7435" s="175">
        <v>2.6433200000000001</v>
      </c>
    </row>
    <row r="7436" spans="1:7" s="131" customFormat="1" ht="51.75" x14ac:dyDescent="0.25">
      <c r="A7436" s="143" t="s">
        <v>3118</v>
      </c>
      <c r="B7436" s="149" t="s">
        <v>3187</v>
      </c>
      <c r="C7436" s="40">
        <v>2022</v>
      </c>
      <c r="D7436" s="41" t="s">
        <v>110</v>
      </c>
      <c r="E7436" s="112">
        <v>1</v>
      </c>
      <c r="F7436" s="112">
        <v>15</v>
      </c>
      <c r="G7436" s="175">
        <v>2.6433200000000001</v>
      </c>
    </row>
    <row r="7437" spans="1:7" s="131" customFormat="1" ht="51.75" x14ac:dyDescent="0.25">
      <c r="A7437" s="143" t="s">
        <v>3118</v>
      </c>
      <c r="B7437" s="149" t="s">
        <v>3187</v>
      </c>
      <c r="C7437" s="40">
        <v>2022</v>
      </c>
      <c r="D7437" s="41" t="s">
        <v>110</v>
      </c>
      <c r="E7437" s="112">
        <v>1</v>
      </c>
      <c r="F7437" s="112">
        <v>15</v>
      </c>
      <c r="G7437" s="175">
        <v>2.6433200000000001</v>
      </c>
    </row>
    <row r="7438" spans="1:7" s="131" customFormat="1" ht="51.75" x14ac:dyDescent="0.25">
      <c r="A7438" s="143" t="s">
        <v>3118</v>
      </c>
      <c r="B7438" s="149" t="s">
        <v>3187</v>
      </c>
      <c r="C7438" s="40">
        <v>2022</v>
      </c>
      <c r="D7438" s="41" t="s">
        <v>110</v>
      </c>
      <c r="E7438" s="112">
        <v>1</v>
      </c>
      <c r="F7438" s="112">
        <v>15</v>
      </c>
      <c r="G7438" s="175">
        <v>2.6433200000000001</v>
      </c>
    </row>
    <row r="7439" spans="1:7" s="131" customFormat="1" ht="51.75" x14ac:dyDescent="0.25">
      <c r="A7439" s="143" t="s">
        <v>3118</v>
      </c>
      <c r="B7439" s="149" t="s">
        <v>3187</v>
      </c>
      <c r="C7439" s="40">
        <v>2022</v>
      </c>
      <c r="D7439" s="41" t="s">
        <v>110</v>
      </c>
      <c r="E7439" s="112">
        <v>1</v>
      </c>
      <c r="F7439" s="112">
        <v>15</v>
      </c>
      <c r="G7439" s="175">
        <v>2.6433200000000001</v>
      </c>
    </row>
    <row r="7440" spans="1:7" s="131" customFormat="1" ht="51.75" x14ac:dyDescent="0.25">
      <c r="A7440" s="143" t="s">
        <v>3118</v>
      </c>
      <c r="B7440" s="149" t="s">
        <v>3187</v>
      </c>
      <c r="C7440" s="40">
        <v>2022</v>
      </c>
      <c r="D7440" s="41" t="s">
        <v>110</v>
      </c>
      <c r="E7440" s="112">
        <v>1</v>
      </c>
      <c r="F7440" s="112">
        <v>15</v>
      </c>
      <c r="G7440" s="175">
        <v>2.6433200000000001</v>
      </c>
    </row>
    <row r="7441" spans="1:7" s="131" customFormat="1" ht="51.75" x14ac:dyDescent="0.25">
      <c r="A7441" s="143" t="s">
        <v>3118</v>
      </c>
      <c r="B7441" s="149" t="s">
        <v>3187</v>
      </c>
      <c r="C7441" s="40">
        <v>2022</v>
      </c>
      <c r="D7441" s="41" t="s">
        <v>110</v>
      </c>
      <c r="E7441" s="112">
        <v>1</v>
      </c>
      <c r="F7441" s="112">
        <v>15</v>
      </c>
      <c r="G7441" s="175">
        <v>2.6433200000000001</v>
      </c>
    </row>
    <row r="7442" spans="1:7" s="131" customFormat="1" ht="51.75" x14ac:dyDescent="0.25">
      <c r="A7442" s="143" t="s">
        <v>3118</v>
      </c>
      <c r="B7442" s="149" t="s">
        <v>3187</v>
      </c>
      <c r="C7442" s="40">
        <v>2022</v>
      </c>
      <c r="D7442" s="41" t="s">
        <v>110</v>
      </c>
      <c r="E7442" s="112">
        <v>1</v>
      </c>
      <c r="F7442" s="112">
        <v>15</v>
      </c>
      <c r="G7442" s="175">
        <v>2.6433200000000001</v>
      </c>
    </row>
    <row r="7443" spans="1:7" s="131" customFormat="1" ht="51.75" x14ac:dyDescent="0.25">
      <c r="A7443" s="143" t="s">
        <v>3118</v>
      </c>
      <c r="B7443" s="149" t="s">
        <v>3187</v>
      </c>
      <c r="C7443" s="40">
        <v>2022</v>
      </c>
      <c r="D7443" s="41" t="s">
        <v>110</v>
      </c>
      <c r="E7443" s="112">
        <v>1</v>
      </c>
      <c r="F7443" s="112">
        <v>15</v>
      </c>
      <c r="G7443" s="175">
        <v>2.6433200000000001</v>
      </c>
    </row>
    <row r="7444" spans="1:7" s="131" customFormat="1" ht="51.75" x14ac:dyDescent="0.25">
      <c r="A7444" s="143" t="s">
        <v>3118</v>
      </c>
      <c r="B7444" s="149" t="s">
        <v>3187</v>
      </c>
      <c r="C7444" s="40">
        <v>2022</v>
      </c>
      <c r="D7444" s="41" t="s">
        <v>110</v>
      </c>
      <c r="E7444" s="112">
        <v>1</v>
      </c>
      <c r="F7444" s="112">
        <v>15</v>
      </c>
      <c r="G7444" s="175">
        <v>2.6433200000000001</v>
      </c>
    </row>
    <row r="7445" spans="1:7" s="131" customFormat="1" ht="51.75" x14ac:dyDescent="0.25">
      <c r="A7445" s="143" t="s">
        <v>3118</v>
      </c>
      <c r="B7445" s="149" t="s">
        <v>3187</v>
      </c>
      <c r="C7445" s="40">
        <v>2022</v>
      </c>
      <c r="D7445" s="41" t="s">
        <v>110</v>
      </c>
      <c r="E7445" s="112">
        <v>1</v>
      </c>
      <c r="F7445" s="112">
        <v>15</v>
      </c>
      <c r="G7445" s="175">
        <v>2.6433200000000001</v>
      </c>
    </row>
    <row r="7446" spans="1:7" s="131" customFormat="1" ht="51.75" x14ac:dyDescent="0.25">
      <c r="A7446" s="143" t="s">
        <v>3118</v>
      </c>
      <c r="B7446" s="149" t="s">
        <v>3187</v>
      </c>
      <c r="C7446" s="40">
        <v>2022</v>
      </c>
      <c r="D7446" s="41" t="s">
        <v>110</v>
      </c>
      <c r="E7446" s="112">
        <v>1</v>
      </c>
      <c r="F7446" s="112">
        <v>15</v>
      </c>
      <c r="G7446" s="175">
        <v>2.6433200000000001</v>
      </c>
    </row>
    <row r="7447" spans="1:7" s="131" customFormat="1" ht="51.75" x14ac:dyDescent="0.25">
      <c r="A7447" s="143" t="s">
        <v>3118</v>
      </c>
      <c r="B7447" s="149" t="s">
        <v>3187</v>
      </c>
      <c r="C7447" s="40">
        <v>2022</v>
      </c>
      <c r="D7447" s="41" t="s">
        <v>110</v>
      </c>
      <c r="E7447" s="112">
        <v>1</v>
      </c>
      <c r="F7447" s="112">
        <v>15</v>
      </c>
      <c r="G7447" s="175">
        <v>2.8574600000000001</v>
      </c>
    </row>
    <row r="7448" spans="1:7" s="131" customFormat="1" ht="51.75" x14ac:dyDescent="0.25">
      <c r="A7448" s="143" t="s">
        <v>3118</v>
      </c>
      <c r="B7448" s="149" t="s">
        <v>3187</v>
      </c>
      <c r="C7448" s="40">
        <v>2022</v>
      </c>
      <c r="D7448" s="41" t="s">
        <v>110</v>
      </c>
      <c r="E7448" s="112">
        <v>1</v>
      </c>
      <c r="F7448" s="112">
        <v>15</v>
      </c>
      <c r="G7448" s="175">
        <v>2.8574600000000001</v>
      </c>
    </row>
    <row r="7449" spans="1:7" s="131" customFormat="1" ht="51.75" x14ac:dyDescent="0.25">
      <c r="A7449" s="143" t="s">
        <v>3118</v>
      </c>
      <c r="B7449" s="149" t="s">
        <v>3187</v>
      </c>
      <c r="C7449" s="40">
        <v>2022</v>
      </c>
      <c r="D7449" s="41" t="s">
        <v>110</v>
      </c>
      <c r="E7449" s="112">
        <v>1</v>
      </c>
      <c r="F7449" s="112">
        <v>15</v>
      </c>
      <c r="G7449" s="175">
        <v>2.8574600000000001</v>
      </c>
    </row>
    <row r="7450" spans="1:7" s="131" customFormat="1" ht="51.75" x14ac:dyDescent="0.25">
      <c r="A7450" s="143" t="s">
        <v>3118</v>
      </c>
      <c r="B7450" s="149" t="s">
        <v>3187</v>
      </c>
      <c r="C7450" s="40">
        <v>2022</v>
      </c>
      <c r="D7450" s="41" t="s">
        <v>110</v>
      </c>
      <c r="E7450" s="112">
        <v>1</v>
      </c>
      <c r="F7450" s="112">
        <v>15</v>
      </c>
      <c r="G7450" s="175">
        <v>2.8574600000000001</v>
      </c>
    </row>
    <row r="7451" spans="1:7" s="131" customFormat="1" ht="51.75" x14ac:dyDescent="0.25">
      <c r="A7451" s="143" t="s">
        <v>3118</v>
      </c>
      <c r="B7451" s="149" t="s">
        <v>3187</v>
      </c>
      <c r="C7451" s="40">
        <v>2022</v>
      </c>
      <c r="D7451" s="41" t="s">
        <v>110</v>
      </c>
      <c r="E7451" s="112">
        <v>1</v>
      </c>
      <c r="F7451" s="112">
        <v>15</v>
      </c>
      <c r="G7451" s="175">
        <v>2.8574600000000001</v>
      </c>
    </row>
    <row r="7452" spans="1:7" s="131" customFormat="1" ht="51.75" x14ac:dyDescent="0.25">
      <c r="A7452" s="143" t="s">
        <v>3118</v>
      </c>
      <c r="B7452" s="149" t="s">
        <v>3187</v>
      </c>
      <c r="C7452" s="40">
        <v>2022</v>
      </c>
      <c r="D7452" s="41" t="s">
        <v>110</v>
      </c>
      <c r="E7452" s="112">
        <v>1</v>
      </c>
      <c r="F7452" s="112">
        <v>15</v>
      </c>
      <c r="G7452" s="175">
        <v>2.8574600000000001</v>
      </c>
    </row>
    <row r="7453" spans="1:7" s="131" customFormat="1" ht="51.75" x14ac:dyDescent="0.25">
      <c r="A7453" s="143" t="s">
        <v>3118</v>
      </c>
      <c r="B7453" s="149" t="s">
        <v>3187</v>
      </c>
      <c r="C7453" s="40">
        <v>2022</v>
      </c>
      <c r="D7453" s="41" t="s">
        <v>110</v>
      </c>
      <c r="E7453" s="112">
        <v>1</v>
      </c>
      <c r="F7453" s="112">
        <v>15</v>
      </c>
      <c r="G7453" s="175">
        <v>2.8574600000000001</v>
      </c>
    </row>
    <row r="7454" spans="1:7" s="131" customFormat="1" ht="51.75" x14ac:dyDescent="0.25">
      <c r="A7454" s="143" t="s">
        <v>3118</v>
      </c>
      <c r="B7454" s="149" t="s">
        <v>3187</v>
      </c>
      <c r="C7454" s="40">
        <v>2022</v>
      </c>
      <c r="D7454" s="41" t="s">
        <v>110</v>
      </c>
      <c r="E7454" s="112">
        <v>1</v>
      </c>
      <c r="F7454" s="112">
        <v>15</v>
      </c>
      <c r="G7454" s="175">
        <v>2.8574600000000001</v>
      </c>
    </row>
    <row r="7455" spans="1:7" s="131" customFormat="1" ht="51.75" x14ac:dyDescent="0.25">
      <c r="A7455" s="143" t="s">
        <v>3118</v>
      </c>
      <c r="B7455" s="149" t="s">
        <v>3187</v>
      </c>
      <c r="C7455" s="40">
        <v>2022</v>
      </c>
      <c r="D7455" s="41" t="s">
        <v>110</v>
      </c>
      <c r="E7455" s="112">
        <v>1</v>
      </c>
      <c r="F7455" s="112">
        <v>15</v>
      </c>
      <c r="G7455" s="175">
        <v>2.8574600000000001</v>
      </c>
    </row>
    <row r="7456" spans="1:7" s="131" customFormat="1" ht="51.75" x14ac:dyDescent="0.25">
      <c r="A7456" s="143" t="s">
        <v>3118</v>
      </c>
      <c r="B7456" s="149" t="s">
        <v>3187</v>
      </c>
      <c r="C7456" s="40">
        <v>2022</v>
      </c>
      <c r="D7456" s="41" t="s">
        <v>110</v>
      </c>
      <c r="E7456" s="112">
        <v>1</v>
      </c>
      <c r="F7456" s="112">
        <v>15</v>
      </c>
      <c r="G7456" s="175">
        <v>2.8574600000000001</v>
      </c>
    </row>
    <row r="7457" spans="1:7" s="131" customFormat="1" ht="51.75" x14ac:dyDescent="0.25">
      <c r="A7457" s="143" t="s">
        <v>3118</v>
      </c>
      <c r="B7457" s="149" t="s">
        <v>3187</v>
      </c>
      <c r="C7457" s="40">
        <v>2022</v>
      </c>
      <c r="D7457" s="41" t="s">
        <v>110</v>
      </c>
      <c r="E7457" s="112">
        <v>1</v>
      </c>
      <c r="F7457" s="112">
        <v>15</v>
      </c>
      <c r="G7457" s="175">
        <v>2.8574600000000001</v>
      </c>
    </row>
    <row r="7458" spans="1:7" s="131" customFormat="1" ht="51.75" x14ac:dyDescent="0.25">
      <c r="A7458" s="143" t="s">
        <v>3118</v>
      </c>
      <c r="B7458" s="149" t="s">
        <v>3187</v>
      </c>
      <c r="C7458" s="40">
        <v>2022</v>
      </c>
      <c r="D7458" s="41" t="s">
        <v>110</v>
      </c>
      <c r="E7458" s="112">
        <v>1</v>
      </c>
      <c r="F7458" s="112">
        <v>15</v>
      </c>
      <c r="G7458" s="175">
        <v>2.8574600000000001</v>
      </c>
    </row>
    <row r="7459" spans="1:7" s="131" customFormat="1" ht="51.75" x14ac:dyDescent="0.25">
      <c r="A7459" s="143" t="s">
        <v>3118</v>
      </c>
      <c r="B7459" s="149" t="s">
        <v>3187</v>
      </c>
      <c r="C7459" s="40">
        <v>2022</v>
      </c>
      <c r="D7459" s="41" t="s">
        <v>110</v>
      </c>
      <c r="E7459" s="112">
        <v>1</v>
      </c>
      <c r="F7459" s="112">
        <v>15</v>
      </c>
      <c r="G7459" s="175">
        <v>2.8574600000000001</v>
      </c>
    </row>
    <row r="7460" spans="1:7" s="131" customFormat="1" ht="51.75" x14ac:dyDescent="0.25">
      <c r="A7460" s="143" t="s">
        <v>3118</v>
      </c>
      <c r="B7460" s="149" t="s">
        <v>3187</v>
      </c>
      <c r="C7460" s="40">
        <v>2022</v>
      </c>
      <c r="D7460" s="41" t="s">
        <v>110</v>
      </c>
      <c r="E7460" s="112">
        <v>1</v>
      </c>
      <c r="F7460" s="112">
        <v>15</v>
      </c>
      <c r="G7460" s="175">
        <v>2.8574600000000001</v>
      </c>
    </row>
    <row r="7461" spans="1:7" s="131" customFormat="1" ht="51.75" x14ac:dyDescent="0.25">
      <c r="A7461" s="143" t="s">
        <v>3118</v>
      </c>
      <c r="B7461" s="149" t="s">
        <v>3187</v>
      </c>
      <c r="C7461" s="40">
        <v>2022</v>
      </c>
      <c r="D7461" s="41" t="s">
        <v>110</v>
      </c>
      <c r="E7461" s="112">
        <v>1</v>
      </c>
      <c r="F7461" s="112">
        <v>15</v>
      </c>
      <c r="G7461" s="175">
        <v>2.8574600000000001</v>
      </c>
    </row>
    <row r="7462" spans="1:7" s="131" customFormat="1" ht="51.75" x14ac:dyDescent="0.25">
      <c r="A7462" s="143" t="s">
        <v>3118</v>
      </c>
      <c r="B7462" s="149" t="s">
        <v>3187</v>
      </c>
      <c r="C7462" s="40">
        <v>2022</v>
      </c>
      <c r="D7462" s="41" t="s">
        <v>110</v>
      </c>
      <c r="E7462" s="112">
        <v>1</v>
      </c>
      <c r="F7462" s="112">
        <v>15</v>
      </c>
      <c r="G7462" s="175">
        <v>31.016659999999998</v>
      </c>
    </row>
    <row r="7463" spans="1:7" s="131" customFormat="1" ht="51.75" x14ac:dyDescent="0.25">
      <c r="A7463" s="143" t="s">
        <v>3118</v>
      </c>
      <c r="B7463" s="149" t="s">
        <v>3187</v>
      </c>
      <c r="C7463" s="40">
        <v>2022</v>
      </c>
      <c r="D7463" s="41" t="s">
        <v>110</v>
      </c>
      <c r="E7463" s="112">
        <v>1</v>
      </c>
      <c r="F7463" s="112">
        <v>15</v>
      </c>
      <c r="G7463" s="175">
        <v>31.016659999999998</v>
      </c>
    </row>
    <row r="7464" spans="1:7" s="131" customFormat="1" ht="51.75" x14ac:dyDescent="0.25">
      <c r="A7464" s="143" t="s">
        <v>3118</v>
      </c>
      <c r="B7464" s="149" t="s">
        <v>3187</v>
      </c>
      <c r="C7464" s="40">
        <v>2022</v>
      </c>
      <c r="D7464" s="41" t="s">
        <v>110</v>
      </c>
      <c r="E7464" s="112">
        <v>1</v>
      </c>
      <c r="F7464" s="112">
        <v>15</v>
      </c>
      <c r="G7464" s="175">
        <v>31.016659999999998</v>
      </c>
    </row>
    <row r="7465" spans="1:7" s="131" customFormat="1" ht="51.75" x14ac:dyDescent="0.25">
      <c r="A7465" s="143" t="s">
        <v>3118</v>
      </c>
      <c r="B7465" s="149" t="s">
        <v>3187</v>
      </c>
      <c r="C7465" s="40">
        <v>2022</v>
      </c>
      <c r="D7465" s="41" t="s">
        <v>110</v>
      </c>
      <c r="E7465" s="112">
        <v>1</v>
      </c>
      <c r="F7465" s="112">
        <v>15</v>
      </c>
      <c r="G7465" s="175">
        <v>31.016659999999998</v>
      </c>
    </row>
    <row r="7466" spans="1:7" s="55" customFormat="1" ht="51.75" x14ac:dyDescent="0.25">
      <c r="A7466" s="143" t="s">
        <v>3118</v>
      </c>
      <c r="B7466" s="149" t="s">
        <v>3187</v>
      </c>
      <c r="C7466" s="90">
        <v>2022</v>
      </c>
      <c r="D7466" s="91" t="s">
        <v>110</v>
      </c>
      <c r="E7466" s="92">
        <v>1</v>
      </c>
      <c r="F7466" s="92">
        <v>15</v>
      </c>
      <c r="G7466" s="161">
        <v>31.016659999999998</v>
      </c>
    </row>
    <row r="7467" spans="1:7" s="55" customFormat="1" ht="51.75" x14ac:dyDescent="0.25">
      <c r="A7467" s="143" t="s">
        <v>3118</v>
      </c>
      <c r="B7467" s="149" t="s">
        <v>3187</v>
      </c>
      <c r="C7467" s="90">
        <v>2022</v>
      </c>
      <c r="D7467" s="91" t="s">
        <v>110</v>
      </c>
      <c r="E7467" s="92">
        <v>1</v>
      </c>
      <c r="F7467" s="92">
        <v>15</v>
      </c>
      <c r="G7467" s="161">
        <v>31.016659999999998</v>
      </c>
    </row>
    <row r="7468" spans="1:7" s="55" customFormat="1" ht="51.75" x14ac:dyDescent="0.25">
      <c r="A7468" s="143" t="s">
        <v>3118</v>
      </c>
      <c r="B7468" s="149" t="s">
        <v>3187</v>
      </c>
      <c r="C7468" s="90">
        <v>2022</v>
      </c>
      <c r="D7468" s="91" t="s">
        <v>110</v>
      </c>
      <c r="E7468" s="92">
        <v>1</v>
      </c>
      <c r="F7468" s="92">
        <v>15</v>
      </c>
      <c r="G7468" s="161">
        <v>31.016659999999998</v>
      </c>
    </row>
    <row r="7469" spans="1:7" ht="51.75" x14ac:dyDescent="0.25">
      <c r="A7469" s="143" t="s">
        <v>3118</v>
      </c>
      <c r="B7469" s="149" t="s">
        <v>3187</v>
      </c>
      <c r="C7469" s="40">
        <v>2022</v>
      </c>
      <c r="D7469" s="265" t="s">
        <v>110</v>
      </c>
      <c r="E7469" s="112">
        <v>1</v>
      </c>
      <c r="F7469" s="92">
        <v>15</v>
      </c>
      <c r="G7469" s="94">
        <v>11.175540000000002</v>
      </c>
    </row>
    <row r="7470" spans="1:7" ht="51.75" x14ac:dyDescent="0.25">
      <c r="A7470" s="143" t="s">
        <v>3118</v>
      </c>
      <c r="B7470" s="149" t="s">
        <v>3187</v>
      </c>
      <c r="C7470" s="40">
        <v>2022</v>
      </c>
      <c r="D7470" s="265" t="s">
        <v>110</v>
      </c>
      <c r="E7470" s="112">
        <v>1</v>
      </c>
      <c r="F7470" s="92">
        <v>15</v>
      </c>
      <c r="G7470" s="94">
        <v>9.4427700000000012</v>
      </c>
    </row>
    <row r="7471" spans="1:7" s="55" customFormat="1" ht="51.75" x14ac:dyDescent="0.25">
      <c r="A7471" s="143" t="s">
        <v>3118</v>
      </c>
      <c r="B7471" s="149" t="s">
        <v>3187</v>
      </c>
      <c r="C7471" s="90">
        <v>2022</v>
      </c>
      <c r="D7471" s="91" t="s">
        <v>110</v>
      </c>
      <c r="E7471" s="92">
        <v>1</v>
      </c>
      <c r="F7471" s="92">
        <v>30</v>
      </c>
      <c r="G7471" s="161">
        <v>4.9157500000000001</v>
      </c>
    </row>
    <row r="7472" spans="1:7" s="55" customFormat="1" ht="51.75" x14ac:dyDescent="0.25">
      <c r="A7472" s="143" t="s">
        <v>3118</v>
      </c>
      <c r="B7472" s="149" t="s">
        <v>3187</v>
      </c>
      <c r="C7472" s="90">
        <v>2022</v>
      </c>
      <c r="D7472" s="91" t="s">
        <v>110</v>
      </c>
      <c r="E7472" s="92">
        <v>1</v>
      </c>
      <c r="F7472" s="92">
        <v>150</v>
      </c>
      <c r="G7472" s="161">
        <v>16.94502</v>
      </c>
    </row>
    <row r="7473" spans="1:7" s="55" customFormat="1" ht="51.75" x14ac:dyDescent="0.25">
      <c r="A7473" s="143" t="s">
        <v>3118</v>
      </c>
      <c r="B7473" s="149" t="s">
        <v>3187</v>
      </c>
      <c r="C7473" s="90">
        <v>2022</v>
      </c>
      <c r="D7473" s="91" t="s">
        <v>110</v>
      </c>
      <c r="E7473" s="92">
        <v>1</v>
      </c>
      <c r="F7473" s="92">
        <v>50</v>
      </c>
      <c r="G7473" s="161">
        <v>16.94502</v>
      </c>
    </row>
    <row r="7474" spans="1:7" s="55" customFormat="1" ht="51.75" x14ac:dyDescent="0.25">
      <c r="A7474" s="143" t="s">
        <v>3118</v>
      </c>
      <c r="B7474" s="149" t="s">
        <v>3187</v>
      </c>
      <c r="C7474" s="90">
        <v>2022</v>
      </c>
      <c r="D7474" s="91" t="s">
        <v>110</v>
      </c>
      <c r="E7474" s="92">
        <v>1</v>
      </c>
      <c r="F7474" s="92">
        <v>100</v>
      </c>
      <c r="G7474" s="161">
        <v>16.94502</v>
      </c>
    </row>
    <row r="7475" spans="1:7" s="55" customFormat="1" ht="51.75" x14ac:dyDescent="0.25">
      <c r="A7475" s="143" t="s">
        <v>3118</v>
      </c>
      <c r="B7475" s="149" t="s">
        <v>3187</v>
      </c>
      <c r="C7475" s="90">
        <v>2022</v>
      </c>
      <c r="D7475" s="91" t="s">
        <v>110</v>
      </c>
      <c r="E7475" s="92">
        <v>1</v>
      </c>
      <c r="F7475" s="92">
        <v>150</v>
      </c>
      <c r="G7475" s="161">
        <v>16.94502</v>
      </c>
    </row>
    <row r="7476" spans="1:7" s="55" customFormat="1" ht="51.75" x14ac:dyDescent="0.25">
      <c r="A7476" s="143" t="s">
        <v>3118</v>
      </c>
      <c r="B7476" s="149" t="s">
        <v>3187</v>
      </c>
      <c r="C7476" s="90">
        <v>2022</v>
      </c>
      <c r="D7476" s="91" t="s">
        <v>110</v>
      </c>
      <c r="E7476" s="92">
        <v>1</v>
      </c>
      <c r="F7476" s="92">
        <v>30</v>
      </c>
      <c r="G7476" s="161">
        <v>16.94502</v>
      </c>
    </row>
    <row r="7477" spans="1:7" s="55" customFormat="1" ht="51.75" x14ac:dyDescent="0.25">
      <c r="A7477" s="143" t="s">
        <v>3118</v>
      </c>
      <c r="B7477" s="149" t="s">
        <v>3187</v>
      </c>
      <c r="C7477" s="90">
        <v>2022</v>
      </c>
      <c r="D7477" s="91" t="s">
        <v>110</v>
      </c>
      <c r="E7477" s="92">
        <v>1</v>
      </c>
      <c r="F7477" s="92">
        <v>150</v>
      </c>
      <c r="G7477" s="161">
        <v>16.94502</v>
      </c>
    </row>
    <row r="7478" spans="1:7" s="55" customFormat="1" ht="51.75" x14ac:dyDescent="0.25">
      <c r="A7478" s="143" t="s">
        <v>3118</v>
      </c>
      <c r="B7478" s="149" t="s">
        <v>3187</v>
      </c>
      <c r="C7478" s="90">
        <v>2022</v>
      </c>
      <c r="D7478" s="91" t="s">
        <v>110</v>
      </c>
      <c r="E7478" s="92">
        <v>1</v>
      </c>
      <c r="F7478" s="92">
        <v>150</v>
      </c>
      <c r="G7478" s="161">
        <v>27.760560000000002</v>
      </c>
    </row>
    <row r="7479" spans="1:7" s="55" customFormat="1" ht="51.75" x14ac:dyDescent="0.25">
      <c r="A7479" s="143" t="s">
        <v>3118</v>
      </c>
      <c r="B7479" s="149" t="s">
        <v>3187</v>
      </c>
      <c r="C7479" s="90">
        <v>2022</v>
      </c>
      <c r="D7479" s="91" t="s">
        <v>110</v>
      </c>
      <c r="E7479" s="92">
        <v>1</v>
      </c>
      <c r="F7479" s="92">
        <v>150</v>
      </c>
      <c r="G7479" s="161">
        <v>27.760570000000001</v>
      </c>
    </row>
    <row r="7480" spans="1:7" s="55" customFormat="1" ht="60" customHeight="1" x14ac:dyDescent="0.25">
      <c r="A7480" s="143" t="s">
        <v>3118</v>
      </c>
      <c r="B7480" s="149" t="s">
        <v>3188</v>
      </c>
      <c r="C7480" s="90">
        <v>2022</v>
      </c>
      <c r="D7480" s="91" t="s">
        <v>110</v>
      </c>
      <c r="E7480" s="92">
        <v>1</v>
      </c>
      <c r="F7480" s="92">
        <v>15</v>
      </c>
      <c r="G7480" s="161">
        <v>18.493779999999997</v>
      </c>
    </row>
    <row r="7481" spans="1:7" s="55" customFormat="1" ht="51.75" x14ac:dyDescent="0.25">
      <c r="A7481" s="143" t="s">
        <v>3118</v>
      </c>
      <c r="B7481" s="149" t="s">
        <v>3188</v>
      </c>
      <c r="C7481" s="90">
        <v>2022</v>
      </c>
      <c r="D7481" s="91" t="s">
        <v>110</v>
      </c>
      <c r="E7481" s="92">
        <v>1</v>
      </c>
      <c r="F7481" s="92">
        <v>15</v>
      </c>
      <c r="G7481" s="161">
        <v>18.493779999999997</v>
      </c>
    </row>
    <row r="7482" spans="1:7" s="55" customFormat="1" ht="51.75" x14ac:dyDescent="0.25">
      <c r="A7482" s="143" t="s">
        <v>3118</v>
      </c>
      <c r="B7482" s="149" t="s">
        <v>3188</v>
      </c>
      <c r="C7482" s="90">
        <v>2022</v>
      </c>
      <c r="D7482" s="91" t="s">
        <v>110</v>
      </c>
      <c r="E7482" s="92">
        <v>1</v>
      </c>
      <c r="F7482" s="92">
        <v>15</v>
      </c>
      <c r="G7482" s="161">
        <v>18.493779999999997</v>
      </c>
    </row>
    <row r="7483" spans="1:7" s="131" customFormat="1" ht="51.75" x14ac:dyDescent="0.25">
      <c r="A7483" s="143" t="s">
        <v>3118</v>
      </c>
      <c r="B7483" s="149" t="s">
        <v>3188</v>
      </c>
      <c r="C7483" s="40">
        <v>2022</v>
      </c>
      <c r="D7483" s="41" t="s">
        <v>110</v>
      </c>
      <c r="E7483" s="112">
        <v>1</v>
      </c>
      <c r="F7483" s="112">
        <v>15</v>
      </c>
      <c r="G7483" s="175">
        <v>15.850540000000001</v>
      </c>
    </row>
    <row r="7484" spans="1:7" s="131" customFormat="1" ht="51.75" x14ac:dyDescent="0.25">
      <c r="A7484" s="143" t="s">
        <v>3118</v>
      </c>
      <c r="B7484" s="149" t="s">
        <v>3188</v>
      </c>
      <c r="C7484" s="40">
        <v>2022</v>
      </c>
      <c r="D7484" s="41" t="s">
        <v>110</v>
      </c>
      <c r="E7484" s="112">
        <v>1</v>
      </c>
      <c r="F7484" s="112">
        <v>15</v>
      </c>
      <c r="G7484" s="175">
        <v>15.850540000000001</v>
      </c>
    </row>
    <row r="7485" spans="1:7" s="131" customFormat="1" ht="51.75" x14ac:dyDescent="0.25">
      <c r="A7485" s="143" t="s">
        <v>3118</v>
      </c>
      <c r="B7485" s="149" t="s">
        <v>3188</v>
      </c>
      <c r="C7485" s="40">
        <v>2022</v>
      </c>
      <c r="D7485" s="41" t="s">
        <v>110</v>
      </c>
      <c r="E7485" s="112">
        <v>1</v>
      </c>
      <c r="F7485" s="112">
        <v>15</v>
      </c>
      <c r="G7485" s="175">
        <v>15.850550000000002</v>
      </c>
    </row>
    <row r="7486" spans="1:7" s="131" customFormat="1" ht="51.75" x14ac:dyDescent="0.25">
      <c r="A7486" s="143" t="s">
        <v>3118</v>
      </c>
      <c r="B7486" s="149" t="s">
        <v>3188</v>
      </c>
      <c r="C7486" s="40">
        <v>2022</v>
      </c>
      <c r="D7486" s="41" t="s">
        <v>110</v>
      </c>
      <c r="E7486" s="112">
        <v>1</v>
      </c>
      <c r="F7486" s="112">
        <v>15</v>
      </c>
      <c r="G7486" s="175">
        <v>38.314089999999993</v>
      </c>
    </row>
    <row r="7487" spans="1:7" s="131" customFormat="1" ht="51.75" x14ac:dyDescent="0.25">
      <c r="A7487" s="143" t="s">
        <v>3118</v>
      </c>
      <c r="B7487" s="149" t="s">
        <v>3188</v>
      </c>
      <c r="C7487" s="40">
        <v>2022</v>
      </c>
      <c r="D7487" s="41" t="s">
        <v>110</v>
      </c>
      <c r="E7487" s="112">
        <v>1</v>
      </c>
      <c r="F7487" s="112">
        <v>15</v>
      </c>
      <c r="G7487" s="175">
        <v>17.761650000000003</v>
      </c>
    </row>
    <row r="7488" spans="1:7" s="131" customFormat="1" ht="51.75" x14ac:dyDescent="0.25">
      <c r="A7488" s="143" t="s">
        <v>3118</v>
      </c>
      <c r="B7488" s="149" t="s">
        <v>3188</v>
      </c>
      <c r="C7488" s="40">
        <v>2022</v>
      </c>
      <c r="D7488" s="41" t="s">
        <v>110</v>
      </c>
      <c r="E7488" s="112">
        <v>1</v>
      </c>
      <c r="F7488" s="112">
        <v>15</v>
      </c>
      <c r="G7488" s="175">
        <v>17.761650000000003</v>
      </c>
    </row>
    <row r="7489" spans="1:7" s="131" customFormat="1" ht="51.75" x14ac:dyDescent="0.25">
      <c r="A7489" s="143" t="s">
        <v>3118</v>
      </c>
      <c r="B7489" s="149" t="s">
        <v>3188</v>
      </c>
      <c r="C7489" s="40">
        <v>2022</v>
      </c>
      <c r="D7489" s="41" t="s">
        <v>110</v>
      </c>
      <c r="E7489" s="112">
        <v>1</v>
      </c>
      <c r="F7489" s="112">
        <v>15</v>
      </c>
      <c r="G7489" s="175">
        <v>17.761650000000003</v>
      </c>
    </row>
    <row r="7490" spans="1:7" s="131" customFormat="1" ht="51.75" x14ac:dyDescent="0.25">
      <c r="A7490" s="143" t="s">
        <v>3118</v>
      </c>
      <c r="B7490" s="149" t="s">
        <v>3188</v>
      </c>
      <c r="C7490" s="40">
        <v>2022</v>
      </c>
      <c r="D7490" s="41" t="s">
        <v>110</v>
      </c>
      <c r="E7490" s="112">
        <v>1</v>
      </c>
      <c r="F7490" s="112">
        <v>15</v>
      </c>
      <c r="G7490" s="175">
        <v>17.761650000000003</v>
      </c>
    </row>
    <row r="7491" spans="1:7" s="131" customFormat="1" ht="51.75" x14ac:dyDescent="0.25">
      <c r="A7491" s="143" t="s">
        <v>3118</v>
      </c>
      <c r="B7491" s="149" t="s">
        <v>3188</v>
      </c>
      <c r="C7491" s="40">
        <v>2022</v>
      </c>
      <c r="D7491" s="41" t="s">
        <v>110</v>
      </c>
      <c r="E7491" s="112">
        <v>1</v>
      </c>
      <c r="F7491" s="112">
        <v>15</v>
      </c>
      <c r="G7491" s="175">
        <v>17.761650000000003</v>
      </c>
    </row>
    <row r="7492" spans="1:7" s="131" customFormat="1" ht="51.75" x14ac:dyDescent="0.25">
      <c r="A7492" s="143" t="s">
        <v>3118</v>
      </c>
      <c r="B7492" s="149" t="s">
        <v>3188</v>
      </c>
      <c r="C7492" s="40">
        <v>2022</v>
      </c>
      <c r="D7492" s="41" t="s">
        <v>110</v>
      </c>
      <c r="E7492" s="112">
        <v>1</v>
      </c>
      <c r="F7492" s="112">
        <v>15</v>
      </c>
      <c r="G7492" s="175">
        <v>17.761650000000003</v>
      </c>
    </row>
    <row r="7493" spans="1:7" s="131" customFormat="1" ht="51.75" x14ac:dyDescent="0.25">
      <c r="A7493" s="143" t="s">
        <v>3118</v>
      </c>
      <c r="B7493" s="149" t="s">
        <v>3188</v>
      </c>
      <c r="C7493" s="40">
        <v>2022</v>
      </c>
      <c r="D7493" s="41" t="s">
        <v>110</v>
      </c>
      <c r="E7493" s="112">
        <v>1</v>
      </c>
      <c r="F7493" s="112">
        <v>15</v>
      </c>
      <c r="G7493" s="175">
        <v>17.761650000000003</v>
      </c>
    </row>
    <row r="7494" spans="1:7" s="131" customFormat="1" ht="51.75" x14ac:dyDescent="0.25">
      <c r="A7494" s="143" t="s">
        <v>3118</v>
      </c>
      <c r="B7494" s="149" t="s">
        <v>3188</v>
      </c>
      <c r="C7494" s="40">
        <v>2022</v>
      </c>
      <c r="D7494" s="41" t="s">
        <v>110</v>
      </c>
      <c r="E7494" s="112">
        <v>1</v>
      </c>
      <c r="F7494" s="112">
        <v>15</v>
      </c>
      <c r="G7494" s="175">
        <v>17.761650000000003</v>
      </c>
    </row>
    <row r="7495" spans="1:7" s="131" customFormat="1" ht="51.75" x14ac:dyDescent="0.25">
      <c r="A7495" s="143" t="s">
        <v>3118</v>
      </c>
      <c r="B7495" s="149" t="s">
        <v>3188</v>
      </c>
      <c r="C7495" s="40">
        <v>2022</v>
      </c>
      <c r="D7495" s="41" t="s">
        <v>110</v>
      </c>
      <c r="E7495" s="112">
        <v>1</v>
      </c>
      <c r="F7495" s="112">
        <v>15</v>
      </c>
      <c r="G7495" s="175">
        <v>17.761650000000003</v>
      </c>
    </row>
    <row r="7496" spans="1:7" s="131" customFormat="1" ht="51.75" x14ac:dyDescent="0.25">
      <c r="A7496" s="143" t="s">
        <v>3118</v>
      </c>
      <c r="B7496" s="149" t="s">
        <v>3188</v>
      </c>
      <c r="C7496" s="40">
        <v>2022</v>
      </c>
      <c r="D7496" s="41" t="s">
        <v>110</v>
      </c>
      <c r="E7496" s="112">
        <v>1</v>
      </c>
      <c r="F7496" s="112">
        <v>15</v>
      </c>
      <c r="G7496" s="175">
        <v>17.761650000000003</v>
      </c>
    </row>
    <row r="7497" spans="1:7" s="131" customFormat="1" ht="51.75" x14ac:dyDescent="0.25">
      <c r="A7497" s="143" t="s">
        <v>3118</v>
      </c>
      <c r="B7497" s="149" t="s">
        <v>3188</v>
      </c>
      <c r="C7497" s="40">
        <v>2022</v>
      </c>
      <c r="D7497" s="41" t="s">
        <v>110</v>
      </c>
      <c r="E7497" s="112">
        <v>1</v>
      </c>
      <c r="F7497" s="112">
        <v>15</v>
      </c>
      <c r="G7497" s="175">
        <v>17.761650000000003</v>
      </c>
    </row>
    <row r="7498" spans="1:7" s="55" customFormat="1" ht="51.75" x14ac:dyDescent="0.25">
      <c r="A7498" s="143" t="s">
        <v>3118</v>
      </c>
      <c r="B7498" s="149" t="s">
        <v>3188</v>
      </c>
      <c r="C7498" s="90">
        <v>2022</v>
      </c>
      <c r="D7498" s="91" t="s">
        <v>110</v>
      </c>
      <c r="E7498" s="92">
        <v>1</v>
      </c>
      <c r="F7498" s="92">
        <v>15</v>
      </c>
      <c r="G7498" s="161">
        <v>14.553240000000001</v>
      </c>
    </row>
    <row r="7499" spans="1:7" s="55" customFormat="1" ht="51.75" x14ac:dyDescent="0.25">
      <c r="A7499" s="143" t="s">
        <v>3118</v>
      </c>
      <c r="B7499" s="149" t="s">
        <v>3188</v>
      </c>
      <c r="C7499" s="90">
        <v>2022</v>
      </c>
      <c r="D7499" s="91" t="s">
        <v>110</v>
      </c>
      <c r="E7499" s="92">
        <v>1</v>
      </c>
      <c r="F7499" s="92">
        <v>15</v>
      </c>
      <c r="G7499" s="161">
        <v>14.553240000000001</v>
      </c>
    </row>
    <row r="7500" spans="1:7" s="55" customFormat="1" ht="51.75" x14ac:dyDescent="0.25">
      <c r="A7500" s="143" t="s">
        <v>3118</v>
      </c>
      <c r="B7500" s="149" t="s">
        <v>3188</v>
      </c>
      <c r="C7500" s="90">
        <v>2022</v>
      </c>
      <c r="D7500" s="91" t="s">
        <v>110</v>
      </c>
      <c r="E7500" s="92">
        <v>1</v>
      </c>
      <c r="F7500" s="92">
        <v>15</v>
      </c>
      <c r="G7500" s="161">
        <v>14.553240000000001</v>
      </c>
    </row>
    <row r="7501" spans="1:7" s="55" customFormat="1" ht="51.75" x14ac:dyDescent="0.25">
      <c r="A7501" s="143" t="s">
        <v>3118</v>
      </c>
      <c r="B7501" s="149" t="s">
        <v>3188</v>
      </c>
      <c r="C7501" s="90">
        <v>2022</v>
      </c>
      <c r="D7501" s="91" t="s">
        <v>110</v>
      </c>
      <c r="E7501" s="92">
        <v>1</v>
      </c>
      <c r="F7501" s="92">
        <v>15</v>
      </c>
      <c r="G7501" s="161">
        <v>14.553240000000001</v>
      </c>
    </row>
    <row r="7502" spans="1:7" s="55" customFormat="1" ht="51.75" x14ac:dyDescent="0.25">
      <c r="A7502" s="143" t="s">
        <v>3118</v>
      </c>
      <c r="B7502" s="149" t="s">
        <v>3188</v>
      </c>
      <c r="C7502" s="90">
        <v>2022</v>
      </c>
      <c r="D7502" s="91" t="s">
        <v>110</v>
      </c>
      <c r="E7502" s="92">
        <v>1</v>
      </c>
      <c r="F7502" s="92">
        <v>15</v>
      </c>
      <c r="G7502" s="161">
        <v>14.553240000000001</v>
      </c>
    </row>
    <row r="7503" spans="1:7" s="55" customFormat="1" ht="51.75" x14ac:dyDescent="0.25">
      <c r="A7503" s="143" t="s">
        <v>3118</v>
      </c>
      <c r="B7503" s="149" t="s">
        <v>3188</v>
      </c>
      <c r="C7503" s="90">
        <v>2022</v>
      </c>
      <c r="D7503" s="91" t="s">
        <v>110</v>
      </c>
      <c r="E7503" s="92">
        <v>1</v>
      </c>
      <c r="F7503" s="92">
        <v>15</v>
      </c>
      <c r="G7503" s="161">
        <v>14.553240000000001</v>
      </c>
    </row>
    <row r="7504" spans="1:7" s="55" customFormat="1" ht="51.75" x14ac:dyDescent="0.25">
      <c r="A7504" s="143" t="s">
        <v>3118</v>
      </c>
      <c r="B7504" s="149" t="s">
        <v>3188</v>
      </c>
      <c r="C7504" s="90">
        <v>2022</v>
      </c>
      <c r="D7504" s="91" t="s">
        <v>110</v>
      </c>
      <c r="E7504" s="92">
        <v>1</v>
      </c>
      <c r="F7504" s="92">
        <v>15</v>
      </c>
      <c r="G7504" s="161">
        <v>14.553240000000001</v>
      </c>
    </row>
    <row r="7505" spans="1:7" s="55" customFormat="1" ht="51.75" x14ac:dyDescent="0.25">
      <c r="A7505" s="143" t="s">
        <v>3118</v>
      </c>
      <c r="B7505" s="149" t="s">
        <v>3188</v>
      </c>
      <c r="C7505" s="90">
        <v>2022</v>
      </c>
      <c r="D7505" s="91" t="s">
        <v>110</v>
      </c>
      <c r="E7505" s="92">
        <v>1</v>
      </c>
      <c r="F7505" s="92">
        <v>15</v>
      </c>
      <c r="G7505" s="161">
        <v>14.553240000000001</v>
      </c>
    </row>
    <row r="7506" spans="1:7" s="55" customFormat="1" ht="51.75" x14ac:dyDescent="0.25">
      <c r="A7506" s="143" t="s">
        <v>3118</v>
      </c>
      <c r="B7506" s="149" t="s">
        <v>3188</v>
      </c>
      <c r="C7506" s="90">
        <v>2022</v>
      </c>
      <c r="D7506" s="91" t="s">
        <v>110</v>
      </c>
      <c r="E7506" s="92">
        <v>1</v>
      </c>
      <c r="F7506" s="92">
        <v>15</v>
      </c>
      <c r="G7506" s="161">
        <v>14.553240000000001</v>
      </c>
    </row>
    <row r="7507" spans="1:7" s="55" customFormat="1" ht="51.75" x14ac:dyDescent="0.25">
      <c r="A7507" s="143" t="s">
        <v>3118</v>
      </c>
      <c r="B7507" s="149" t="s">
        <v>3188</v>
      </c>
      <c r="C7507" s="90">
        <v>2022</v>
      </c>
      <c r="D7507" s="91" t="s">
        <v>110</v>
      </c>
      <c r="E7507" s="92">
        <v>1</v>
      </c>
      <c r="F7507" s="92">
        <v>15</v>
      </c>
      <c r="G7507" s="161">
        <v>14.553240000000001</v>
      </c>
    </row>
    <row r="7508" spans="1:7" s="55" customFormat="1" ht="51.75" x14ac:dyDescent="0.25">
      <c r="A7508" s="143" t="s">
        <v>3118</v>
      </c>
      <c r="B7508" s="149" t="s">
        <v>3188</v>
      </c>
      <c r="C7508" s="90">
        <v>2022</v>
      </c>
      <c r="D7508" s="91" t="s">
        <v>110</v>
      </c>
      <c r="E7508" s="92">
        <v>1</v>
      </c>
      <c r="F7508" s="92">
        <v>15</v>
      </c>
      <c r="G7508" s="161">
        <v>14.553240000000001</v>
      </c>
    </row>
    <row r="7509" spans="1:7" s="55" customFormat="1" ht="51.75" x14ac:dyDescent="0.25">
      <c r="A7509" s="143" t="s">
        <v>3118</v>
      </c>
      <c r="B7509" s="149" t="s">
        <v>3188</v>
      </c>
      <c r="C7509" s="90">
        <v>2022</v>
      </c>
      <c r="D7509" s="91" t="s">
        <v>110</v>
      </c>
      <c r="E7509" s="92">
        <v>1</v>
      </c>
      <c r="F7509" s="92">
        <v>15</v>
      </c>
      <c r="G7509" s="161">
        <v>19.506150000000002</v>
      </c>
    </row>
    <row r="7510" spans="1:7" s="55" customFormat="1" ht="51.75" x14ac:dyDescent="0.25">
      <c r="A7510" s="143" t="s">
        <v>3118</v>
      </c>
      <c r="B7510" s="149" t="s">
        <v>3188</v>
      </c>
      <c r="C7510" s="90">
        <v>2022</v>
      </c>
      <c r="D7510" s="91" t="s">
        <v>110</v>
      </c>
      <c r="E7510" s="92">
        <v>1</v>
      </c>
      <c r="F7510" s="92">
        <v>15</v>
      </c>
      <c r="G7510" s="161">
        <v>17.122220000000002</v>
      </c>
    </row>
    <row r="7511" spans="1:7" s="55" customFormat="1" ht="51.75" x14ac:dyDescent="0.25">
      <c r="A7511" s="143" t="s">
        <v>3118</v>
      </c>
      <c r="B7511" s="149" t="s">
        <v>3188</v>
      </c>
      <c r="C7511" s="90">
        <v>2022</v>
      </c>
      <c r="D7511" s="91" t="s">
        <v>110</v>
      </c>
      <c r="E7511" s="92">
        <v>1</v>
      </c>
      <c r="F7511" s="92">
        <v>15</v>
      </c>
      <c r="G7511" s="161">
        <v>17.122220000000002</v>
      </c>
    </row>
    <row r="7512" spans="1:7" s="55" customFormat="1" ht="51.75" x14ac:dyDescent="0.25">
      <c r="A7512" s="143" t="s">
        <v>3118</v>
      </c>
      <c r="B7512" s="149" t="s">
        <v>3188</v>
      </c>
      <c r="C7512" s="90">
        <v>2022</v>
      </c>
      <c r="D7512" s="91" t="s">
        <v>110</v>
      </c>
      <c r="E7512" s="92">
        <v>1</v>
      </c>
      <c r="F7512" s="92">
        <v>15</v>
      </c>
      <c r="G7512" s="161">
        <v>17.122220000000002</v>
      </c>
    </row>
    <row r="7513" spans="1:7" s="55" customFormat="1" ht="51.75" x14ac:dyDescent="0.25">
      <c r="A7513" s="143" t="s">
        <v>3118</v>
      </c>
      <c r="B7513" s="149" t="s">
        <v>3188</v>
      </c>
      <c r="C7513" s="90">
        <v>2022</v>
      </c>
      <c r="D7513" s="91" t="s">
        <v>110</v>
      </c>
      <c r="E7513" s="92">
        <v>1</v>
      </c>
      <c r="F7513" s="92">
        <v>15</v>
      </c>
      <c r="G7513" s="161">
        <v>17.122220000000002</v>
      </c>
    </row>
    <row r="7514" spans="1:7" s="55" customFormat="1" ht="51.75" x14ac:dyDescent="0.25">
      <c r="A7514" s="143" t="s">
        <v>3118</v>
      </c>
      <c r="B7514" s="149" t="s">
        <v>3188</v>
      </c>
      <c r="C7514" s="90">
        <v>2022</v>
      </c>
      <c r="D7514" s="91" t="s">
        <v>110</v>
      </c>
      <c r="E7514" s="92">
        <v>1</v>
      </c>
      <c r="F7514" s="92">
        <v>15</v>
      </c>
      <c r="G7514" s="161">
        <v>19.506150000000002</v>
      </c>
    </row>
    <row r="7515" spans="1:7" s="55" customFormat="1" ht="51.75" x14ac:dyDescent="0.25">
      <c r="A7515" s="143" t="s">
        <v>3118</v>
      </c>
      <c r="B7515" s="149" t="s">
        <v>3188</v>
      </c>
      <c r="C7515" s="90">
        <v>2022</v>
      </c>
      <c r="D7515" s="91" t="s">
        <v>110</v>
      </c>
      <c r="E7515" s="92">
        <v>1</v>
      </c>
      <c r="F7515" s="92">
        <v>15</v>
      </c>
      <c r="G7515" s="161">
        <v>5.7145900000000003</v>
      </c>
    </row>
    <row r="7516" spans="1:7" s="55" customFormat="1" ht="51.75" x14ac:dyDescent="0.25">
      <c r="A7516" s="143" t="s">
        <v>3118</v>
      </c>
      <c r="B7516" s="149" t="s">
        <v>3188</v>
      </c>
      <c r="C7516" s="90">
        <v>2022</v>
      </c>
      <c r="D7516" s="91" t="s">
        <v>110</v>
      </c>
      <c r="E7516" s="92">
        <v>1</v>
      </c>
      <c r="F7516" s="92">
        <v>15</v>
      </c>
      <c r="G7516" s="161">
        <v>19.506150000000002</v>
      </c>
    </row>
    <row r="7517" spans="1:7" s="55" customFormat="1" ht="51.75" x14ac:dyDescent="0.25">
      <c r="A7517" s="143" t="s">
        <v>3118</v>
      </c>
      <c r="B7517" s="149" t="s">
        <v>3188</v>
      </c>
      <c r="C7517" s="90">
        <v>2022</v>
      </c>
      <c r="D7517" s="91" t="s">
        <v>110</v>
      </c>
      <c r="E7517" s="92">
        <v>1</v>
      </c>
      <c r="F7517" s="92">
        <v>15</v>
      </c>
      <c r="G7517" s="161">
        <v>19.506150000000002</v>
      </c>
    </row>
    <row r="7518" spans="1:7" s="55" customFormat="1" ht="51.75" x14ac:dyDescent="0.25">
      <c r="A7518" s="143" t="s">
        <v>3118</v>
      </c>
      <c r="B7518" s="149" t="s">
        <v>3188</v>
      </c>
      <c r="C7518" s="90">
        <v>2022</v>
      </c>
      <c r="D7518" s="91" t="s">
        <v>110</v>
      </c>
      <c r="E7518" s="92">
        <v>1</v>
      </c>
      <c r="F7518" s="92">
        <v>15</v>
      </c>
      <c r="G7518" s="161">
        <v>5.7145900000000003</v>
      </c>
    </row>
    <row r="7519" spans="1:7" s="55" customFormat="1" ht="51.75" x14ac:dyDescent="0.25">
      <c r="A7519" s="143" t="s">
        <v>3118</v>
      </c>
      <c r="B7519" s="149" t="s">
        <v>3188</v>
      </c>
      <c r="C7519" s="90">
        <v>2022</v>
      </c>
      <c r="D7519" s="91" t="s">
        <v>110</v>
      </c>
      <c r="E7519" s="92">
        <v>1</v>
      </c>
      <c r="F7519" s="92">
        <v>15</v>
      </c>
      <c r="G7519" s="161">
        <v>5.7145900000000003</v>
      </c>
    </row>
    <row r="7520" spans="1:7" s="55" customFormat="1" ht="51.75" x14ac:dyDescent="0.25">
      <c r="A7520" s="143" t="s">
        <v>3118</v>
      </c>
      <c r="B7520" s="149" t="s">
        <v>3188</v>
      </c>
      <c r="C7520" s="90">
        <v>2022</v>
      </c>
      <c r="D7520" s="91" t="s">
        <v>110</v>
      </c>
      <c r="E7520" s="92">
        <v>1</v>
      </c>
      <c r="F7520" s="92">
        <v>15</v>
      </c>
      <c r="G7520" s="161">
        <v>5.7145900000000003</v>
      </c>
    </row>
    <row r="7521" spans="1:7" s="55" customFormat="1" ht="51.75" x14ac:dyDescent="0.25">
      <c r="A7521" s="143" t="s">
        <v>3118</v>
      </c>
      <c r="B7521" s="149" t="s">
        <v>3188</v>
      </c>
      <c r="C7521" s="90">
        <v>2022</v>
      </c>
      <c r="D7521" s="91" t="s">
        <v>110</v>
      </c>
      <c r="E7521" s="92">
        <v>1</v>
      </c>
      <c r="F7521" s="92">
        <v>15</v>
      </c>
      <c r="G7521" s="161">
        <v>18.129939999999998</v>
      </c>
    </row>
    <row r="7522" spans="1:7" s="55" customFormat="1" ht="51.75" x14ac:dyDescent="0.25">
      <c r="A7522" s="143" t="s">
        <v>3118</v>
      </c>
      <c r="B7522" s="149" t="s">
        <v>3188</v>
      </c>
      <c r="C7522" s="90">
        <v>2022</v>
      </c>
      <c r="D7522" s="91" t="s">
        <v>110</v>
      </c>
      <c r="E7522" s="92">
        <v>1</v>
      </c>
      <c r="F7522" s="92">
        <v>15</v>
      </c>
      <c r="G7522" s="161">
        <v>18.129939999999998</v>
      </c>
    </row>
    <row r="7523" spans="1:7" s="55" customFormat="1" ht="51.75" x14ac:dyDescent="0.25">
      <c r="A7523" s="143" t="s">
        <v>3118</v>
      </c>
      <c r="B7523" s="149" t="s">
        <v>3188</v>
      </c>
      <c r="C7523" s="90">
        <v>2022</v>
      </c>
      <c r="D7523" s="91" t="s">
        <v>110</v>
      </c>
      <c r="E7523" s="92">
        <v>1</v>
      </c>
      <c r="F7523" s="92">
        <v>15</v>
      </c>
      <c r="G7523" s="161">
        <v>4.3383799999999999</v>
      </c>
    </row>
    <row r="7524" spans="1:7" s="55" customFormat="1" ht="51.75" x14ac:dyDescent="0.25">
      <c r="A7524" s="143" t="s">
        <v>3118</v>
      </c>
      <c r="B7524" s="149" t="s">
        <v>3188</v>
      </c>
      <c r="C7524" s="90">
        <v>2022</v>
      </c>
      <c r="D7524" s="91" t="s">
        <v>110</v>
      </c>
      <c r="E7524" s="92">
        <v>1</v>
      </c>
      <c r="F7524" s="92">
        <v>15</v>
      </c>
      <c r="G7524" s="161">
        <v>4.3383799999999999</v>
      </c>
    </row>
    <row r="7525" spans="1:7" s="55" customFormat="1" ht="51.75" x14ac:dyDescent="0.25">
      <c r="A7525" s="143" t="s">
        <v>3118</v>
      </c>
      <c r="B7525" s="149" t="s">
        <v>3188</v>
      </c>
      <c r="C7525" s="90">
        <v>2022</v>
      </c>
      <c r="D7525" s="91" t="s">
        <v>110</v>
      </c>
      <c r="E7525" s="92">
        <v>1</v>
      </c>
      <c r="F7525" s="92">
        <v>15</v>
      </c>
      <c r="G7525" s="161">
        <v>15.74601</v>
      </c>
    </row>
    <row r="7526" spans="1:7" s="55" customFormat="1" ht="51.75" x14ac:dyDescent="0.25">
      <c r="A7526" s="143" t="s">
        <v>3118</v>
      </c>
      <c r="B7526" s="149" t="s">
        <v>3188</v>
      </c>
      <c r="C7526" s="90">
        <v>2022</v>
      </c>
      <c r="D7526" s="91" t="s">
        <v>110</v>
      </c>
      <c r="E7526" s="92">
        <v>1</v>
      </c>
      <c r="F7526" s="92">
        <v>15</v>
      </c>
      <c r="G7526" s="161">
        <v>18.129939999999998</v>
      </c>
    </row>
    <row r="7527" spans="1:7" s="55" customFormat="1" ht="51.75" x14ac:dyDescent="0.25">
      <c r="A7527" s="143" t="s">
        <v>3118</v>
      </c>
      <c r="B7527" s="149" t="s">
        <v>3188</v>
      </c>
      <c r="C7527" s="90">
        <v>2022</v>
      </c>
      <c r="D7527" s="91" t="s">
        <v>110</v>
      </c>
      <c r="E7527" s="92">
        <v>1</v>
      </c>
      <c r="F7527" s="92">
        <v>15</v>
      </c>
      <c r="G7527" s="161">
        <v>19.272179999999999</v>
      </c>
    </row>
    <row r="7528" spans="1:7" s="55" customFormat="1" ht="51.75" x14ac:dyDescent="0.25">
      <c r="A7528" s="143" t="s">
        <v>3118</v>
      </c>
      <c r="B7528" s="149" t="s">
        <v>3188</v>
      </c>
      <c r="C7528" s="90">
        <v>2022</v>
      </c>
      <c r="D7528" s="91" t="s">
        <v>110</v>
      </c>
      <c r="E7528" s="92">
        <v>1</v>
      </c>
      <c r="F7528" s="92">
        <v>15</v>
      </c>
      <c r="G7528" s="161">
        <v>5.48062</v>
      </c>
    </row>
    <row r="7529" spans="1:7" s="55" customFormat="1" ht="51.75" x14ac:dyDescent="0.25">
      <c r="A7529" s="143" t="s">
        <v>3118</v>
      </c>
      <c r="B7529" s="149" t="s">
        <v>3188</v>
      </c>
      <c r="C7529" s="90">
        <v>2022</v>
      </c>
      <c r="D7529" s="91" t="s">
        <v>110</v>
      </c>
      <c r="E7529" s="92">
        <v>1</v>
      </c>
      <c r="F7529" s="92">
        <v>15</v>
      </c>
      <c r="G7529" s="161">
        <v>5.48062</v>
      </c>
    </row>
    <row r="7530" spans="1:7" s="55" customFormat="1" ht="51.75" x14ac:dyDescent="0.25">
      <c r="A7530" s="143" t="s">
        <v>3118</v>
      </c>
      <c r="B7530" s="149" t="s">
        <v>3188</v>
      </c>
      <c r="C7530" s="90">
        <v>2022</v>
      </c>
      <c r="D7530" s="91" t="s">
        <v>110</v>
      </c>
      <c r="E7530" s="92">
        <v>1</v>
      </c>
      <c r="F7530" s="92">
        <v>15</v>
      </c>
      <c r="G7530" s="161">
        <v>5.48062</v>
      </c>
    </row>
    <row r="7531" spans="1:7" s="55" customFormat="1" ht="51.75" x14ac:dyDescent="0.25">
      <c r="A7531" s="143" t="s">
        <v>3118</v>
      </c>
      <c r="B7531" s="149" t="s">
        <v>3188</v>
      </c>
      <c r="C7531" s="90">
        <v>2022</v>
      </c>
      <c r="D7531" s="91" t="s">
        <v>110</v>
      </c>
      <c r="E7531" s="92">
        <v>1</v>
      </c>
      <c r="F7531" s="92">
        <v>15</v>
      </c>
      <c r="G7531" s="161">
        <v>5.48062</v>
      </c>
    </row>
    <row r="7532" spans="1:7" s="55" customFormat="1" ht="51.75" x14ac:dyDescent="0.25">
      <c r="A7532" s="143" t="s">
        <v>3118</v>
      </c>
      <c r="B7532" s="149" t="s">
        <v>3188</v>
      </c>
      <c r="C7532" s="90">
        <v>2022</v>
      </c>
      <c r="D7532" s="91" t="s">
        <v>110</v>
      </c>
      <c r="E7532" s="92">
        <v>1</v>
      </c>
      <c r="F7532" s="92">
        <v>15</v>
      </c>
      <c r="G7532" s="161">
        <v>20.57771</v>
      </c>
    </row>
    <row r="7533" spans="1:7" s="131" customFormat="1" ht="51.75" x14ac:dyDescent="0.25">
      <c r="A7533" s="143" t="s">
        <v>3118</v>
      </c>
      <c r="B7533" s="149" t="s">
        <v>3188</v>
      </c>
      <c r="C7533" s="40">
        <v>2022</v>
      </c>
      <c r="D7533" s="41" t="s">
        <v>110</v>
      </c>
      <c r="E7533" s="112">
        <v>1</v>
      </c>
      <c r="F7533" s="112">
        <v>15</v>
      </c>
      <c r="G7533" s="175">
        <v>3.3128899999999999</v>
      </c>
    </row>
    <row r="7534" spans="1:7" s="131" customFormat="1" ht="51.75" x14ac:dyDescent="0.25">
      <c r="A7534" s="143" t="s">
        <v>3118</v>
      </c>
      <c r="B7534" s="149" t="s">
        <v>3188</v>
      </c>
      <c r="C7534" s="40">
        <v>2022</v>
      </c>
      <c r="D7534" s="41" t="s">
        <v>110</v>
      </c>
      <c r="E7534" s="112">
        <v>1</v>
      </c>
      <c r="F7534" s="112">
        <v>15</v>
      </c>
      <c r="G7534" s="175">
        <v>3.3128899999999999</v>
      </c>
    </row>
    <row r="7535" spans="1:7" s="131" customFormat="1" ht="51.75" x14ac:dyDescent="0.25">
      <c r="A7535" s="143" t="s">
        <v>3118</v>
      </c>
      <c r="B7535" s="149" t="s">
        <v>3188</v>
      </c>
      <c r="C7535" s="40">
        <v>2022</v>
      </c>
      <c r="D7535" s="41" t="s">
        <v>110</v>
      </c>
      <c r="E7535" s="112">
        <v>1</v>
      </c>
      <c r="F7535" s="112">
        <v>15</v>
      </c>
      <c r="G7535" s="175">
        <v>3.3128899999999999</v>
      </c>
    </row>
    <row r="7536" spans="1:7" s="131" customFormat="1" ht="51.75" x14ac:dyDescent="0.25">
      <c r="A7536" s="143" t="s">
        <v>3118</v>
      </c>
      <c r="B7536" s="149" t="s">
        <v>3188</v>
      </c>
      <c r="C7536" s="40">
        <v>2022</v>
      </c>
      <c r="D7536" s="41" t="s">
        <v>110</v>
      </c>
      <c r="E7536" s="112">
        <v>1</v>
      </c>
      <c r="F7536" s="112">
        <v>15</v>
      </c>
      <c r="G7536" s="175">
        <v>3.3128899999999999</v>
      </c>
    </row>
    <row r="7537" spans="1:7" s="131" customFormat="1" ht="51.75" x14ac:dyDescent="0.25">
      <c r="A7537" s="143" t="s">
        <v>3118</v>
      </c>
      <c r="B7537" s="149" t="s">
        <v>3188</v>
      </c>
      <c r="C7537" s="40">
        <v>2022</v>
      </c>
      <c r="D7537" s="41" t="s">
        <v>110</v>
      </c>
      <c r="E7537" s="112">
        <v>1</v>
      </c>
      <c r="F7537" s="112">
        <v>15</v>
      </c>
      <c r="G7537" s="175">
        <v>17.10445</v>
      </c>
    </row>
    <row r="7538" spans="1:7" s="131" customFormat="1" ht="51.75" x14ac:dyDescent="0.25">
      <c r="A7538" s="143" t="s">
        <v>3118</v>
      </c>
      <c r="B7538" s="149" t="s">
        <v>3188</v>
      </c>
      <c r="C7538" s="40">
        <v>2022</v>
      </c>
      <c r="D7538" s="41" t="s">
        <v>110</v>
      </c>
      <c r="E7538" s="112">
        <v>1</v>
      </c>
      <c r="F7538" s="112">
        <v>15</v>
      </c>
      <c r="G7538" s="175">
        <v>3.3128899999999999</v>
      </c>
    </row>
    <row r="7539" spans="1:7" s="131" customFormat="1" ht="51.75" x14ac:dyDescent="0.25">
      <c r="A7539" s="143" t="s">
        <v>3118</v>
      </c>
      <c r="B7539" s="149" t="s">
        <v>3188</v>
      </c>
      <c r="C7539" s="40">
        <v>2022</v>
      </c>
      <c r="D7539" s="41" t="s">
        <v>110</v>
      </c>
      <c r="E7539" s="112">
        <v>1</v>
      </c>
      <c r="F7539" s="112">
        <v>15</v>
      </c>
      <c r="G7539" s="175">
        <v>17.10445</v>
      </c>
    </row>
    <row r="7540" spans="1:7" s="131" customFormat="1" ht="51.75" x14ac:dyDescent="0.25">
      <c r="A7540" s="143" t="s">
        <v>3118</v>
      </c>
      <c r="B7540" s="149" t="s">
        <v>3188</v>
      </c>
      <c r="C7540" s="40">
        <v>2022</v>
      </c>
      <c r="D7540" s="41" t="s">
        <v>110</v>
      </c>
      <c r="E7540" s="112">
        <v>1</v>
      </c>
      <c r="F7540" s="112">
        <v>15</v>
      </c>
      <c r="G7540" s="175">
        <v>6.0498199999999995</v>
      </c>
    </row>
    <row r="7541" spans="1:7" s="55" customFormat="1" ht="51.75" x14ac:dyDescent="0.25">
      <c r="A7541" s="143" t="s">
        <v>3118</v>
      </c>
      <c r="B7541" s="149" t="s">
        <v>3188</v>
      </c>
      <c r="C7541" s="90">
        <v>2022</v>
      </c>
      <c r="D7541" s="91" t="s">
        <v>110</v>
      </c>
      <c r="E7541" s="92">
        <v>1</v>
      </c>
      <c r="F7541" s="92">
        <v>15</v>
      </c>
      <c r="G7541" s="161">
        <v>20.236240000000002</v>
      </c>
    </row>
    <row r="7542" spans="1:7" s="55" customFormat="1" ht="51.75" x14ac:dyDescent="0.25">
      <c r="A7542" s="143" t="s">
        <v>3118</v>
      </c>
      <c r="B7542" s="149" t="s">
        <v>3188</v>
      </c>
      <c r="C7542" s="90">
        <v>2022</v>
      </c>
      <c r="D7542" s="91" t="s">
        <v>110</v>
      </c>
      <c r="E7542" s="92">
        <v>1</v>
      </c>
      <c r="F7542" s="92">
        <v>15</v>
      </c>
      <c r="G7542" s="161">
        <v>31.625400000000003</v>
      </c>
    </row>
    <row r="7543" spans="1:7" s="55" customFormat="1" ht="51.75" x14ac:dyDescent="0.25">
      <c r="A7543" s="143" t="s">
        <v>3118</v>
      </c>
      <c r="B7543" s="149" t="s">
        <v>3188</v>
      </c>
      <c r="C7543" s="90">
        <v>2022</v>
      </c>
      <c r="D7543" s="91" t="s">
        <v>110</v>
      </c>
      <c r="E7543" s="92">
        <v>1</v>
      </c>
      <c r="F7543" s="92">
        <v>15</v>
      </c>
      <c r="G7543" s="161">
        <v>31.625400000000003</v>
      </c>
    </row>
    <row r="7544" spans="1:7" s="55" customFormat="1" ht="51.75" x14ac:dyDescent="0.25">
      <c r="A7544" s="143" t="s">
        <v>3118</v>
      </c>
      <c r="B7544" s="149" t="s">
        <v>3188</v>
      </c>
      <c r="C7544" s="90">
        <v>2022</v>
      </c>
      <c r="D7544" s="91" t="s">
        <v>110</v>
      </c>
      <c r="E7544" s="92">
        <v>1</v>
      </c>
      <c r="F7544" s="92">
        <v>15</v>
      </c>
      <c r="G7544" s="161">
        <v>31.625400000000003</v>
      </c>
    </row>
    <row r="7545" spans="1:7" s="55" customFormat="1" ht="51.75" x14ac:dyDescent="0.25">
      <c r="A7545" s="143" t="s">
        <v>3118</v>
      </c>
      <c r="B7545" s="149" t="s">
        <v>3188</v>
      </c>
      <c r="C7545" s="90">
        <v>2022</v>
      </c>
      <c r="D7545" s="91" t="s">
        <v>110</v>
      </c>
      <c r="E7545" s="92">
        <v>1</v>
      </c>
      <c r="F7545" s="92">
        <v>15</v>
      </c>
      <c r="G7545" s="161">
        <v>31.625400000000003</v>
      </c>
    </row>
    <row r="7546" spans="1:7" s="55" customFormat="1" ht="51.75" x14ac:dyDescent="0.25">
      <c r="A7546" s="143" t="s">
        <v>3118</v>
      </c>
      <c r="B7546" s="149" t="s">
        <v>3188</v>
      </c>
      <c r="C7546" s="90">
        <v>2022</v>
      </c>
      <c r="D7546" s="91" t="s">
        <v>110</v>
      </c>
      <c r="E7546" s="92">
        <v>1</v>
      </c>
      <c r="F7546" s="92">
        <v>15</v>
      </c>
      <c r="G7546" s="161">
        <v>31.625400000000003</v>
      </c>
    </row>
    <row r="7547" spans="1:7" s="55" customFormat="1" ht="51.75" x14ac:dyDescent="0.25">
      <c r="A7547" s="143" t="s">
        <v>3118</v>
      </c>
      <c r="B7547" s="149" t="s">
        <v>3188</v>
      </c>
      <c r="C7547" s="90">
        <v>2022</v>
      </c>
      <c r="D7547" s="91" t="s">
        <v>110</v>
      </c>
      <c r="E7547" s="92">
        <v>1</v>
      </c>
      <c r="F7547" s="92">
        <v>15</v>
      </c>
      <c r="G7547" s="161">
        <v>31.625400000000003</v>
      </c>
    </row>
    <row r="7548" spans="1:7" s="55" customFormat="1" ht="51.75" x14ac:dyDescent="0.25">
      <c r="A7548" s="143" t="s">
        <v>3118</v>
      </c>
      <c r="B7548" s="149" t="s">
        <v>3188</v>
      </c>
      <c r="C7548" s="90">
        <v>2022</v>
      </c>
      <c r="D7548" s="91" t="s">
        <v>110</v>
      </c>
      <c r="E7548" s="92">
        <v>1</v>
      </c>
      <c r="F7548" s="92">
        <v>15</v>
      </c>
      <c r="G7548" s="161">
        <v>31.625400000000003</v>
      </c>
    </row>
    <row r="7549" spans="1:7" s="55" customFormat="1" ht="51.75" x14ac:dyDescent="0.25">
      <c r="A7549" s="143" t="s">
        <v>3118</v>
      </c>
      <c r="B7549" s="149" t="s">
        <v>3188</v>
      </c>
      <c r="C7549" s="90">
        <v>2022</v>
      </c>
      <c r="D7549" s="91" t="s">
        <v>110</v>
      </c>
      <c r="E7549" s="92">
        <v>1</v>
      </c>
      <c r="F7549" s="92">
        <v>15</v>
      </c>
      <c r="G7549" s="161">
        <v>31.625400000000003</v>
      </c>
    </row>
    <row r="7550" spans="1:7" s="55" customFormat="1" ht="51.75" x14ac:dyDescent="0.25">
      <c r="A7550" s="143" t="s">
        <v>3118</v>
      </c>
      <c r="B7550" s="149" t="s">
        <v>3188</v>
      </c>
      <c r="C7550" s="90">
        <v>2022</v>
      </c>
      <c r="D7550" s="91" t="s">
        <v>110</v>
      </c>
      <c r="E7550" s="92">
        <v>1</v>
      </c>
      <c r="F7550" s="92">
        <v>15</v>
      </c>
      <c r="G7550" s="161">
        <v>31.089779999999998</v>
      </c>
    </row>
    <row r="7551" spans="1:7" s="55" customFormat="1" ht="51.75" x14ac:dyDescent="0.25">
      <c r="A7551" s="143" t="s">
        <v>3118</v>
      </c>
      <c r="B7551" s="149" t="s">
        <v>3188</v>
      </c>
      <c r="C7551" s="90">
        <v>2022</v>
      </c>
      <c r="D7551" s="91" t="s">
        <v>110</v>
      </c>
      <c r="E7551" s="92">
        <v>1</v>
      </c>
      <c r="F7551" s="92">
        <v>15</v>
      </c>
      <c r="G7551" s="161">
        <v>30.051349999999999</v>
      </c>
    </row>
    <row r="7552" spans="1:7" s="55" customFormat="1" ht="51.75" x14ac:dyDescent="0.25">
      <c r="A7552" s="143" t="s">
        <v>3118</v>
      </c>
      <c r="B7552" s="149" t="s">
        <v>3188</v>
      </c>
      <c r="C7552" s="90">
        <v>2022</v>
      </c>
      <c r="D7552" s="91" t="s">
        <v>110</v>
      </c>
      <c r="E7552" s="92">
        <v>1</v>
      </c>
      <c r="F7552" s="92">
        <v>15</v>
      </c>
      <c r="G7552" s="161">
        <v>30.051349999999999</v>
      </c>
    </row>
    <row r="7553" spans="1:7" s="55" customFormat="1" ht="51.75" x14ac:dyDescent="0.25">
      <c r="A7553" s="143" t="s">
        <v>3118</v>
      </c>
      <c r="B7553" s="149" t="s">
        <v>3230</v>
      </c>
      <c r="C7553" s="90">
        <v>2022</v>
      </c>
      <c r="D7553" s="91" t="s">
        <v>110</v>
      </c>
      <c r="E7553" s="92">
        <v>1</v>
      </c>
      <c r="F7553" s="92">
        <v>15</v>
      </c>
      <c r="G7553" s="161">
        <v>17.106950000000001</v>
      </c>
    </row>
    <row r="7554" spans="1:7" s="55" customFormat="1" ht="51.75" x14ac:dyDescent="0.25">
      <c r="A7554" s="143" t="s">
        <v>3118</v>
      </c>
      <c r="B7554" s="149" t="s">
        <v>3230</v>
      </c>
      <c r="C7554" s="90">
        <v>2022</v>
      </c>
      <c r="D7554" s="91" t="s">
        <v>110</v>
      </c>
      <c r="E7554" s="92">
        <v>1</v>
      </c>
      <c r="F7554" s="92">
        <v>15</v>
      </c>
      <c r="G7554" s="161">
        <v>17.106950000000001</v>
      </c>
    </row>
    <row r="7555" spans="1:7" s="55" customFormat="1" ht="51.75" x14ac:dyDescent="0.25">
      <c r="A7555" s="143" t="s">
        <v>3118</v>
      </c>
      <c r="B7555" s="149" t="s">
        <v>3230</v>
      </c>
      <c r="C7555" s="90">
        <v>2022</v>
      </c>
      <c r="D7555" s="91" t="s">
        <v>110</v>
      </c>
      <c r="E7555" s="92">
        <v>1</v>
      </c>
      <c r="F7555" s="92">
        <v>15</v>
      </c>
      <c r="G7555" s="161">
        <v>17.106950000000001</v>
      </c>
    </row>
    <row r="7556" spans="1:7" s="55" customFormat="1" ht="51.75" x14ac:dyDescent="0.25">
      <c r="A7556" s="143" t="s">
        <v>3118</v>
      </c>
      <c r="B7556" s="149" t="s">
        <v>3230</v>
      </c>
      <c r="C7556" s="90">
        <v>2022</v>
      </c>
      <c r="D7556" s="91" t="s">
        <v>110</v>
      </c>
      <c r="E7556" s="92">
        <v>1</v>
      </c>
      <c r="F7556" s="92">
        <v>15</v>
      </c>
      <c r="G7556" s="161">
        <v>15.43338</v>
      </c>
    </row>
    <row r="7557" spans="1:7" s="55" customFormat="1" ht="51.75" x14ac:dyDescent="0.25">
      <c r="A7557" s="143" t="s">
        <v>3118</v>
      </c>
      <c r="B7557" s="149" t="s">
        <v>3230</v>
      </c>
      <c r="C7557" s="90">
        <v>2022</v>
      </c>
      <c r="D7557" s="91" t="s">
        <v>110</v>
      </c>
      <c r="E7557" s="92">
        <v>1</v>
      </c>
      <c r="F7557" s="92">
        <v>15</v>
      </c>
      <c r="G7557" s="161">
        <v>15.43338</v>
      </c>
    </row>
    <row r="7558" spans="1:7" s="55" customFormat="1" ht="51.75" x14ac:dyDescent="0.25">
      <c r="A7558" s="143" t="s">
        <v>3118</v>
      </c>
      <c r="B7558" s="149" t="s">
        <v>3230</v>
      </c>
      <c r="C7558" s="90">
        <v>2022</v>
      </c>
      <c r="D7558" s="91" t="s">
        <v>110</v>
      </c>
      <c r="E7558" s="92">
        <v>1</v>
      </c>
      <c r="F7558" s="92">
        <v>150</v>
      </c>
      <c r="G7558" s="161">
        <v>20.829649999999997</v>
      </c>
    </row>
    <row r="7559" spans="1:7" s="55" customFormat="1" ht="51.75" x14ac:dyDescent="0.25">
      <c r="A7559" s="143" t="s">
        <v>3118</v>
      </c>
      <c r="B7559" s="149" t="s">
        <v>3230</v>
      </c>
      <c r="C7559" s="90">
        <v>2022</v>
      </c>
      <c r="D7559" s="91" t="s">
        <v>110</v>
      </c>
      <c r="E7559" s="92">
        <v>1</v>
      </c>
      <c r="F7559" s="92">
        <v>150</v>
      </c>
      <c r="G7559" s="161">
        <v>20.829649999999997</v>
      </c>
    </row>
    <row r="7560" spans="1:7" s="55" customFormat="1" ht="51.75" x14ac:dyDescent="0.25">
      <c r="A7560" s="143" t="s">
        <v>3118</v>
      </c>
      <c r="B7560" s="149" t="s">
        <v>3230</v>
      </c>
      <c r="C7560" s="90">
        <v>2022</v>
      </c>
      <c r="D7560" s="91" t="s">
        <v>110</v>
      </c>
      <c r="E7560" s="92">
        <v>1</v>
      </c>
      <c r="F7560" s="92">
        <v>15</v>
      </c>
      <c r="G7560" s="161">
        <v>14.75647</v>
      </c>
    </row>
    <row r="7561" spans="1:7" s="55" customFormat="1" ht="51.75" x14ac:dyDescent="0.25">
      <c r="A7561" s="143" t="s">
        <v>3118</v>
      </c>
      <c r="B7561" s="149" t="s">
        <v>3230</v>
      </c>
      <c r="C7561" s="90">
        <v>2022</v>
      </c>
      <c r="D7561" s="91" t="s">
        <v>110</v>
      </c>
      <c r="E7561" s="92">
        <v>1</v>
      </c>
      <c r="F7561" s="92">
        <v>15</v>
      </c>
      <c r="G7561" s="161">
        <v>14.75647</v>
      </c>
    </row>
    <row r="7562" spans="1:7" s="55" customFormat="1" ht="51.75" x14ac:dyDescent="0.25">
      <c r="A7562" s="143" t="s">
        <v>3118</v>
      </c>
      <c r="B7562" s="149" t="s">
        <v>3230</v>
      </c>
      <c r="C7562" s="90">
        <v>2022</v>
      </c>
      <c r="D7562" s="91" t="s">
        <v>110</v>
      </c>
      <c r="E7562" s="92">
        <v>1</v>
      </c>
      <c r="F7562" s="92">
        <v>15</v>
      </c>
      <c r="G7562" s="161">
        <v>14.75647</v>
      </c>
    </row>
    <row r="7563" spans="1:7" s="55" customFormat="1" ht="51.75" x14ac:dyDescent="0.25">
      <c r="A7563" s="143" t="s">
        <v>3118</v>
      </c>
      <c r="B7563" s="149" t="s">
        <v>3230</v>
      </c>
      <c r="C7563" s="90">
        <v>2022</v>
      </c>
      <c r="D7563" s="91" t="s">
        <v>110</v>
      </c>
      <c r="E7563" s="92">
        <v>1</v>
      </c>
      <c r="F7563" s="92">
        <v>15</v>
      </c>
      <c r="G7563" s="161">
        <v>14.75647</v>
      </c>
    </row>
    <row r="7564" spans="1:7" s="55" customFormat="1" ht="51.75" x14ac:dyDescent="0.25">
      <c r="A7564" s="143" t="s">
        <v>3118</v>
      </c>
      <c r="B7564" s="149" t="s">
        <v>3230</v>
      </c>
      <c r="C7564" s="90">
        <v>2022</v>
      </c>
      <c r="D7564" s="91" t="s">
        <v>110</v>
      </c>
      <c r="E7564" s="92">
        <v>1</v>
      </c>
      <c r="F7564" s="92">
        <v>15</v>
      </c>
      <c r="G7564" s="161">
        <v>4.5413800000000002</v>
      </c>
    </row>
    <row r="7565" spans="1:7" s="55" customFormat="1" ht="51.75" x14ac:dyDescent="0.25">
      <c r="A7565" s="143" t="s">
        <v>3118</v>
      </c>
      <c r="B7565" s="149" t="s">
        <v>3230</v>
      </c>
      <c r="C7565" s="90">
        <v>2022</v>
      </c>
      <c r="D7565" s="91" t="s">
        <v>110</v>
      </c>
      <c r="E7565" s="92">
        <v>1</v>
      </c>
      <c r="F7565" s="92">
        <v>15</v>
      </c>
      <c r="G7565" s="161">
        <v>4.5413800000000002</v>
      </c>
    </row>
    <row r="7566" spans="1:7" s="55" customFormat="1" ht="51.75" x14ac:dyDescent="0.25">
      <c r="A7566" s="143" t="s">
        <v>3118</v>
      </c>
      <c r="B7566" s="149" t="s">
        <v>3230</v>
      </c>
      <c r="C7566" s="90">
        <v>2022</v>
      </c>
      <c r="D7566" s="91" t="s">
        <v>110</v>
      </c>
      <c r="E7566" s="92">
        <v>1</v>
      </c>
      <c r="F7566" s="92">
        <v>15</v>
      </c>
      <c r="G7566" s="161">
        <v>19.638480000000001</v>
      </c>
    </row>
    <row r="7567" spans="1:7" s="55" customFormat="1" ht="51.75" x14ac:dyDescent="0.25">
      <c r="A7567" s="143" t="s">
        <v>3118</v>
      </c>
      <c r="B7567" s="149" t="s">
        <v>3230</v>
      </c>
      <c r="C7567" s="90">
        <v>2022</v>
      </c>
      <c r="D7567" s="91" t="s">
        <v>110</v>
      </c>
      <c r="E7567" s="92">
        <v>1</v>
      </c>
      <c r="F7567" s="92">
        <v>15</v>
      </c>
      <c r="G7567" s="161">
        <v>16.689869999999999</v>
      </c>
    </row>
    <row r="7568" spans="1:7" s="55" customFormat="1" ht="51.75" x14ac:dyDescent="0.25">
      <c r="A7568" s="143" t="s">
        <v>3118</v>
      </c>
      <c r="B7568" s="149" t="s">
        <v>3230</v>
      </c>
      <c r="C7568" s="90">
        <v>2022</v>
      </c>
      <c r="D7568" s="91" t="s">
        <v>110</v>
      </c>
      <c r="E7568" s="92">
        <v>1</v>
      </c>
      <c r="F7568" s="92">
        <v>15</v>
      </c>
      <c r="G7568" s="161">
        <v>5.2822399999999998</v>
      </c>
    </row>
    <row r="7569" spans="1:7" s="55" customFormat="1" ht="51.75" x14ac:dyDescent="0.25">
      <c r="A7569" s="143" t="s">
        <v>3118</v>
      </c>
      <c r="B7569" s="149" t="s">
        <v>3230</v>
      </c>
      <c r="C7569" s="90">
        <v>2022</v>
      </c>
      <c r="D7569" s="91" t="s">
        <v>110</v>
      </c>
      <c r="E7569" s="92">
        <v>1</v>
      </c>
      <c r="F7569" s="92">
        <v>15</v>
      </c>
      <c r="G7569" s="161">
        <v>5.2822399999999998</v>
      </c>
    </row>
    <row r="7570" spans="1:7" s="55" customFormat="1" ht="51.75" x14ac:dyDescent="0.25">
      <c r="A7570" s="143" t="s">
        <v>3118</v>
      </c>
      <c r="B7570" s="149" t="s">
        <v>3230</v>
      </c>
      <c r="C7570" s="90">
        <v>2022</v>
      </c>
      <c r="D7570" s="91" t="s">
        <v>110</v>
      </c>
      <c r="E7570" s="92">
        <v>1</v>
      </c>
      <c r="F7570" s="92">
        <v>15</v>
      </c>
      <c r="G7570" s="161">
        <v>5.2822399999999998</v>
      </c>
    </row>
    <row r="7571" spans="1:7" s="55" customFormat="1" ht="51.75" x14ac:dyDescent="0.25">
      <c r="A7571" s="143" t="s">
        <v>3118</v>
      </c>
      <c r="B7571" s="149" t="s">
        <v>3230</v>
      </c>
      <c r="C7571" s="90">
        <v>2022</v>
      </c>
      <c r="D7571" s="91" t="s">
        <v>110</v>
      </c>
      <c r="E7571" s="92">
        <v>1</v>
      </c>
      <c r="F7571" s="92">
        <v>15</v>
      </c>
      <c r="G7571" s="161">
        <v>4.1686499999999995</v>
      </c>
    </row>
    <row r="7572" spans="1:7" s="55" customFormat="1" ht="51.75" x14ac:dyDescent="0.25">
      <c r="A7572" s="143" t="s">
        <v>3118</v>
      </c>
      <c r="B7572" s="149" t="s">
        <v>3230</v>
      </c>
      <c r="C7572" s="90">
        <v>2022</v>
      </c>
      <c r="D7572" s="91" t="s">
        <v>110</v>
      </c>
      <c r="E7572" s="92">
        <v>1</v>
      </c>
      <c r="F7572" s="92">
        <v>15</v>
      </c>
      <c r="G7572" s="161">
        <v>4.1686499999999995</v>
      </c>
    </row>
    <row r="7573" spans="1:7" s="55" customFormat="1" ht="51.75" x14ac:dyDescent="0.25">
      <c r="A7573" s="143" t="s">
        <v>3118</v>
      </c>
      <c r="B7573" s="149" t="s">
        <v>3230</v>
      </c>
      <c r="C7573" s="90">
        <v>2022</v>
      </c>
      <c r="D7573" s="91" t="s">
        <v>110</v>
      </c>
      <c r="E7573" s="92">
        <v>1</v>
      </c>
      <c r="F7573" s="92">
        <v>15</v>
      </c>
      <c r="G7573" s="161">
        <v>4.1686499999999995</v>
      </c>
    </row>
    <row r="7574" spans="1:7" s="55" customFormat="1" ht="51.75" x14ac:dyDescent="0.25">
      <c r="A7574" s="143" t="s">
        <v>3118</v>
      </c>
      <c r="B7574" s="149" t="s">
        <v>3230</v>
      </c>
      <c r="C7574" s="90">
        <v>2022</v>
      </c>
      <c r="D7574" s="91" t="s">
        <v>110</v>
      </c>
      <c r="E7574" s="92">
        <v>1</v>
      </c>
      <c r="F7574" s="92">
        <v>15</v>
      </c>
      <c r="G7574" s="161">
        <v>4.1686499999999995</v>
      </c>
    </row>
    <row r="7575" spans="1:7" s="55" customFormat="1" ht="51.75" x14ac:dyDescent="0.25">
      <c r="A7575" s="143" t="s">
        <v>3118</v>
      </c>
      <c r="B7575" s="149" t="s">
        <v>3230</v>
      </c>
      <c r="C7575" s="90">
        <v>2022</v>
      </c>
      <c r="D7575" s="91" t="s">
        <v>110</v>
      </c>
      <c r="E7575" s="92">
        <v>1</v>
      </c>
      <c r="F7575" s="92">
        <v>15</v>
      </c>
      <c r="G7575" s="161">
        <v>4.1686499999999995</v>
      </c>
    </row>
    <row r="7576" spans="1:7" s="55" customFormat="1" ht="51.75" x14ac:dyDescent="0.25">
      <c r="A7576" s="143" t="s">
        <v>3118</v>
      </c>
      <c r="B7576" s="149" t="s">
        <v>3230</v>
      </c>
      <c r="C7576" s="90">
        <v>2022</v>
      </c>
      <c r="D7576" s="91" t="s">
        <v>110</v>
      </c>
      <c r="E7576" s="92">
        <v>1</v>
      </c>
      <c r="F7576" s="92">
        <v>15</v>
      </c>
      <c r="G7576" s="161">
        <v>4.1686499999999995</v>
      </c>
    </row>
    <row r="7577" spans="1:7" s="55" customFormat="1" ht="51.75" x14ac:dyDescent="0.25">
      <c r="A7577" s="143" t="s">
        <v>3118</v>
      </c>
      <c r="B7577" s="149" t="s">
        <v>3230</v>
      </c>
      <c r="C7577" s="90">
        <v>2022</v>
      </c>
      <c r="D7577" s="91" t="s">
        <v>110</v>
      </c>
      <c r="E7577" s="92">
        <v>1</v>
      </c>
      <c r="F7577" s="92">
        <v>15</v>
      </c>
      <c r="G7577" s="161">
        <v>4.3631499999999992</v>
      </c>
    </row>
    <row r="7578" spans="1:7" s="55" customFormat="1" ht="51.75" x14ac:dyDescent="0.25">
      <c r="A7578" s="143" t="s">
        <v>3118</v>
      </c>
      <c r="B7578" s="149" t="s">
        <v>3230</v>
      </c>
      <c r="C7578" s="90">
        <v>2022</v>
      </c>
      <c r="D7578" s="91" t="s">
        <v>110</v>
      </c>
      <c r="E7578" s="92">
        <v>1</v>
      </c>
      <c r="F7578" s="92">
        <v>15</v>
      </c>
      <c r="G7578" s="161">
        <v>4.3631499999999992</v>
      </c>
    </row>
    <row r="7579" spans="1:7" s="55" customFormat="1" ht="51.75" x14ac:dyDescent="0.25">
      <c r="A7579" s="143" t="s">
        <v>3118</v>
      </c>
      <c r="B7579" s="149" t="s">
        <v>3230</v>
      </c>
      <c r="C7579" s="90">
        <v>2022</v>
      </c>
      <c r="D7579" s="91" t="s">
        <v>110</v>
      </c>
      <c r="E7579" s="92">
        <v>1</v>
      </c>
      <c r="F7579" s="92">
        <v>15</v>
      </c>
      <c r="G7579" s="161">
        <v>4.3631499999999992</v>
      </c>
    </row>
    <row r="7580" spans="1:7" s="55" customFormat="1" ht="51.75" x14ac:dyDescent="0.25">
      <c r="A7580" s="143" t="s">
        <v>3118</v>
      </c>
      <c r="B7580" s="149" t="s">
        <v>3230</v>
      </c>
      <c r="C7580" s="90">
        <v>2022</v>
      </c>
      <c r="D7580" s="91" t="s">
        <v>110</v>
      </c>
      <c r="E7580" s="92">
        <v>1</v>
      </c>
      <c r="F7580" s="92">
        <v>15</v>
      </c>
      <c r="G7580" s="161">
        <v>6.4916599999999995</v>
      </c>
    </row>
    <row r="7581" spans="1:7" s="55" customFormat="1" ht="51.75" x14ac:dyDescent="0.25">
      <c r="A7581" s="143" t="s">
        <v>3118</v>
      </c>
      <c r="B7581" s="149" t="s">
        <v>3230</v>
      </c>
      <c r="C7581" s="90">
        <v>2022</v>
      </c>
      <c r="D7581" s="91" t="s">
        <v>110</v>
      </c>
      <c r="E7581" s="92">
        <v>1</v>
      </c>
      <c r="F7581" s="92">
        <v>15</v>
      </c>
      <c r="G7581" s="161">
        <v>6.4916599999999995</v>
      </c>
    </row>
    <row r="7582" spans="1:7" s="55" customFormat="1" ht="51.75" x14ac:dyDescent="0.25">
      <c r="A7582" s="143" t="s">
        <v>3118</v>
      </c>
      <c r="B7582" s="149" t="s">
        <v>3230</v>
      </c>
      <c r="C7582" s="90">
        <v>2022</v>
      </c>
      <c r="D7582" s="91" t="s">
        <v>110</v>
      </c>
      <c r="E7582" s="92">
        <v>1</v>
      </c>
      <c r="F7582" s="92">
        <v>15</v>
      </c>
      <c r="G7582" s="161">
        <v>6.4916599999999995</v>
      </c>
    </row>
    <row r="7583" spans="1:7" s="55" customFormat="1" ht="51.75" x14ac:dyDescent="0.25">
      <c r="A7583" s="143" t="s">
        <v>3118</v>
      </c>
      <c r="B7583" s="149" t="s">
        <v>3230</v>
      </c>
      <c r="C7583" s="90">
        <v>2022</v>
      </c>
      <c r="D7583" s="91" t="s">
        <v>110</v>
      </c>
      <c r="E7583" s="92">
        <v>1</v>
      </c>
      <c r="F7583" s="92">
        <v>15</v>
      </c>
      <c r="G7583" s="161">
        <v>4.3697900000000001</v>
      </c>
    </row>
    <row r="7584" spans="1:7" s="55" customFormat="1" ht="51.75" x14ac:dyDescent="0.25">
      <c r="A7584" s="143" t="s">
        <v>3118</v>
      </c>
      <c r="B7584" s="149" t="s">
        <v>3230</v>
      </c>
      <c r="C7584" s="90">
        <v>2022</v>
      </c>
      <c r="D7584" s="91" t="s">
        <v>110</v>
      </c>
      <c r="E7584" s="92">
        <v>1</v>
      </c>
      <c r="F7584" s="92">
        <v>15</v>
      </c>
      <c r="G7584" s="161">
        <v>4.3697900000000001</v>
      </c>
    </row>
    <row r="7585" spans="1:7" s="55" customFormat="1" ht="51.75" x14ac:dyDescent="0.25">
      <c r="A7585" s="143" t="s">
        <v>3118</v>
      </c>
      <c r="B7585" s="149" t="s">
        <v>3230</v>
      </c>
      <c r="C7585" s="90">
        <v>2022</v>
      </c>
      <c r="D7585" s="91" t="s">
        <v>110</v>
      </c>
      <c r="E7585" s="92">
        <v>1</v>
      </c>
      <c r="F7585" s="92">
        <v>15</v>
      </c>
      <c r="G7585" s="161">
        <v>4.3697900000000001</v>
      </c>
    </row>
    <row r="7586" spans="1:7" s="55" customFormat="1" ht="51.75" x14ac:dyDescent="0.25">
      <c r="A7586" s="143" t="s">
        <v>3118</v>
      </c>
      <c r="B7586" s="149" t="s">
        <v>3230</v>
      </c>
      <c r="C7586" s="90">
        <v>2022</v>
      </c>
      <c r="D7586" s="91" t="s">
        <v>110</v>
      </c>
      <c r="E7586" s="92">
        <v>1</v>
      </c>
      <c r="F7586" s="92">
        <v>19</v>
      </c>
      <c r="G7586" s="161">
        <v>29.564499999999999</v>
      </c>
    </row>
    <row r="7587" spans="1:7" s="55" customFormat="1" ht="39.6" customHeight="1" x14ac:dyDescent="0.25">
      <c r="A7587" s="143" t="s">
        <v>3118</v>
      </c>
      <c r="B7587" s="149" t="s">
        <v>3231</v>
      </c>
      <c r="C7587" s="90">
        <v>2022</v>
      </c>
      <c r="D7587" s="91" t="s">
        <v>110</v>
      </c>
      <c r="E7587" s="92">
        <v>1</v>
      </c>
      <c r="F7587" s="92">
        <v>15</v>
      </c>
      <c r="G7587" s="161">
        <v>14.97132</v>
      </c>
    </row>
    <row r="7588" spans="1:7" s="55" customFormat="1" ht="39.6" customHeight="1" x14ac:dyDescent="0.25">
      <c r="A7588" s="143" t="s">
        <v>3118</v>
      </c>
      <c r="B7588" s="149" t="s">
        <v>3231</v>
      </c>
      <c r="C7588" s="90">
        <v>2022</v>
      </c>
      <c r="D7588" s="91" t="s">
        <v>110</v>
      </c>
      <c r="E7588" s="92">
        <v>1</v>
      </c>
      <c r="F7588" s="92">
        <v>15</v>
      </c>
      <c r="G7588" s="161">
        <v>14.97132</v>
      </c>
    </row>
    <row r="7589" spans="1:7" s="55" customFormat="1" ht="39.6" customHeight="1" x14ac:dyDescent="0.25">
      <c r="A7589" s="143" t="s">
        <v>3118</v>
      </c>
      <c r="B7589" s="149" t="s">
        <v>3231</v>
      </c>
      <c r="C7589" s="90">
        <v>2022</v>
      </c>
      <c r="D7589" s="91" t="s">
        <v>110</v>
      </c>
      <c r="E7589" s="92">
        <v>1</v>
      </c>
      <c r="F7589" s="92">
        <v>15</v>
      </c>
      <c r="G7589" s="161">
        <v>14.97132</v>
      </c>
    </row>
    <row r="7590" spans="1:7" s="55" customFormat="1" ht="39.6" customHeight="1" x14ac:dyDescent="0.25">
      <c r="A7590" s="143" t="s">
        <v>3118</v>
      </c>
      <c r="B7590" s="149" t="s">
        <v>3231</v>
      </c>
      <c r="C7590" s="90">
        <v>2022</v>
      </c>
      <c r="D7590" s="91" t="s">
        <v>110</v>
      </c>
      <c r="E7590" s="92">
        <v>1</v>
      </c>
      <c r="F7590" s="92">
        <v>15</v>
      </c>
      <c r="G7590" s="161">
        <v>14.97132</v>
      </c>
    </row>
    <row r="7591" spans="1:7" s="55" customFormat="1" ht="39.6" customHeight="1" x14ac:dyDescent="0.25">
      <c r="A7591" s="143" t="s">
        <v>3118</v>
      </c>
      <c r="B7591" s="149" t="s">
        <v>3231</v>
      </c>
      <c r="C7591" s="90">
        <v>2022</v>
      </c>
      <c r="D7591" s="91" t="s">
        <v>110</v>
      </c>
      <c r="E7591" s="92">
        <v>1</v>
      </c>
      <c r="F7591" s="92">
        <v>15</v>
      </c>
      <c r="G7591" s="161">
        <v>14.97132</v>
      </c>
    </row>
    <row r="7592" spans="1:7" s="55" customFormat="1" ht="39.6" customHeight="1" x14ac:dyDescent="0.25">
      <c r="A7592" s="143" t="s">
        <v>3118</v>
      </c>
      <c r="B7592" s="149" t="s">
        <v>3231</v>
      </c>
      <c r="C7592" s="90">
        <v>2022</v>
      </c>
      <c r="D7592" s="91" t="s">
        <v>110</v>
      </c>
      <c r="E7592" s="92">
        <v>1</v>
      </c>
      <c r="F7592" s="92">
        <v>15</v>
      </c>
      <c r="G7592" s="161">
        <v>5.8117600000000005</v>
      </c>
    </row>
    <row r="7593" spans="1:7" s="55" customFormat="1" ht="39.6" customHeight="1" x14ac:dyDescent="0.25">
      <c r="A7593" s="143" t="s">
        <v>3118</v>
      </c>
      <c r="B7593" s="149" t="s">
        <v>3231</v>
      </c>
      <c r="C7593" s="90">
        <v>2022</v>
      </c>
      <c r="D7593" s="91" t="s">
        <v>110</v>
      </c>
      <c r="E7593" s="92">
        <v>1</v>
      </c>
      <c r="F7593" s="92">
        <v>15</v>
      </c>
      <c r="G7593" s="161">
        <v>5.8117600000000005</v>
      </c>
    </row>
    <row r="7594" spans="1:7" s="55" customFormat="1" ht="39.6" customHeight="1" x14ac:dyDescent="0.25">
      <c r="A7594" s="143" t="s">
        <v>3118</v>
      </c>
      <c r="B7594" s="149" t="s">
        <v>3231</v>
      </c>
      <c r="C7594" s="90">
        <v>2022</v>
      </c>
      <c r="D7594" s="91" t="s">
        <v>110</v>
      </c>
      <c r="E7594" s="92">
        <v>1</v>
      </c>
      <c r="F7594" s="92">
        <v>15</v>
      </c>
      <c r="G7594" s="161">
        <v>5.8117600000000005</v>
      </c>
    </row>
    <row r="7595" spans="1:7" s="55" customFormat="1" ht="39.6" customHeight="1" x14ac:dyDescent="0.25">
      <c r="A7595" s="143" t="s">
        <v>3118</v>
      </c>
      <c r="B7595" s="149" t="s">
        <v>3231</v>
      </c>
      <c r="C7595" s="90">
        <v>2022</v>
      </c>
      <c r="D7595" s="91" t="s">
        <v>110</v>
      </c>
      <c r="E7595" s="92">
        <v>1</v>
      </c>
      <c r="F7595" s="92">
        <v>15</v>
      </c>
      <c r="G7595" s="161">
        <v>5.8117600000000005</v>
      </c>
    </row>
    <row r="7596" spans="1:7" s="55" customFormat="1" ht="39.6" customHeight="1" x14ac:dyDescent="0.25">
      <c r="A7596" s="143" t="s">
        <v>3118</v>
      </c>
      <c r="B7596" s="149" t="s">
        <v>3231</v>
      </c>
      <c r="C7596" s="90">
        <v>2022</v>
      </c>
      <c r="D7596" s="91" t="s">
        <v>110</v>
      </c>
      <c r="E7596" s="92">
        <v>1</v>
      </c>
      <c r="F7596" s="92">
        <v>15</v>
      </c>
      <c r="G7596" s="161">
        <v>5.8117600000000005</v>
      </c>
    </row>
    <row r="7597" spans="1:7" s="55" customFormat="1" ht="39.6" customHeight="1" x14ac:dyDescent="0.25">
      <c r="A7597" s="143" t="s">
        <v>3118</v>
      </c>
      <c r="B7597" s="149" t="s">
        <v>3231</v>
      </c>
      <c r="C7597" s="90">
        <v>2022</v>
      </c>
      <c r="D7597" s="91" t="s">
        <v>110</v>
      </c>
      <c r="E7597" s="92">
        <v>1</v>
      </c>
      <c r="F7597" s="92">
        <v>15</v>
      </c>
      <c r="G7597" s="161">
        <v>6.8162900000000004</v>
      </c>
    </row>
    <row r="7598" spans="1:7" s="55" customFormat="1" ht="39.6" customHeight="1" x14ac:dyDescent="0.25">
      <c r="A7598" s="143" t="s">
        <v>3118</v>
      </c>
      <c r="B7598" s="149" t="s">
        <v>3231</v>
      </c>
      <c r="C7598" s="90">
        <v>2022</v>
      </c>
      <c r="D7598" s="91" t="s">
        <v>110</v>
      </c>
      <c r="E7598" s="92">
        <v>1</v>
      </c>
      <c r="F7598" s="92">
        <v>15</v>
      </c>
      <c r="G7598" s="161">
        <v>6.8162900000000004</v>
      </c>
    </row>
    <row r="7599" spans="1:7" s="55" customFormat="1" ht="39.6" customHeight="1" x14ac:dyDescent="0.25">
      <c r="A7599" s="143" t="s">
        <v>3118</v>
      </c>
      <c r="B7599" s="149" t="s">
        <v>3231</v>
      </c>
      <c r="C7599" s="90">
        <v>2022</v>
      </c>
      <c r="D7599" s="91" t="s">
        <v>110</v>
      </c>
      <c r="E7599" s="92">
        <v>1</v>
      </c>
      <c r="F7599" s="92">
        <v>15</v>
      </c>
      <c r="G7599" s="161">
        <v>6.8162900000000004</v>
      </c>
    </row>
    <row r="7600" spans="1:7" s="55" customFormat="1" ht="39.6" customHeight="1" x14ac:dyDescent="0.25">
      <c r="A7600" s="143" t="s">
        <v>3118</v>
      </c>
      <c r="B7600" s="149" t="s">
        <v>3231</v>
      </c>
      <c r="C7600" s="90">
        <v>2022</v>
      </c>
      <c r="D7600" s="91" t="s">
        <v>110</v>
      </c>
      <c r="E7600" s="92">
        <v>1</v>
      </c>
      <c r="F7600" s="92">
        <v>15</v>
      </c>
      <c r="G7600" s="161">
        <v>6.8162900000000004</v>
      </c>
    </row>
    <row r="7601" spans="1:7" s="55" customFormat="1" ht="39.6" customHeight="1" x14ac:dyDescent="0.25">
      <c r="A7601" s="143" t="s">
        <v>3118</v>
      </c>
      <c r="B7601" s="149" t="s">
        <v>3231</v>
      </c>
      <c r="C7601" s="90">
        <v>2022</v>
      </c>
      <c r="D7601" s="91" t="s">
        <v>110</v>
      </c>
      <c r="E7601" s="92">
        <v>1</v>
      </c>
      <c r="F7601" s="92">
        <v>15</v>
      </c>
      <c r="G7601" s="161">
        <v>6.8162900000000004</v>
      </c>
    </row>
    <row r="7602" spans="1:7" s="55" customFormat="1" ht="39.6" customHeight="1" x14ac:dyDescent="0.25">
      <c r="A7602" s="143" t="s">
        <v>3118</v>
      </c>
      <c r="B7602" s="149" t="s">
        <v>3231</v>
      </c>
      <c r="C7602" s="90">
        <v>2022</v>
      </c>
      <c r="D7602" s="91" t="s">
        <v>110</v>
      </c>
      <c r="E7602" s="92">
        <v>1</v>
      </c>
      <c r="F7602" s="92">
        <v>15</v>
      </c>
      <c r="G7602" s="161">
        <v>18.2239</v>
      </c>
    </row>
    <row r="7603" spans="1:7" s="55" customFormat="1" ht="39.6" customHeight="1" x14ac:dyDescent="0.25">
      <c r="A7603" s="143" t="s">
        <v>3118</v>
      </c>
      <c r="B7603" s="149" t="s">
        <v>3231</v>
      </c>
      <c r="C7603" s="90">
        <v>2022</v>
      </c>
      <c r="D7603" s="91" t="s">
        <v>110</v>
      </c>
      <c r="E7603" s="92">
        <v>1</v>
      </c>
      <c r="F7603" s="92">
        <v>15</v>
      </c>
      <c r="G7603" s="161">
        <v>6.8162900000000004</v>
      </c>
    </row>
    <row r="7604" spans="1:7" s="55" customFormat="1" ht="39.6" customHeight="1" x14ac:dyDescent="0.25">
      <c r="A7604" s="143" t="s">
        <v>3118</v>
      </c>
      <c r="B7604" s="149" t="s">
        <v>3231</v>
      </c>
      <c r="C7604" s="90">
        <v>2022</v>
      </c>
      <c r="D7604" s="91" t="s">
        <v>110</v>
      </c>
      <c r="E7604" s="92">
        <v>1</v>
      </c>
      <c r="F7604" s="92">
        <v>15</v>
      </c>
      <c r="G7604" s="161">
        <v>6.8162900000000004</v>
      </c>
    </row>
    <row r="7605" spans="1:7" s="55" customFormat="1" ht="39.6" customHeight="1" x14ac:dyDescent="0.25">
      <c r="A7605" s="143" t="s">
        <v>3118</v>
      </c>
      <c r="B7605" s="149" t="s">
        <v>3231</v>
      </c>
      <c r="C7605" s="90">
        <v>2022</v>
      </c>
      <c r="D7605" s="91" t="s">
        <v>110</v>
      </c>
      <c r="E7605" s="92">
        <v>1</v>
      </c>
      <c r="F7605" s="92">
        <v>15</v>
      </c>
      <c r="G7605" s="161">
        <v>6.8162900000000004</v>
      </c>
    </row>
    <row r="7606" spans="1:7" s="55" customFormat="1" ht="39.6" customHeight="1" x14ac:dyDescent="0.25">
      <c r="A7606" s="143" t="s">
        <v>3118</v>
      </c>
      <c r="B7606" s="149" t="s">
        <v>3231</v>
      </c>
      <c r="C7606" s="90">
        <v>2022</v>
      </c>
      <c r="D7606" s="91" t="s">
        <v>110</v>
      </c>
      <c r="E7606" s="92">
        <v>1</v>
      </c>
      <c r="F7606" s="92">
        <v>15</v>
      </c>
      <c r="G7606" s="161">
        <v>18.2239</v>
      </c>
    </row>
    <row r="7607" spans="1:7" s="55" customFormat="1" ht="39.6" customHeight="1" x14ac:dyDescent="0.25">
      <c r="A7607" s="143" t="s">
        <v>3118</v>
      </c>
      <c r="B7607" s="149" t="s">
        <v>3231</v>
      </c>
      <c r="C7607" s="90">
        <v>2022</v>
      </c>
      <c r="D7607" s="91" t="s">
        <v>110</v>
      </c>
      <c r="E7607" s="92">
        <v>1</v>
      </c>
      <c r="F7607" s="92">
        <v>15</v>
      </c>
      <c r="G7607" s="161">
        <v>6.8162900000000004</v>
      </c>
    </row>
    <row r="7608" spans="1:7" s="55" customFormat="1" ht="39.6" customHeight="1" x14ac:dyDescent="0.25">
      <c r="A7608" s="143" t="s">
        <v>3118</v>
      </c>
      <c r="B7608" s="149" t="s">
        <v>3231</v>
      </c>
      <c r="C7608" s="90">
        <v>2022</v>
      </c>
      <c r="D7608" s="91" t="s">
        <v>110</v>
      </c>
      <c r="E7608" s="92">
        <v>1</v>
      </c>
      <c r="F7608" s="92">
        <v>15</v>
      </c>
      <c r="G7608" s="161">
        <v>6.8162900000000004</v>
      </c>
    </row>
    <row r="7609" spans="1:7" s="55" customFormat="1" ht="39.6" customHeight="1" x14ac:dyDescent="0.25">
      <c r="A7609" s="143" t="s">
        <v>3118</v>
      </c>
      <c r="B7609" s="149" t="s">
        <v>3231</v>
      </c>
      <c r="C7609" s="90">
        <v>2022</v>
      </c>
      <c r="D7609" s="91" t="s">
        <v>110</v>
      </c>
      <c r="E7609" s="92">
        <v>1</v>
      </c>
      <c r="F7609" s="92">
        <v>15</v>
      </c>
      <c r="G7609" s="161">
        <v>6.8162900000000004</v>
      </c>
    </row>
    <row r="7610" spans="1:7" s="55" customFormat="1" ht="39.6" customHeight="1" x14ac:dyDescent="0.25">
      <c r="A7610" s="143" t="s">
        <v>3118</v>
      </c>
      <c r="B7610" s="149" t="s">
        <v>3231</v>
      </c>
      <c r="C7610" s="90">
        <v>2022</v>
      </c>
      <c r="D7610" s="91" t="s">
        <v>110</v>
      </c>
      <c r="E7610" s="92">
        <v>1</v>
      </c>
      <c r="F7610" s="92">
        <v>15</v>
      </c>
      <c r="G7610" s="161">
        <v>4.8216700000000001</v>
      </c>
    </row>
    <row r="7611" spans="1:7" s="55" customFormat="1" ht="39.6" customHeight="1" x14ac:dyDescent="0.25">
      <c r="A7611" s="143" t="s">
        <v>3118</v>
      </c>
      <c r="B7611" s="149" t="s">
        <v>3231</v>
      </c>
      <c r="C7611" s="90">
        <v>2022</v>
      </c>
      <c r="D7611" s="91" t="s">
        <v>110</v>
      </c>
      <c r="E7611" s="92">
        <v>1</v>
      </c>
      <c r="F7611" s="92">
        <v>15</v>
      </c>
      <c r="G7611" s="161">
        <v>16.229290000000002</v>
      </c>
    </row>
    <row r="7612" spans="1:7" s="55" customFormat="1" ht="39.6" customHeight="1" x14ac:dyDescent="0.25">
      <c r="A7612" s="143" t="s">
        <v>3118</v>
      </c>
      <c r="B7612" s="149" t="s">
        <v>3231</v>
      </c>
      <c r="C7612" s="90">
        <v>2022</v>
      </c>
      <c r="D7612" s="91" t="s">
        <v>110</v>
      </c>
      <c r="E7612" s="92">
        <v>1</v>
      </c>
      <c r="F7612" s="92">
        <v>15</v>
      </c>
      <c r="G7612" s="161">
        <v>16.229290000000002</v>
      </c>
    </row>
    <row r="7613" spans="1:7" s="55" customFormat="1" ht="51.75" x14ac:dyDescent="0.25">
      <c r="A7613" s="143" t="s">
        <v>3118</v>
      </c>
      <c r="B7613" s="149" t="s">
        <v>3191</v>
      </c>
      <c r="C7613" s="90">
        <v>2022</v>
      </c>
      <c r="D7613" s="91" t="s">
        <v>110</v>
      </c>
      <c r="E7613" s="92">
        <v>1</v>
      </c>
      <c r="F7613" s="92">
        <v>15</v>
      </c>
      <c r="G7613" s="161">
        <v>5.4962499999999999</v>
      </c>
    </row>
    <row r="7614" spans="1:7" s="55" customFormat="1" ht="51.75" x14ac:dyDescent="0.25">
      <c r="A7614" s="143" t="s">
        <v>3118</v>
      </c>
      <c r="B7614" s="149" t="s">
        <v>3191</v>
      </c>
      <c r="C7614" s="90">
        <v>2022</v>
      </c>
      <c r="D7614" s="91" t="s">
        <v>110</v>
      </c>
      <c r="E7614" s="92">
        <v>1</v>
      </c>
      <c r="F7614" s="92">
        <v>15</v>
      </c>
      <c r="G7614" s="161">
        <v>5.4962499999999999</v>
      </c>
    </row>
    <row r="7615" spans="1:7" s="55" customFormat="1" ht="51.75" x14ac:dyDescent="0.25">
      <c r="A7615" s="143" t="s">
        <v>3118</v>
      </c>
      <c r="B7615" s="149" t="s">
        <v>3191</v>
      </c>
      <c r="C7615" s="90">
        <v>2022</v>
      </c>
      <c r="D7615" s="91" t="s">
        <v>110</v>
      </c>
      <c r="E7615" s="92">
        <v>1</v>
      </c>
      <c r="F7615" s="92">
        <v>15</v>
      </c>
      <c r="G7615" s="161">
        <v>5.4962499999999999</v>
      </c>
    </row>
    <row r="7616" spans="1:7" s="55" customFormat="1" ht="51.75" x14ac:dyDescent="0.25">
      <c r="A7616" s="143" t="s">
        <v>3118</v>
      </c>
      <c r="B7616" s="149" t="s">
        <v>3191</v>
      </c>
      <c r="C7616" s="90">
        <v>2022</v>
      </c>
      <c r="D7616" s="91" t="s">
        <v>110</v>
      </c>
      <c r="E7616" s="92">
        <v>1</v>
      </c>
      <c r="F7616" s="92">
        <v>15</v>
      </c>
      <c r="G7616" s="161">
        <v>5.4962499999999999</v>
      </c>
    </row>
    <row r="7617" spans="1:7" s="55" customFormat="1" ht="51.75" x14ac:dyDescent="0.25">
      <c r="A7617" s="143" t="s">
        <v>3118</v>
      </c>
      <c r="B7617" s="149" t="s">
        <v>3191</v>
      </c>
      <c r="C7617" s="90">
        <v>2022</v>
      </c>
      <c r="D7617" s="91" t="s">
        <v>110</v>
      </c>
      <c r="E7617" s="92">
        <v>1</v>
      </c>
      <c r="F7617" s="92">
        <v>15</v>
      </c>
      <c r="G7617" s="161">
        <v>5.4962499999999999</v>
      </c>
    </row>
    <row r="7618" spans="1:7" s="55" customFormat="1" ht="51.75" x14ac:dyDescent="0.25">
      <c r="A7618" s="143" t="s">
        <v>3118</v>
      </c>
      <c r="B7618" s="149" t="s">
        <v>3191</v>
      </c>
      <c r="C7618" s="90">
        <v>2022</v>
      </c>
      <c r="D7618" s="91" t="s">
        <v>110</v>
      </c>
      <c r="E7618" s="92">
        <v>1</v>
      </c>
      <c r="F7618" s="92">
        <v>15</v>
      </c>
      <c r="G7618" s="161">
        <v>5.4962499999999999</v>
      </c>
    </row>
    <row r="7619" spans="1:7" s="55" customFormat="1" ht="51.75" x14ac:dyDescent="0.25">
      <c r="A7619" s="143" t="s">
        <v>3118</v>
      </c>
      <c r="B7619" s="149" t="s">
        <v>3191</v>
      </c>
      <c r="C7619" s="90">
        <v>2022</v>
      </c>
      <c r="D7619" s="91" t="s">
        <v>110</v>
      </c>
      <c r="E7619" s="92">
        <v>1</v>
      </c>
      <c r="F7619" s="92">
        <v>15</v>
      </c>
      <c r="G7619" s="161">
        <v>5.4962499999999999</v>
      </c>
    </row>
    <row r="7620" spans="1:7" s="55" customFormat="1" ht="51.75" x14ac:dyDescent="0.25">
      <c r="A7620" s="143" t="s">
        <v>3118</v>
      </c>
      <c r="B7620" s="149" t="s">
        <v>3191</v>
      </c>
      <c r="C7620" s="90">
        <v>2022</v>
      </c>
      <c r="D7620" s="91" t="s">
        <v>110</v>
      </c>
      <c r="E7620" s="92">
        <v>1</v>
      </c>
      <c r="F7620" s="92">
        <v>15</v>
      </c>
      <c r="G7620" s="161">
        <v>5.4962499999999999</v>
      </c>
    </row>
    <row r="7621" spans="1:7" s="55" customFormat="1" ht="51.75" x14ac:dyDescent="0.25">
      <c r="A7621" s="143" t="s">
        <v>3118</v>
      </c>
      <c r="B7621" s="149" t="s">
        <v>3191</v>
      </c>
      <c r="C7621" s="90">
        <v>2022</v>
      </c>
      <c r="D7621" s="91" t="s">
        <v>110</v>
      </c>
      <c r="E7621" s="92">
        <v>1</v>
      </c>
      <c r="F7621" s="92">
        <v>15</v>
      </c>
      <c r="G7621" s="161">
        <v>5.4962499999999999</v>
      </c>
    </row>
    <row r="7622" spans="1:7" s="55" customFormat="1" ht="51.75" x14ac:dyDescent="0.25">
      <c r="A7622" s="143" t="s">
        <v>3118</v>
      </c>
      <c r="B7622" s="149" t="s">
        <v>3191</v>
      </c>
      <c r="C7622" s="90">
        <v>2022</v>
      </c>
      <c r="D7622" s="91" t="s">
        <v>110</v>
      </c>
      <c r="E7622" s="92">
        <v>1</v>
      </c>
      <c r="F7622" s="92">
        <v>15</v>
      </c>
      <c r="G7622" s="161">
        <v>5.4962499999999999</v>
      </c>
    </row>
    <row r="7623" spans="1:7" s="55" customFormat="1" ht="51.75" x14ac:dyDescent="0.25">
      <c r="A7623" s="143" t="s">
        <v>3118</v>
      </c>
      <c r="B7623" s="149" t="s">
        <v>3191</v>
      </c>
      <c r="C7623" s="90">
        <v>2022</v>
      </c>
      <c r="D7623" s="91" t="s">
        <v>110</v>
      </c>
      <c r="E7623" s="92">
        <v>1</v>
      </c>
      <c r="F7623" s="92">
        <v>15</v>
      </c>
      <c r="G7623" s="161">
        <v>5.4962499999999999</v>
      </c>
    </row>
    <row r="7624" spans="1:7" s="55" customFormat="1" ht="51.75" x14ac:dyDescent="0.25">
      <c r="A7624" s="143" t="s">
        <v>3118</v>
      </c>
      <c r="B7624" s="149" t="s">
        <v>3191</v>
      </c>
      <c r="C7624" s="90">
        <v>2022</v>
      </c>
      <c r="D7624" s="91" t="s">
        <v>110</v>
      </c>
      <c r="E7624" s="92">
        <v>1</v>
      </c>
      <c r="F7624" s="92">
        <v>15</v>
      </c>
      <c r="G7624" s="161">
        <v>5.4962499999999999</v>
      </c>
    </row>
    <row r="7625" spans="1:7" s="55" customFormat="1" ht="51.75" x14ac:dyDescent="0.25">
      <c r="A7625" s="143" t="s">
        <v>3118</v>
      </c>
      <c r="B7625" s="149" t="s">
        <v>3191</v>
      </c>
      <c r="C7625" s="90">
        <v>2022</v>
      </c>
      <c r="D7625" s="91" t="s">
        <v>110</v>
      </c>
      <c r="E7625" s="92">
        <v>1</v>
      </c>
      <c r="F7625" s="92">
        <v>15</v>
      </c>
      <c r="G7625" s="161">
        <v>5.4962499999999999</v>
      </c>
    </row>
    <row r="7626" spans="1:7" s="55" customFormat="1" ht="51.75" x14ac:dyDescent="0.25">
      <c r="A7626" s="143" t="s">
        <v>3118</v>
      </c>
      <c r="B7626" s="149" t="s">
        <v>3191</v>
      </c>
      <c r="C7626" s="90">
        <v>2022</v>
      </c>
      <c r="D7626" s="91" t="s">
        <v>110</v>
      </c>
      <c r="E7626" s="92">
        <v>1</v>
      </c>
      <c r="F7626" s="92">
        <v>15</v>
      </c>
      <c r="G7626" s="161">
        <v>5.4962499999999999</v>
      </c>
    </row>
    <row r="7627" spans="1:7" s="55" customFormat="1" ht="51.75" x14ac:dyDescent="0.25">
      <c r="A7627" s="143" t="s">
        <v>3118</v>
      </c>
      <c r="B7627" s="149" t="s">
        <v>3191</v>
      </c>
      <c r="C7627" s="90">
        <v>2022</v>
      </c>
      <c r="D7627" s="91" t="s">
        <v>110</v>
      </c>
      <c r="E7627" s="92">
        <v>1</v>
      </c>
      <c r="F7627" s="92">
        <v>15</v>
      </c>
      <c r="G7627" s="161">
        <v>5.4962499999999999</v>
      </c>
    </row>
    <row r="7628" spans="1:7" s="55" customFormat="1" ht="51.75" x14ac:dyDescent="0.25">
      <c r="A7628" s="143" t="s">
        <v>3118</v>
      </c>
      <c r="B7628" s="149" t="s">
        <v>3191</v>
      </c>
      <c r="C7628" s="90">
        <v>2022</v>
      </c>
      <c r="D7628" s="91" t="s">
        <v>110</v>
      </c>
      <c r="E7628" s="92">
        <v>1</v>
      </c>
      <c r="F7628" s="92">
        <v>15</v>
      </c>
      <c r="G7628" s="161">
        <v>5.4962499999999999</v>
      </c>
    </row>
    <row r="7629" spans="1:7" s="55" customFormat="1" ht="51.75" x14ac:dyDescent="0.25">
      <c r="A7629" s="143" t="s">
        <v>3118</v>
      </c>
      <c r="B7629" s="149" t="s">
        <v>3191</v>
      </c>
      <c r="C7629" s="90">
        <v>2022</v>
      </c>
      <c r="D7629" s="91" t="s">
        <v>110</v>
      </c>
      <c r="E7629" s="92">
        <v>1</v>
      </c>
      <c r="F7629" s="92">
        <v>15</v>
      </c>
      <c r="G7629" s="161">
        <v>5.4962499999999999</v>
      </c>
    </row>
    <row r="7630" spans="1:7" s="55" customFormat="1" ht="51.75" x14ac:dyDescent="0.25">
      <c r="A7630" s="143" t="s">
        <v>3118</v>
      </c>
      <c r="B7630" s="149" t="s">
        <v>3191</v>
      </c>
      <c r="C7630" s="90">
        <v>2022</v>
      </c>
      <c r="D7630" s="91" t="s">
        <v>110</v>
      </c>
      <c r="E7630" s="92">
        <v>1</v>
      </c>
      <c r="F7630" s="92">
        <v>15</v>
      </c>
      <c r="G7630" s="161">
        <v>5.4962499999999999</v>
      </c>
    </row>
    <row r="7631" spans="1:7" s="55" customFormat="1" ht="51.75" x14ac:dyDescent="0.25">
      <c r="A7631" s="143" t="s">
        <v>3118</v>
      </c>
      <c r="B7631" s="149" t="s">
        <v>3191</v>
      </c>
      <c r="C7631" s="90">
        <v>2022</v>
      </c>
      <c r="D7631" s="91" t="s">
        <v>110</v>
      </c>
      <c r="E7631" s="92">
        <v>1</v>
      </c>
      <c r="F7631" s="92">
        <v>15</v>
      </c>
      <c r="G7631" s="161">
        <v>5.4962499999999999</v>
      </c>
    </row>
    <row r="7632" spans="1:7" s="55" customFormat="1" ht="51.75" x14ac:dyDescent="0.25">
      <c r="A7632" s="143" t="s">
        <v>3118</v>
      </c>
      <c r="B7632" s="149" t="s">
        <v>3191</v>
      </c>
      <c r="C7632" s="90">
        <v>2022</v>
      </c>
      <c r="D7632" s="91" t="s">
        <v>110</v>
      </c>
      <c r="E7632" s="92">
        <v>1</v>
      </c>
      <c r="F7632" s="92">
        <v>15</v>
      </c>
      <c r="G7632" s="161">
        <v>5.4962499999999999</v>
      </c>
    </row>
    <row r="7633" spans="1:7" s="55" customFormat="1" ht="51.75" x14ac:dyDescent="0.25">
      <c r="A7633" s="143" t="s">
        <v>3118</v>
      </c>
      <c r="B7633" s="149" t="s">
        <v>3191</v>
      </c>
      <c r="C7633" s="90">
        <v>2022</v>
      </c>
      <c r="D7633" s="91" t="s">
        <v>110</v>
      </c>
      <c r="E7633" s="92">
        <v>1</v>
      </c>
      <c r="F7633" s="92">
        <v>15</v>
      </c>
      <c r="G7633" s="161">
        <v>5.4962499999999999</v>
      </c>
    </row>
    <row r="7634" spans="1:7" s="55" customFormat="1" ht="51.75" x14ac:dyDescent="0.25">
      <c r="A7634" s="143" t="s">
        <v>3118</v>
      </c>
      <c r="B7634" s="149" t="s">
        <v>3191</v>
      </c>
      <c r="C7634" s="90">
        <v>2022</v>
      </c>
      <c r="D7634" s="91" t="s">
        <v>110</v>
      </c>
      <c r="E7634" s="92">
        <v>1</v>
      </c>
      <c r="F7634" s="92">
        <v>15</v>
      </c>
      <c r="G7634" s="161">
        <v>5.4962499999999999</v>
      </c>
    </row>
    <row r="7635" spans="1:7" s="55" customFormat="1" ht="51.75" x14ac:dyDescent="0.25">
      <c r="A7635" s="143" t="s">
        <v>3118</v>
      </c>
      <c r="B7635" s="149" t="s">
        <v>3191</v>
      </c>
      <c r="C7635" s="90">
        <v>2022</v>
      </c>
      <c r="D7635" s="91" t="s">
        <v>110</v>
      </c>
      <c r="E7635" s="92">
        <v>1</v>
      </c>
      <c r="F7635" s="92">
        <v>15</v>
      </c>
      <c r="G7635" s="161">
        <v>5.4962499999999999</v>
      </c>
    </row>
    <row r="7636" spans="1:7" s="55" customFormat="1" ht="51.75" x14ac:dyDescent="0.25">
      <c r="A7636" s="143" t="s">
        <v>3118</v>
      </c>
      <c r="B7636" s="149" t="s">
        <v>3191</v>
      </c>
      <c r="C7636" s="90">
        <v>2022</v>
      </c>
      <c r="D7636" s="91" t="s">
        <v>110</v>
      </c>
      <c r="E7636" s="92">
        <v>1</v>
      </c>
      <c r="F7636" s="92">
        <v>15</v>
      </c>
      <c r="G7636" s="161">
        <v>5.4962499999999999</v>
      </c>
    </row>
    <row r="7637" spans="1:7" s="55" customFormat="1" ht="51.75" x14ac:dyDescent="0.25">
      <c r="A7637" s="143" t="s">
        <v>3118</v>
      </c>
      <c r="B7637" s="149" t="s">
        <v>3191</v>
      </c>
      <c r="C7637" s="90">
        <v>2022</v>
      </c>
      <c r="D7637" s="91" t="s">
        <v>110</v>
      </c>
      <c r="E7637" s="92">
        <v>1</v>
      </c>
      <c r="F7637" s="92">
        <v>15</v>
      </c>
      <c r="G7637" s="161">
        <v>5.4962499999999999</v>
      </c>
    </row>
    <row r="7638" spans="1:7" s="55" customFormat="1" ht="51.75" x14ac:dyDescent="0.25">
      <c r="A7638" s="143" t="s">
        <v>3118</v>
      </c>
      <c r="B7638" s="149" t="s">
        <v>3191</v>
      </c>
      <c r="C7638" s="90">
        <v>2022</v>
      </c>
      <c r="D7638" s="91" t="s">
        <v>110</v>
      </c>
      <c r="E7638" s="92">
        <v>1</v>
      </c>
      <c r="F7638" s="92">
        <v>15</v>
      </c>
      <c r="G7638" s="161">
        <v>5.4962499999999999</v>
      </c>
    </row>
    <row r="7639" spans="1:7" s="55" customFormat="1" ht="51.75" x14ac:dyDescent="0.25">
      <c r="A7639" s="143" t="s">
        <v>3118</v>
      </c>
      <c r="B7639" s="149" t="s">
        <v>3191</v>
      </c>
      <c r="C7639" s="90">
        <v>2022</v>
      </c>
      <c r="D7639" s="91" t="s">
        <v>110</v>
      </c>
      <c r="E7639" s="92">
        <v>1</v>
      </c>
      <c r="F7639" s="92">
        <v>15</v>
      </c>
      <c r="G7639" s="161">
        <v>5.4962499999999999</v>
      </c>
    </row>
    <row r="7640" spans="1:7" s="55" customFormat="1" ht="51.75" x14ac:dyDescent="0.25">
      <c r="A7640" s="143" t="s">
        <v>3118</v>
      </c>
      <c r="B7640" s="149" t="s">
        <v>3191</v>
      </c>
      <c r="C7640" s="90">
        <v>2022</v>
      </c>
      <c r="D7640" s="91" t="s">
        <v>110</v>
      </c>
      <c r="E7640" s="92">
        <v>1</v>
      </c>
      <c r="F7640" s="92">
        <v>15</v>
      </c>
      <c r="G7640" s="161">
        <v>5.4962499999999999</v>
      </c>
    </row>
    <row r="7641" spans="1:7" s="55" customFormat="1" ht="51.75" x14ac:dyDescent="0.25">
      <c r="A7641" s="143" t="s">
        <v>3118</v>
      </c>
      <c r="B7641" s="149" t="s">
        <v>3191</v>
      </c>
      <c r="C7641" s="90">
        <v>2022</v>
      </c>
      <c r="D7641" s="91" t="s">
        <v>110</v>
      </c>
      <c r="E7641" s="92">
        <v>1</v>
      </c>
      <c r="F7641" s="92">
        <v>15</v>
      </c>
      <c r="G7641" s="161">
        <v>5.4962499999999999</v>
      </c>
    </row>
    <row r="7642" spans="1:7" s="55" customFormat="1" ht="51.75" x14ac:dyDescent="0.25">
      <c r="A7642" s="143" t="s">
        <v>3118</v>
      </c>
      <c r="B7642" s="149" t="s">
        <v>3191</v>
      </c>
      <c r="C7642" s="90">
        <v>2022</v>
      </c>
      <c r="D7642" s="91" t="s">
        <v>110</v>
      </c>
      <c r="E7642" s="92">
        <v>1</v>
      </c>
      <c r="F7642" s="92">
        <v>15</v>
      </c>
      <c r="G7642" s="161">
        <v>5.4962499999999999</v>
      </c>
    </row>
    <row r="7643" spans="1:7" s="55" customFormat="1" ht="51.75" x14ac:dyDescent="0.25">
      <c r="A7643" s="143" t="s">
        <v>3118</v>
      </c>
      <c r="B7643" s="149" t="s">
        <v>3191</v>
      </c>
      <c r="C7643" s="90">
        <v>2022</v>
      </c>
      <c r="D7643" s="91" t="s">
        <v>110</v>
      </c>
      <c r="E7643" s="92">
        <v>1</v>
      </c>
      <c r="F7643" s="92">
        <v>15</v>
      </c>
      <c r="G7643" s="161">
        <v>17.525479999999998</v>
      </c>
    </row>
    <row r="7644" spans="1:7" s="55" customFormat="1" ht="51.75" x14ac:dyDescent="0.25">
      <c r="A7644" s="143" t="s">
        <v>3118</v>
      </c>
      <c r="B7644" s="149" t="s">
        <v>3191</v>
      </c>
      <c r="C7644" s="90">
        <v>2022</v>
      </c>
      <c r="D7644" s="91" t="s">
        <v>110</v>
      </c>
      <c r="E7644" s="92">
        <v>1</v>
      </c>
      <c r="F7644" s="92">
        <v>15</v>
      </c>
      <c r="G7644" s="161">
        <v>17.525479999999998</v>
      </c>
    </row>
    <row r="7645" spans="1:7" s="55" customFormat="1" ht="51.75" x14ac:dyDescent="0.25">
      <c r="A7645" s="143" t="s">
        <v>3118</v>
      </c>
      <c r="B7645" s="149" t="s">
        <v>3191</v>
      </c>
      <c r="C7645" s="90">
        <v>2022</v>
      </c>
      <c r="D7645" s="91" t="s">
        <v>110</v>
      </c>
      <c r="E7645" s="92">
        <v>1</v>
      </c>
      <c r="F7645" s="92">
        <v>15</v>
      </c>
      <c r="G7645" s="161">
        <v>17.525479999999998</v>
      </c>
    </row>
    <row r="7646" spans="1:7" s="55" customFormat="1" ht="51.75" x14ac:dyDescent="0.25">
      <c r="A7646" s="143" t="s">
        <v>3118</v>
      </c>
      <c r="B7646" s="149" t="s">
        <v>3191</v>
      </c>
      <c r="C7646" s="90">
        <v>2022</v>
      </c>
      <c r="D7646" s="91" t="s">
        <v>110</v>
      </c>
      <c r="E7646" s="92">
        <v>1</v>
      </c>
      <c r="F7646" s="92">
        <v>15</v>
      </c>
      <c r="G7646" s="161">
        <v>17.525479999999998</v>
      </c>
    </row>
    <row r="7647" spans="1:7" s="55" customFormat="1" ht="51.75" x14ac:dyDescent="0.25">
      <c r="A7647" s="143" t="s">
        <v>3118</v>
      </c>
      <c r="B7647" s="149" t="s">
        <v>3191</v>
      </c>
      <c r="C7647" s="90">
        <v>2022</v>
      </c>
      <c r="D7647" s="91" t="s">
        <v>110</v>
      </c>
      <c r="E7647" s="92">
        <v>1</v>
      </c>
      <c r="F7647" s="92">
        <v>15</v>
      </c>
      <c r="G7647" s="161">
        <v>17.525479999999998</v>
      </c>
    </row>
    <row r="7648" spans="1:7" s="55" customFormat="1" ht="51.75" x14ac:dyDescent="0.25">
      <c r="A7648" s="143" t="s">
        <v>3118</v>
      </c>
      <c r="B7648" s="149" t="s">
        <v>3191</v>
      </c>
      <c r="C7648" s="90">
        <v>2022</v>
      </c>
      <c r="D7648" s="91" t="s">
        <v>110</v>
      </c>
      <c r="E7648" s="92">
        <v>1</v>
      </c>
      <c r="F7648" s="92">
        <v>15</v>
      </c>
      <c r="G7648" s="161">
        <v>16.903880000000001</v>
      </c>
    </row>
    <row r="7649" spans="1:7" s="55" customFormat="1" ht="51.75" x14ac:dyDescent="0.25">
      <c r="A7649" s="143" t="s">
        <v>3118</v>
      </c>
      <c r="B7649" s="149" t="s">
        <v>3191</v>
      </c>
      <c r="C7649" s="90">
        <v>2022</v>
      </c>
      <c r="D7649" s="91" t="s">
        <v>110</v>
      </c>
      <c r="E7649" s="92">
        <v>1</v>
      </c>
      <c r="F7649" s="92">
        <v>15</v>
      </c>
      <c r="G7649" s="161">
        <v>16.903880000000001</v>
      </c>
    </row>
    <row r="7650" spans="1:7" s="55" customFormat="1" ht="51.75" x14ac:dyDescent="0.25">
      <c r="A7650" s="143" t="s">
        <v>3118</v>
      </c>
      <c r="B7650" s="149" t="s">
        <v>3191</v>
      </c>
      <c r="C7650" s="90">
        <v>2022</v>
      </c>
      <c r="D7650" s="91" t="s">
        <v>110</v>
      </c>
      <c r="E7650" s="92">
        <v>1</v>
      </c>
      <c r="F7650" s="92">
        <v>15</v>
      </c>
      <c r="G7650" s="161">
        <v>16.903880000000001</v>
      </c>
    </row>
    <row r="7651" spans="1:7" s="55" customFormat="1" ht="51.75" x14ac:dyDescent="0.25">
      <c r="A7651" s="143" t="s">
        <v>3118</v>
      </c>
      <c r="B7651" s="149" t="s">
        <v>3191</v>
      </c>
      <c r="C7651" s="90">
        <v>2022</v>
      </c>
      <c r="D7651" s="91" t="s">
        <v>110</v>
      </c>
      <c r="E7651" s="92">
        <v>1</v>
      </c>
      <c r="F7651" s="92">
        <v>15</v>
      </c>
      <c r="G7651" s="161">
        <v>16.903880000000001</v>
      </c>
    </row>
    <row r="7652" spans="1:7" s="55" customFormat="1" ht="51.75" x14ac:dyDescent="0.25">
      <c r="A7652" s="143" t="s">
        <v>3118</v>
      </c>
      <c r="B7652" s="149" t="s">
        <v>3191</v>
      </c>
      <c r="C7652" s="90">
        <v>2022</v>
      </c>
      <c r="D7652" s="91" t="s">
        <v>110</v>
      </c>
      <c r="E7652" s="92">
        <v>1</v>
      </c>
      <c r="F7652" s="92">
        <v>15</v>
      </c>
      <c r="G7652" s="161">
        <v>25.594290000000001</v>
      </c>
    </row>
    <row r="7653" spans="1:7" s="55" customFormat="1" ht="51.75" x14ac:dyDescent="0.25">
      <c r="A7653" s="143" t="s">
        <v>3118</v>
      </c>
      <c r="B7653" s="149" t="s">
        <v>3191</v>
      </c>
      <c r="C7653" s="90">
        <v>2022</v>
      </c>
      <c r="D7653" s="91" t="s">
        <v>110</v>
      </c>
      <c r="E7653" s="92">
        <v>1</v>
      </c>
      <c r="F7653" s="92">
        <v>5</v>
      </c>
      <c r="G7653" s="161">
        <v>6.1629499999999995</v>
      </c>
    </row>
    <row r="7654" spans="1:7" s="55" customFormat="1" ht="51.75" x14ac:dyDescent="0.25">
      <c r="A7654" s="143" t="s">
        <v>3118</v>
      </c>
      <c r="B7654" s="149" t="s">
        <v>3191</v>
      </c>
      <c r="C7654" s="90">
        <v>2022</v>
      </c>
      <c r="D7654" s="91" t="s">
        <v>110</v>
      </c>
      <c r="E7654" s="92">
        <v>1</v>
      </c>
      <c r="F7654" s="92">
        <v>15</v>
      </c>
      <c r="G7654" s="161">
        <v>6.1629499999999995</v>
      </c>
    </row>
    <row r="7655" spans="1:7" s="55" customFormat="1" ht="51.75" x14ac:dyDescent="0.25">
      <c r="A7655" s="143" t="s">
        <v>3118</v>
      </c>
      <c r="B7655" s="149" t="s">
        <v>3191</v>
      </c>
      <c r="C7655" s="90">
        <v>2022</v>
      </c>
      <c r="D7655" s="91" t="s">
        <v>110</v>
      </c>
      <c r="E7655" s="92">
        <v>1</v>
      </c>
      <c r="F7655" s="92">
        <v>15</v>
      </c>
      <c r="G7655" s="161">
        <v>6.1629499999999995</v>
      </c>
    </row>
    <row r="7656" spans="1:7" s="55" customFormat="1" ht="51.75" x14ac:dyDescent="0.25">
      <c r="A7656" s="143" t="s">
        <v>3118</v>
      </c>
      <c r="B7656" s="149" t="s">
        <v>3191</v>
      </c>
      <c r="C7656" s="90">
        <v>2022</v>
      </c>
      <c r="D7656" s="91" t="s">
        <v>110</v>
      </c>
      <c r="E7656" s="92">
        <v>1</v>
      </c>
      <c r="F7656" s="92">
        <v>15</v>
      </c>
      <c r="G7656" s="161">
        <v>6.1629499999999995</v>
      </c>
    </row>
    <row r="7657" spans="1:7" s="55" customFormat="1" ht="51.75" x14ac:dyDescent="0.25">
      <c r="A7657" s="143" t="s">
        <v>3118</v>
      </c>
      <c r="B7657" s="149" t="s">
        <v>3191</v>
      </c>
      <c r="C7657" s="90">
        <v>2022</v>
      </c>
      <c r="D7657" s="91" t="s">
        <v>110</v>
      </c>
      <c r="E7657" s="92">
        <v>1</v>
      </c>
      <c r="F7657" s="92">
        <v>15</v>
      </c>
      <c r="G7657" s="161">
        <v>6.1629499999999995</v>
      </c>
    </row>
    <row r="7658" spans="1:7" s="55" customFormat="1" ht="51.75" x14ac:dyDescent="0.25">
      <c r="A7658" s="143" t="s">
        <v>3118</v>
      </c>
      <c r="B7658" s="149" t="s">
        <v>3191</v>
      </c>
      <c r="C7658" s="90">
        <v>2022</v>
      </c>
      <c r="D7658" s="91" t="s">
        <v>110</v>
      </c>
      <c r="E7658" s="92">
        <v>1</v>
      </c>
      <c r="F7658" s="92">
        <v>15</v>
      </c>
      <c r="G7658" s="161">
        <v>6.1629499999999995</v>
      </c>
    </row>
    <row r="7659" spans="1:7" s="55" customFormat="1" ht="51.75" x14ac:dyDescent="0.25">
      <c r="A7659" s="143" t="s">
        <v>3118</v>
      </c>
      <c r="B7659" s="149" t="s">
        <v>3191</v>
      </c>
      <c r="C7659" s="90">
        <v>2022</v>
      </c>
      <c r="D7659" s="91" t="s">
        <v>110</v>
      </c>
      <c r="E7659" s="92">
        <v>1</v>
      </c>
      <c r="F7659" s="92">
        <v>5</v>
      </c>
      <c r="G7659" s="161">
        <v>2.1483636700000002</v>
      </c>
    </row>
    <row r="7660" spans="1:7" s="55" customFormat="1" ht="51.75" x14ac:dyDescent="0.25">
      <c r="A7660" s="143" t="s">
        <v>3118</v>
      </c>
      <c r="B7660" s="149" t="s">
        <v>3191</v>
      </c>
      <c r="C7660" s="90">
        <v>2022</v>
      </c>
      <c r="D7660" s="91" t="s">
        <v>110</v>
      </c>
      <c r="E7660" s="92">
        <v>1</v>
      </c>
      <c r="F7660" s="92">
        <v>5</v>
      </c>
      <c r="G7660" s="161">
        <v>2.1483636700000002</v>
      </c>
    </row>
    <row r="7661" spans="1:7" s="55" customFormat="1" ht="51.75" x14ac:dyDescent="0.25">
      <c r="A7661" s="143" t="s">
        <v>3118</v>
      </c>
      <c r="B7661" s="149" t="s">
        <v>3191</v>
      </c>
      <c r="C7661" s="90">
        <v>2022</v>
      </c>
      <c r="D7661" s="91" t="s">
        <v>110</v>
      </c>
      <c r="E7661" s="92">
        <v>1</v>
      </c>
      <c r="F7661" s="92">
        <v>7</v>
      </c>
      <c r="G7661" s="161">
        <v>2.1483636700000002</v>
      </c>
    </row>
    <row r="7662" spans="1:7" s="55" customFormat="1" ht="51.75" x14ac:dyDescent="0.25">
      <c r="A7662" s="143" t="s">
        <v>3118</v>
      </c>
      <c r="B7662" s="149" t="s">
        <v>3191</v>
      </c>
      <c r="C7662" s="90">
        <v>2022</v>
      </c>
      <c r="D7662" s="91" t="s">
        <v>110</v>
      </c>
      <c r="E7662" s="92">
        <v>1</v>
      </c>
      <c r="F7662" s="92">
        <v>10</v>
      </c>
      <c r="G7662" s="161">
        <v>2.1483636700000002</v>
      </c>
    </row>
    <row r="7663" spans="1:7" s="55" customFormat="1" ht="51.75" x14ac:dyDescent="0.25">
      <c r="A7663" s="143" t="s">
        <v>3118</v>
      </c>
      <c r="B7663" s="149" t="s">
        <v>3191</v>
      </c>
      <c r="C7663" s="90">
        <v>2022</v>
      </c>
      <c r="D7663" s="91" t="s">
        <v>110</v>
      </c>
      <c r="E7663" s="92">
        <v>1</v>
      </c>
      <c r="F7663" s="92">
        <v>10</v>
      </c>
      <c r="G7663" s="161">
        <v>2.1483636700000002</v>
      </c>
    </row>
    <row r="7664" spans="1:7" s="55" customFormat="1" ht="51.75" x14ac:dyDescent="0.25">
      <c r="A7664" s="143" t="s">
        <v>3118</v>
      </c>
      <c r="B7664" s="149" t="s">
        <v>3191</v>
      </c>
      <c r="C7664" s="90">
        <v>2022</v>
      </c>
      <c r="D7664" s="91" t="s">
        <v>110</v>
      </c>
      <c r="E7664" s="92">
        <v>1</v>
      </c>
      <c r="F7664" s="92">
        <v>7</v>
      </c>
      <c r="G7664" s="161">
        <v>2.1483636700000002</v>
      </c>
    </row>
    <row r="7665" spans="1:7" s="55" customFormat="1" ht="51.75" x14ac:dyDescent="0.25">
      <c r="A7665" s="143" t="s">
        <v>3118</v>
      </c>
      <c r="B7665" s="149" t="s">
        <v>3191</v>
      </c>
      <c r="C7665" s="90">
        <v>2022</v>
      </c>
      <c r="D7665" s="91" t="s">
        <v>110</v>
      </c>
      <c r="E7665" s="92">
        <v>1</v>
      </c>
      <c r="F7665" s="92">
        <v>7</v>
      </c>
      <c r="G7665" s="161">
        <v>2.1483636700000002</v>
      </c>
    </row>
    <row r="7666" spans="1:7" s="55" customFormat="1" ht="51.75" x14ac:dyDescent="0.25">
      <c r="A7666" s="143" t="s">
        <v>3118</v>
      </c>
      <c r="B7666" s="149" t="s">
        <v>3191</v>
      </c>
      <c r="C7666" s="90">
        <v>2022</v>
      </c>
      <c r="D7666" s="91" t="s">
        <v>110</v>
      </c>
      <c r="E7666" s="92">
        <v>1</v>
      </c>
      <c r="F7666" s="92">
        <v>10</v>
      </c>
      <c r="G7666" s="161">
        <v>19.629196669999999</v>
      </c>
    </row>
    <row r="7667" spans="1:7" s="55" customFormat="1" ht="51.75" x14ac:dyDescent="0.25">
      <c r="A7667" s="143" t="s">
        <v>3118</v>
      </c>
      <c r="B7667" s="149" t="s">
        <v>3191</v>
      </c>
      <c r="C7667" s="90">
        <v>2022</v>
      </c>
      <c r="D7667" s="91" t="s">
        <v>110</v>
      </c>
      <c r="E7667" s="92">
        <v>1</v>
      </c>
      <c r="F7667" s="92">
        <v>15</v>
      </c>
      <c r="G7667" s="161">
        <v>9.9770000000000003</v>
      </c>
    </row>
    <row r="7668" spans="1:7" s="55" customFormat="1" ht="51.75" x14ac:dyDescent="0.25">
      <c r="A7668" s="143" t="s">
        <v>3118</v>
      </c>
      <c r="B7668" s="149" t="s">
        <v>3191</v>
      </c>
      <c r="C7668" s="90">
        <v>2022</v>
      </c>
      <c r="D7668" s="91" t="s">
        <v>110</v>
      </c>
      <c r="E7668" s="92">
        <v>1</v>
      </c>
      <c r="F7668" s="92">
        <v>15</v>
      </c>
      <c r="G7668" s="161">
        <v>15.04472</v>
      </c>
    </row>
    <row r="7669" spans="1:7" s="55" customFormat="1" ht="51.75" x14ac:dyDescent="0.25">
      <c r="A7669" s="143" t="s">
        <v>3118</v>
      </c>
      <c r="B7669" s="149" t="s">
        <v>3191</v>
      </c>
      <c r="C7669" s="90">
        <v>2022</v>
      </c>
      <c r="D7669" s="91" t="s">
        <v>110</v>
      </c>
      <c r="E7669" s="92">
        <v>1</v>
      </c>
      <c r="F7669" s="92">
        <v>56</v>
      </c>
      <c r="G7669" s="161">
        <v>24.576329999999999</v>
      </c>
    </row>
    <row r="7670" spans="1:7" s="55" customFormat="1" ht="51.75" x14ac:dyDescent="0.25">
      <c r="A7670" s="143" t="s">
        <v>3118</v>
      </c>
      <c r="B7670" s="149" t="s">
        <v>3191</v>
      </c>
      <c r="C7670" s="90">
        <v>2022</v>
      </c>
      <c r="D7670" s="91" t="s">
        <v>110</v>
      </c>
      <c r="E7670" s="92">
        <v>1</v>
      </c>
      <c r="F7670" s="92">
        <v>15</v>
      </c>
      <c r="G7670" s="161">
        <v>34.962710000000001</v>
      </c>
    </row>
    <row r="7671" spans="1:7" s="55" customFormat="1" ht="51.75" x14ac:dyDescent="0.25">
      <c r="A7671" s="143" t="s">
        <v>3118</v>
      </c>
      <c r="B7671" s="149" t="s">
        <v>3191</v>
      </c>
      <c r="C7671" s="90">
        <v>2022</v>
      </c>
      <c r="D7671" s="91" t="s">
        <v>110</v>
      </c>
      <c r="E7671" s="92">
        <v>1</v>
      </c>
      <c r="F7671" s="92">
        <v>10</v>
      </c>
      <c r="G7671" s="161">
        <v>34.962710000000001</v>
      </c>
    </row>
    <row r="7672" spans="1:7" s="55" customFormat="1" ht="51.75" x14ac:dyDescent="0.25">
      <c r="A7672" s="143" t="s">
        <v>3118</v>
      </c>
      <c r="B7672" s="149" t="s">
        <v>3191</v>
      </c>
      <c r="C7672" s="90">
        <v>2022</v>
      </c>
      <c r="D7672" s="91" t="s">
        <v>110</v>
      </c>
      <c r="E7672" s="92">
        <v>1</v>
      </c>
      <c r="F7672" s="92">
        <v>8</v>
      </c>
      <c r="G7672" s="161">
        <v>34.962710000000001</v>
      </c>
    </row>
    <row r="7673" spans="1:7" s="55" customFormat="1" ht="51.75" x14ac:dyDescent="0.25">
      <c r="A7673" s="143" t="s">
        <v>3118</v>
      </c>
      <c r="B7673" s="149" t="s">
        <v>3191</v>
      </c>
      <c r="C7673" s="90">
        <v>2022</v>
      </c>
      <c r="D7673" s="91" t="s">
        <v>110</v>
      </c>
      <c r="E7673" s="92">
        <v>1</v>
      </c>
      <c r="F7673" s="92">
        <v>7</v>
      </c>
      <c r="G7673" s="161">
        <v>34.962710000000001</v>
      </c>
    </row>
    <row r="7674" spans="1:7" s="55" customFormat="1" ht="51.75" x14ac:dyDescent="0.25">
      <c r="A7674" s="143" t="s">
        <v>3118</v>
      </c>
      <c r="B7674" s="149" t="s">
        <v>3191</v>
      </c>
      <c r="C7674" s="90">
        <v>2022</v>
      </c>
      <c r="D7674" s="91" t="s">
        <v>110</v>
      </c>
      <c r="E7674" s="92">
        <v>1</v>
      </c>
      <c r="F7674" s="92">
        <v>7</v>
      </c>
      <c r="G7674" s="161">
        <v>34.962710000000001</v>
      </c>
    </row>
    <row r="7675" spans="1:7" s="55" customFormat="1" ht="51.75" x14ac:dyDescent="0.25">
      <c r="A7675" s="143" t="s">
        <v>3118</v>
      </c>
      <c r="B7675" s="149" t="s">
        <v>3191</v>
      </c>
      <c r="C7675" s="90">
        <v>2022</v>
      </c>
      <c r="D7675" s="91" t="s">
        <v>110</v>
      </c>
      <c r="E7675" s="92">
        <v>1</v>
      </c>
      <c r="F7675" s="92">
        <v>14</v>
      </c>
      <c r="G7675" s="161">
        <v>34.962710000000001</v>
      </c>
    </row>
    <row r="7676" spans="1:7" s="55" customFormat="1" ht="51.75" x14ac:dyDescent="0.25">
      <c r="A7676" s="143" t="s">
        <v>3118</v>
      </c>
      <c r="B7676" s="149" t="s">
        <v>3191</v>
      </c>
      <c r="C7676" s="90">
        <v>2022</v>
      </c>
      <c r="D7676" s="91" t="s">
        <v>110</v>
      </c>
      <c r="E7676" s="92">
        <v>1</v>
      </c>
      <c r="F7676" s="92">
        <v>18</v>
      </c>
      <c r="G7676" s="161">
        <v>17.431750000000001</v>
      </c>
    </row>
    <row r="7677" spans="1:7" s="55" customFormat="1" ht="51.75" x14ac:dyDescent="0.25">
      <c r="A7677" s="143" t="s">
        <v>3118</v>
      </c>
      <c r="B7677" s="149" t="s">
        <v>3191</v>
      </c>
      <c r="C7677" s="90">
        <v>2022</v>
      </c>
      <c r="D7677" s="91" t="s">
        <v>110</v>
      </c>
      <c r="E7677" s="92">
        <v>1</v>
      </c>
      <c r="F7677" s="92">
        <v>15</v>
      </c>
      <c r="G7677" s="161">
        <v>22.587810000000001</v>
      </c>
    </row>
    <row r="7678" spans="1:7" s="55" customFormat="1" ht="51.75" x14ac:dyDescent="0.25">
      <c r="A7678" s="143" t="s">
        <v>3118</v>
      </c>
      <c r="B7678" s="149" t="s">
        <v>3191</v>
      </c>
      <c r="C7678" s="90">
        <v>2022</v>
      </c>
      <c r="D7678" s="91" t="s">
        <v>110</v>
      </c>
      <c r="E7678" s="92">
        <v>1</v>
      </c>
      <c r="F7678" s="92">
        <v>15</v>
      </c>
      <c r="G7678" s="161">
        <v>16.355309999999999</v>
      </c>
    </row>
    <row r="7679" spans="1:7" s="55" customFormat="1" ht="51.75" x14ac:dyDescent="0.25">
      <c r="A7679" s="143" t="s">
        <v>3118</v>
      </c>
      <c r="B7679" s="149" t="s">
        <v>3191</v>
      </c>
      <c r="C7679" s="90">
        <v>2022</v>
      </c>
      <c r="D7679" s="91" t="s">
        <v>110</v>
      </c>
      <c r="E7679" s="92">
        <v>1</v>
      </c>
      <c r="F7679" s="92">
        <v>15</v>
      </c>
      <c r="G7679" s="161">
        <v>16.97691</v>
      </c>
    </row>
    <row r="7680" spans="1:7" s="55" customFormat="1" ht="51.75" x14ac:dyDescent="0.25">
      <c r="A7680" s="143" t="s">
        <v>3118</v>
      </c>
      <c r="B7680" s="149" t="s">
        <v>3191</v>
      </c>
      <c r="C7680" s="90">
        <v>2022</v>
      </c>
      <c r="D7680" s="91" t="s">
        <v>110</v>
      </c>
      <c r="E7680" s="92">
        <v>1</v>
      </c>
      <c r="F7680" s="92">
        <v>15</v>
      </c>
      <c r="G7680" s="161">
        <v>16.97691</v>
      </c>
    </row>
    <row r="7681" spans="1:7" s="55" customFormat="1" ht="51" customHeight="1" x14ac:dyDescent="0.25">
      <c r="A7681" s="143" t="s">
        <v>3118</v>
      </c>
      <c r="B7681" s="149" t="s">
        <v>3230</v>
      </c>
      <c r="C7681" s="90">
        <v>2022</v>
      </c>
      <c r="D7681" s="91" t="s">
        <v>110</v>
      </c>
      <c r="E7681" s="92">
        <v>4</v>
      </c>
      <c r="F7681" s="92">
        <f>19*4</f>
        <v>76</v>
      </c>
      <c r="G7681" s="161">
        <f>38.64334*4</f>
        <v>154.57336000000001</v>
      </c>
    </row>
    <row r="7682" spans="1:7" s="55" customFormat="1" ht="51.75" x14ac:dyDescent="0.25">
      <c r="A7682" s="143" t="s">
        <v>3118</v>
      </c>
      <c r="B7682" s="149" t="s">
        <v>3232</v>
      </c>
      <c r="C7682" s="90">
        <v>2022</v>
      </c>
      <c r="D7682" s="91" t="s">
        <v>110</v>
      </c>
      <c r="E7682" s="92">
        <v>1</v>
      </c>
      <c r="F7682" s="92">
        <v>80</v>
      </c>
      <c r="G7682" s="161">
        <v>18.278179999999999</v>
      </c>
    </row>
    <row r="7683" spans="1:7" s="55" customFormat="1" ht="51.75" x14ac:dyDescent="0.25">
      <c r="A7683" s="143" t="s">
        <v>3118</v>
      </c>
      <c r="B7683" s="149" t="s">
        <v>3232</v>
      </c>
      <c r="C7683" s="90">
        <v>2022</v>
      </c>
      <c r="D7683" s="91">
        <v>0.4</v>
      </c>
      <c r="E7683" s="92">
        <v>1</v>
      </c>
      <c r="F7683" s="92">
        <v>80</v>
      </c>
      <c r="G7683" s="161">
        <v>18.278179999999999</v>
      </c>
    </row>
    <row r="7684" spans="1:7" s="55" customFormat="1" ht="51.75" x14ac:dyDescent="0.25">
      <c r="A7684" s="143" t="s">
        <v>3118</v>
      </c>
      <c r="B7684" s="149" t="s">
        <v>3232</v>
      </c>
      <c r="C7684" s="90">
        <v>2022</v>
      </c>
      <c r="D7684" s="91" t="s">
        <v>110</v>
      </c>
      <c r="E7684" s="92">
        <v>1</v>
      </c>
      <c r="F7684" s="92">
        <v>30</v>
      </c>
      <c r="G7684" s="161">
        <v>28.431369999999998</v>
      </c>
    </row>
    <row r="7685" spans="1:7" s="55" customFormat="1" ht="51.75" x14ac:dyDescent="0.25">
      <c r="A7685" s="143" t="s">
        <v>3118</v>
      </c>
      <c r="B7685" s="149" t="s">
        <v>3232</v>
      </c>
      <c r="C7685" s="90">
        <v>2022</v>
      </c>
      <c r="D7685" s="91" t="s">
        <v>110</v>
      </c>
      <c r="E7685" s="92">
        <v>1</v>
      </c>
      <c r="F7685" s="92">
        <v>150</v>
      </c>
      <c r="G7685" s="161">
        <v>19.609639999999999</v>
      </c>
    </row>
    <row r="7686" spans="1:7" s="55" customFormat="1" ht="52.9" customHeight="1" x14ac:dyDescent="0.25">
      <c r="A7686" s="143" t="s">
        <v>3118</v>
      </c>
      <c r="B7686" s="149" t="s">
        <v>3233</v>
      </c>
      <c r="C7686" s="90">
        <v>2022</v>
      </c>
      <c r="D7686" s="91" t="s">
        <v>110</v>
      </c>
      <c r="E7686" s="92">
        <v>1</v>
      </c>
      <c r="F7686" s="92">
        <v>25</v>
      </c>
      <c r="G7686" s="161">
        <v>14.300280000000001</v>
      </c>
    </row>
    <row r="7687" spans="1:7" s="55" customFormat="1" ht="56.45" customHeight="1" x14ac:dyDescent="0.25">
      <c r="A7687" s="143" t="s">
        <v>3118</v>
      </c>
      <c r="B7687" s="149" t="s">
        <v>3233</v>
      </c>
      <c r="C7687" s="90">
        <v>2022</v>
      </c>
      <c r="D7687" s="91" t="s">
        <v>110</v>
      </c>
      <c r="E7687" s="92">
        <v>1</v>
      </c>
      <c r="F7687" s="92">
        <v>30</v>
      </c>
      <c r="G7687" s="161">
        <v>5.5197700000000003</v>
      </c>
    </row>
    <row r="7688" spans="1:7" s="55" customFormat="1" ht="57.6" customHeight="1" x14ac:dyDescent="0.25">
      <c r="A7688" s="143" t="s">
        <v>3118</v>
      </c>
      <c r="B7688" s="149" t="s">
        <v>3146</v>
      </c>
      <c r="C7688" s="90">
        <v>2022</v>
      </c>
      <c r="D7688" s="158">
        <v>0.4</v>
      </c>
      <c r="E7688" s="92">
        <v>1</v>
      </c>
      <c r="F7688" s="162">
        <v>50</v>
      </c>
      <c r="G7688" s="161">
        <v>17.065429999999999</v>
      </c>
    </row>
    <row r="7689" spans="1:7" s="55" customFormat="1" ht="40.9" customHeight="1" x14ac:dyDescent="0.25">
      <c r="A7689" s="143" t="s">
        <v>3118</v>
      </c>
      <c r="B7689" s="149" t="s">
        <v>3234</v>
      </c>
      <c r="C7689" s="90">
        <v>2022</v>
      </c>
      <c r="D7689" s="91">
        <v>0.4</v>
      </c>
      <c r="E7689" s="92">
        <v>1</v>
      </c>
      <c r="F7689" s="92">
        <v>7.5</v>
      </c>
      <c r="G7689" s="161">
        <v>36.509860000000003</v>
      </c>
    </row>
    <row r="7690" spans="1:7" s="55" customFormat="1" ht="35.450000000000003" customHeight="1" x14ac:dyDescent="0.25">
      <c r="A7690" s="143" t="s">
        <v>3118</v>
      </c>
      <c r="B7690" s="149" t="s">
        <v>3234</v>
      </c>
      <c r="C7690" s="40">
        <v>2022</v>
      </c>
      <c r="D7690" s="41">
        <v>0.4</v>
      </c>
      <c r="E7690" s="112">
        <v>1</v>
      </c>
      <c r="F7690" s="112">
        <v>15</v>
      </c>
      <c r="G7690" s="175">
        <v>37.542090000000002</v>
      </c>
    </row>
    <row r="7691" spans="1:7" s="55" customFormat="1" ht="35.450000000000003" customHeight="1" x14ac:dyDescent="0.25">
      <c r="A7691" s="143" t="s">
        <v>3118</v>
      </c>
      <c r="B7691" s="149" t="s">
        <v>3234</v>
      </c>
      <c r="C7691" s="40">
        <v>2022</v>
      </c>
      <c r="D7691" s="41">
        <v>0.4</v>
      </c>
      <c r="E7691" s="112">
        <v>1</v>
      </c>
      <c r="F7691" s="112">
        <v>15</v>
      </c>
      <c r="G7691" s="175">
        <v>37.409480000000002</v>
      </c>
    </row>
    <row r="7692" spans="1:7" s="55" customFormat="1" ht="35.450000000000003" customHeight="1" x14ac:dyDescent="0.25">
      <c r="A7692" s="143" t="s">
        <v>3118</v>
      </c>
      <c r="B7692" s="149" t="s">
        <v>3234</v>
      </c>
      <c r="C7692" s="40">
        <v>2022</v>
      </c>
      <c r="D7692" s="41">
        <v>0.4</v>
      </c>
      <c r="E7692" s="112">
        <v>1</v>
      </c>
      <c r="F7692" s="112">
        <v>5</v>
      </c>
      <c r="G7692" s="175">
        <v>37.766910000000003</v>
      </c>
    </row>
    <row r="7693" spans="1:7" s="55" customFormat="1" ht="45" customHeight="1" x14ac:dyDescent="0.25">
      <c r="A7693" s="143" t="s">
        <v>3118</v>
      </c>
      <c r="B7693" s="149" t="s">
        <v>3235</v>
      </c>
      <c r="C7693" s="90">
        <v>2022</v>
      </c>
      <c r="D7693" s="91">
        <v>0.4</v>
      </c>
      <c r="E7693" s="92">
        <v>1</v>
      </c>
      <c r="F7693" s="92">
        <v>8</v>
      </c>
      <c r="G7693" s="161">
        <v>38.262610000000002</v>
      </c>
    </row>
    <row r="7694" spans="1:7" s="55" customFormat="1" ht="34.9" customHeight="1" x14ac:dyDescent="0.25">
      <c r="A7694" s="143" t="s">
        <v>3118</v>
      </c>
      <c r="B7694" s="149" t="s">
        <v>3235</v>
      </c>
      <c r="C7694" s="90">
        <v>2022</v>
      </c>
      <c r="D7694" s="91">
        <v>0.4</v>
      </c>
      <c r="E7694" s="92">
        <v>1</v>
      </c>
      <c r="F7694" s="92">
        <v>10</v>
      </c>
      <c r="G7694" s="161">
        <v>38.454160000000002</v>
      </c>
    </row>
    <row r="7695" spans="1:7" s="55" customFormat="1" ht="34.9" customHeight="1" x14ac:dyDescent="0.25">
      <c r="A7695" s="143" t="s">
        <v>3118</v>
      </c>
      <c r="B7695" s="149" t="s">
        <v>3235</v>
      </c>
      <c r="C7695" s="90">
        <v>2022</v>
      </c>
      <c r="D7695" s="91">
        <v>0.4</v>
      </c>
      <c r="E7695" s="92">
        <v>1</v>
      </c>
      <c r="F7695" s="92">
        <v>10</v>
      </c>
      <c r="G7695" s="161">
        <v>38.239789999999999</v>
      </c>
    </row>
    <row r="7696" spans="1:7" s="55" customFormat="1" ht="34.9" customHeight="1" x14ac:dyDescent="0.25">
      <c r="A7696" s="143" t="s">
        <v>3118</v>
      </c>
      <c r="B7696" s="149" t="s">
        <v>3235</v>
      </c>
      <c r="C7696" s="90">
        <v>2022</v>
      </c>
      <c r="D7696" s="91">
        <v>0.4</v>
      </c>
      <c r="E7696" s="92">
        <v>1</v>
      </c>
      <c r="F7696" s="92">
        <v>15</v>
      </c>
      <c r="G7696" s="161">
        <v>38.329610000000002</v>
      </c>
    </row>
    <row r="7697" spans="1:7" s="55" customFormat="1" ht="34.9" customHeight="1" x14ac:dyDescent="0.25">
      <c r="A7697" s="143" t="s">
        <v>3118</v>
      </c>
      <c r="B7697" s="149" t="s">
        <v>3235</v>
      </c>
      <c r="C7697" s="90">
        <v>2022</v>
      </c>
      <c r="D7697" s="91">
        <v>0.4</v>
      </c>
      <c r="E7697" s="92">
        <v>1</v>
      </c>
      <c r="F7697" s="92">
        <v>35</v>
      </c>
      <c r="G7697" s="94">
        <v>5.5071399999999997</v>
      </c>
    </row>
    <row r="7698" spans="1:7" s="131" customFormat="1" ht="40.15" customHeight="1" x14ac:dyDescent="0.25">
      <c r="A7698" s="143" t="s">
        <v>3118</v>
      </c>
      <c r="B7698" s="149" t="s">
        <v>3236</v>
      </c>
      <c r="C7698" s="40">
        <v>2022</v>
      </c>
      <c r="D7698" s="41">
        <v>0.4</v>
      </c>
      <c r="E7698" s="112">
        <v>1</v>
      </c>
      <c r="F7698" s="112">
        <v>35</v>
      </c>
      <c r="G7698" s="113">
        <v>27.203749999999999</v>
      </c>
    </row>
    <row r="7699" spans="1:7" s="55" customFormat="1" ht="39" customHeight="1" x14ac:dyDescent="0.25">
      <c r="A7699" s="143" t="s">
        <v>3118</v>
      </c>
      <c r="B7699" s="149" t="s">
        <v>3237</v>
      </c>
      <c r="C7699" s="90">
        <v>2022</v>
      </c>
      <c r="D7699" s="91">
        <v>0.4</v>
      </c>
      <c r="E7699" s="92">
        <v>1</v>
      </c>
      <c r="F7699" s="92">
        <v>10</v>
      </c>
      <c r="G7699" s="161">
        <v>37.379010000000001</v>
      </c>
    </row>
    <row r="7700" spans="1:7" s="55" customFormat="1" ht="39" customHeight="1" x14ac:dyDescent="0.25">
      <c r="A7700" s="143" t="s">
        <v>3118</v>
      </c>
      <c r="B7700" s="149" t="s">
        <v>3237</v>
      </c>
      <c r="C7700" s="90">
        <v>2022</v>
      </c>
      <c r="D7700" s="91">
        <v>0.4</v>
      </c>
      <c r="E7700" s="92">
        <v>1</v>
      </c>
      <c r="F7700" s="92">
        <v>10</v>
      </c>
      <c r="G7700" s="161">
        <v>37.379010000000001</v>
      </c>
    </row>
    <row r="7701" spans="1:7" s="55" customFormat="1" ht="39" customHeight="1" x14ac:dyDescent="0.25">
      <c r="A7701" s="143" t="s">
        <v>3118</v>
      </c>
      <c r="B7701" s="149" t="s">
        <v>3237</v>
      </c>
      <c r="C7701" s="90">
        <v>2022</v>
      </c>
      <c r="D7701" s="91">
        <v>0.4</v>
      </c>
      <c r="E7701" s="92">
        <v>1</v>
      </c>
      <c r="F7701" s="92">
        <v>5</v>
      </c>
      <c r="G7701" s="155">
        <v>37.322740000000003</v>
      </c>
    </row>
    <row r="7702" spans="1:7" s="55" customFormat="1" ht="39" customHeight="1" x14ac:dyDescent="0.25">
      <c r="A7702" s="143" t="s">
        <v>3118</v>
      </c>
      <c r="B7702" s="149" t="s">
        <v>3237</v>
      </c>
      <c r="C7702" s="90">
        <v>2022</v>
      </c>
      <c r="D7702" s="91">
        <v>0.4</v>
      </c>
      <c r="E7702" s="92">
        <v>1</v>
      </c>
      <c r="F7702" s="92">
        <v>7</v>
      </c>
      <c r="G7702" s="155">
        <v>39.277979999999999</v>
      </c>
    </row>
    <row r="7703" spans="1:7" s="55" customFormat="1" ht="39" customHeight="1" x14ac:dyDescent="0.25">
      <c r="A7703" s="143" t="s">
        <v>3118</v>
      </c>
      <c r="B7703" s="149" t="s">
        <v>3237</v>
      </c>
      <c r="C7703" s="90">
        <v>2022</v>
      </c>
      <c r="D7703" s="91">
        <v>0.4</v>
      </c>
      <c r="E7703" s="92">
        <v>1</v>
      </c>
      <c r="F7703" s="92">
        <v>8</v>
      </c>
      <c r="G7703" s="155">
        <v>37.594320000000003</v>
      </c>
    </row>
    <row r="7704" spans="1:7" s="55" customFormat="1" ht="39" customHeight="1" x14ac:dyDescent="0.25">
      <c r="A7704" s="143" t="s">
        <v>3118</v>
      </c>
      <c r="B7704" s="149" t="s">
        <v>3238</v>
      </c>
      <c r="C7704" s="90">
        <v>2022</v>
      </c>
      <c r="D7704" s="95">
        <v>10</v>
      </c>
      <c r="E7704" s="92">
        <v>1</v>
      </c>
      <c r="F7704" s="92">
        <v>30</v>
      </c>
      <c r="G7704" s="155">
        <v>25.74934</v>
      </c>
    </row>
    <row r="7705" spans="1:7" s="55" customFormat="1" ht="38.450000000000003" customHeight="1" x14ac:dyDescent="0.25">
      <c r="A7705" s="143" t="s">
        <v>3118</v>
      </c>
      <c r="B7705" s="149" t="s">
        <v>3239</v>
      </c>
      <c r="C7705" s="90">
        <v>2022</v>
      </c>
      <c r="D7705" s="91">
        <v>0.4</v>
      </c>
      <c r="E7705" s="92">
        <v>1</v>
      </c>
      <c r="F7705" s="92">
        <v>50</v>
      </c>
      <c r="G7705" s="94">
        <v>24.176210000000001</v>
      </c>
    </row>
    <row r="7706" spans="1:7" s="55" customFormat="1" ht="38.450000000000003" customHeight="1" x14ac:dyDescent="0.25">
      <c r="A7706" s="143" t="s">
        <v>3118</v>
      </c>
      <c r="B7706" s="149" t="s">
        <v>3239</v>
      </c>
      <c r="C7706" s="90">
        <v>2022</v>
      </c>
      <c r="D7706" s="91">
        <v>0.4</v>
      </c>
      <c r="E7706" s="92">
        <v>1</v>
      </c>
      <c r="F7706" s="92">
        <v>30</v>
      </c>
      <c r="G7706" s="94">
        <v>23.18477</v>
      </c>
    </row>
    <row r="7707" spans="1:7" s="55" customFormat="1" ht="38.450000000000003" customHeight="1" x14ac:dyDescent="0.25">
      <c r="A7707" s="143" t="s">
        <v>3118</v>
      </c>
      <c r="B7707" s="149" t="s">
        <v>3239</v>
      </c>
      <c r="C7707" s="90">
        <v>2022</v>
      </c>
      <c r="D7707" s="91">
        <v>0.4</v>
      </c>
      <c r="E7707" s="92">
        <v>1</v>
      </c>
      <c r="F7707" s="92">
        <v>19</v>
      </c>
      <c r="G7707" s="94">
        <v>37.577660000000002</v>
      </c>
    </row>
    <row r="7708" spans="1:7" s="55" customFormat="1" ht="38.450000000000003" customHeight="1" x14ac:dyDescent="0.25">
      <c r="A7708" s="143" t="s">
        <v>3118</v>
      </c>
      <c r="B7708" s="149" t="s">
        <v>3239</v>
      </c>
      <c r="C7708" s="90">
        <v>2022</v>
      </c>
      <c r="D7708" s="91">
        <v>0.4</v>
      </c>
      <c r="E7708" s="92">
        <v>1</v>
      </c>
      <c r="F7708" s="92">
        <v>19</v>
      </c>
      <c r="G7708" s="94">
        <v>37.577660000000002</v>
      </c>
    </row>
    <row r="7709" spans="1:7" s="177" customFormat="1" ht="52.9" customHeight="1" x14ac:dyDescent="0.25">
      <c r="A7709" s="143" t="s">
        <v>3118</v>
      </c>
      <c r="B7709" s="149" t="s">
        <v>3127</v>
      </c>
      <c r="C7709" s="90">
        <v>2022</v>
      </c>
      <c r="D7709" s="176">
        <v>35</v>
      </c>
      <c r="E7709" s="92">
        <v>1</v>
      </c>
      <c r="F7709" s="92">
        <v>1485</v>
      </c>
      <c r="G7709" s="161">
        <v>1092.02234</v>
      </c>
    </row>
    <row r="7710" spans="1:7" s="55" customFormat="1" ht="36.6" customHeight="1" x14ac:dyDescent="0.25">
      <c r="A7710" s="143" t="s">
        <v>3118</v>
      </c>
      <c r="B7710" s="149" t="s">
        <v>3240</v>
      </c>
      <c r="C7710" s="322">
        <v>2022</v>
      </c>
      <c r="D7710" s="158">
        <v>0.4</v>
      </c>
      <c r="E7710" s="321">
        <v>1</v>
      </c>
      <c r="F7710" s="178">
        <v>19</v>
      </c>
      <c r="G7710" s="159">
        <v>18.405460000000001</v>
      </c>
    </row>
    <row r="7711" spans="1:7" s="55" customFormat="1" ht="36.6" customHeight="1" x14ac:dyDescent="0.25">
      <c r="A7711" s="143" t="s">
        <v>3118</v>
      </c>
      <c r="B7711" s="149" t="s">
        <v>3240</v>
      </c>
      <c r="C7711" s="328">
        <v>2022</v>
      </c>
      <c r="D7711" s="167">
        <v>0.4</v>
      </c>
      <c r="E7711" s="329">
        <v>1</v>
      </c>
      <c r="F7711" s="179">
        <v>25</v>
      </c>
      <c r="G7711" s="180">
        <v>18.6219</v>
      </c>
    </row>
    <row r="7712" spans="1:7" s="55" customFormat="1" ht="36.6" customHeight="1" x14ac:dyDescent="0.25">
      <c r="A7712" s="143" t="s">
        <v>3118</v>
      </c>
      <c r="B7712" s="149" t="s">
        <v>3240</v>
      </c>
      <c r="C7712" s="90">
        <v>2022</v>
      </c>
      <c r="D7712" s="158">
        <v>0.4</v>
      </c>
      <c r="E7712" s="92">
        <v>1</v>
      </c>
      <c r="F7712" s="162">
        <v>19</v>
      </c>
      <c r="G7712" s="161">
        <v>4.81271</v>
      </c>
    </row>
    <row r="7713" spans="1:7" s="55" customFormat="1" ht="36.6" customHeight="1" x14ac:dyDescent="0.25">
      <c r="A7713" s="143" t="s">
        <v>3118</v>
      </c>
      <c r="B7713" s="149" t="s">
        <v>3240</v>
      </c>
      <c r="C7713" s="90">
        <v>2022</v>
      </c>
      <c r="D7713" s="158">
        <v>0.4</v>
      </c>
      <c r="E7713" s="92">
        <v>1</v>
      </c>
      <c r="F7713" s="162">
        <v>19</v>
      </c>
      <c r="G7713" s="161">
        <v>4.81271</v>
      </c>
    </row>
    <row r="7714" spans="1:7" s="131" customFormat="1" ht="51.75" x14ac:dyDescent="0.25">
      <c r="A7714" s="143" t="s">
        <v>3118</v>
      </c>
      <c r="B7714" s="149" t="s">
        <v>3241</v>
      </c>
      <c r="C7714" s="40">
        <v>2022</v>
      </c>
      <c r="D7714" s="158">
        <v>0.4</v>
      </c>
      <c r="E7714" s="112">
        <v>1</v>
      </c>
      <c r="F7714" s="112">
        <v>15</v>
      </c>
      <c r="G7714" s="113">
        <v>35.83173</v>
      </c>
    </row>
    <row r="7715" spans="1:7" s="131" customFormat="1" ht="51.75" x14ac:dyDescent="0.25">
      <c r="A7715" s="143" t="s">
        <v>3118</v>
      </c>
      <c r="B7715" s="149" t="s">
        <v>3241</v>
      </c>
      <c r="C7715" s="40">
        <v>2022</v>
      </c>
      <c r="D7715" s="158">
        <v>0.4</v>
      </c>
      <c r="E7715" s="112">
        <v>1</v>
      </c>
      <c r="F7715" s="112">
        <v>15</v>
      </c>
      <c r="G7715" s="113">
        <v>36.740160000000003</v>
      </c>
    </row>
    <row r="7716" spans="1:7" s="131" customFormat="1" ht="51.75" x14ac:dyDescent="0.25">
      <c r="A7716" s="143" t="s">
        <v>3118</v>
      </c>
      <c r="B7716" s="149" t="s">
        <v>3241</v>
      </c>
      <c r="C7716" s="40">
        <v>2022</v>
      </c>
      <c r="D7716" s="158">
        <v>0.4</v>
      </c>
      <c r="E7716" s="112">
        <v>1</v>
      </c>
      <c r="F7716" s="112">
        <v>10</v>
      </c>
      <c r="G7716" s="113">
        <v>36.66366</v>
      </c>
    </row>
    <row r="7717" spans="1:7" s="131" customFormat="1" ht="51.75" x14ac:dyDescent="0.25">
      <c r="A7717" s="143" t="s">
        <v>3118</v>
      </c>
      <c r="B7717" s="149" t="s">
        <v>3241</v>
      </c>
      <c r="C7717" s="40">
        <v>2022</v>
      </c>
      <c r="D7717" s="158">
        <v>0.4</v>
      </c>
      <c r="E7717" s="112">
        <v>1</v>
      </c>
      <c r="F7717" s="112">
        <v>5</v>
      </c>
      <c r="G7717" s="113">
        <v>33.300870000000003</v>
      </c>
    </row>
    <row r="7718" spans="1:7" s="131" customFormat="1" ht="51.75" x14ac:dyDescent="0.25">
      <c r="A7718" s="143" t="s">
        <v>3118</v>
      </c>
      <c r="B7718" s="149" t="s">
        <v>3241</v>
      </c>
      <c r="C7718" s="40">
        <v>2022</v>
      </c>
      <c r="D7718" s="158">
        <v>0.4</v>
      </c>
      <c r="E7718" s="112">
        <v>1</v>
      </c>
      <c r="F7718" s="112">
        <v>10</v>
      </c>
      <c r="G7718" s="113">
        <v>38.144219999999997</v>
      </c>
    </row>
    <row r="7719" spans="1:7" s="131" customFormat="1" ht="51.75" x14ac:dyDescent="0.25">
      <c r="A7719" s="143" t="s">
        <v>3118</v>
      </c>
      <c r="B7719" s="149" t="s">
        <v>3241</v>
      </c>
      <c r="C7719" s="40">
        <v>2022</v>
      </c>
      <c r="D7719" s="158">
        <v>0.4</v>
      </c>
      <c r="E7719" s="112">
        <v>1</v>
      </c>
      <c r="F7719" s="112">
        <v>10</v>
      </c>
      <c r="G7719" s="113">
        <v>4.3967700000000001</v>
      </c>
    </row>
    <row r="7720" spans="1:7" s="131" customFormat="1" ht="51.75" x14ac:dyDescent="0.25">
      <c r="A7720" s="143" t="s">
        <v>3118</v>
      </c>
      <c r="B7720" s="149" t="s">
        <v>3242</v>
      </c>
      <c r="C7720" s="40">
        <v>2022</v>
      </c>
      <c r="D7720" s="158">
        <v>0.4</v>
      </c>
      <c r="E7720" s="112">
        <v>1</v>
      </c>
      <c r="F7720" s="112">
        <v>35</v>
      </c>
      <c r="G7720" s="113">
        <v>16.967759999999998</v>
      </c>
    </row>
    <row r="7721" spans="1:7" s="131" customFormat="1" ht="51.75" x14ac:dyDescent="0.25">
      <c r="A7721" s="143" t="s">
        <v>3118</v>
      </c>
      <c r="B7721" s="149" t="s">
        <v>3242</v>
      </c>
      <c r="C7721" s="40">
        <v>2022</v>
      </c>
      <c r="D7721" s="158">
        <v>0.4</v>
      </c>
      <c r="E7721" s="112">
        <v>1</v>
      </c>
      <c r="F7721" s="112">
        <v>50</v>
      </c>
      <c r="G7721" s="113">
        <v>9.8185599999999997</v>
      </c>
    </row>
    <row r="7722" spans="1:7" s="131" customFormat="1" ht="51.75" x14ac:dyDescent="0.25">
      <c r="A7722" s="143" t="s">
        <v>3118</v>
      </c>
      <c r="B7722" s="149" t="s">
        <v>3242</v>
      </c>
      <c r="C7722" s="40">
        <v>2022</v>
      </c>
      <c r="D7722" s="158">
        <v>0.4</v>
      </c>
      <c r="E7722" s="112">
        <v>1</v>
      </c>
      <c r="F7722" s="112">
        <v>19</v>
      </c>
      <c r="G7722" s="113">
        <v>16.187889999999999</v>
      </c>
    </row>
    <row r="7723" spans="1:7" s="131" customFormat="1" ht="74.45" customHeight="1" x14ac:dyDescent="0.25">
      <c r="A7723" s="143" t="s">
        <v>3118</v>
      </c>
      <c r="B7723" s="149" t="s">
        <v>3166</v>
      </c>
      <c r="C7723" s="40">
        <v>2022</v>
      </c>
      <c r="D7723" s="158">
        <v>0.4</v>
      </c>
      <c r="E7723" s="112">
        <v>1</v>
      </c>
      <c r="F7723" s="112">
        <v>50</v>
      </c>
      <c r="G7723" s="113">
        <v>32.472709999999999</v>
      </c>
    </row>
    <row r="7724" spans="1:7" s="55" customFormat="1" ht="51.75" x14ac:dyDescent="0.25">
      <c r="A7724" s="143" t="s">
        <v>3118</v>
      </c>
      <c r="B7724" s="149" t="s">
        <v>3155</v>
      </c>
      <c r="C7724" s="90">
        <v>2022</v>
      </c>
      <c r="D7724" s="158">
        <v>0.4</v>
      </c>
      <c r="E7724" s="92">
        <v>1</v>
      </c>
      <c r="F7724" s="92">
        <v>30</v>
      </c>
      <c r="G7724" s="94">
        <v>24.617909999999998</v>
      </c>
    </row>
    <row r="7725" spans="1:7" s="55" customFormat="1" ht="51.75" x14ac:dyDescent="0.25">
      <c r="A7725" s="143" t="s">
        <v>3118</v>
      </c>
      <c r="B7725" s="149" t="s">
        <v>3155</v>
      </c>
      <c r="C7725" s="90">
        <v>2022</v>
      </c>
      <c r="D7725" s="158">
        <v>0.4</v>
      </c>
      <c r="E7725" s="92">
        <v>1</v>
      </c>
      <c r="F7725" s="92">
        <v>68</v>
      </c>
      <c r="G7725" s="94">
        <v>19.929220000000001</v>
      </c>
    </row>
    <row r="7726" spans="1:7" s="55" customFormat="1" ht="51.75" x14ac:dyDescent="0.25">
      <c r="A7726" s="143" t="s">
        <v>3118</v>
      </c>
      <c r="B7726" s="149" t="s">
        <v>3155</v>
      </c>
      <c r="C7726" s="90">
        <v>2022</v>
      </c>
      <c r="D7726" s="158">
        <v>0.4</v>
      </c>
      <c r="E7726" s="92">
        <v>1</v>
      </c>
      <c r="F7726" s="92">
        <v>25</v>
      </c>
      <c r="G7726" s="94">
        <v>14.47762</v>
      </c>
    </row>
    <row r="7727" spans="1:7" s="55" customFormat="1" ht="51.75" x14ac:dyDescent="0.25">
      <c r="A7727" s="143" t="s">
        <v>3118</v>
      </c>
      <c r="B7727" s="149" t="s">
        <v>3155</v>
      </c>
      <c r="C7727" s="90">
        <v>2022</v>
      </c>
      <c r="D7727" s="158">
        <v>0.4</v>
      </c>
      <c r="E7727" s="92">
        <v>1</v>
      </c>
      <c r="F7727" s="92">
        <v>70</v>
      </c>
      <c r="G7727" s="94">
        <v>9.4764999999999997</v>
      </c>
    </row>
    <row r="7728" spans="1:7" s="55" customFormat="1" ht="51.75" x14ac:dyDescent="0.25">
      <c r="A7728" s="143" t="s">
        <v>3118</v>
      </c>
      <c r="B7728" s="149" t="s">
        <v>3155</v>
      </c>
      <c r="C7728" s="90">
        <v>2022</v>
      </c>
      <c r="D7728" s="158">
        <v>0.4</v>
      </c>
      <c r="E7728" s="92">
        <v>1</v>
      </c>
      <c r="F7728" s="92">
        <v>36</v>
      </c>
      <c r="G7728" s="94">
        <v>20.11553</v>
      </c>
    </row>
    <row r="7729" spans="1:7" s="55" customFormat="1" ht="51.75" x14ac:dyDescent="0.25">
      <c r="A7729" s="143" t="s">
        <v>3118</v>
      </c>
      <c r="B7729" s="149" t="s">
        <v>3155</v>
      </c>
      <c r="C7729" s="90">
        <v>2022</v>
      </c>
      <c r="D7729" s="158">
        <v>0.4</v>
      </c>
      <c r="E7729" s="92">
        <v>1</v>
      </c>
      <c r="F7729" s="92">
        <v>50</v>
      </c>
      <c r="G7729" s="94">
        <v>20.11553</v>
      </c>
    </row>
    <row r="7730" spans="1:7" s="55" customFormat="1" ht="51.75" x14ac:dyDescent="0.25">
      <c r="A7730" s="143" t="s">
        <v>3118</v>
      </c>
      <c r="B7730" s="149" t="s">
        <v>3155</v>
      </c>
      <c r="C7730" s="90">
        <v>2022</v>
      </c>
      <c r="D7730" s="158">
        <v>0.4</v>
      </c>
      <c r="E7730" s="92">
        <v>1</v>
      </c>
      <c r="F7730" s="92">
        <v>25</v>
      </c>
      <c r="G7730" s="94">
        <v>13.117369999999999</v>
      </c>
    </row>
    <row r="7731" spans="1:7" s="55" customFormat="1" ht="51.75" x14ac:dyDescent="0.25">
      <c r="A7731" s="143" t="s">
        <v>3118</v>
      </c>
      <c r="B7731" s="149" t="s">
        <v>3155</v>
      </c>
      <c r="C7731" s="90">
        <v>2022</v>
      </c>
      <c r="D7731" s="158">
        <v>0.4</v>
      </c>
      <c r="E7731" s="92">
        <v>1</v>
      </c>
      <c r="F7731" s="92">
        <v>50</v>
      </c>
      <c r="G7731" s="94">
        <v>20.167169999999999</v>
      </c>
    </row>
    <row r="7732" spans="1:7" s="55" customFormat="1" ht="51.75" x14ac:dyDescent="0.25">
      <c r="A7732" s="143" t="s">
        <v>3118</v>
      </c>
      <c r="B7732" s="149" t="s">
        <v>3155</v>
      </c>
      <c r="C7732" s="90">
        <v>2022</v>
      </c>
      <c r="D7732" s="158">
        <v>0.4</v>
      </c>
      <c r="E7732" s="92">
        <v>1</v>
      </c>
      <c r="F7732" s="92">
        <v>20</v>
      </c>
      <c r="G7732" s="94">
        <v>2.4736899999999999</v>
      </c>
    </row>
    <row r="7733" spans="1:7" s="55" customFormat="1" ht="51.75" x14ac:dyDescent="0.25">
      <c r="A7733" s="143" t="s">
        <v>3118</v>
      </c>
      <c r="B7733" s="149" t="s">
        <v>3155</v>
      </c>
      <c r="C7733" s="90">
        <v>2022</v>
      </c>
      <c r="D7733" s="158">
        <v>0.4</v>
      </c>
      <c r="E7733" s="92">
        <v>1</v>
      </c>
      <c r="F7733" s="92">
        <v>30</v>
      </c>
      <c r="G7733" s="94">
        <v>14.55072</v>
      </c>
    </row>
    <row r="7734" spans="1:7" s="55" customFormat="1" ht="51.75" x14ac:dyDescent="0.25">
      <c r="A7734" s="143" t="s">
        <v>3118</v>
      </c>
      <c r="B7734" s="149" t="s">
        <v>3155</v>
      </c>
      <c r="C7734" s="90">
        <v>2022</v>
      </c>
      <c r="D7734" s="158">
        <v>0.4</v>
      </c>
      <c r="E7734" s="92">
        <v>1</v>
      </c>
      <c r="F7734" s="92">
        <v>100</v>
      </c>
      <c r="G7734" s="94">
        <v>24.651009999999999</v>
      </c>
    </row>
    <row r="7735" spans="1:7" s="131" customFormat="1" ht="57" customHeight="1" x14ac:dyDescent="0.25">
      <c r="A7735" s="143" t="s">
        <v>3118</v>
      </c>
      <c r="B7735" s="149" t="s">
        <v>3165</v>
      </c>
      <c r="C7735" s="40">
        <v>2022</v>
      </c>
      <c r="D7735" s="158">
        <v>0.4</v>
      </c>
      <c r="E7735" s="112">
        <v>4</v>
      </c>
      <c r="F7735" s="43">
        <f>84.9+(19*3)</f>
        <v>141.9</v>
      </c>
      <c r="G7735" s="113">
        <f>45.30936+35.67235+35.73989+35.65064</f>
        <v>152.37224000000001</v>
      </c>
    </row>
    <row r="7736" spans="1:7" s="131" customFormat="1" ht="52.15" customHeight="1" x14ac:dyDescent="0.25">
      <c r="A7736" s="143" t="s">
        <v>3118</v>
      </c>
      <c r="B7736" s="149" t="s">
        <v>3164</v>
      </c>
      <c r="C7736" s="40">
        <v>2022</v>
      </c>
      <c r="D7736" s="158">
        <v>0.4</v>
      </c>
      <c r="E7736" s="112">
        <v>1</v>
      </c>
      <c r="F7736" s="112">
        <v>19</v>
      </c>
      <c r="G7736" s="113">
        <v>35.377769999999998</v>
      </c>
    </row>
    <row r="7737" spans="1:7" s="131" customFormat="1" ht="54" customHeight="1" x14ac:dyDescent="0.25">
      <c r="A7737" s="143" t="s">
        <v>3118</v>
      </c>
      <c r="B7737" s="149" t="s">
        <v>3163</v>
      </c>
      <c r="C7737" s="40">
        <v>2022</v>
      </c>
      <c r="D7737" s="158">
        <v>0.4</v>
      </c>
      <c r="E7737" s="112">
        <v>1</v>
      </c>
      <c r="F7737" s="112">
        <v>45</v>
      </c>
      <c r="G7737" s="113">
        <v>6.9581400000000002</v>
      </c>
    </row>
    <row r="7738" spans="1:7" s="131" customFormat="1" ht="58.15" customHeight="1" x14ac:dyDescent="0.25">
      <c r="A7738" s="143" t="s">
        <v>3118</v>
      </c>
      <c r="B7738" s="149" t="s">
        <v>3163</v>
      </c>
      <c r="C7738" s="40">
        <v>2022</v>
      </c>
      <c r="D7738" s="158">
        <v>0.4</v>
      </c>
      <c r="E7738" s="112">
        <v>1</v>
      </c>
      <c r="F7738" s="112">
        <v>31</v>
      </c>
      <c r="G7738" s="113">
        <v>16.03754</v>
      </c>
    </row>
    <row r="7739" spans="1:7" s="131" customFormat="1" ht="56.45" customHeight="1" x14ac:dyDescent="0.25">
      <c r="A7739" s="143" t="s">
        <v>3118</v>
      </c>
      <c r="B7739" s="149" t="s">
        <v>3162</v>
      </c>
      <c r="C7739" s="40">
        <v>2022</v>
      </c>
      <c r="D7739" s="158">
        <v>0.4</v>
      </c>
      <c r="E7739" s="112">
        <v>1</v>
      </c>
      <c r="F7739" s="43">
        <v>7.5</v>
      </c>
      <c r="G7739" s="113">
        <v>36.087159999999997</v>
      </c>
    </row>
    <row r="7740" spans="1:7" s="131" customFormat="1" ht="51.75" collapsed="1" x14ac:dyDescent="0.25">
      <c r="A7740" s="143" t="s">
        <v>3118</v>
      </c>
      <c r="B7740" s="149" t="s">
        <v>3161</v>
      </c>
      <c r="C7740" s="40">
        <v>2022</v>
      </c>
      <c r="D7740" s="265" t="s">
        <v>110</v>
      </c>
      <c r="E7740" s="112">
        <v>1</v>
      </c>
      <c r="F7740" s="112">
        <v>15</v>
      </c>
      <c r="G7740" s="113">
        <f>10.28756</f>
        <v>10.287559999999999</v>
      </c>
    </row>
    <row r="7741" spans="1:7" s="131" customFormat="1" ht="51.75" x14ac:dyDescent="0.25">
      <c r="A7741" s="143" t="s">
        <v>3118</v>
      </c>
      <c r="B7741" s="149" t="s">
        <v>3161</v>
      </c>
      <c r="C7741" s="40">
        <v>2022</v>
      </c>
      <c r="D7741" s="265" t="s">
        <v>110</v>
      </c>
      <c r="E7741" s="112">
        <v>1</v>
      </c>
      <c r="F7741" s="112">
        <v>15</v>
      </c>
      <c r="G7741" s="113">
        <f t="shared" ref="G7741:G7743" si="52">10.28756</f>
        <v>10.287559999999999</v>
      </c>
    </row>
    <row r="7742" spans="1:7" s="131" customFormat="1" ht="51.75" x14ac:dyDescent="0.25">
      <c r="A7742" s="143" t="s">
        <v>3118</v>
      </c>
      <c r="B7742" s="149" t="s">
        <v>3161</v>
      </c>
      <c r="C7742" s="40">
        <v>2022</v>
      </c>
      <c r="D7742" s="265" t="s">
        <v>110</v>
      </c>
      <c r="E7742" s="112">
        <v>1</v>
      </c>
      <c r="F7742" s="112">
        <v>15</v>
      </c>
      <c r="G7742" s="113">
        <f t="shared" si="52"/>
        <v>10.287559999999999</v>
      </c>
    </row>
    <row r="7743" spans="1:7" s="131" customFormat="1" ht="51.75" x14ac:dyDescent="0.25">
      <c r="A7743" s="143" t="s">
        <v>3118</v>
      </c>
      <c r="B7743" s="149" t="s">
        <v>3161</v>
      </c>
      <c r="C7743" s="40">
        <v>2022</v>
      </c>
      <c r="D7743" s="265" t="s">
        <v>110</v>
      </c>
      <c r="E7743" s="112">
        <v>1</v>
      </c>
      <c r="F7743" s="112">
        <v>15</v>
      </c>
      <c r="G7743" s="113">
        <f t="shared" si="52"/>
        <v>10.287559999999999</v>
      </c>
    </row>
    <row r="7744" spans="1:7" s="131" customFormat="1" ht="51.75" x14ac:dyDescent="0.25">
      <c r="A7744" s="143" t="s">
        <v>3118</v>
      </c>
      <c r="B7744" s="149" t="s">
        <v>3161</v>
      </c>
      <c r="C7744" s="40">
        <v>2022</v>
      </c>
      <c r="D7744" s="265" t="s">
        <v>110</v>
      </c>
      <c r="E7744" s="112">
        <v>1</v>
      </c>
      <c r="F7744" s="112">
        <v>15</v>
      </c>
      <c r="G7744" s="113">
        <v>10.28754</v>
      </c>
    </row>
    <row r="7745" spans="1:7" s="131" customFormat="1" ht="51.75" x14ac:dyDescent="0.25">
      <c r="A7745" s="143" t="s">
        <v>3118</v>
      </c>
      <c r="B7745" s="149" t="s">
        <v>3161</v>
      </c>
      <c r="C7745" s="40">
        <v>2022</v>
      </c>
      <c r="D7745" s="265" t="s">
        <v>110</v>
      </c>
      <c r="E7745" s="112">
        <v>1</v>
      </c>
      <c r="F7745" s="112">
        <v>15</v>
      </c>
      <c r="G7745" s="113">
        <v>24.833770000000001</v>
      </c>
    </row>
    <row r="7746" spans="1:7" s="131" customFormat="1" ht="51.75" x14ac:dyDescent="0.25">
      <c r="A7746" s="143" t="s">
        <v>3118</v>
      </c>
      <c r="B7746" s="149" t="s">
        <v>3161</v>
      </c>
      <c r="C7746" s="40">
        <v>2022</v>
      </c>
      <c r="D7746" s="265" t="s">
        <v>110</v>
      </c>
      <c r="E7746" s="112">
        <v>1</v>
      </c>
      <c r="F7746" s="112">
        <v>15</v>
      </c>
      <c r="G7746" s="113">
        <v>24.833770000000001</v>
      </c>
    </row>
    <row r="7747" spans="1:7" s="131" customFormat="1" ht="51.75" collapsed="1" x14ac:dyDescent="0.25">
      <c r="A7747" s="143" t="s">
        <v>3118</v>
      </c>
      <c r="B7747" s="149" t="s">
        <v>3160</v>
      </c>
      <c r="C7747" s="40">
        <v>2022</v>
      </c>
      <c r="D7747" s="265" t="s">
        <v>110</v>
      </c>
      <c r="E7747" s="112">
        <v>1</v>
      </c>
      <c r="F7747" s="112">
        <v>15</v>
      </c>
      <c r="G7747" s="113">
        <v>5.9056000000000006</v>
      </c>
    </row>
    <row r="7748" spans="1:7" s="131" customFormat="1" ht="51.75" x14ac:dyDescent="0.25">
      <c r="A7748" s="143" t="s">
        <v>3118</v>
      </c>
      <c r="B7748" s="149" t="s">
        <v>3160</v>
      </c>
      <c r="C7748" s="40">
        <v>2022</v>
      </c>
      <c r="D7748" s="265" t="s">
        <v>110</v>
      </c>
      <c r="E7748" s="112">
        <v>1</v>
      </c>
      <c r="F7748" s="112">
        <f>15</f>
        <v>15</v>
      </c>
      <c r="G7748" s="113">
        <f>5.90559</f>
        <v>5.9055900000000001</v>
      </c>
    </row>
    <row r="7749" spans="1:7" s="131" customFormat="1" ht="51.75" x14ac:dyDescent="0.25">
      <c r="A7749" s="143" t="s">
        <v>3118</v>
      </c>
      <c r="B7749" s="149" t="s">
        <v>3160</v>
      </c>
      <c r="C7749" s="40">
        <v>2022</v>
      </c>
      <c r="D7749" s="265" t="s">
        <v>110</v>
      </c>
      <c r="E7749" s="112">
        <v>1</v>
      </c>
      <c r="F7749" s="112">
        <v>15</v>
      </c>
      <c r="G7749" s="113">
        <v>5.9055900000000001</v>
      </c>
    </row>
    <row r="7750" spans="1:7" s="131" customFormat="1" ht="51.75" x14ac:dyDescent="0.25">
      <c r="A7750" s="143" t="s">
        <v>3118</v>
      </c>
      <c r="B7750" s="149" t="s">
        <v>3160</v>
      </c>
      <c r="C7750" s="40">
        <v>2022</v>
      </c>
      <c r="D7750" s="265" t="s">
        <v>110</v>
      </c>
      <c r="E7750" s="112">
        <v>1</v>
      </c>
      <c r="F7750" s="112">
        <v>15</v>
      </c>
      <c r="G7750" s="113">
        <v>5.9055900000000001</v>
      </c>
    </row>
    <row r="7751" spans="1:7" s="131" customFormat="1" ht="51.75" x14ac:dyDescent="0.25">
      <c r="A7751" s="143" t="s">
        <v>3118</v>
      </c>
      <c r="B7751" s="149" t="s">
        <v>3160</v>
      </c>
      <c r="C7751" s="40">
        <v>2022</v>
      </c>
      <c r="D7751" s="265" t="s">
        <v>110</v>
      </c>
      <c r="E7751" s="112">
        <v>1</v>
      </c>
      <c r="F7751" s="112">
        <v>15</v>
      </c>
      <c r="G7751" s="113">
        <v>5.9055900000000001</v>
      </c>
    </row>
    <row r="7752" spans="1:7" s="131" customFormat="1" ht="51.75" x14ac:dyDescent="0.25">
      <c r="A7752" s="143" t="s">
        <v>3118</v>
      </c>
      <c r="B7752" s="149" t="s">
        <v>3160</v>
      </c>
      <c r="C7752" s="40">
        <v>2022</v>
      </c>
      <c r="D7752" s="265" t="s">
        <v>110</v>
      </c>
      <c r="E7752" s="112">
        <v>1</v>
      </c>
      <c r="F7752" s="112">
        <v>15</v>
      </c>
      <c r="G7752" s="113">
        <v>5.9055900000000001</v>
      </c>
    </row>
    <row r="7753" spans="1:7" s="131" customFormat="1" ht="51.75" x14ac:dyDescent="0.25">
      <c r="A7753" s="143" t="s">
        <v>3118</v>
      </c>
      <c r="B7753" s="149" t="s">
        <v>3160</v>
      </c>
      <c r="C7753" s="40">
        <v>2022</v>
      </c>
      <c r="D7753" s="265" t="s">
        <v>110</v>
      </c>
      <c r="E7753" s="112">
        <v>1</v>
      </c>
      <c r="F7753" s="112">
        <v>15</v>
      </c>
      <c r="G7753" s="113">
        <v>5.9055900000000001</v>
      </c>
    </row>
    <row r="7754" spans="1:7" s="131" customFormat="1" ht="51.75" x14ac:dyDescent="0.25">
      <c r="A7754" s="143" t="s">
        <v>3118</v>
      </c>
      <c r="B7754" s="149" t="s">
        <v>3160</v>
      </c>
      <c r="C7754" s="40">
        <v>2022</v>
      </c>
      <c r="D7754" s="265" t="s">
        <v>110</v>
      </c>
      <c r="E7754" s="112">
        <v>1</v>
      </c>
      <c r="F7754" s="112">
        <v>15</v>
      </c>
      <c r="G7754" s="113">
        <v>5.9055900000000001</v>
      </c>
    </row>
    <row r="7755" spans="1:7" s="131" customFormat="1" ht="51.75" x14ac:dyDescent="0.25">
      <c r="A7755" s="143" t="s">
        <v>3118</v>
      </c>
      <c r="B7755" s="149" t="s">
        <v>3160</v>
      </c>
      <c r="C7755" s="40">
        <v>2022</v>
      </c>
      <c r="D7755" s="265" t="s">
        <v>110</v>
      </c>
      <c r="E7755" s="112">
        <v>1</v>
      </c>
      <c r="F7755" s="112">
        <v>15</v>
      </c>
      <c r="G7755" s="113">
        <v>5.9055900000000001</v>
      </c>
    </row>
    <row r="7756" spans="1:7" s="131" customFormat="1" ht="51.75" x14ac:dyDescent="0.25">
      <c r="A7756" s="143" t="s">
        <v>3118</v>
      </c>
      <c r="B7756" s="149" t="s">
        <v>3160</v>
      </c>
      <c r="C7756" s="40">
        <v>2022</v>
      </c>
      <c r="D7756" s="265" t="s">
        <v>110</v>
      </c>
      <c r="E7756" s="112">
        <v>1</v>
      </c>
      <c r="F7756" s="112">
        <v>15</v>
      </c>
      <c r="G7756" s="113">
        <v>5.9055900000000001</v>
      </c>
    </row>
    <row r="7757" spans="1:7" s="131" customFormat="1" ht="51.75" x14ac:dyDescent="0.25">
      <c r="A7757" s="143" t="s">
        <v>3118</v>
      </c>
      <c r="B7757" s="149" t="s">
        <v>3160</v>
      </c>
      <c r="C7757" s="40">
        <v>2022</v>
      </c>
      <c r="D7757" s="265" t="s">
        <v>110</v>
      </c>
      <c r="E7757" s="112">
        <v>1</v>
      </c>
      <c r="F7757" s="112">
        <v>15</v>
      </c>
      <c r="G7757" s="113">
        <v>5.9055900000000001</v>
      </c>
    </row>
    <row r="7758" spans="1:7" s="131" customFormat="1" ht="51.75" x14ac:dyDescent="0.25">
      <c r="A7758" s="143" t="s">
        <v>3118</v>
      </c>
      <c r="B7758" s="149" t="s">
        <v>3160</v>
      </c>
      <c r="C7758" s="40">
        <v>2022</v>
      </c>
      <c r="D7758" s="265" t="s">
        <v>110</v>
      </c>
      <c r="E7758" s="112">
        <v>1</v>
      </c>
      <c r="F7758" s="112">
        <v>15</v>
      </c>
      <c r="G7758" s="113">
        <v>5.9055900000000001</v>
      </c>
    </row>
    <row r="7759" spans="1:7" s="131" customFormat="1" ht="51.75" x14ac:dyDescent="0.25">
      <c r="A7759" s="143" t="s">
        <v>3118</v>
      </c>
      <c r="B7759" s="149" t="s">
        <v>3160</v>
      </c>
      <c r="C7759" s="40">
        <v>2022</v>
      </c>
      <c r="D7759" s="265" t="s">
        <v>110</v>
      </c>
      <c r="E7759" s="112">
        <v>1</v>
      </c>
      <c r="F7759" s="112">
        <v>15</v>
      </c>
      <c r="G7759" s="113">
        <v>5.9055900000000001</v>
      </c>
    </row>
    <row r="7760" spans="1:7" s="131" customFormat="1" ht="51.75" x14ac:dyDescent="0.25">
      <c r="A7760" s="143" t="s">
        <v>3118</v>
      </c>
      <c r="B7760" s="149" t="s">
        <v>3160</v>
      </c>
      <c r="C7760" s="40">
        <v>2022</v>
      </c>
      <c r="D7760" s="265" t="s">
        <v>110</v>
      </c>
      <c r="E7760" s="112">
        <v>1</v>
      </c>
      <c r="F7760" s="112">
        <v>15</v>
      </c>
      <c r="G7760" s="113">
        <v>5.9055900000000001</v>
      </c>
    </row>
    <row r="7761" spans="1:7" s="131" customFormat="1" ht="51.75" x14ac:dyDescent="0.25">
      <c r="A7761" s="143" t="s">
        <v>3118</v>
      </c>
      <c r="B7761" s="149" t="s">
        <v>3160</v>
      </c>
      <c r="C7761" s="40">
        <v>2022</v>
      </c>
      <c r="D7761" s="265" t="s">
        <v>110</v>
      </c>
      <c r="E7761" s="112">
        <v>1</v>
      </c>
      <c r="F7761" s="112">
        <v>15</v>
      </c>
      <c r="G7761" s="113">
        <v>7.3336199999999998</v>
      </c>
    </row>
    <row r="7762" spans="1:7" s="131" customFormat="1" ht="51.75" x14ac:dyDescent="0.25">
      <c r="A7762" s="143" t="s">
        <v>3118</v>
      </c>
      <c r="B7762" s="149" t="s">
        <v>3160</v>
      </c>
      <c r="C7762" s="40">
        <v>2022</v>
      </c>
      <c r="D7762" s="265" t="s">
        <v>110</v>
      </c>
      <c r="E7762" s="112">
        <v>1</v>
      </c>
      <c r="F7762" s="112">
        <v>15</v>
      </c>
      <c r="G7762" s="113">
        <v>7.3335800000000004</v>
      </c>
    </row>
    <row r="7763" spans="1:7" s="131" customFormat="1" ht="51.75" x14ac:dyDescent="0.25">
      <c r="A7763" s="143" t="s">
        <v>3118</v>
      </c>
      <c r="B7763" s="149" t="s">
        <v>3160</v>
      </c>
      <c r="C7763" s="40">
        <v>2022</v>
      </c>
      <c r="D7763" s="265" t="s">
        <v>110</v>
      </c>
      <c r="E7763" s="112">
        <v>1</v>
      </c>
      <c r="F7763" s="112">
        <v>15</v>
      </c>
      <c r="G7763" s="113">
        <v>7.3335800000000004</v>
      </c>
    </row>
    <row r="7764" spans="1:7" s="131" customFormat="1" ht="51.75" x14ac:dyDescent="0.25">
      <c r="A7764" s="143" t="s">
        <v>3118</v>
      </c>
      <c r="B7764" s="149" t="s">
        <v>3160</v>
      </c>
      <c r="C7764" s="40">
        <v>2022</v>
      </c>
      <c r="D7764" s="265" t="s">
        <v>110</v>
      </c>
      <c r="E7764" s="112">
        <v>1</v>
      </c>
      <c r="F7764" s="112">
        <v>15</v>
      </c>
      <c r="G7764" s="113">
        <v>7.3335800000000004</v>
      </c>
    </row>
    <row r="7765" spans="1:7" s="131" customFormat="1" ht="51.75" x14ac:dyDescent="0.25">
      <c r="A7765" s="143" t="s">
        <v>3118</v>
      </c>
      <c r="B7765" s="149" t="s">
        <v>3160</v>
      </c>
      <c r="C7765" s="40">
        <v>2022</v>
      </c>
      <c r="D7765" s="265" t="s">
        <v>110</v>
      </c>
      <c r="E7765" s="112">
        <v>1</v>
      </c>
      <c r="F7765" s="112">
        <v>15</v>
      </c>
      <c r="G7765" s="113">
        <v>7.3335800000000004</v>
      </c>
    </row>
    <row r="7766" spans="1:7" s="131" customFormat="1" ht="51.75" x14ac:dyDescent="0.25">
      <c r="A7766" s="143" t="s">
        <v>3118</v>
      </c>
      <c r="B7766" s="149" t="s">
        <v>3160</v>
      </c>
      <c r="C7766" s="40">
        <v>2022</v>
      </c>
      <c r="D7766" s="265" t="s">
        <v>110</v>
      </c>
      <c r="E7766" s="112">
        <v>1</v>
      </c>
      <c r="F7766" s="112">
        <v>15</v>
      </c>
      <c r="G7766" s="113">
        <v>7.3335800000000004</v>
      </c>
    </row>
    <row r="7767" spans="1:7" s="131" customFormat="1" ht="51.75" x14ac:dyDescent="0.25">
      <c r="A7767" s="143" t="s">
        <v>3118</v>
      </c>
      <c r="B7767" s="149" t="s">
        <v>3160</v>
      </c>
      <c r="C7767" s="40">
        <v>2022</v>
      </c>
      <c r="D7767" s="265" t="s">
        <v>110</v>
      </c>
      <c r="E7767" s="112">
        <v>1</v>
      </c>
      <c r="F7767" s="112">
        <v>15</v>
      </c>
      <c r="G7767" s="113">
        <v>7.3335800000000004</v>
      </c>
    </row>
    <row r="7768" spans="1:7" s="131" customFormat="1" ht="51.75" x14ac:dyDescent="0.25">
      <c r="A7768" s="143" t="s">
        <v>3118</v>
      </c>
      <c r="B7768" s="149" t="s">
        <v>3160</v>
      </c>
      <c r="C7768" s="40">
        <v>2022</v>
      </c>
      <c r="D7768" s="265" t="s">
        <v>110</v>
      </c>
      <c r="E7768" s="112">
        <v>1</v>
      </c>
      <c r="F7768" s="112">
        <v>15</v>
      </c>
      <c r="G7768" s="113">
        <v>7.3335800000000004</v>
      </c>
    </row>
    <row r="7769" spans="1:7" s="131" customFormat="1" ht="51.75" x14ac:dyDescent="0.25">
      <c r="A7769" s="143" t="s">
        <v>3118</v>
      </c>
      <c r="B7769" s="149" t="s">
        <v>3160</v>
      </c>
      <c r="C7769" s="40">
        <v>2022</v>
      </c>
      <c r="D7769" s="265" t="s">
        <v>110</v>
      </c>
      <c r="E7769" s="112">
        <v>1</v>
      </c>
      <c r="F7769" s="112">
        <v>15</v>
      </c>
      <c r="G7769" s="113">
        <v>7.3335800000000004</v>
      </c>
    </row>
    <row r="7770" spans="1:7" s="131" customFormat="1" ht="51.75" x14ac:dyDescent="0.25">
      <c r="A7770" s="143" t="s">
        <v>3118</v>
      </c>
      <c r="B7770" s="149" t="s">
        <v>3160</v>
      </c>
      <c r="C7770" s="40">
        <v>2022</v>
      </c>
      <c r="D7770" s="265" t="s">
        <v>110</v>
      </c>
      <c r="E7770" s="112">
        <v>1</v>
      </c>
      <c r="F7770" s="112">
        <v>15</v>
      </c>
      <c r="G7770" s="113">
        <v>7.3335800000000004</v>
      </c>
    </row>
    <row r="7771" spans="1:7" s="131" customFormat="1" ht="51.75" x14ac:dyDescent="0.25">
      <c r="A7771" s="143" t="s">
        <v>3118</v>
      </c>
      <c r="B7771" s="149" t="s">
        <v>3159</v>
      </c>
      <c r="C7771" s="40">
        <v>2022</v>
      </c>
      <c r="D7771" s="265" t="s">
        <v>110</v>
      </c>
      <c r="E7771" s="112">
        <v>1</v>
      </c>
      <c r="F7771" s="112">
        <v>600</v>
      </c>
      <c r="G7771" s="113">
        <v>30.983599999999999</v>
      </c>
    </row>
    <row r="7772" spans="1:7" s="131" customFormat="1" ht="54" customHeight="1" x14ac:dyDescent="0.25">
      <c r="A7772" s="143" t="s">
        <v>3118</v>
      </c>
      <c r="B7772" s="149" t="s">
        <v>3159</v>
      </c>
      <c r="C7772" s="40">
        <v>2022</v>
      </c>
      <c r="D7772" s="265" t="s">
        <v>110</v>
      </c>
      <c r="E7772" s="112">
        <v>1</v>
      </c>
      <c r="F7772" s="112">
        <v>160</v>
      </c>
      <c r="G7772" s="113">
        <f>30.9836+8.6125</f>
        <v>39.5961</v>
      </c>
    </row>
    <row r="7773" spans="1:7" s="131" customFormat="1" ht="54" customHeight="1" x14ac:dyDescent="0.25">
      <c r="A7773" s="143" t="s">
        <v>3118</v>
      </c>
      <c r="B7773" s="149" t="s">
        <v>3159</v>
      </c>
      <c r="C7773" s="40">
        <v>2022</v>
      </c>
      <c r="D7773" s="265" t="s">
        <v>110</v>
      </c>
      <c r="E7773" s="112">
        <v>1</v>
      </c>
      <c r="F7773" s="112">
        <v>450</v>
      </c>
      <c r="G7773" s="113">
        <v>193.29150000000001</v>
      </c>
    </row>
    <row r="7774" spans="1:7" s="131" customFormat="1" ht="54" customHeight="1" x14ac:dyDescent="0.25">
      <c r="A7774" s="143" t="s">
        <v>3118</v>
      </c>
      <c r="B7774" s="149" t="s">
        <v>3159</v>
      </c>
      <c r="C7774" s="40">
        <v>2022</v>
      </c>
      <c r="D7774" s="265" t="s">
        <v>110</v>
      </c>
      <c r="E7774" s="112">
        <v>1</v>
      </c>
      <c r="F7774" s="112" t="s">
        <v>3128</v>
      </c>
      <c r="G7774" s="113">
        <v>193.29151999999999</v>
      </c>
    </row>
    <row r="7775" spans="1:7" s="131" customFormat="1" ht="54" customHeight="1" x14ac:dyDescent="0.25">
      <c r="A7775" s="143" t="s">
        <v>3118</v>
      </c>
      <c r="B7775" s="149" t="s">
        <v>3159</v>
      </c>
      <c r="C7775" s="40">
        <v>2022</v>
      </c>
      <c r="D7775" s="265" t="s">
        <v>110</v>
      </c>
      <c r="E7775" s="112">
        <v>1</v>
      </c>
      <c r="F7775" s="112">
        <v>650</v>
      </c>
      <c r="G7775" s="113">
        <v>211.77370000000002</v>
      </c>
    </row>
    <row r="7776" spans="1:7" s="181" customFormat="1" ht="18.600000000000001" customHeight="1" x14ac:dyDescent="0.25">
      <c r="A7776" s="143" t="s">
        <v>3129</v>
      </c>
      <c r="B7776" s="107" t="s">
        <v>86</v>
      </c>
      <c r="C7776" s="298"/>
      <c r="D7776" s="298"/>
      <c r="E7776" s="299">
        <f>SUM(E7777:E7825)</f>
        <v>49</v>
      </c>
      <c r="F7776" s="300">
        <f t="shared" ref="F7776:G7776" si="53">SUM(F7777:F7825)</f>
        <v>3528.16</v>
      </c>
      <c r="G7776" s="301">
        <f t="shared" si="53"/>
        <v>1004.1529550000002</v>
      </c>
    </row>
    <row r="7777" spans="1:7" s="181" customFormat="1" ht="51.75" x14ac:dyDescent="0.25">
      <c r="A7777" s="143" t="s">
        <v>3129</v>
      </c>
      <c r="B7777" s="149" t="s">
        <v>1962</v>
      </c>
      <c r="C7777" s="40">
        <v>2021</v>
      </c>
      <c r="D7777" s="40" t="s">
        <v>110</v>
      </c>
      <c r="E7777" s="112">
        <v>1</v>
      </c>
      <c r="F7777" s="43">
        <v>45</v>
      </c>
      <c r="G7777" s="113">
        <v>15.65936</v>
      </c>
    </row>
    <row r="7778" spans="1:7" s="181" customFormat="1" ht="51.75" x14ac:dyDescent="0.25">
      <c r="A7778" s="143" t="s">
        <v>3129</v>
      </c>
      <c r="B7778" s="149" t="s">
        <v>1965</v>
      </c>
      <c r="C7778" s="40">
        <v>2021</v>
      </c>
      <c r="D7778" s="40" t="s">
        <v>110</v>
      </c>
      <c r="E7778" s="112">
        <v>1</v>
      </c>
      <c r="F7778" s="43">
        <v>150</v>
      </c>
      <c r="G7778" s="113">
        <v>11.47481</v>
      </c>
    </row>
    <row r="7779" spans="1:7" s="181" customFormat="1" ht="51.75" x14ac:dyDescent="0.25">
      <c r="A7779" s="143" t="s">
        <v>3129</v>
      </c>
      <c r="B7779" s="149" t="s">
        <v>1965</v>
      </c>
      <c r="C7779" s="40">
        <v>2022</v>
      </c>
      <c r="D7779" s="40" t="s">
        <v>1967</v>
      </c>
      <c r="E7779" s="112">
        <v>1</v>
      </c>
      <c r="F7779" s="43"/>
      <c r="G7779" s="113">
        <v>11.47481</v>
      </c>
    </row>
    <row r="7780" spans="1:7" s="181" customFormat="1" ht="51.75" x14ac:dyDescent="0.25">
      <c r="A7780" s="143" t="s">
        <v>3129</v>
      </c>
      <c r="B7780" s="149" t="s">
        <v>1950</v>
      </c>
      <c r="C7780" s="40">
        <v>2021</v>
      </c>
      <c r="D7780" s="40" t="s">
        <v>110</v>
      </c>
      <c r="E7780" s="112">
        <v>1</v>
      </c>
      <c r="F7780" s="43">
        <v>82</v>
      </c>
      <c r="G7780" s="113">
        <v>7.3265574999999998</v>
      </c>
    </row>
    <row r="7781" spans="1:7" s="181" customFormat="1" ht="51.75" x14ac:dyDescent="0.25">
      <c r="A7781" s="143" t="s">
        <v>3129</v>
      </c>
      <c r="B7781" s="149" t="s">
        <v>1950</v>
      </c>
      <c r="C7781" s="40">
        <v>2021</v>
      </c>
      <c r="D7781" s="40" t="s">
        <v>110</v>
      </c>
      <c r="E7781" s="112">
        <v>1</v>
      </c>
      <c r="F7781" s="43">
        <v>66</v>
      </c>
      <c r="G7781" s="113">
        <v>7.3265574999999998</v>
      </c>
    </row>
    <row r="7782" spans="1:7" ht="34.5" x14ac:dyDescent="0.25">
      <c r="A7782" s="143" t="s">
        <v>3129</v>
      </c>
      <c r="B7782" s="89" t="s">
        <v>3149</v>
      </c>
      <c r="C7782" s="90">
        <v>2022</v>
      </c>
      <c r="D7782" s="182" t="s">
        <v>110</v>
      </c>
      <c r="E7782" s="92">
        <v>1</v>
      </c>
      <c r="F7782" s="92">
        <v>50</v>
      </c>
      <c r="G7782" s="94">
        <v>24.367989999999999</v>
      </c>
    </row>
    <row r="7783" spans="1:7" ht="51.75" x14ac:dyDescent="0.25">
      <c r="A7783" s="143" t="s">
        <v>3129</v>
      </c>
      <c r="B7783" s="89" t="s">
        <v>3150</v>
      </c>
      <c r="C7783" s="90">
        <v>2022</v>
      </c>
      <c r="D7783" s="176">
        <v>0.4</v>
      </c>
      <c r="E7783" s="92">
        <v>1</v>
      </c>
      <c r="F7783" s="162">
        <v>5</v>
      </c>
      <c r="G7783" s="161">
        <v>18.647410000000001</v>
      </c>
    </row>
    <row r="7784" spans="1:7" s="131" customFormat="1" ht="51.75" x14ac:dyDescent="0.25">
      <c r="A7784" s="143" t="s">
        <v>3129</v>
      </c>
      <c r="B7784" s="149" t="s">
        <v>3151</v>
      </c>
      <c r="C7784" s="40">
        <v>2022</v>
      </c>
      <c r="D7784" s="265" t="s">
        <v>110</v>
      </c>
      <c r="E7784" s="112">
        <v>1</v>
      </c>
      <c r="F7784" s="112">
        <v>15</v>
      </c>
      <c r="G7784" s="113">
        <v>24.450500000000002</v>
      </c>
    </row>
    <row r="7785" spans="1:7" s="131" customFormat="1" ht="51.75" x14ac:dyDescent="0.25">
      <c r="A7785" s="143" t="s">
        <v>3129</v>
      </c>
      <c r="B7785" s="149" t="s">
        <v>3151</v>
      </c>
      <c r="C7785" s="40">
        <v>2022</v>
      </c>
      <c r="D7785" s="265" t="s">
        <v>110</v>
      </c>
      <c r="E7785" s="112">
        <v>1</v>
      </c>
      <c r="F7785" s="112">
        <v>15</v>
      </c>
      <c r="G7785" s="113">
        <v>24.450500000000002</v>
      </c>
    </row>
    <row r="7786" spans="1:7" s="131" customFormat="1" ht="51.75" x14ac:dyDescent="0.25">
      <c r="A7786" s="143" t="s">
        <v>3129</v>
      </c>
      <c r="B7786" s="149" t="s">
        <v>3151</v>
      </c>
      <c r="C7786" s="40">
        <v>2022</v>
      </c>
      <c r="D7786" s="265" t="s">
        <v>110</v>
      </c>
      <c r="E7786" s="112">
        <v>1</v>
      </c>
      <c r="F7786" s="112">
        <v>15</v>
      </c>
      <c r="G7786" s="113">
        <v>24.450500000000002</v>
      </c>
    </row>
    <row r="7787" spans="1:7" s="131" customFormat="1" ht="51.75" x14ac:dyDescent="0.25">
      <c r="A7787" s="143" t="s">
        <v>3129</v>
      </c>
      <c r="B7787" s="149" t="s">
        <v>3151</v>
      </c>
      <c r="C7787" s="40">
        <v>2022</v>
      </c>
      <c r="D7787" s="265" t="s">
        <v>110</v>
      </c>
      <c r="E7787" s="112">
        <v>1</v>
      </c>
      <c r="F7787" s="112">
        <v>15</v>
      </c>
      <c r="G7787" s="113">
        <v>24.450500000000002</v>
      </c>
    </row>
    <row r="7788" spans="1:7" s="131" customFormat="1" ht="51.75" x14ac:dyDescent="0.25">
      <c r="A7788" s="143" t="s">
        <v>3129</v>
      </c>
      <c r="B7788" s="149" t="s">
        <v>3151</v>
      </c>
      <c r="C7788" s="40">
        <v>2022</v>
      </c>
      <c r="D7788" s="265" t="s">
        <v>110</v>
      </c>
      <c r="E7788" s="112">
        <v>1</v>
      </c>
      <c r="F7788" s="112">
        <v>15</v>
      </c>
      <c r="G7788" s="113">
        <v>24.450500000000002</v>
      </c>
    </row>
    <row r="7789" spans="1:7" s="131" customFormat="1" ht="55.15" customHeight="1" collapsed="1" x14ac:dyDescent="0.25">
      <c r="A7789" s="143" t="s">
        <v>3129</v>
      </c>
      <c r="B7789" s="149" t="s">
        <v>3151</v>
      </c>
      <c r="C7789" s="40">
        <v>2022</v>
      </c>
      <c r="D7789" s="265" t="s">
        <v>110</v>
      </c>
      <c r="E7789" s="112">
        <v>1</v>
      </c>
      <c r="F7789" s="112">
        <v>10</v>
      </c>
      <c r="G7789" s="113">
        <v>17.565370000000001</v>
      </c>
    </row>
    <row r="7790" spans="1:7" s="131" customFormat="1" ht="51.75" x14ac:dyDescent="0.25">
      <c r="A7790" s="143" t="s">
        <v>3129</v>
      </c>
      <c r="B7790" s="149" t="s">
        <v>3151</v>
      </c>
      <c r="C7790" s="40">
        <v>2022</v>
      </c>
      <c r="D7790" s="265" t="s">
        <v>110</v>
      </c>
      <c r="E7790" s="112">
        <v>1</v>
      </c>
      <c r="F7790" s="112">
        <v>15</v>
      </c>
      <c r="G7790" s="113">
        <v>24.450500000000002</v>
      </c>
    </row>
    <row r="7791" spans="1:7" s="131" customFormat="1" ht="51.75" x14ac:dyDescent="0.25">
      <c r="A7791" s="143" t="s">
        <v>3129</v>
      </c>
      <c r="B7791" s="149" t="s">
        <v>3151</v>
      </c>
      <c r="C7791" s="40">
        <v>2022</v>
      </c>
      <c r="D7791" s="265" t="s">
        <v>110</v>
      </c>
      <c r="E7791" s="112">
        <v>1</v>
      </c>
      <c r="F7791" s="112">
        <v>10</v>
      </c>
      <c r="G7791" s="113">
        <v>24.450500000000002</v>
      </c>
    </row>
    <row r="7792" spans="1:7" s="131" customFormat="1" ht="51.75" x14ac:dyDescent="0.25">
      <c r="A7792" s="143" t="s">
        <v>3129</v>
      </c>
      <c r="B7792" s="149" t="s">
        <v>3151</v>
      </c>
      <c r="C7792" s="40">
        <v>2022</v>
      </c>
      <c r="D7792" s="265" t="s">
        <v>110</v>
      </c>
      <c r="E7792" s="112">
        <v>1</v>
      </c>
      <c r="F7792" s="112">
        <v>4</v>
      </c>
      <c r="G7792" s="113">
        <v>17.56532</v>
      </c>
    </row>
    <row r="7793" spans="1:7" s="131" customFormat="1" ht="51.75" x14ac:dyDescent="0.25">
      <c r="A7793" s="143" t="s">
        <v>3129</v>
      </c>
      <c r="B7793" s="149" t="s">
        <v>3151</v>
      </c>
      <c r="C7793" s="40">
        <v>2022</v>
      </c>
      <c r="D7793" s="265" t="s">
        <v>110</v>
      </c>
      <c r="E7793" s="112">
        <v>1</v>
      </c>
      <c r="F7793" s="112">
        <v>15</v>
      </c>
      <c r="G7793" s="113">
        <v>24.450500000000002</v>
      </c>
    </row>
    <row r="7794" spans="1:7" s="131" customFormat="1" ht="51.75" x14ac:dyDescent="0.25">
      <c r="A7794" s="143" t="s">
        <v>3129</v>
      </c>
      <c r="B7794" s="149" t="s">
        <v>3151</v>
      </c>
      <c r="C7794" s="40">
        <v>2022</v>
      </c>
      <c r="D7794" s="265" t="s">
        <v>110</v>
      </c>
      <c r="E7794" s="112">
        <v>1</v>
      </c>
      <c r="F7794" s="112">
        <v>15</v>
      </c>
      <c r="G7794" s="113">
        <v>24.450500000000002</v>
      </c>
    </row>
    <row r="7795" spans="1:7" s="131" customFormat="1" ht="51.75" x14ac:dyDescent="0.25">
      <c r="A7795" s="143" t="s">
        <v>3129</v>
      </c>
      <c r="B7795" s="149" t="s">
        <v>3151</v>
      </c>
      <c r="C7795" s="40">
        <v>2022</v>
      </c>
      <c r="D7795" s="265" t="s">
        <v>110</v>
      </c>
      <c r="E7795" s="112">
        <v>1</v>
      </c>
      <c r="F7795" s="112">
        <v>15</v>
      </c>
      <c r="G7795" s="113">
        <v>24.450500000000002</v>
      </c>
    </row>
    <row r="7796" spans="1:7" s="131" customFormat="1" ht="51.75" x14ac:dyDescent="0.25">
      <c r="A7796" s="143" t="s">
        <v>3129</v>
      </c>
      <c r="B7796" s="149" t="s">
        <v>3152</v>
      </c>
      <c r="C7796" s="40">
        <v>2022</v>
      </c>
      <c r="D7796" s="265" t="s">
        <v>110</v>
      </c>
      <c r="E7796" s="112">
        <v>1</v>
      </c>
      <c r="F7796" s="112">
        <v>50</v>
      </c>
      <c r="G7796" s="113">
        <v>25.280380000000001</v>
      </c>
    </row>
    <row r="7797" spans="1:7" s="131" customFormat="1" ht="55.9" customHeight="1" x14ac:dyDescent="0.25">
      <c r="A7797" s="143" t="s">
        <v>3129</v>
      </c>
      <c r="B7797" s="149" t="s">
        <v>3152</v>
      </c>
      <c r="C7797" s="40">
        <v>2022</v>
      </c>
      <c r="D7797" s="265" t="s">
        <v>110</v>
      </c>
      <c r="E7797" s="112">
        <v>1</v>
      </c>
      <c r="F7797" s="112">
        <v>50</v>
      </c>
      <c r="G7797" s="113">
        <v>25.280380000000001</v>
      </c>
    </row>
    <row r="7798" spans="1:7" s="131" customFormat="1" ht="51.75" x14ac:dyDescent="0.25">
      <c r="A7798" s="143" t="s">
        <v>3129</v>
      </c>
      <c r="B7798" s="149" t="s">
        <v>3152</v>
      </c>
      <c r="C7798" s="40">
        <v>2022</v>
      </c>
      <c r="D7798" s="265" t="s">
        <v>110</v>
      </c>
      <c r="E7798" s="112">
        <v>1</v>
      </c>
      <c r="F7798" s="112">
        <v>30</v>
      </c>
      <c r="G7798" s="113">
        <v>25.280380000000001</v>
      </c>
    </row>
    <row r="7799" spans="1:7" s="131" customFormat="1" ht="51.75" x14ac:dyDescent="0.25">
      <c r="A7799" s="143" t="s">
        <v>3129</v>
      </c>
      <c r="B7799" s="149" t="s">
        <v>3152</v>
      </c>
      <c r="C7799" s="40">
        <v>2022</v>
      </c>
      <c r="D7799" s="265" t="s">
        <v>110</v>
      </c>
      <c r="E7799" s="112">
        <v>1</v>
      </c>
      <c r="F7799" s="112">
        <v>149</v>
      </c>
      <c r="G7799" s="113">
        <v>9.2419899999999995</v>
      </c>
    </row>
    <row r="7800" spans="1:7" s="131" customFormat="1" ht="51.75" x14ac:dyDescent="0.25">
      <c r="A7800" s="143" t="s">
        <v>3129</v>
      </c>
      <c r="B7800" s="149" t="s">
        <v>3152</v>
      </c>
      <c r="C7800" s="40">
        <v>2022</v>
      </c>
      <c r="D7800" s="265" t="s">
        <v>110</v>
      </c>
      <c r="E7800" s="112">
        <v>1</v>
      </c>
      <c r="F7800" s="112">
        <v>20</v>
      </c>
      <c r="G7800" s="113">
        <v>19.927720000000001</v>
      </c>
    </row>
    <row r="7801" spans="1:7" s="131" customFormat="1" ht="51.75" x14ac:dyDescent="0.25">
      <c r="A7801" s="143" t="s">
        <v>3129</v>
      </c>
      <c r="B7801" s="149" t="s">
        <v>3152</v>
      </c>
      <c r="C7801" s="40">
        <v>2022</v>
      </c>
      <c r="D7801" s="265" t="s">
        <v>110</v>
      </c>
      <c r="E7801" s="112">
        <v>1</v>
      </c>
      <c r="F7801" s="112">
        <v>50</v>
      </c>
      <c r="G7801" s="113">
        <v>24.59271</v>
      </c>
    </row>
    <row r="7802" spans="1:7" s="131" customFormat="1" ht="51.75" x14ac:dyDescent="0.25">
      <c r="A7802" s="143" t="s">
        <v>3129</v>
      </c>
      <c r="B7802" s="149" t="s">
        <v>3152</v>
      </c>
      <c r="C7802" s="40">
        <v>2022</v>
      </c>
      <c r="D7802" s="265" t="s">
        <v>110</v>
      </c>
      <c r="E7802" s="112">
        <v>1</v>
      </c>
      <c r="F7802" s="112">
        <v>100</v>
      </c>
      <c r="G7802" s="113">
        <v>24.59271</v>
      </c>
    </row>
    <row r="7803" spans="1:7" s="131" customFormat="1" ht="51.75" x14ac:dyDescent="0.25">
      <c r="A7803" s="143" t="s">
        <v>3129</v>
      </c>
      <c r="B7803" s="149" t="s">
        <v>3152</v>
      </c>
      <c r="C7803" s="40">
        <v>2022</v>
      </c>
      <c r="D7803" s="265" t="s">
        <v>110</v>
      </c>
      <c r="E7803" s="112">
        <v>1</v>
      </c>
      <c r="F7803" s="112">
        <v>30</v>
      </c>
      <c r="G7803" s="113">
        <v>23.80547</v>
      </c>
    </row>
    <row r="7804" spans="1:7" s="131" customFormat="1" ht="51.75" x14ac:dyDescent="0.25">
      <c r="A7804" s="143" t="s">
        <v>3129</v>
      </c>
      <c r="B7804" s="149" t="s">
        <v>3152</v>
      </c>
      <c r="C7804" s="40">
        <v>2022</v>
      </c>
      <c r="D7804" s="265" t="s">
        <v>110</v>
      </c>
      <c r="E7804" s="112">
        <v>1</v>
      </c>
      <c r="F7804" s="112">
        <v>50</v>
      </c>
      <c r="G7804" s="113">
        <v>23.80547</v>
      </c>
    </row>
    <row r="7805" spans="1:7" s="131" customFormat="1" ht="51.75" x14ac:dyDescent="0.25">
      <c r="A7805" s="143" t="s">
        <v>3129</v>
      </c>
      <c r="B7805" s="149" t="s">
        <v>3152</v>
      </c>
      <c r="C7805" s="40">
        <v>2022</v>
      </c>
      <c r="D7805" s="265" t="s">
        <v>110</v>
      </c>
      <c r="E7805" s="112">
        <v>1</v>
      </c>
      <c r="F7805" s="112">
        <v>100</v>
      </c>
      <c r="G7805" s="113">
        <v>23.087710000000001</v>
      </c>
    </row>
    <row r="7806" spans="1:7" s="131" customFormat="1" ht="51.75" x14ac:dyDescent="0.25">
      <c r="A7806" s="143" t="s">
        <v>3129</v>
      </c>
      <c r="B7806" s="149" t="s">
        <v>3152</v>
      </c>
      <c r="C7806" s="40">
        <v>2022</v>
      </c>
      <c r="D7806" s="265" t="s">
        <v>110</v>
      </c>
      <c r="E7806" s="112">
        <v>1</v>
      </c>
      <c r="F7806" s="112">
        <v>100</v>
      </c>
      <c r="G7806" s="113">
        <v>23.087710000000001</v>
      </c>
    </row>
    <row r="7807" spans="1:7" s="131" customFormat="1" ht="51.75" x14ac:dyDescent="0.25">
      <c r="A7807" s="143" t="s">
        <v>3129</v>
      </c>
      <c r="B7807" s="149" t="s">
        <v>3152</v>
      </c>
      <c r="C7807" s="40">
        <v>2022</v>
      </c>
      <c r="D7807" s="265" t="s">
        <v>110</v>
      </c>
      <c r="E7807" s="112">
        <v>1</v>
      </c>
      <c r="F7807" s="112">
        <v>100</v>
      </c>
      <c r="G7807" s="113">
        <v>23.087710000000001</v>
      </c>
    </row>
    <row r="7808" spans="1:7" s="131" customFormat="1" ht="51.75" x14ac:dyDescent="0.25">
      <c r="A7808" s="143" t="s">
        <v>3129</v>
      </c>
      <c r="B7808" s="149" t="s">
        <v>3152</v>
      </c>
      <c r="C7808" s="40">
        <v>2022</v>
      </c>
      <c r="D7808" s="265" t="s">
        <v>110</v>
      </c>
      <c r="E7808" s="112">
        <v>1</v>
      </c>
      <c r="F7808" s="112">
        <v>90</v>
      </c>
      <c r="G7808" s="113">
        <v>23.08775</v>
      </c>
    </row>
    <row r="7809" spans="1:7" s="131" customFormat="1" ht="51.75" x14ac:dyDescent="0.25">
      <c r="A7809" s="143" t="s">
        <v>3129</v>
      </c>
      <c r="B7809" s="149" t="s">
        <v>3152</v>
      </c>
      <c r="C7809" s="40">
        <v>2022</v>
      </c>
      <c r="D7809" s="265" t="s">
        <v>110</v>
      </c>
      <c r="E7809" s="112">
        <v>1</v>
      </c>
      <c r="F7809" s="112">
        <v>15</v>
      </c>
      <c r="G7809" s="113">
        <v>22.907489999999999</v>
      </c>
    </row>
    <row r="7810" spans="1:7" s="131" customFormat="1" ht="51.75" x14ac:dyDescent="0.25">
      <c r="A7810" s="143" t="s">
        <v>3129</v>
      </c>
      <c r="B7810" s="149" t="s">
        <v>3152</v>
      </c>
      <c r="C7810" s="40">
        <v>2022</v>
      </c>
      <c r="D7810" s="265" t="s">
        <v>110</v>
      </c>
      <c r="E7810" s="112">
        <v>1</v>
      </c>
      <c r="F7810" s="112">
        <v>65</v>
      </c>
      <c r="G7810" s="113">
        <v>22.223989999999997</v>
      </c>
    </row>
    <row r="7811" spans="1:7" s="131" customFormat="1" ht="51.75" x14ac:dyDescent="0.25">
      <c r="A7811" s="143" t="s">
        <v>3129</v>
      </c>
      <c r="B7811" s="149" t="s">
        <v>3152</v>
      </c>
      <c r="C7811" s="40">
        <v>2022</v>
      </c>
      <c r="D7811" s="265" t="s">
        <v>110</v>
      </c>
      <c r="E7811" s="112">
        <v>1</v>
      </c>
      <c r="F7811" s="112">
        <v>30</v>
      </c>
      <c r="G7811" s="113">
        <v>22.907449999999997</v>
      </c>
    </row>
    <row r="7812" spans="1:7" s="131" customFormat="1" ht="51.75" x14ac:dyDescent="0.25">
      <c r="A7812" s="143" t="s">
        <v>3129</v>
      </c>
      <c r="B7812" s="149" t="s">
        <v>3152</v>
      </c>
      <c r="C7812" s="40">
        <v>2022</v>
      </c>
      <c r="D7812" s="265" t="s">
        <v>110</v>
      </c>
      <c r="E7812" s="112">
        <v>1</v>
      </c>
      <c r="F7812" s="112">
        <v>80</v>
      </c>
      <c r="G7812" s="113">
        <v>23.592919999999999</v>
      </c>
    </row>
    <row r="7813" spans="1:7" s="131" customFormat="1" ht="51.75" x14ac:dyDescent="0.25">
      <c r="A7813" s="143" t="s">
        <v>3129</v>
      </c>
      <c r="B7813" s="149" t="s">
        <v>3152</v>
      </c>
      <c r="C7813" s="40">
        <v>2022</v>
      </c>
      <c r="D7813" s="265" t="s">
        <v>110</v>
      </c>
      <c r="E7813" s="112">
        <v>1</v>
      </c>
      <c r="F7813" s="112">
        <v>150</v>
      </c>
      <c r="G7813" s="113">
        <v>18.604900000000001</v>
      </c>
    </row>
    <row r="7814" spans="1:7" s="131" customFormat="1" ht="51.75" x14ac:dyDescent="0.25">
      <c r="A7814" s="143" t="s">
        <v>3129</v>
      </c>
      <c r="B7814" s="149" t="s">
        <v>3152</v>
      </c>
      <c r="C7814" s="40">
        <v>2022</v>
      </c>
      <c r="D7814" s="265" t="s">
        <v>110</v>
      </c>
      <c r="E7814" s="112">
        <v>1</v>
      </c>
      <c r="F7814" s="112">
        <v>50</v>
      </c>
      <c r="G7814" s="113">
        <v>23.25188</v>
      </c>
    </row>
    <row r="7815" spans="1:7" s="131" customFormat="1" ht="51.75" x14ac:dyDescent="0.25">
      <c r="A7815" s="143" t="s">
        <v>3129</v>
      </c>
      <c r="B7815" s="149" t="s">
        <v>3152</v>
      </c>
      <c r="C7815" s="40">
        <v>2022</v>
      </c>
      <c r="D7815" s="265" t="s">
        <v>110</v>
      </c>
      <c r="E7815" s="112">
        <v>1</v>
      </c>
      <c r="F7815" s="112">
        <v>80</v>
      </c>
      <c r="G7815" s="113">
        <v>23.25188</v>
      </c>
    </row>
    <row r="7816" spans="1:7" ht="51.75" x14ac:dyDescent="0.25">
      <c r="A7816" s="143" t="s">
        <v>3129</v>
      </c>
      <c r="B7816" s="89" t="s">
        <v>3154</v>
      </c>
      <c r="C7816" s="90">
        <v>2022</v>
      </c>
      <c r="D7816" s="182" t="s">
        <v>110</v>
      </c>
      <c r="E7816" s="95">
        <v>1</v>
      </c>
      <c r="F7816" s="92">
        <v>100</v>
      </c>
      <c r="G7816" s="94">
        <v>13.969519999999999</v>
      </c>
    </row>
    <row r="7817" spans="1:7" ht="51.75" x14ac:dyDescent="0.25">
      <c r="A7817" s="143" t="s">
        <v>3129</v>
      </c>
      <c r="B7817" s="89" t="s">
        <v>3154</v>
      </c>
      <c r="C7817" s="90">
        <v>2022</v>
      </c>
      <c r="D7817" s="182" t="s">
        <v>110</v>
      </c>
      <c r="E7817" s="95">
        <v>1</v>
      </c>
      <c r="F7817" s="92">
        <v>100</v>
      </c>
      <c r="G7817" s="94">
        <v>10.95866</v>
      </c>
    </row>
    <row r="7818" spans="1:7" ht="34.5" x14ac:dyDescent="0.25">
      <c r="A7818" s="143" t="s">
        <v>3129</v>
      </c>
      <c r="B7818" s="89" t="s">
        <v>3153</v>
      </c>
      <c r="C7818" s="90">
        <v>2022</v>
      </c>
      <c r="D7818" s="182" t="s">
        <v>111</v>
      </c>
      <c r="E7818" s="92">
        <v>1</v>
      </c>
      <c r="F7818" s="92">
        <v>200</v>
      </c>
      <c r="G7818" s="94">
        <v>22.6814</v>
      </c>
    </row>
    <row r="7819" spans="1:7" s="183" customFormat="1" ht="51.75" x14ac:dyDescent="0.25">
      <c r="A7819" s="143" t="s">
        <v>3129</v>
      </c>
      <c r="B7819" s="89" t="s">
        <v>3147</v>
      </c>
      <c r="C7819" s="90">
        <v>2022</v>
      </c>
      <c r="D7819" s="182" t="s">
        <v>110</v>
      </c>
      <c r="E7819" s="92">
        <v>1</v>
      </c>
      <c r="F7819" s="92">
        <v>150</v>
      </c>
      <c r="G7819" s="94">
        <v>21.18451</v>
      </c>
    </row>
    <row r="7820" spans="1:7" ht="51.75" x14ac:dyDescent="0.25">
      <c r="A7820" s="143" t="s">
        <v>3129</v>
      </c>
      <c r="B7820" s="89" t="s">
        <v>3155</v>
      </c>
      <c r="C7820" s="90">
        <v>2022</v>
      </c>
      <c r="D7820" s="182" t="s">
        <v>110</v>
      </c>
      <c r="E7820" s="92">
        <v>1</v>
      </c>
      <c r="F7820" s="92">
        <v>70</v>
      </c>
      <c r="G7820" s="94">
        <v>22.109649999999998</v>
      </c>
    </row>
    <row r="7821" spans="1:7" s="55" customFormat="1" ht="51.75" x14ac:dyDescent="0.25">
      <c r="A7821" s="143" t="s">
        <v>3129</v>
      </c>
      <c r="B7821" s="89" t="s">
        <v>3155</v>
      </c>
      <c r="C7821" s="90">
        <v>2022</v>
      </c>
      <c r="D7821" s="182" t="s">
        <v>110</v>
      </c>
      <c r="E7821" s="92">
        <v>1</v>
      </c>
      <c r="F7821" s="92">
        <v>70</v>
      </c>
      <c r="G7821" s="94">
        <v>4.4361600000000001</v>
      </c>
    </row>
    <row r="7822" spans="1:7" s="55" customFormat="1" ht="51.75" x14ac:dyDescent="0.25">
      <c r="A7822" s="143" t="s">
        <v>3129</v>
      </c>
      <c r="B7822" s="89" t="s">
        <v>3155</v>
      </c>
      <c r="C7822" s="90">
        <v>2022</v>
      </c>
      <c r="D7822" s="182" t="s">
        <v>110</v>
      </c>
      <c r="E7822" s="92">
        <v>1</v>
      </c>
      <c r="F7822" s="92">
        <v>100</v>
      </c>
      <c r="G7822" s="94">
        <v>8.3643099999999997</v>
      </c>
    </row>
    <row r="7823" spans="1:7" s="181" customFormat="1" ht="69" x14ac:dyDescent="0.25">
      <c r="A7823" s="143" t="s">
        <v>3129</v>
      </c>
      <c r="B7823" s="89" t="s">
        <v>3156</v>
      </c>
      <c r="C7823" s="40">
        <v>2022</v>
      </c>
      <c r="D7823" s="182" t="s">
        <v>111</v>
      </c>
      <c r="E7823" s="112">
        <v>1</v>
      </c>
      <c r="F7823" s="92">
        <v>560</v>
      </c>
      <c r="G7823" s="113">
        <v>9.3008799999999994</v>
      </c>
    </row>
    <row r="7824" spans="1:7" s="131" customFormat="1" ht="51.75" x14ac:dyDescent="0.25">
      <c r="A7824" s="143" t="s">
        <v>3129</v>
      </c>
      <c r="B7824" s="149" t="s">
        <v>3157</v>
      </c>
      <c r="C7824" s="40">
        <v>2022</v>
      </c>
      <c r="D7824" s="265" t="s">
        <v>111</v>
      </c>
      <c r="E7824" s="112">
        <v>1</v>
      </c>
      <c r="F7824" s="112">
        <v>82.16</v>
      </c>
      <c r="G7824" s="113">
        <v>44.430750000000003</v>
      </c>
    </row>
    <row r="7825" spans="1:7" ht="51.75" x14ac:dyDescent="0.25">
      <c r="A7825" s="143" t="s">
        <v>3129</v>
      </c>
      <c r="B7825" s="149" t="s">
        <v>3158</v>
      </c>
      <c r="C7825" s="90">
        <v>2022</v>
      </c>
      <c r="D7825" s="182" t="s">
        <v>110</v>
      </c>
      <c r="E7825" s="92">
        <v>1</v>
      </c>
      <c r="F7825" s="92">
        <v>150</v>
      </c>
      <c r="G7825" s="94">
        <v>19.905329999999999</v>
      </c>
    </row>
    <row r="7826" spans="1:7" ht="18.600000000000001" customHeight="1" collapsed="1" x14ac:dyDescent="0.25">
      <c r="A7826" s="143" t="s">
        <v>3130</v>
      </c>
      <c r="B7826" s="107" t="s">
        <v>87</v>
      </c>
      <c r="C7826" s="140"/>
      <c r="D7826" s="140"/>
      <c r="E7826" s="108">
        <f>SUM(E7827:E7839)</f>
        <v>13</v>
      </c>
      <c r="F7826" s="108">
        <f t="shared" ref="F7826:G7826" si="54">SUM(F7827:F7839)</f>
        <v>4071</v>
      </c>
      <c r="G7826" s="108">
        <f t="shared" si="54"/>
        <v>2274.0220300000001</v>
      </c>
    </row>
    <row r="7827" spans="1:7" ht="34.5" x14ac:dyDescent="0.25">
      <c r="A7827" s="143" t="s">
        <v>3130</v>
      </c>
      <c r="B7827" s="149" t="s">
        <v>1968</v>
      </c>
      <c r="C7827" s="40">
        <v>2021</v>
      </c>
      <c r="D7827" s="40" t="s">
        <v>111</v>
      </c>
      <c r="E7827" s="112">
        <v>1</v>
      </c>
      <c r="F7827" s="43">
        <v>375.5</v>
      </c>
      <c r="G7827" s="113">
        <v>171.13216</v>
      </c>
    </row>
    <row r="7828" spans="1:7" ht="51.75" x14ac:dyDescent="0.25">
      <c r="A7828" s="143" t="s">
        <v>3130</v>
      </c>
      <c r="B7828" s="149" t="s">
        <v>1963</v>
      </c>
      <c r="C7828" s="40">
        <v>2021</v>
      </c>
      <c r="D7828" s="40" t="s">
        <v>110</v>
      </c>
      <c r="E7828" s="112">
        <v>1</v>
      </c>
      <c r="F7828" s="43">
        <v>30</v>
      </c>
      <c r="G7828" s="113">
        <v>25.307369999999999</v>
      </c>
    </row>
    <row r="7829" spans="1:7" ht="86.25" x14ac:dyDescent="0.25">
      <c r="A7829" s="143" t="s">
        <v>3130</v>
      </c>
      <c r="B7829" s="149" t="s">
        <v>1969</v>
      </c>
      <c r="C7829" s="40">
        <v>2021</v>
      </c>
      <c r="D7829" s="40">
        <v>10</v>
      </c>
      <c r="E7829" s="112">
        <v>1</v>
      </c>
      <c r="F7829" s="43">
        <v>1200</v>
      </c>
      <c r="G7829" s="113">
        <v>543.16399999999999</v>
      </c>
    </row>
    <row r="7830" spans="1:7" ht="69" x14ac:dyDescent="0.25">
      <c r="A7830" s="143" t="s">
        <v>3130</v>
      </c>
      <c r="B7830" s="149" t="s">
        <v>2379</v>
      </c>
      <c r="C7830" s="90">
        <v>2022</v>
      </c>
      <c r="D7830" s="91">
        <v>10</v>
      </c>
      <c r="E7830" s="95">
        <v>1</v>
      </c>
      <c r="F7830" s="91">
        <v>150</v>
      </c>
      <c r="G7830" s="96">
        <v>192.47730000000001</v>
      </c>
    </row>
    <row r="7831" spans="1:7" ht="34.5" x14ac:dyDescent="0.25">
      <c r="A7831" s="143" t="s">
        <v>3130</v>
      </c>
      <c r="B7831" s="149" t="s">
        <v>3131</v>
      </c>
      <c r="C7831" s="90">
        <v>2022</v>
      </c>
      <c r="D7831" s="182" t="s">
        <v>111</v>
      </c>
      <c r="E7831" s="92">
        <v>1</v>
      </c>
      <c r="F7831" s="93">
        <v>580</v>
      </c>
      <c r="G7831" s="94">
        <v>193.04391000000001</v>
      </c>
    </row>
    <row r="7832" spans="1:7" ht="51.75" x14ac:dyDescent="0.25">
      <c r="A7832" s="143" t="s">
        <v>3130</v>
      </c>
      <c r="B7832" s="149" t="s">
        <v>2393</v>
      </c>
      <c r="C7832" s="90">
        <v>2022</v>
      </c>
      <c r="D7832" s="176">
        <v>10</v>
      </c>
      <c r="E7832" s="92">
        <v>1</v>
      </c>
      <c r="F7832" s="93">
        <v>30</v>
      </c>
      <c r="G7832" s="94">
        <v>196.77046999999999</v>
      </c>
    </row>
    <row r="7833" spans="1:7" ht="69" x14ac:dyDescent="0.25">
      <c r="A7833" s="143" t="s">
        <v>3130</v>
      </c>
      <c r="B7833" s="149" t="s">
        <v>3132</v>
      </c>
      <c r="C7833" s="90">
        <v>2022</v>
      </c>
      <c r="D7833" s="182" t="s">
        <v>111</v>
      </c>
      <c r="E7833" s="92">
        <v>1</v>
      </c>
      <c r="F7833" s="272">
        <v>250</v>
      </c>
      <c r="G7833" s="292">
        <v>184.84665000000001</v>
      </c>
    </row>
    <row r="7834" spans="1:7" ht="69" x14ac:dyDescent="0.25">
      <c r="A7834" s="143" t="s">
        <v>3130</v>
      </c>
      <c r="B7834" s="149" t="s">
        <v>2874</v>
      </c>
      <c r="C7834" s="90">
        <v>2022</v>
      </c>
      <c r="D7834" s="176">
        <v>10</v>
      </c>
      <c r="E7834" s="92">
        <v>1</v>
      </c>
      <c r="F7834" s="93">
        <v>424.5</v>
      </c>
      <c r="G7834" s="94">
        <v>282.01285000000001</v>
      </c>
    </row>
    <row r="7835" spans="1:7" ht="69" x14ac:dyDescent="0.25">
      <c r="A7835" s="143" t="s">
        <v>3130</v>
      </c>
      <c r="B7835" s="149" t="s">
        <v>2876</v>
      </c>
      <c r="C7835" s="90">
        <v>2022</v>
      </c>
      <c r="D7835" s="176">
        <v>10</v>
      </c>
      <c r="E7835" s="92">
        <v>1</v>
      </c>
      <c r="F7835" s="93">
        <v>630</v>
      </c>
      <c r="G7835" s="113">
        <v>266.68725000000001</v>
      </c>
    </row>
    <row r="7836" spans="1:7" ht="51.75" x14ac:dyDescent="0.25">
      <c r="A7836" s="143" t="s">
        <v>3130</v>
      </c>
      <c r="B7836" s="89" t="s">
        <v>3146</v>
      </c>
      <c r="C7836" s="177">
        <v>2022</v>
      </c>
      <c r="D7836" s="176">
        <v>0.4</v>
      </c>
      <c r="E7836" s="92">
        <v>1</v>
      </c>
      <c r="F7836" s="92">
        <v>100</v>
      </c>
      <c r="G7836" s="94">
        <v>17.449169999999999</v>
      </c>
    </row>
    <row r="7837" spans="1:7" ht="52.9" customHeight="1" x14ac:dyDescent="0.25">
      <c r="A7837" s="143" t="s">
        <v>3130</v>
      </c>
      <c r="B7837" s="89" t="s">
        <v>3147</v>
      </c>
      <c r="C7837" s="90">
        <v>2022</v>
      </c>
      <c r="D7837" s="90">
        <v>0.4</v>
      </c>
      <c r="E7837" s="95">
        <v>1</v>
      </c>
      <c r="F7837" s="90">
        <v>100</v>
      </c>
      <c r="G7837" s="94">
        <v>29.840900000000001</v>
      </c>
    </row>
    <row r="7838" spans="1:7" ht="35.450000000000003" customHeight="1" x14ac:dyDescent="0.25">
      <c r="A7838" s="143" t="s">
        <v>3130</v>
      </c>
      <c r="B7838" s="89" t="s">
        <v>3148</v>
      </c>
      <c r="C7838" s="90">
        <v>2022</v>
      </c>
      <c r="D7838" s="182" t="s">
        <v>110</v>
      </c>
      <c r="E7838" s="95">
        <v>1</v>
      </c>
      <c r="F7838" s="92">
        <v>51</v>
      </c>
      <c r="G7838" s="94">
        <v>26.489419999999999</v>
      </c>
    </row>
    <row r="7839" spans="1:7" ht="69" x14ac:dyDescent="0.25">
      <c r="A7839" s="143" t="s">
        <v>3130</v>
      </c>
      <c r="B7839" s="149" t="s">
        <v>3133</v>
      </c>
      <c r="C7839" s="90">
        <v>2022</v>
      </c>
      <c r="D7839" s="90">
        <v>10</v>
      </c>
      <c r="E7839" s="95">
        <v>1</v>
      </c>
      <c r="F7839" s="90">
        <v>150</v>
      </c>
      <c r="G7839" s="94">
        <v>144.80058</v>
      </c>
    </row>
    <row r="7840" spans="1:7" ht="19.149999999999999" customHeight="1" x14ac:dyDescent="0.25">
      <c r="A7840" s="143"/>
      <c r="B7840" s="185"/>
      <c r="C7840" s="186"/>
      <c r="D7840" s="186"/>
      <c r="E7840" s="187"/>
      <c r="F7840" s="186"/>
      <c r="G7840" s="188"/>
    </row>
    <row r="7841" spans="1:7" ht="19.149999999999999" customHeight="1" x14ac:dyDescent="0.25">
      <c r="A7841" s="143"/>
      <c r="B7841" s="47"/>
      <c r="F7841" s="47"/>
    </row>
    <row r="7842" spans="1:7" ht="19.149999999999999" customHeight="1" x14ac:dyDescent="0.3">
      <c r="A7842" s="143"/>
      <c r="C7842" s="189"/>
      <c r="D7842" s="190"/>
      <c r="E7842" s="190"/>
      <c r="F7842" s="190"/>
    </row>
    <row r="7843" spans="1:7" ht="19.149999999999999" customHeight="1" x14ac:dyDescent="0.3">
      <c r="A7843" s="143"/>
      <c r="C7843" s="189"/>
      <c r="D7843" s="190"/>
      <c r="E7843" s="190"/>
      <c r="F7843" s="190"/>
    </row>
    <row r="7844" spans="1:7" ht="19.149999999999999" customHeight="1" x14ac:dyDescent="0.3">
      <c r="A7844" s="143"/>
      <c r="C7844" s="191"/>
      <c r="D7844" s="190"/>
      <c r="E7844" s="190"/>
      <c r="F7844" s="190"/>
    </row>
    <row r="7845" spans="1:7" ht="19.149999999999999" customHeight="1" x14ac:dyDescent="0.3">
      <c r="A7845" s="143"/>
      <c r="B7845" s="192"/>
      <c r="C7845" s="191"/>
      <c r="D7845" s="191"/>
      <c r="E7845" s="191"/>
      <c r="F7845" s="190"/>
    </row>
    <row r="7846" spans="1:7" ht="19.149999999999999" customHeight="1" x14ac:dyDescent="0.25">
      <c r="A7846" s="143"/>
      <c r="B7846" s="47"/>
      <c r="F7846" s="47"/>
    </row>
    <row r="7847" spans="1:7" ht="19.149999999999999" customHeight="1" x14ac:dyDescent="0.25">
      <c r="A7847" s="143"/>
      <c r="B7847" s="47"/>
      <c r="F7847" s="47"/>
    </row>
    <row r="7848" spans="1:7" ht="19.149999999999999" customHeight="1" x14ac:dyDescent="0.3">
      <c r="A7848" s="143" t="s">
        <v>1974</v>
      </c>
      <c r="B7848" s="331" t="s">
        <v>0</v>
      </c>
      <c r="D7848" s="184"/>
      <c r="E7848" s="350">
        <f>E7858+E7864+E7868+E7870+E7873+E7879+E7880+E7882+E7883+E7885+E7890+E7892+E7895+E7896+E7898+E7900</f>
        <v>182903.15</v>
      </c>
      <c r="F7848" s="350">
        <f t="shared" ref="F7848:G7848" si="55">F7858+F7864+F7868+F7870+F7873+F7879+F7880+F7882+F7883+F7885+F7890+F7892+F7895+F7896+F7898+F7900</f>
        <v>536230.5</v>
      </c>
      <c r="G7848" s="350">
        <f t="shared" si="55"/>
        <v>394876.61825284571</v>
      </c>
    </row>
    <row r="7849" spans="1:7" ht="19.149999999999999" customHeight="1" x14ac:dyDescent="0.3">
      <c r="A7849" s="143"/>
      <c r="B7849" s="331"/>
      <c r="D7849" s="184">
        <v>0.4</v>
      </c>
      <c r="E7849" s="350">
        <f>E7879+E7882</f>
        <v>97700.249999999985</v>
      </c>
      <c r="F7849" s="350">
        <f t="shared" ref="F7849:G7849" si="56">F7879+F7882</f>
        <v>10938.4</v>
      </c>
      <c r="G7849" s="350">
        <f t="shared" si="56"/>
        <v>92179.217149999953</v>
      </c>
    </row>
    <row r="7850" spans="1:7" ht="19.149999999999999" customHeight="1" x14ac:dyDescent="0.3">
      <c r="A7850" s="143"/>
      <c r="B7850" s="331"/>
      <c r="D7850" s="205" t="s">
        <v>3134</v>
      </c>
      <c r="E7850" s="350">
        <f>E7880+E7883+E7885+E7890+E7892+E7895</f>
        <v>57568.899999999994</v>
      </c>
      <c r="F7850" s="350">
        <f t="shared" ref="F7850:G7850" si="57">F7880+F7883+F7885+F7890+F7892+F7895</f>
        <v>16292.1</v>
      </c>
      <c r="G7850" s="350">
        <f t="shared" si="57"/>
        <v>99868.806230000002</v>
      </c>
    </row>
    <row r="7851" spans="1:7" ht="19.149999999999999" customHeight="1" x14ac:dyDescent="0.3">
      <c r="A7851" s="143"/>
      <c r="B7851" s="331"/>
      <c r="D7851" s="184">
        <v>35</v>
      </c>
      <c r="E7851" s="350">
        <f>E7864+E7870+E7896</f>
        <v>10635</v>
      </c>
      <c r="F7851" s="350">
        <f t="shared" ref="F7851:G7851" si="58">F7864+F7870+F7896</f>
        <v>26000</v>
      </c>
      <c r="G7851" s="350">
        <f t="shared" si="58"/>
        <v>44474.117700000003</v>
      </c>
    </row>
    <row r="7852" spans="1:7" ht="19.149999999999999" customHeight="1" x14ac:dyDescent="0.3">
      <c r="A7852" s="143"/>
      <c r="B7852" s="331"/>
      <c r="D7852" s="184">
        <v>110</v>
      </c>
      <c r="E7852" s="350">
        <f>E7858+E7868+E7873+E7898+E7900</f>
        <v>16999</v>
      </c>
      <c r="F7852" s="350">
        <f t="shared" ref="F7852:G7852" si="59">F7858+F7868+F7873+F7898+F7900</f>
        <v>483000</v>
      </c>
      <c r="G7852" s="350">
        <f t="shared" si="59"/>
        <v>158354.4771728458</v>
      </c>
    </row>
    <row r="7853" spans="1:7" ht="19.149999999999999" customHeight="1" x14ac:dyDescent="0.3">
      <c r="A7853" s="143" t="s">
        <v>145</v>
      </c>
      <c r="B7853" s="332" t="s">
        <v>108</v>
      </c>
      <c r="F7853" s="47"/>
      <c r="G7853" s="194"/>
    </row>
    <row r="7854" spans="1:7" ht="19.149999999999999" customHeight="1" x14ac:dyDescent="0.3">
      <c r="A7854" s="143" t="s">
        <v>147</v>
      </c>
      <c r="B7854" s="333" t="s">
        <v>102</v>
      </c>
      <c r="F7854" s="47"/>
    </row>
    <row r="7855" spans="1:7" ht="19.149999999999999" customHeight="1" x14ac:dyDescent="0.3">
      <c r="A7855" s="143" t="s">
        <v>2104</v>
      </c>
      <c r="B7855" s="334" t="s">
        <v>105</v>
      </c>
      <c r="F7855" s="47"/>
    </row>
    <row r="7856" spans="1:7" ht="19.149999999999999" customHeight="1" x14ac:dyDescent="0.25">
      <c r="A7856" s="143" t="s">
        <v>2119</v>
      </c>
      <c r="B7856" s="72" t="s">
        <v>5</v>
      </c>
      <c r="F7856" s="47"/>
    </row>
    <row r="7857" spans="1:8" ht="19.149999999999999" customHeight="1" x14ac:dyDescent="0.3">
      <c r="A7857" s="143" t="s">
        <v>2120</v>
      </c>
      <c r="B7857" s="79" t="s">
        <v>334</v>
      </c>
      <c r="F7857" s="47"/>
    </row>
    <row r="7858" spans="1:8" ht="19.149999999999999" customHeight="1" x14ac:dyDescent="0.3">
      <c r="A7858" s="143" t="s">
        <v>2121</v>
      </c>
      <c r="B7858" s="79" t="s">
        <v>337</v>
      </c>
      <c r="C7858" s="184"/>
      <c r="D7858" s="195">
        <f>D266</f>
        <v>110</v>
      </c>
      <c r="E7858" s="196">
        <f>E266</f>
        <v>60</v>
      </c>
      <c r="F7858" s="196">
        <f>F266</f>
        <v>3000</v>
      </c>
      <c r="G7858" s="197">
        <f>G266</f>
        <v>1387.5681099999999</v>
      </c>
      <c r="H7858" s="184"/>
    </row>
    <row r="7859" spans="1:8" ht="9.6" customHeight="1" x14ac:dyDescent="0.3">
      <c r="A7859" s="143"/>
      <c r="B7859" s="198"/>
      <c r="C7859" s="185"/>
      <c r="D7859" s="199"/>
      <c r="E7859" s="200"/>
      <c r="F7859" s="200"/>
      <c r="G7859" s="201"/>
      <c r="H7859" s="185"/>
    </row>
    <row r="7860" spans="1:8" ht="19.149999999999999" customHeight="1" x14ac:dyDescent="0.25">
      <c r="A7860" s="143" t="s">
        <v>162</v>
      </c>
      <c r="B7860" s="335" t="s">
        <v>107</v>
      </c>
      <c r="E7860" s="202"/>
      <c r="F7860" s="202"/>
      <c r="G7860" s="194"/>
    </row>
    <row r="7861" spans="1:8" ht="19.149999999999999" customHeight="1" x14ac:dyDescent="0.25">
      <c r="A7861" s="143" t="s">
        <v>2237</v>
      </c>
      <c r="B7861" s="336" t="s">
        <v>105</v>
      </c>
      <c r="E7861" s="202"/>
      <c r="F7861" s="202"/>
      <c r="G7861" s="194"/>
    </row>
    <row r="7862" spans="1:8" ht="19.149999999999999" customHeight="1" x14ac:dyDescent="0.25">
      <c r="A7862" s="143" t="s">
        <v>2245</v>
      </c>
      <c r="B7862" s="72" t="s">
        <v>3</v>
      </c>
      <c r="E7862" s="202"/>
      <c r="F7862" s="202"/>
      <c r="G7862" s="194"/>
    </row>
    <row r="7863" spans="1:8" ht="19.149999999999999" customHeight="1" x14ac:dyDescent="0.3">
      <c r="A7863" s="143" t="s">
        <v>2246</v>
      </c>
      <c r="B7863" s="79" t="s">
        <v>334</v>
      </c>
      <c r="E7863" s="202"/>
      <c r="F7863" s="202"/>
      <c r="G7863" s="194"/>
    </row>
    <row r="7864" spans="1:8" ht="19.149999999999999" customHeight="1" x14ac:dyDescent="0.3">
      <c r="A7864" s="143" t="s">
        <v>2247</v>
      </c>
      <c r="B7864" s="79" t="s">
        <v>337</v>
      </c>
      <c r="C7864" s="184"/>
      <c r="D7864" s="195">
        <f>D433</f>
        <v>35</v>
      </c>
      <c r="E7864" s="196">
        <f>E433</f>
        <v>648</v>
      </c>
      <c r="F7864" s="196">
        <f>F433</f>
        <v>9000</v>
      </c>
      <c r="G7864" s="197">
        <f>G433</f>
        <v>8357.8339899999992</v>
      </c>
      <c r="H7864" s="195"/>
    </row>
    <row r="7865" spans="1:8" ht="10.9" customHeight="1" x14ac:dyDescent="0.25">
      <c r="A7865" s="143"/>
      <c r="B7865" s="47"/>
      <c r="E7865" s="202"/>
      <c r="F7865" s="202"/>
      <c r="G7865" s="194"/>
    </row>
    <row r="7866" spans="1:8" ht="19.149999999999999" customHeight="1" x14ac:dyDescent="0.25">
      <c r="A7866" s="143" t="s">
        <v>2252</v>
      </c>
      <c r="B7866" s="72" t="s">
        <v>5</v>
      </c>
      <c r="E7866" s="202"/>
      <c r="F7866" s="202"/>
      <c r="G7866" s="194"/>
    </row>
    <row r="7867" spans="1:8" ht="19.149999999999999" customHeight="1" x14ac:dyDescent="0.3">
      <c r="A7867" s="143" t="s">
        <v>2253</v>
      </c>
      <c r="B7867" s="79" t="s">
        <v>334</v>
      </c>
      <c r="E7867" s="202"/>
      <c r="F7867" s="202"/>
      <c r="G7867" s="194"/>
    </row>
    <row r="7868" spans="1:8" ht="19.149999999999999" customHeight="1" x14ac:dyDescent="0.3">
      <c r="A7868" s="143" t="s">
        <v>2254</v>
      </c>
      <c r="B7868" s="79" t="s">
        <v>337</v>
      </c>
      <c r="C7868" s="184"/>
      <c r="D7868" s="203">
        <f>D441</f>
        <v>110</v>
      </c>
      <c r="E7868" s="196">
        <f>E441</f>
        <v>360</v>
      </c>
      <c r="F7868" s="196">
        <f>F441</f>
        <v>60000</v>
      </c>
      <c r="G7868" s="197">
        <f>G441</f>
        <v>5397.5996999999998</v>
      </c>
      <c r="H7868" s="203"/>
    </row>
    <row r="7869" spans="1:8" ht="7.15" customHeight="1" x14ac:dyDescent="0.25">
      <c r="A7869" s="143"/>
      <c r="E7869" s="202"/>
      <c r="F7869" s="202"/>
      <c r="G7869" s="194"/>
    </row>
    <row r="7870" spans="1:8" ht="19.149999999999999" customHeight="1" x14ac:dyDescent="0.3">
      <c r="A7870" s="143" t="s">
        <v>2255</v>
      </c>
      <c r="B7870" s="79" t="s">
        <v>1500</v>
      </c>
      <c r="C7870" s="184"/>
      <c r="D7870" s="195">
        <f>D443</f>
        <v>35</v>
      </c>
      <c r="E7870" s="196">
        <f>E443</f>
        <v>255</v>
      </c>
      <c r="F7870" s="196">
        <f>F443</f>
        <v>4000</v>
      </c>
      <c r="G7870" s="197">
        <f>G443</f>
        <v>4926.63076</v>
      </c>
      <c r="H7870" s="195"/>
    </row>
    <row r="7871" spans="1:8" ht="7.9" customHeight="1" x14ac:dyDescent="0.25">
      <c r="A7871" s="143"/>
      <c r="B7871" s="47"/>
      <c r="E7871" s="202"/>
      <c r="F7871" s="202"/>
      <c r="G7871" s="194"/>
    </row>
    <row r="7872" spans="1:8" ht="19.149999999999999" customHeight="1" x14ac:dyDescent="0.3">
      <c r="A7872" s="143" t="s">
        <v>2256</v>
      </c>
      <c r="B7872" s="79" t="s">
        <v>335</v>
      </c>
      <c r="E7872" s="202"/>
      <c r="F7872" s="202"/>
      <c r="G7872" s="194"/>
    </row>
    <row r="7873" spans="1:9" ht="19.149999999999999" customHeight="1" x14ac:dyDescent="0.3">
      <c r="A7873" s="143" t="s">
        <v>2257</v>
      </c>
      <c r="B7873" s="79" t="s">
        <v>339</v>
      </c>
      <c r="C7873" s="184"/>
      <c r="D7873" s="195">
        <f>D446</f>
        <v>110</v>
      </c>
      <c r="E7873" s="196">
        <f>E446</f>
        <v>2165.6</v>
      </c>
      <c r="F7873" s="196">
        <f>F446</f>
        <v>120000</v>
      </c>
      <c r="G7873" s="197">
        <f>G446</f>
        <v>54779.469552845803</v>
      </c>
      <c r="H7873" s="184"/>
    </row>
    <row r="7874" spans="1:9" ht="10.9" customHeight="1" x14ac:dyDescent="0.25">
      <c r="A7874" s="143"/>
      <c r="B7874" s="47"/>
      <c r="E7874" s="202"/>
      <c r="F7874" s="194"/>
      <c r="G7874" s="194"/>
    </row>
    <row r="7875" spans="1:9" ht="19.149999999999999" customHeight="1" x14ac:dyDescent="0.3">
      <c r="A7875" s="143" t="s">
        <v>177</v>
      </c>
      <c r="B7875" s="332" t="s">
        <v>109</v>
      </c>
      <c r="E7875" s="194"/>
      <c r="F7875" s="194"/>
      <c r="G7875" s="194"/>
    </row>
    <row r="7876" spans="1:9" ht="19.149999999999999" customHeight="1" x14ac:dyDescent="0.3">
      <c r="A7876" s="143" t="s">
        <v>179</v>
      </c>
      <c r="B7876" s="333" t="s">
        <v>102</v>
      </c>
      <c r="E7876" s="194"/>
      <c r="F7876" s="194"/>
      <c r="G7876" s="194"/>
    </row>
    <row r="7877" spans="1:9" ht="19.149999999999999" customHeight="1" x14ac:dyDescent="0.3">
      <c r="A7877" s="143" t="s">
        <v>2342</v>
      </c>
      <c r="B7877" s="334" t="s">
        <v>106</v>
      </c>
      <c r="E7877" s="194"/>
      <c r="F7877" s="194"/>
      <c r="G7877" s="194"/>
    </row>
    <row r="7878" spans="1:9" ht="19.149999999999999" customHeight="1" x14ac:dyDescent="0.25">
      <c r="A7878" s="143" t="s">
        <v>2343</v>
      </c>
      <c r="B7878" s="337" t="s">
        <v>4</v>
      </c>
      <c r="E7878" s="194"/>
      <c r="F7878" s="194"/>
      <c r="G7878" s="194"/>
      <c r="H7878" s="194"/>
      <c r="I7878" s="194"/>
    </row>
    <row r="7879" spans="1:9" ht="19.149999999999999" customHeight="1" x14ac:dyDescent="0.3">
      <c r="A7879" s="143" t="s">
        <v>2344</v>
      </c>
      <c r="B7879" s="79" t="s">
        <v>336</v>
      </c>
      <c r="C7879" s="184"/>
      <c r="D7879" s="184">
        <v>0.4</v>
      </c>
      <c r="E7879" s="196">
        <f>SUM(E575:E586,E588,E590,E592:E597,E599:E604,E606:E607,E609:E619,E621,E623,E625:E626,E628:E629,E631:E632,E634:E638,E640:E642,E644:E652,E654,E660:E666,E668:E672,E674,E677:E686,E688,E690:E697,E700,E703:E705,E707,E710:E711,E715,E717:E722,E725,E727:E729,E732:E736,E738:E744,E746:E756,E758,E760:E776,E779:E780,E782:E787,E789,E792:E797,E799:E857,E859:E860,E862:E874,E876,E878:E884,E886:E887,E889:E896,E898:E903,E905,E907,E909:E910,E912,E915:E932,E934:E935,E937,E940:E971,E973:E977,E979:E985,E987:E1010,E1012:E1019,E1021:E1035,E1041,E1043:E1054,E1056:E1065,E1068:E1075,E1077:E1084,E1086,E1088:E1098,E1100:E1101,E1104,E1106,E1108)-E948</f>
        <v>86717.249999999985</v>
      </c>
      <c r="F7879" s="196">
        <f>SUM(F575:F586,F588,F590,F592:F597,F599:F604,F606:F607,F609:F619,F621,F623,F625:F626,F628:F629,F631:F632,F634:F638,F640:F642,F644:F652,F654,F660:F666,F668:F672,F674,F677:F686,F688,F690:F697,F700,F703:F705,F707,F710:F711,F715,F717:F722,F725,F727:F729,F732:F736,F738:F744,F746:F756,F758,F760:F776,F779:F780,F782:F787,F789,F792:F797,F799:F857,F859:F860,F862:F874,F876,F878:F884,F886:F887,F889:F896,F898:F903,F905,F907,F909:F910,F912,F915:F932,F934:F935,F937,F940:F971,F973:F977,F979:F985,F987:F1010,F1012:F1019,F1021:F1035,F1041,F1043:F1054,F1056:F1065,F1068:F1075,F1077:F1084,F1086,F1088:F1098,F1100:F1101,F1104,F1106,F1108)-F948</f>
        <v>9517.4</v>
      </c>
      <c r="G7879" s="196">
        <f>SUM(G575:G586,G588,G590,G592:G597,G599:G604,G606:G607,G609:G619,G621,G623,G625:G626,G628:G629,G631:G632,G634:G638,G640:G642,G644:G652,G654,G660:G666,G668:G672,G674,G677:G686,G688,G690:G697,G700,G703:G705,G707,G710:G711,G715,G717:G722,G725,G727:G729,G732:G736,G738:G744,G746:G756,G758,G760:G776,G779:G780,G782:G787,G789,G792:G797,G799:G857,G859:G860,G862:G874,G876,G878:G884,G886:G887,G889:G896,G898:G903,G905,G907,G909:G910,G912,G915:G932,G934:G935,G937,G940:G971,G973:G977,G979:G985,G987:G1010,G1012:G1019,G1021:G1035,G1041,G1043:G1054,G1056:G1065,G1068:G1075,G1077:G1084,G1086,G1088:G1098,G1100:G1101,G1104,G1106,G1108)-G948</f>
        <v>79006.101459999962</v>
      </c>
      <c r="H7879" s="184"/>
    </row>
    <row r="7880" spans="1:9" ht="19.149999999999999" customHeight="1" x14ac:dyDescent="0.25">
      <c r="A7880" s="143"/>
      <c r="B7880" s="184"/>
      <c r="C7880" s="184"/>
      <c r="D7880" s="205" t="s">
        <v>3134</v>
      </c>
      <c r="E7880" s="203">
        <f>SUM(E587,E589,E591,E598,E605,E608,E620,E622,E624,E627,E630,E633,E639,E643,E653,E655:E659,E667,E673,E675:E676,E687,E689,E698:E699,E701:E702,E706,E708:E709,E712:E714,E716,E723,E726,E730:E731,E737,E745,E757,E759,E777:E778,E781,E788,E790:E791,E798,E858,E861,E875,E877,E885,E888,E897,E904,E906,E908,E911,E913:E914,E933,E936,E938:E939,E948,E972,E978,E986,E1011,E1020,E1036:E1040,E1042,E1055,E1066:E1067,E1076,E1085,E1087,E1099,E1102:E1103,E1105,E1107)+E724</f>
        <v>30937.999999999996</v>
      </c>
      <c r="F7880" s="203">
        <f>SUM(F587,F589,F591,F598,F605,F608,F620,F622,F624,F627,F630,F633,F639,F643,F653,F655:F659,F667,F673,F675:F676,F687,F689,F698:F699,F701:F702,F706,F708:F709,F712:F714,F716,F723,F726,F730:F731,F737,F745,F757,F759,F777:F778,F781,F788,F790:F791,F798,F858,F861,F875,F877,F885,F888,F897,F904,F906,F908,F911,F913:F914,F933,F936,F938:F939,F948,F972,F978,F986,F1011,F1020,F1036:F1040,F1042,F1055,F1066:F1067,F1076,F1085,F1087,F1099,F1102:F1103,F1105,F1107)+F724</f>
        <v>8121</v>
      </c>
      <c r="G7880" s="203">
        <f>SUM(G587,G589,G591,G598,G605,G608,G620,G622,G624,G627,G630,G633,G639,G643,G653,G655:G659,G667,G673,G675:G676,G687,G689,G698:G699,G701:G702,G706,G708:G709,G712:G714,G716,G723,G726,G730:G731,G737,G745,G757,G759,G777:G778,G781,G788,G790:G791,G798,G858,G861,G875,G877,G885,G888,G897,G904,G906,G908,G911,G913:G914,G933,G936,G938:G939,G948,G972,G978,G986,G1011,G1020,G1036:G1040,G1042,G1055,G1066:G1067,G1076,G1085,G1087,G1099,G1102:G1103,G1105,G1107)+G724</f>
        <v>52036.218769999992</v>
      </c>
      <c r="H7880" s="203"/>
    </row>
    <row r="7881" spans="1:9" ht="19.149999999999999" customHeight="1" x14ac:dyDescent="0.25">
      <c r="A7881" s="143" t="s">
        <v>2570</v>
      </c>
      <c r="B7881" s="107" t="s">
        <v>3</v>
      </c>
      <c r="E7881" s="193"/>
      <c r="F7881" s="193"/>
      <c r="G7881" s="193"/>
    </row>
    <row r="7882" spans="1:9" ht="19.149999999999999" customHeight="1" x14ac:dyDescent="0.3">
      <c r="A7882" s="143" t="s">
        <v>2571</v>
      </c>
      <c r="B7882" s="204" t="s">
        <v>336</v>
      </c>
      <c r="C7882" s="184"/>
      <c r="D7882" s="184">
        <v>0.4</v>
      </c>
      <c r="E7882" s="203">
        <f>SUM(E1121:E1123,E1125:E1127,E1129:E1130,E1133,E1140,E1145,E1147,E1150,E1152,E1157,E1161:E1163,E1165:E1168,E1170,E1173)</f>
        <v>10983</v>
      </c>
      <c r="F7882" s="203">
        <f>SUM(F1121:F1123,F1125:F1127,F1129:F1130,F1133,F1140,F1145,F1147,F1150,F1152,F1157,F1161:F1163,F1165:F1168,F1170,F1173)</f>
        <v>1421</v>
      </c>
      <c r="G7882" s="203">
        <f>SUM(G1121:G1123,G1125:G1127,G1129:G1130,G1133,G1140,G1145,G1147,G1150,G1152,G1157,G1161:G1163,G1165:G1168,G1170,G1173)</f>
        <v>13173.115689999999</v>
      </c>
      <c r="H7882" s="184"/>
    </row>
    <row r="7883" spans="1:9" ht="19.149999999999999" customHeight="1" x14ac:dyDescent="0.25">
      <c r="A7883" s="143"/>
      <c r="B7883" s="47"/>
      <c r="C7883" s="184"/>
      <c r="D7883" s="205" t="s">
        <v>3134</v>
      </c>
      <c r="E7883" s="203">
        <f>SUM(E1112:E1120,E1124,E1128,E1131:E1132,E1134:E1139,E1141:E1144,E1146,E1148:E1149,E1151,E1153:E1156,E1158:E1160,E1164,E1169,E1171:E1172)</f>
        <v>15673.199999999999</v>
      </c>
      <c r="F7883" s="203">
        <f>SUM(F1112:F1120,F1124,F1128,F1131:F1132,F1134:F1139,F1141:F1144,F1146,F1148:F1149,F1151,F1153:F1156,F1158:F1160,F1164,F1169,F1171:F1172)</f>
        <v>5490.6</v>
      </c>
      <c r="G7883" s="203">
        <f>SUM(G1112:G1120,G1124,G1128,G1131:G1132,G1134:G1139,G1141:G1144,G1146,G1148:G1149,G1151,G1153:G1156,G1158:G1160,G1164,G1169,G1171:G1172)</f>
        <v>33286.893590000007</v>
      </c>
      <c r="H7883" s="184"/>
    </row>
    <row r="7884" spans="1:9" ht="19.149999999999999" customHeight="1" x14ac:dyDescent="0.25">
      <c r="A7884" s="143" t="s">
        <v>2589</v>
      </c>
      <c r="B7884" s="72" t="s">
        <v>5</v>
      </c>
      <c r="F7884" s="47"/>
    </row>
    <row r="7885" spans="1:9" ht="19.149999999999999" customHeight="1" x14ac:dyDescent="0.3">
      <c r="A7885" s="143" t="s">
        <v>2590</v>
      </c>
      <c r="B7885" s="79" t="s">
        <v>334</v>
      </c>
      <c r="C7885" s="184"/>
      <c r="D7885" s="206" t="str">
        <f>D1176</f>
        <v>10</v>
      </c>
      <c r="E7885" s="195">
        <f>E1176</f>
        <v>1310</v>
      </c>
      <c r="F7885" s="195">
        <f>F1176</f>
        <v>0</v>
      </c>
      <c r="G7885" s="203">
        <f>G1176</f>
        <v>1964.9349999999999</v>
      </c>
      <c r="H7885" s="184"/>
    </row>
    <row r="7886" spans="1:9" ht="9" customHeight="1" x14ac:dyDescent="0.25">
      <c r="A7886" s="143"/>
      <c r="B7886" s="47"/>
      <c r="F7886" s="47"/>
      <c r="G7886" s="207"/>
    </row>
    <row r="7887" spans="1:9" ht="19.149999999999999" customHeight="1" x14ac:dyDescent="0.25">
      <c r="A7887" s="143" t="s">
        <v>194</v>
      </c>
      <c r="B7887" s="61" t="s">
        <v>107</v>
      </c>
      <c r="F7887" s="47"/>
    </row>
    <row r="7888" spans="1:9" ht="19.149999999999999" customHeight="1" x14ac:dyDescent="0.25">
      <c r="A7888" s="143" t="s">
        <v>2602</v>
      </c>
      <c r="B7888" s="68" t="s">
        <v>105</v>
      </c>
      <c r="F7888" s="47"/>
    </row>
    <row r="7889" spans="1:8" ht="19.149999999999999" customHeight="1" x14ac:dyDescent="0.25">
      <c r="A7889" s="143" t="s">
        <v>2603</v>
      </c>
      <c r="B7889" s="72" t="s">
        <v>4</v>
      </c>
      <c r="F7889" s="47"/>
    </row>
    <row r="7890" spans="1:8" ht="19.149999999999999" customHeight="1" x14ac:dyDescent="0.3">
      <c r="A7890" s="143" t="s">
        <v>2604</v>
      </c>
      <c r="B7890" s="204" t="s">
        <v>336</v>
      </c>
      <c r="C7890" s="184"/>
      <c r="D7890" s="205" t="s">
        <v>111</v>
      </c>
      <c r="E7890" s="203">
        <f>SUM(E1229)</f>
        <v>9271</v>
      </c>
      <c r="F7890" s="203">
        <f>SUM(F1229)</f>
        <v>2540.5</v>
      </c>
      <c r="G7890" s="203">
        <f>SUM(G1229)</f>
        <v>11749.176809999999</v>
      </c>
      <c r="H7890" s="203"/>
    </row>
    <row r="7891" spans="1:8" ht="7.15" customHeight="1" x14ac:dyDescent="0.25">
      <c r="A7891" s="143"/>
      <c r="B7891" s="47"/>
      <c r="C7891" s="185"/>
      <c r="D7891" s="208"/>
      <c r="E7891" s="185"/>
      <c r="F7891" s="185"/>
      <c r="G7891" s="185"/>
      <c r="H7891" s="185"/>
    </row>
    <row r="7892" spans="1:8" ht="19.149999999999999" customHeight="1" x14ac:dyDescent="0.3">
      <c r="A7892" s="143" t="s">
        <v>2608</v>
      </c>
      <c r="B7892" s="79" t="s">
        <v>335</v>
      </c>
      <c r="C7892" s="184"/>
      <c r="D7892" s="209">
        <f>D1254</f>
        <v>10</v>
      </c>
      <c r="E7892" s="195">
        <f t="shared" ref="E7892:G7892" si="60">E1254</f>
        <v>115</v>
      </c>
      <c r="F7892" s="195">
        <f t="shared" si="60"/>
        <v>140</v>
      </c>
      <c r="G7892" s="195">
        <f t="shared" si="60"/>
        <v>220.11191000000002</v>
      </c>
      <c r="H7892" s="184"/>
    </row>
    <row r="7893" spans="1:8" ht="6.6" customHeight="1" x14ac:dyDescent="0.3">
      <c r="A7893" s="143"/>
      <c r="B7893" s="79"/>
      <c r="F7893" s="47"/>
    </row>
    <row r="7894" spans="1:8" ht="19.149999999999999" customHeight="1" x14ac:dyDescent="0.25">
      <c r="A7894" s="143" t="s">
        <v>2610</v>
      </c>
      <c r="B7894" s="107" t="s">
        <v>3</v>
      </c>
      <c r="F7894" s="47"/>
    </row>
    <row r="7895" spans="1:8" ht="19.149999999999999" customHeight="1" x14ac:dyDescent="0.3">
      <c r="A7895" s="143" t="s">
        <v>2611</v>
      </c>
      <c r="B7895" s="79" t="s">
        <v>336</v>
      </c>
      <c r="C7895" s="184"/>
      <c r="D7895" s="209">
        <v>10</v>
      </c>
      <c r="E7895" s="203">
        <f>SUM(E1260:E1261)</f>
        <v>261.7</v>
      </c>
      <c r="F7895" s="203">
        <f t="shared" ref="F7895:G7895" si="61">SUM(F1260:F1261)</f>
        <v>0</v>
      </c>
      <c r="G7895" s="203">
        <f t="shared" si="61"/>
        <v>611.47014999999999</v>
      </c>
      <c r="H7895" s="203"/>
    </row>
    <row r="7896" spans="1:8" ht="19.899999999999999" customHeight="1" x14ac:dyDescent="0.3">
      <c r="A7896" s="143"/>
      <c r="B7896" s="79"/>
      <c r="C7896" s="184"/>
      <c r="D7896" s="184">
        <v>35</v>
      </c>
      <c r="E7896" s="203">
        <f>E1259+E1262</f>
        <v>9732</v>
      </c>
      <c r="F7896" s="203">
        <f t="shared" ref="F7896:G7896" si="62">F1259+F1262</f>
        <v>13000</v>
      </c>
      <c r="G7896" s="203">
        <f t="shared" si="62"/>
        <v>31189.65295</v>
      </c>
      <c r="H7896" s="184"/>
    </row>
    <row r="7897" spans="1:8" ht="19.149999999999999" customHeight="1" x14ac:dyDescent="0.25">
      <c r="A7897" s="143" t="s">
        <v>2613</v>
      </c>
      <c r="B7897" s="107" t="s">
        <v>5</v>
      </c>
      <c r="F7897" s="47"/>
    </row>
    <row r="7898" spans="1:8" ht="19.149999999999999" customHeight="1" x14ac:dyDescent="0.3">
      <c r="A7898" s="143" t="s">
        <v>2614</v>
      </c>
      <c r="B7898" s="79" t="s">
        <v>334</v>
      </c>
      <c r="C7898" s="184"/>
      <c r="D7898" s="184">
        <v>110</v>
      </c>
      <c r="E7898" s="203">
        <f>E1265</f>
        <v>10142</v>
      </c>
      <c r="F7898" s="196">
        <f t="shared" ref="F7898:G7898" si="63">F1265</f>
        <v>180000</v>
      </c>
      <c r="G7898" s="210">
        <f t="shared" si="63"/>
        <v>66986.900779999996</v>
      </c>
      <c r="H7898" s="184"/>
    </row>
    <row r="7899" spans="1:8" ht="5.45" customHeight="1" x14ac:dyDescent="0.3">
      <c r="A7899" s="143"/>
      <c r="B7899" s="79"/>
      <c r="F7899" s="47"/>
    </row>
    <row r="7900" spans="1:8" ht="19.149999999999999" customHeight="1" x14ac:dyDescent="0.3">
      <c r="A7900" s="143" t="s">
        <v>2616</v>
      </c>
      <c r="B7900" s="79" t="s">
        <v>335</v>
      </c>
      <c r="C7900" s="184"/>
      <c r="D7900" s="209">
        <f>D1270</f>
        <v>110</v>
      </c>
      <c r="E7900" s="203">
        <f t="shared" ref="E7900:G7900" si="64">E1270</f>
        <v>4271.3999999999996</v>
      </c>
      <c r="F7900" s="196">
        <f t="shared" si="64"/>
        <v>120000</v>
      </c>
      <c r="G7900" s="210">
        <f t="shared" si="64"/>
        <v>29802.939030000001</v>
      </c>
      <c r="H7900" s="184"/>
    </row>
    <row r="7901" spans="1:8" ht="19.149999999999999" customHeight="1" x14ac:dyDescent="0.25">
      <c r="A7901" s="143"/>
      <c r="B7901" s="47"/>
      <c r="F7901" s="47"/>
    </row>
    <row r="7902" spans="1:8" ht="19.149999999999999" customHeight="1" x14ac:dyDescent="0.3">
      <c r="A7902" s="143" t="s">
        <v>22</v>
      </c>
      <c r="B7902" s="331" t="s">
        <v>1</v>
      </c>
      <c r="E7902" s="345">
        <f>E7911+E7912+E7916+E7921+E7924+E7928+E7931+E7937+E7943</f>
        <v>3508</v>
      </c>
      <c r="F7902" s="345">
        <f t="shared" ref="F7902:H7902" si="65">F7911+F7912+F7916+F7921+F7924+F7928+F7931+F7937+F7943</f>
        <v>31547</v>
      </c>
      <c r="G7902" s="345">
        <f t="shared" si="65"/>
        <v>15455.963149999998</v>
      </c>
      <c r="H7902" s="345">
        <f t="shared" si="65"/>
        <v>0</v>
      </c>
    </row>
    <row r="7903" spans="1:8" ht="19.149999999999999" customHeight="1" x14ac:dyDescent="0.3">
      <c r="A7903" s="143"/>
      <c r="B7903" s="331"/>
      <c r="D7903" s="184">
        <v>0.4</v>
      </c>
      <c r="E7903" s="350"/>
      <c r="F7903" s="350"/>
      <c r="G7903" s="350"/>
      <c r="H7903" s="345"/>
    </row>
    <row r="7904" spans="1:8" ht="19.149999999999999" customHeight="1" x14ac:dyDescent="0.3">
      <c r="A7904" s="143"/>
      <c r="B7904" s="331"/>
      <c r="D7904" s="205" t="s">
        <v>3134</v>
      </c>
      <c r="E7904" s="350">
        <f>E7911+E7916+E7921+E7924+E7928+E7931+E7937+E7943</f>
        <v>3068</v>
      </c>
      <c r="F7904" s="350">
        <f t="shared" ref="F7904:G7904" si="66">F7911+F7916+F7921+F7924+F7928+F7931+F7937+F7943</f>
        <v>27547</v>
      </c>
      <c r="G7904" s="350">
        <f t="shared" si="66"/>
        <v>13572.622170000001</v>
      </c>
      <c r="H7904" s="345"/>
    </row>
    <row r="7905" spans="1:8" ht="19.149999999999999" customHeight="1" x14ac:dyDescent="0.3">
      <c r="A7905" s="143"/>
      <c r="B7905" s="331"/>
      <c r="D7905" s="184">
        <v>35</v>
      </c>
      <c r="E7905" s="350">
        <f>E7912</f>
        <v>440</v>
      </c>
      <c r="F7905" s="350">
        <f t="shared" ref="F7905:G7905" si="67">F7912</f>
        <v>4000</v>
      </c>
      <c r="G7905" s="350">
        <f t="shared" si="67"/>
        <v>1883.3409799999999</v>
      </c>
      <c r="H7905" s="345"/>
    </row>
    <row r="7906" spans="1:8" ht="19.149999999999999" customHeight="1" x14ac:dyDescent="0.3">
      <c r="A7906" s="143"/>
      <c r="B7906" s="331"/>
      <c r="D7906" s="184">
        <v>110</v>
      </c>
      <c r="E7906" s="350"/>
      <c r="F7906" s="350"/>
      <c r="G7906" s="350"/>
      <c r="H7906" s="345"/>
    </row>
    <row r="7907" spans="1:8" ht="19.149999999999999" customHeight="1" x14ac:dyDescent="0.25">
      <c r="A7907" s="143" t="s">
        <v>304</v>
      </c>
      <c r="B7907" s="57" t="s">
        <v>112</v>
      </c>
      <c r="D7907" s="184"/>
      <c r="E7907" s="184"/>
      <c r="F7907" s="184"/>
      <c r="G7907" s="184"/>
    </row>
    <row r="7908" spans="1:8" ht="19.149999999999999" customHeight="1" x14ac:dyDescent="0.25">
      <c r="A7908" s="143" t="s">
        <v>1365</v>
      </c>
      <c r="B7908" s="61" t="s">
        <v>113</v>
      </c>
      <c r="F7908" s="47"/>
    </row>
    <row r="7909" spans="1:8" ht="19.149999999999999" customHeight="1" x14ac:dyDescent="0.25">
      <c r="A7909" s="143" t="s">
        <v>2646</v>
      </c>
      <c r="B7909" s="68" t="s">
        <v>114</v>
      </c>
      <c r="F7909" s="47"/>
    </row>
    <row r="7910" spans="1:8" ht="19.149999999999999" customHeight="1" x14ac:dyDescent="0.25">
      <c r="A7910" s="143" t="s">
        <v>2659</v>
      </c>
      <c r="B7910" s="72" t="s">
        <v>5</v>
      </c>
      <c r="F7910" s="47"/>
    </row>
    <row r="7911" spans="1:8" ht="19.149999999999999" customHeight="1" x14ac:dyDescent="0.3">
      <c r="A7911" s="143" t="s">
        <v>2662</v>
      </c>
      <c r="B7911" s="79" t="s">
        <v>346</v>
      </c>
      <c r="C7911" s="184"/>
      <c r="D7911" s="209">
        <v>10</v>
      </c>
      <c r="E7911" s="203">
        <f>SUM(E1320)</f>
        <v>40</v>
      </c>
      <c r="F7911" s="196">
        <f t="shared" ref="F7911:G7912" si="68">SUM(F1320)</f>
        <v>120</v>
      </c>
      <c r="G7911" s="210">
        <f t="shared" si="68"/>
        <v>161.39185000000001</v>
      </c>
      <c r="H7911" s="203"/>
    </row>
    <row r="7912" spans="1:8" ht="19.149999999999999" customHeight="1" x14ac:dyDescent="0.25">
      <c r="A7912" s="143"/>
      <c r="B7912" s="75"/>
      <c r="C7912" s="184"/>
      <c r="D7912" s="184">
        <v>35</v>
      </c>
      <c r="E7912" s="203">
        <f>SUM(E1321)</f>
        <v>440</v>
      </c>
      <c r="F7912" s="196">
        <f t="shared" si="68"/>
        <v>4000</v>
      </c>
      <c r="G7912" s="210">
        <f t="shared" si="68"/>
        <v>1883.3409799999999</v>
      </c>
      <c r="H7912" s="203"/>
    </row>
    <row r="7913" spans="1:8" ht="10.9" customHeight="1" x14ac:dyDescent="0.25">
      <c r="A7913" s="143"/>
      <c r="B7913" s="47"/>
      <c r="F7913" s="47"/>
    </row>
    <row r="7914" spans="1:8" ht="19.149999999999999" customHeight="1" x14ac:dyDescent="0.25">
      <c r="A7914" s="143" t="s">
        <v>2701</v>
      </c>
      <c r="B7914" s="68" t="s">
        <v>122</v>
      </c>
      <c r="F7914" s="47"/>
    </row>
    <row r="7915" spans="1:8" ht="19.149999999999999" customHeight="1" x14ac:dyDescent="0.25">
      <c r="A7915" s="143" t="s">
        <v>2714</v>
      </c>
      <c r="B7915" s="72" t="s">
        <v>5</v>
      </c>
      <c r="F7915" s="47"/>
    </row>
    <row r="7916" spans="1:8" ht="19.149999999999999" customHeight="1" x14ac:dyDescent="0.3">
      <c r="A7916" s="143" t="s">
        <v>2715</v>
      </c>
      <c r="B7916" s="79" t="s">
        <v>343</v>
      </c>
      <c r="C7916" s="184"/>
      <c r="D7916" s="209">
        <v>10</v>
      </c>
      <c r="E7916" s="203">
        <f>E1374</f>
        <v>85</v>
      </c>
      <c r="F7916" s="196">
        <f t="shared" ref="F7916:G7916" si="69">F1374</f>
        <v>1261</v>
      </c>
      <c r="G7916" s="211">
        <f t="shared" si="69"/>
        <v>232.11500000000001</v>
      </c>
      <c r="H7916" s="203"/>
    </row>
    <row r="7917" spans="1:8" ht="9.6" customHeight="1" x14ac:dyDescent="0.25">
      <c r="A7917" s="143"/>
      <c r="B7917" s="47"/>
      <c r="F7917" s="47"/>
      <c r="G7917" s="212"/>
    </row>
    <row r="7918" spans="1:8" ht="19.149999999999999" customHeight="1" x14ac:dyDescent="0.3">
      <c r="A7918" s="143" t="s">
        <v>1366</v>
      </c>
      <c r="B7918" s="338" t="s">
        <v>130</v>
      </c>
      <c r="F7918" s="47"/>
      <c r="G7918" s="212"/>
    </row>
    <row r="7919" spans="1:8" ht="19.149999999999999" customHeight="1" x14ac:dyDescent="0.25">
      <c r="A7919" s="143" t="s">
        <v>2756</v>
      </c>
      <c r="B7919" s="68" t="s">
        <v>114</v>
      </c>
      <c r="F7919" s="47"/>
      <c r="G7919" s="212"/>
    </row>
    <row r="7920" spans="1:8" ht="19.149999999999999" customHeight="1" x14ac:dyDescent="0.25">
      <c r="A7920" s="143" t="s">
        <v>2765</v>
      </c>
      <c r="B7920" s="72" t="s">
        <v>353</v>
      </c>
      <c r="F7920" s="47"/>
      <c r="G7920" s="212"/>
    </row>
    <row r="7921" spans="1:8" ht="19.149999999999999" customHeight="1" x14ac:dyDescent="0.3">
      <c r="A7921" s="143" t="s">
        <v>2766</v>
      </c>
      <c r="B7921" s="79" t="s">
        <v>343</v>
      </c>
      <c r="C7921" s="184"/>
      <c r="D7921" s="184">
        <v>10</v>
      </c>
      <c r="E7921" s="203">
        <f>E1437</f>
        <v>297</v>
      </c>
      <c r="F7921" s="196">
        <f t="shared" ref="F7921:G7921" si="70">F1437</f>
        <v>465</v>
      </c>
      <c r="G7921" s="213">
        <f t="shared" si="70"/>
        <v>1882.0061799999999</v>
      </c>
      <c r="H7921" s="184"/>
    </row>
    <row r="7922" spans="1:8" ht="9.6" customHeight="1" x14ac:dyDescent="0.25">
      <c r="A7922" s="143"/>
      <c r="B7922" s="47"/>
      <c r="F7922" s="202"/>
      <c r="G7922" s="214"/>
    </row>
    <row r="7923" spans="1:8" ht="19.149999999999999" customHeight="1" x14ac:dyDescent="0.25">
      <c r="A7923" s="143" t="s">
        <v>2795</v>
      </c>
      <c r="B7923" s="337" t="s">
        <v>3253</v>
      </c>
      <c r="F7923" s="202"/>
      <c r="G7923" s="214"/>
    </row>
    <row r="7924" spans="1:8" ht="19.149999999999999" customHeight="1" x14ac:dyDescent="0.3">
      <c r="A7924" s="143" t="s">
        <v>2800</v>
      </c>
      <c r="B7924" s="79" t="s">
        <v>348</v>
      </c>
      <c r="C7924" s="184"/>
      <c r="D7924" s="209">
        <f>D1474</f>
        <v>10</v>
      </c>
      <c r="E7924" s="209">
        <f t="shared" ref="E7924:G7924" si="71">E1474</f>
        <v>131</v>
      </c>
      <c r="F7924" s="196">
        <f t="shared" si="71"/>
        <v>27</v>
      </c>
      <c r="G7924" s="213">
        <f t="shared" si="71"/>
        <v>238.75671</v>
      </c>
      <c r="H7924" s="184"/>
    </row>
    <row r="7925" spans="1:8" ht="19.149999999999999" customHeight="1" x14ac:dyDescent="0.25">
      <c r="A7925" s="143"/>
      <c r="B7925" s="47"/>
      <c r="F7925" s="202"/>
      <c r="G7925" s="214"/>
    </row>
    <row r="7926" spans="1:8" ht="19.149999999999999" customHeight="1" x14ac:dyDescent="0.25">
      <c r="A7926" s="143" t="s">
        <v>2801</v>
      </c>
      <c r="B7926" s="68" t="s">
        <v>122</v>
      </c>
      <c r="F7926" s="202"/>
      <c r="G7926" s="214"/>
    </row>
    <row r="7927" spans="1:8" ht="19.149999999999999" customHeight="1" x14ac:dyDescent="0.25">
      <c r="A7927" s="143" t="s">
        <v>2808</v>
      </c>
      <c r="B7927" s="107" t="s">
        <v>3</v>
      </c>
      <c r="F7927" s="202"/>
      <c r="G7927" s="214"/>
    </row>
    <row r="7928" spans="1:8" ht="19.149999999999999" customHeight="1" x14ac:dyDescent="0.3">
      <c r="A7928" s="143" t="s">
        <v>2809</v>
      </c>
      <c r="B7928" s="79" t="s">
        <v>343</v>
      </c>
      <c r="C7928" s="184"/>
      <c r="D7928" s="184">
        <v>10</v>
      </c>
      <c r="E7928" s="203">
        <f>E1483</f>
        <v>223</v>
      </c>
      <c r="F7928" s="196">
        <f t="shared" ref="F7928:G7928" si="72">F1483</f>
        <v>274</v>
      </c>
      <c r="G7928" s="213">
        <f t="shared" si="72"/>
        <v>458.92184999999995</v>
      </c>
      <c r="H7928" s="184"/>
    </row>
    <row r="7929" spans="1:8" ht="11.45" customHeight="1" x14ac:dyDescent="0.25">
      <c r="A7929" s="143"/>
      <c r="B7929" s="47"/>
      <c r="F7929" s="202"/>
      <c r="G7929" s="214"/>
    </row>
    <row r="7930" spans="1:8" ht="19.149999999999999" customHeight="1" x14ac:dyDescent="0.25">
      <c r="A7930" s="143" t="s">
        <v>2814</v>
      </c>
      <c r="B7930" s="72" t="s">
        <v>5</v>
      </c>
      <c r="F7930" s="202"/>
      <c r="G7930" s="214"/>
    </row>
    <row r="7931" spans="1:8" ht="19.149999999999999" customHeight="1" x14ac:dyDescent="0.3">
      <c r="A7931" s="143" t="s">
        <v>2815</v>
      </c>
      <c r="B7931" s="79" t="s">
        <v>343</v>
      </c>
      <c r="C7931" s="184"/>
      <c r="D7931" s="184">
        <v>10</v>
      </c>
      <c r="E7931" s="203">
        <f>E1492</f>
        <v>1541</v>
      </c>
      <c r="F7931" s="196">
        <f t="shared" ref="F7931:G7931" si="73">F1492</f>
        <v>9300</v>
      </c>
      <c r="G7931" s="213">
        <f t="shared" si="73"/>
        <v>4663.0942100000002</v>
      </c>
      <c r="H7931" s="184"/>
    </row>
    <row r="7932" spans="1:8" ht="19.149999999999999" customHeight="1" x14ac:dyDescent="0.25">
      <c r="A7932" s="143"/>
    </row>
    <row r="7933" spans="1:8" ht="19.149999999999999" customHeight="1" x14ac:dyDescent="0.25">
      <c r="A7933" s="143" t="s">
        <v>241</v>
      </c>
      <c r="B7933" s="57" t="s">
        <v>242</v>
      </c>
    </row>
    <row r="7934" spans="1:8" ht="19.149999999999999" customHeight="1" x14ac:dyDescent="0.25">
      <c r="A7934" s="143" t="s">
        <v>258</v>
      </c>
      <c r="B7934" s="61" t="s">
        <v>130</v>
      </c>
    </row>
    <row r="7935" spans="1:8" ht="19.149999999999999" customHeight="1" x14ac:dyDescent="0.25">
      <c r="A7935" s="143" t="s">
        <v>266</v>
      </c>
      <c r="B7935" s="68" t="s">
        <v>122</v>
      </c>
    </row>
    <row r="7936" spans="1:8" ht="19.149999999999999" customHeight="1" x14ac:dyDescent="0.25">
      <c r="A7936" s="143" t="s">
        <v>269</v>
      </c>
      <c r="B7936" s="72" t="s">
        <v>5</v>
      </c>
    </row>
    <row r="7937" spans="1:8" ht="19.149999999999999" customHeight="1" x14ac:dyDescent="0.3">
      <c r="A7937" s="143" t="s">
        <v>1134</v>
      </c>
      <c r="B7937" s="79" t="s">
        <v>976</v>
      </c>
      <c r="C7937" s="184"/>
      <c r="D7937" s="184">
        <v>10</v>
      </c>
      <c r="E7937" s="203">
        <f>E2389</f>
        <v>236</v>
      </c>
      <c r="F7937" s="196">
        <f t="shared" ref="F7937:G7937" si="74">F2389</f>
        <v>8000</v>
      </c>
      <c r="G7937" s="197">
        <f t="shared" si="74"/>
        <v>4610.2346399999997</v>
      </c>
      <c r="H7937" s="184"/>
    </row>
    <row r="7938" spans="1:8" ht="9" customHeight="1" x14ac:dyDescent="0.25">
      <c r="A7938" s="143"/>
    </row>
    <row r="7939" spans="1:8" ht="19.149999999999999" customHeight="1" x14ac:dyDescent="0.25">
      <c r="A7939" s="143" t="s">
        <v>273</v>
      </c>
      <c r="B7939" s="57" t="s">
        <v>274</v>
      </c>
    </row>
    <row r="7940" spans="1:8" ht="19.149999999999999" customHeight="1" x14ac:dyDescent="0.25">
      <c r="A7940" s="143" t="s">
        <v>290</v>
      </c>
      <c r="B7940" s="61" t="s">
        <v>130</v>
      </c>
    </row>
    <row r="7941" spans="1:8" ht="19.149999999999999" customHeight="1" x14ac:dyDescent="0.25">
      <c r="A7941" s="143" t="s">
        <v>298</v>
      </c>
      <c r="B7941" s="68" t="s">
        <v>122</v>
      </c>
    </row>
    <row r="7942" spans="1:8" ht="19.149999999999999" customHeight="1" x14ac:dyDescent="0.25">
      <c r="A7942" s="143" t="s">
        <v>301</v>
      </c>
      <c r="B7942" s="72" t="s">
        <v>5</v>
      </c>
    </row>
    <row r="7943" spans="1:8" ht="19.149999999999999" customHeight="1" x14ac:dyDescent="0.3">
      <c r="A7943" s="143" t="s">
        <v>1331</v>
      </c>
      <c r="B7943" s="79" t="s">
        <v>1173</v>
      </c>
      <c r="C7943" s="184"/>
      <c r="D7943" s="184">
        <v>10</v>
      </c>
      <c r="E7943" s="203">
        <f>E2612</f>
        <v>515</v>
      </c>
      <c r="F7943" s="196">
        <f t="shared" ref="F7943:G7943" si="75">F2612</f>
        <v>8100</v>
      </c>
      <c r="G7943" s="197">
        <f t="shared" si="75"/>
        <v>1326.1017299999999</v>
      </c>
      <c r="H7943" s="203"/>
    </row>
    <row r="7944" spans="1:8" ht="12.6" customHeight="1" x14ac:dyDescent="0.25">
      <c r="A7944" s="143"/>
    </row>
    <row r="7945" spans="1:8" ht="19.149999999999999" customHeight="1" x14ac:dyDescent="0.25">
      <c r="A7945" s="51" t="s">
        <v>58</v>
      </c>
      <c r="B7945" s="52" t="s">
        <v>2</v>
      </c>
      <c r="E7945" s="345">
        <f>E7947+E7949+E7951+E7952</f>
        <v>8</v>
      </c>
      <c r="F7945" s="345">
        <f t="shared" ref="F7945:G7945" si="76">F7947+F7949+F7951+F7952</f>
        <v>8382.9</v>
      </c>
      <c r="G7945" s="345">
        <f t="shared" si="76"/>
        <v>14514.07423</v>
      </c>
    </row>
    <row r="7946" spans="1:8" ht="19.149999999999999" customHeight="1" x14ac:dyDescent="0.25">
      <c r="A7946" s="56" t="s">
        <v>2863</v>
      </c>
      <c r="B7946" s="57" t="s">
        <v>305</v>
      </c>
      <c r="E7946" s="345"/>
      <c r="F7946" s="345"/>
      <c r="G7946" s="345"/>
    </row>
    <row r="7947" spans="1:8" ht="19.149999999999999" customHeight="1" x14ac:dyDescent="0.3">
      <c r="A7947" s="56" t="s">
        <v>1367</v>
      </c>
      <c r="B7947" s="124" t="s">
        <v>308</v>
      </c>
      <c r="C7947" s="184"/>
      <c r="D7947" s="184">
        <v>10</v>
      </c>
      <c r="E7947" s="203">
        <f>E2882</f>
        <v>1</v>
      </c>
      <c r="F7947" s="196">
        <f t="shared" ref="F7947:G7947" si="77">F2882</f>
        <v>289.39999999999998</v>
      </c>
      <c r="G7947" s="197">
        <f t="shared" si="77"/>
        <v>1348.8995299999999</v>
      </c>
      <c r="H7947" s="184"/>
    </row>
    <row r="7948" spans="1:8" ht="9.6" customHeight="1" x14ac:dyDescent="0.25"/>
    <row r="7949" spans="1:8" ht="19.149999999999999" customHeight="1" x14ac:dyDescent="0.3">
      <c r="A7949" s="56" t="s">
        <v>2864</v>
      </c>
      <c r="B7949" s="124" t="s">
        <v>309</v>
      </c>
      <c r="C7949" s="184"/>
      <c r="D7949" s="184">
        <v>10</v>
      </c>
      <c r="E7949" s="203">
        <f>E2884</f>
        <v>5</v>
      </c>
      <c r="F7949" s="196">
        <f t="shared" ref="F7949:G7949" si="78">F2884</f>
        <v>3462</v>
      </c>
      <c r="G7949" s="197">
        <f t="shared" si="78"/>
        <v>7778.8901999999998</v>
      </c>
      <c r="H7949" s="184"/>
    </row>
    <row r="7950" spans="1:8" ht="9" customHeight="1" x14ac:dyDescent="0.25">
      <c r="F7950" s="202"/>
      <c r="G7950" s="194"/>
    </row>
    <row r="7951" spans="1:8" ht="19.149999999999999" customHeight="1" x14ac:dyDescent="0.3">
      <c r="A7951" s="56" t="s">
        <v>2868</v>
      </c>
      <c r="B7951" s="124" t="s">
        <v>310</v>
      </c>
      <c r="C7951" s="184"/>
      <c r="D7951" s="184">
        <v>10</v>
      </c>
      <c r="E7951" s="203">
        <f>E2892</f>
        <v>1</v>
      </c>
      <c r="F7951" s="196">
        <f t="shared" ref="F7951:G7951" si="79">F2892</f>
        <v>631.5</v>
      </c>
      <c r="G7951" s="197">
        <f t="shared" si="79"/>
        <v>1925.1951899999999</v>
      </c>
      <c r="H7951" s="184"/>
    </row>
    <row r="7952" spans="1:8" ht="19.149999999999999" customHeight="1" x14ac:dyDescent="0.25">
      <c r="C7952" s="184"/>
      <c r="D7952" s="184">
        <v>35</v>
      </c>
      <c r="E7952" s="203">
        <f>E2891</f>
        <v>1</v>
      </c>
      <c r="F7952" s="196">
        <f t="shared" ref="F7952:G7952" si="80">F2891</f>
        <v>4000</v>
      </c>
      <c r="G7952" s="197">
        <f t="shared" si="80"/>
        <v>3461.0893099999998</v>
      </c>
      <c r="H7952" s="184"/>
    </row>
    <row r="7953" spans="1:8" ht="19.149999999999999" customHeight="1" x14ac:dyDescent="0.3">
      <c r="A7953" s="56" t="s">
        <v>2869</v>
      </c>
      <c r="B7953" s="57" t="s">
        <v>1368</v>
      </c>
      <c r="C7953" s="184"/>
      <c r="D7953" s="184"/>
      <c r="E7953" s="349">
        <f>E7954+E7956+E7958</f>
        <v>209.00000000000003</v>
      </c>
      <c r="F7953" s="349">
        <f t="shared" ref="F7953:G7953" si="81">F7954+F7956+F7958</f>
        <v>17094.599999999999</v>
      </c>
      <c r="G7953" s="349">
        <f t="shared" si="81"/>
        <v>4366.3851400000012</v>
      </c>
      <c r="H7953" s="349"/>
    </row>
    <row r="7954" spans="1:8" ht="19.149999999999999" customHeight="1" x14ac:dyDescent="0.3">
      <c r="A7954" s="56" t="s">
        <v>2870</v>
      </c>
      <c r="B7954" s="124" t="s">
        <v>306</v>
      </c>
      <c r="C7954" s="184"/>
      <c r="D7954" s="184">
        <v>10</v>
      </c>
      <c r="E7954" s="203">
        <f>E2894</f>
        <v>1</v>
      </c>
      <c r="F7954" s="196">
        <f t="shared" ref="F7954:G7954" si="82">F2894</f>
        <v>30</v>
      </c>
      <c r="G7954" s="197">
        <f t="shared" si="82"/>
        <v>16.475999999999999</v>
      </c>
      <c r="H7954" s="184"/>
    </row>
    <row r="7955" spans="1:8" ht="9" customHeight="1" x14ac:dyDescent="0.25"/>
    <row r="7956" spans="1:8" ht="19.149999999999999" customHeight="1" x14ac:dyDescent="0.3">
      <c r="A7956" s="56" t="s">
        <v>2871</v>
      </c>
      <c r="B7956" s="124" t="s">
        <v>308</v>
      </c>
      <c r="C7956" s="184"/>
      <c r="D7956" s="184">
        <v>10</v>
      </c>
      <c r="E7956" s="203">
        <f>E2897</f>
        <v>205.00000000000003</v>
      </c>
      <c r="F7956" s="196">
        <f t="shared" ref="F7956:G7956" si="83">F2897</f>
        <v>17054.599999999999</v>
      </c>
      <c r="G7956" s="197">
        <f t="shared" si="83"/>
        <v>4236.9248400000015</v>
      </c>
      <c r="H7956" s="203"/>
    </row>
    <row r="7957" spans="1:8" ht="9" customHeight="1" x14ac:dyDescent="0.25"/>
    <row r="7958" spans="1:8" ht="19.149999999999999" customHeight="1" x14ac:dyDescent="0.25">
      <c r="A7958" s="56" t="s">
        <v>2878</v>
      </c>
      <c r="B7958" s="107" t="s">
        <v>309</v>
      </c>
      <c r="C7958" s="184"/>
      <c r="D7958" s="184">
        <v>10</v>
      </c>
      <c r="E7958" s="203">
        <f>E3049</f>
        <v>3</v>
      </c>
      <c r="F7958" s="196">
        <f t="shared" ref="F7958:G7958" si="84">F3049</f>
        <v>10</v>
      </c>
      <c r="G7958" s="197">
        <f t="shared" si="84"/>
        <v>112.9843</v>
      </c>
      <c r="H7958" s="184"/>
    </row>
    <row r="7960" spans="1:8" ht="54" customHeight="1" x14ac:dyDescent="0.25">
      <c r="A7960" s="51"/>
      <c r="B7960" s="339" t="s">
        <v>1462</v>
      </c>
      <c r="E7960" s="345">
        <f>E7965+E7968+E7972+E7974+E7975+E7976+E7978+E7979+E7981+E7982+E7984+E7986+E7989+E7991</f>
        <v>146</v>
      </c>
      <c r="F7960" s="345">
        <f t="shared" ref="F7960:G7960" si="85">F7965+F7968+F7972+F7974+F7975+F7976+F7978+F7979+F7981+F7982+F7984+F7986+F7989+F7991</f>
        <v>19373.09</v>
      </c>
      <c r="G7960" s="345">
        <f t="shared" si="85"/>
        <v>80968.346390000006</v>
      </c>
    </row>
    <row r="7961" spans="1:8" ht="19.149999999999999" customHeight="1" x14ac:dyDescent="0.25">
      <c r="A7961" s="56" t="s">
        <v>1476</v>
      </c>
      <c r="B7961" s="340" t="s">
        <v>1463</v>
      </c>
    </row>
    <row r="7962" spans="1:8" ht="19.149999999999999" customHeight="1" x14ac:dyDescent="0.25">
      <c r="A7962" s="56"/>
      <c r="B7962" s="130" t="s">
        <v>316</v>
      </c>
    </row>
    <row r="7963" spans="1:8" ht="19.149999999999999" customHeight="1" x14ac:dyDescent="0.25">
      <c r="A7963" s="56" t="s">
        <v>2879</v>
      </c>
      <c r="B7963" s="61" t="s">
        <v>313</v>
      </c>
    </row>
    <row r="7964" spans="1:8" ht="19.149999999999999" customHeight="1" x14ac:dyDescent="0.25">
      <c r="A7964" s="56" t="s">
        <v>322</v>
      </c>
      <c r="B7964" s="107" t="s">
        <v>317</v>
      </c>
    </row>
    <row r="7965" spans="1:8" ht="19.149999999999999" customHeight="1" x14ac:dyDescent="0.3">
      <c r="A7965" s="56" t="s">
        <v>1912</v>
      </c>
      <c r="B7965" s="124" t="s">
        <v>1464</v>
      </c>
      <c r="C7965" s="184"/>
      <c r="D7965" s="216" t="s">
        <v>316</v>
      </c>
      <c r="E7965" s="203">
        <f>E3147</f>
        <v>1</v>
      </c>
      <c r="F7965" s="196">
        <f t="shared" ref="F7965:G7965" si="86">F3147</f>
        <v>93</v>
      </c>
      <c r="G7965" s="197">
        <f t="shared" si="86"/>
        <v>412.52024999999998</v>
      </c>
      <c r="H7965" s="184"/>
    </row>
    <row r="7966" spans="1:8" ht="11.45" customHeight="1" x14ac:dyDescent="0.25">
      <c r="A7966" s="56"/>
      <c r="B7966" s="99"/>
    </row>
    <row r="7967" spans="1:8" ht="19.149999999999999" customHeight="1" x14ac:dyDescent="0.25">
      <c r="A7967" s="56" t="s">
        <v>2880</v>
      </c>
      <c r="B7967" s="107" t="s">
        <v>319</v>
      </c>
    </row>
    <row r="7968" spans="1:8" ht="19.149999999999999" customHeight="1" x14ac:dyDescent="0.3">
      <c r="A7968" s="56" t="s">
        <v>2881</v>
      </c>
      <c r="B7968" s="124" t="s">
        <v>1464</v>
      </c>
      <c r="C7968" s="184"/>
      <c r="D7968" s="216" t="s">
        <v>316</v>
      </c>
      <c r="E7968" s="203">
        <f>E3152</f>
        <v>2</v>
      </c>
      <c r="F7968" s="196">
        <f t="shared" ref="F7968:G7968" si="87">F3152</f>
        <v>381.3</v>
      </c>
      <c r="G7968" s="197">
        <f t="shared" si="87"/>
        <v>1678.9925800000001</v>
      </c>
      <c r="H7968" s="184"/>
    </row>
    <row r="7969" spans="1:8" ht="19.149999999999999" customHeight="1" x14ac:dyDescent="0.25">
      <c r="A7969" s="56"/>
      <c r="B7969" s="130" t="s">
        <v>315</v>
      </c>
    </row>
    <row r="7970" spans="1:8" ht="19.149999999999999" customHeight="1" x14ac:dyDescent="0.3">
      <c r="A7970" s="56" t="s">
        <v>2879</v>
      </c>
      <c r="B7970" s="341" t="s">
        <v>313</v>
      </c>
    </row>
    <row r="7971" spans="1:8" ht="19.149999999999999" customHeight="1" x14ac:dyDescent="0.25">
      <c r="A7971" s="56" t="s">
        <v>321</v>
      </c>
      <c r="B7971" s="107" t="s">
        <v>314</v>
      </c>
    </row>
    <row r="7972" spans="1:8" ht="19.149999999999999" customHeight="1" x14ac:dyDescent="0.3">
      <c r="A7972" s="56" t="s">
        <v>1906</v>
      </c>
      <c r="B7972" s="124" t="s">
        <v>1464</v>
      </c>
      <c r="C7972" s="184"/>
      <c r="D7972" s="216" t="s">
        <v>315</v>
      </c>
      <c r="E7972" s="203">
        <f>E3277</f>
        <v>35</v>
      </c>
      <c r="F7972" s="196">
        <f t="shared" ref="F7972:G7972" si="88">F3277</f>
        <v>877.10000000000014</v>
      </c>
      <c r="G7972" s="197">
        <f t="shared" si="88"/>
        <v>13015.889329999998</v>
      </c>
      <c r="H7972" s="203"/>
    </row>
    <row r="7973" spans="1:8" ht="19.149999999999999" customHeight="1" x14ac:dyDescent="0.25">
      <c r="A7973" s="56" t="s">
        <v>322</v>
      </c>
      <c r="B7973" s="107" t="s">
        <v>317</v>
      </c>
    </row>
    <row r="7974" spans="1:8" ht="19.149999999999999" customHeight="1" x14ac:dyDescent="0.3">
      <c r="A7974" s="56" t="s">
        <v>1912</v>
      </c>
      <c r="B7974" s="124" t="s">
        <v>1464</v>
      </c>
      <c r="C7974" s="184"/>
      <c r="D7974" s="216" t="s">
        <v>315</v>
      </c>
      <c r="E7974" s="203">
        <f>E3317</f>
        <v>45.000000000000007</v>
      </c>
      <c r="F7974" s="196">
        <f t="shared" ref="F7974:G7974" si="89">F3317</f>
        <v>2991.5</v>
      </c>
      <c r="G7974" s="197">
        <f t="shared" si="89"/>
        <v>16712.376540000005</v>
      </c>
      <c r="H7974" s="184"/>
    </row>
    <row r="7975" spans="1:8" ht="19.149999999999999" customHeight="1" x14ac:dyDescent="0.3">
      <c r="A7975" s="56" t="s">
        <v>1913</v>
      </c>
      <c r="B7975" s="124" t="s">
        <v>1465</v>
      </c>
      <c r="C7975" s="184"/>
      <c r="D7975" s="216" t="str">
        <f>D7974</f>
        <v>10/0,4</v>
      </c>
      <c r="E7975" s="203">
        <f>E3365</f>
        <v>2</v>
      </c>
      <c r="F7975" s="196">
        <f t="shared" ref="F7975:G7975" si="90">F3365</f>
        <v>151.59</v>
      </c>
      <c r="G7975" s="197">
        <f t="shared" si="90"/>
        <v>687.87529999999992</v>
      </c>
      <c r="H7975" s="184"/>
    </row>
    <row r="7976" spans="1:8" ht="19.149999999999999" customHeight="1" x14ac:dyDescent="0.3">
      <c r="A7976" s="56" t="s">
        <v>1915</v>
      </c>
      <c r="B7976" s="124" t="s">
        <v>1886</v>
      </c>
      <c r="C7976" s="184"/>
      <c r="D7976" s="216" t="str">
        <f>D7974</f>
        <v>10/0,4</v>
      </c>
      <c r="E7976" s="203">
        <f>E3369</f>
        <v>2</v>
      </c>
      <c r="F7976" s="196">
        <f t="shared" ref="F7976:G7976" si="91">F3369</f>
        <v>93</v>
      </c>
      <c r="G7976" s="197">
        <f t="shared" si="91"/>
        <v>2370.2511100000002</v>
      </c>
      <c r="H7976" s="184"/>
    </row>
    <row r="7977" spans="1:8" ht="19.149999999999999" customHeight="1" x14ac:dyDescent="0.25">
      <c r="A7977" s="56" t="s">
        <v>2880</v>
      </c>
      <c r="B7977" s="107" t="s">
        <v>319</v>
      </c>
      <c r="D7977" s="217"/>
    </row>
    <row r="7978" spans="1:8" ht="19.149999999999999" customHeight="1" x14ac:dyDescent="0.3">
      <c r="A7978" s="56" t="s">
        <v>2881</v>
      </c>
      <c r="B7978" s="124" t="s">
        <v>1464</v>
      </c>
      <c r="C7978" s="184"/>
      <c r="D7978" s="216" t="str">
        <f>D7974</f>
        <v>10/0,4</v>
      </c>
      <c r="E7978" s="203">
        <f>E3372</f>
        <v>37</v>
      </c>
      <c r="F7978" s="196">
        <f t="shared" ref="F7978:G7978" si="92">F3372</f>
        <v>6176.8000000000029</v>
      </c>
      <c r="G7978" s="197">
        <f t="shared" si="92"/>
        <v>22429.681</v>
      </c>
      <c r="H7978" s="184"/>
    </row>
    <row r="7979" spans="1:8" ht="19.149999999999999" customHeight="1" x14ac:dyDescent="0.3">
      <c r="A7979" s="56" t="s">
        <v>2882</v>
      </c>
      <c r="B7979" s="124" t="s">
        <v>1465</v>
      </c>
      <c r="C7979" s="184"/>
      <c r="D7979" s="216" t="str">
        <f>D7978</f>
        <v>10/0,4</v>
      </c>
      <c r="E7979" s="203">
        <f>E3410</f>
        <v>6</v>
      </c>
      <c r="F7979" s="196">
        <f t="shared" ref="F7979:G7979" si="93">F3410</f>
        <v>1302</v>
      </c>
      <c r="G7979" s="197">
        <f t="shared" si="93"/>
        <v>4688.5889900000002</v>
      </c>
      <c r="H7979" s="184"/>
    </row>
    <row r="7980" spans="1:8" ht="19.149999999999999" customHeight="1" x14ac:dyDescent="0.25">
      <c r="A7980" s="56" t="s">
        <v>2885</v>
      </c>
      <c r="B7980" s="107" t="s">
        <v>328</v>
      </c>
    </row>
    <row r="7981" spans="1:8" ht="19.149999999999999" customHeight="1" x14ac:dyDescent="0.3">
      <c r="A7981" s="56" t="s">
        <v>2886</v>
      </c>
      <c r="B7981" s="124" t="s">
        <v>1464</v>
      </c>
      <c r="C7981" s="184"/>
      <c r="D7981" s="216" t="str">
        <f>D7979</f>
        <v>10/0,4</v>
      </c>
      <c r="E7981" s="203">
        <f>E3420</f>
        <v>2</v>
      </c>
      <c r="F7981" s="196">
        <f t="shared" ref="F7981:G7981" si="94">F3420</f>
        <v>381.3</v>
      </c>
      <c r="G7981" s="197">
        <f t="shared" si="94"/>
        <v>1296.2027700000001</v>
      </c>
      <c r="H7981" s="184"/>
    </row>
    <row r="7982" spans="1:8" ht="19.149999999999999" customHeight="1" x14ac:dyDescent="0.3">
      <c r="A7982" s="56" t="s">
        <v>2887</v>
      </c>
      <c r="B7982" s="124" t="s">
        <v>1465</v>
      </c>
      <c r="C7982" s="184"/>
      <c r="D7982" s="216" t="str">
        <f>D7972</f>
        <v>10/0,4</v>
      </c>
      <c r="E7982" s="203">
        <f>E3423</f>
        <v>4</v>
      </c>
      <c r="F7982" s="196">
        <f t="shared" ref="F7982:G7982" si="95">F3423</f>
        <v>1488</v>
      </c>
      <c r="G7982" s="197">
        <f t="shared" si="95"/>
        <v>3717.45604</v>
      </c>
      <c r="H7982" s="184"/>
    </row>
    <row r="7983" spans="1:8" ht="19.149999999999999" customHeight="1" x14ac:dyDescent="0.25">
      <c r="A7983" s="56" t="s">
        <v>2890</v>
      </c>
      <c r="B7983" s="107" t="s">
        <v>1888</v>
      </c>
      <c r="D7983" s="217"/>
    </row>
    <row r="7984" spans="1:8" ht="19.149999999999999" customHeight="1" x14ac:dyDescent="0.3">
      <c r="A7984" s="56" t="s">
        <v>2892</v>
      </c>
      <c r="B7984" s="124" t="s">
        <v>1465</v>
      </c>
      <c r="C7984" s="184"/>
      <c r="D7984" s="218" t="str">
        <f>D7974</f>
        <v>10/0,4</v>
      </c>
      <c r="E7984" s="203">
        <f>E3432</f>
        <v>4</v>
      </c>
      <c r="F7984" s="196">
        <f t="shared" ref="F7984:G7984" si="96">F3432</f>
        <v>2349.9</v>
      </c>
      <c r="G7984" s="197">
        <f t="shared" si="96"/>
        <v>6203.6363300000003</v>
      </c>
      <c r="H7984" s="184"/>
    </row>
    <row r="7985" spans="1:8" ht="19.149999999999999" customHeight="1" x14ac:dyDescent="0.25">
      <c r="A7985" s="56" t="s">
        <v>2895</v>
      </c>
      <c r="B7985" s="107" t="s">
        <v>1889</v>
      </c>
      <c r="D7985" s="217"/>
    </row>
    <row r="7986" spans="1:8" ht="19.149999999999999" customHeight="1" x14ac:dyDescent="0.3">
      <c r="A7986" s="56" t="s">
        <v>2897</v>
      </c>
      <c r="B7986" s="124" t="s">
        <v>1465</v>
      </c>
      <c r="C7986" s="184"/>
      <c r="D7986" s="216" t="str">
        <f>D7974</f>
        <v>10/0,4</v>
      </c>
      <c r="E7986" s="203">
        <f>E3441</f>
        <v>1</v>
      </c>
      <c r="F7986" s="196">
        <f t="shared" ref="F7986:G7986" si="97">F3441</f>
        <v>930</v>
      </c>
      <c r="G7986" s="197">
        <f t="shared" si="97"/>
        <v>1728.1155900000001</v>
      </c>
      <c r="H7986" s="184"/>
    </row>
    <row r="7987" spans="1:8" ht="23.45" customHeight="1" x14ac:dyDescent="0.25">
      <c r="A7987" s="56" t="s">
        <v>1479</v>
      </c>
      <c r="B7987" s="342" t="s">
        <v>320</v>
      </c>
    </row>
    <row r="7988" spans="1:8" ht="19.149999999999999" customHeight="1" x14ac:dyDescent="0.25">
      <c r="A7988" s="56" t="s">
        <v>2936</v>
      </c>
      <c r="B7988" s="343" t="s">
        <v>319</v>
      </c>
    </row>
    <row r="7989" spans="1:8" ht="19.149999999999999" customHeight="1" x14ac:dyDescent="0.25">
      <c r="A7989" s="56" t="s">
        <v>2938</v>
      </c>
      <c r="B7989" s="344" t="s">
        <v>1465</v>
      </c>
      <c r="C7989" s="184"/>
      <c r="D7989" s="216" t="str">
        <f>D7986</f>
        <v>10/0,4</v>
      </c>
      <c r="E7989" s="203">
        <f>E3493</f>
        <v>1</v>
      </c>
      <c r="F7989" s="196">
        <f t="shared" ref="F7989:G7989" si="98">F3493</f>
        <v>297.60000000000002</v>
      </c>
      <c r="G7989" s="197">
        <f t="shared" si="98"/>
        <v>1306.8617899999999</v>
      </c>
      <c r="H7989" s="184"/>
    </row>
    <row r="7990" spans="1:8" ht="19.149999999999999" customHeight="1" x14ac:dyDescent="0.25">
      <c r="A7990" s="56" t="s">
        <v>2941</v>
      </c>
      <c r="B7990" s="343" t="s">
        <v>328</v>
      </c>
      <c r="D7990" s="216"/>
    </row>
    <row r="7991" spans="1:8" ht="19.149999999999999" customHeight="1" x14ac:dyDescent="0.25">
      <c r="A7991" s="56" t="s">
        <v>2943</v>
      </c>
      <c r="B7991" s="344" t="s">
        <v>1465</v>
      </c>
      <c r="C7991" s="184"/>
      <c r="D7991" s="216" t="str">
        <f>D7986</f>
        <v>10/0,4</v>
      </c>
      <c r="E7991" s="203">
        <f>E3499</f>
        <v>4</v>
      </c>
      <c r="F7991" s="196">
        <f t="shared" ref="F7991:G7991" si="99">F3499</f>
        <v>1860</v>
      </c>
      <c r="G7991" s="197">
        <f t="shared" si="99"/>
        <v>4719.8987699999998</v>
      </c>
      <c r="H7991" s="184"/>
    </row>
    <row r="7992" spans="1:8" ht="11.45" customHeight="1" x14ac:dyDescent="0.25">
      <c r="A7992" s="56"/>
      <c r="B7992" s="97"/>
    </row>
    <row r="7993" spans="1:8" ht="19.149999999999999" customHeight="1" x14ac:dyDescent="0.3">
      <c r="A7993" s="150" t="s">
        <v>3113</v>
      </c>
      <c r="B7993" s="346" t="s">
        <v>83</v>
      </c>
      <c r="D7993" s="347"/>
      <c r="E7993" s="348">
        <f>E7995+E7997+E7998+E7999</f>
        <v>3513</v>
      </c>
      <c r="F7993" s="348">
        <f t="shared" ref="F7993:G7993" si="100">F7995+F7997+F7998+F7999</f>
        <v>107572.95999999999</v>
      </c>
      <c r="G7993" s="348">
        <f t="shared" si="100"/>
        <v>49047.547033045041</v>
      </c>
    </row>
    <row r="7994" spans="1:8" ht="19.149999999999999" customHeight="1" x14ac:dyDescent="0.25">
      <c r="A7994" s="56" t="s">
        <v>3114</v>
      </c>
      <c r="B7994" s="151" t="s">
        <v>324</v>
      </c>
    </row>
    <row r="7995" spans="1:8" ht="19.149999999999999" customHeight="1" x14ac:dyDescent="0.3">
      <c r="A7995" s="152" t="s">
        <v>3115</v>
      </c>
      <c r="B7995" s="153" t="s">
        <v>84</v>
      </c>
      <c r="C7995" s="184"/>
      <c r="D7995" s="184"/>
      <c r="E7995" s="203">
        <f>E4552</f>
        <v>1739</v>
      </c>
      <c r="F7995" s="196">
        <f t="shared" ref="F7995:G7995" si="101">F4552</f>
        <v>17590.900000000001</v>
      </c>
      <c r="G7995" s="197">
        <f t="shared" si="101"/>
        <v>13879.682814343261</v>
      </c>
      <c r="H7995" s="184"/>
    </row>
    <row r="7996" spans="1:8" ht="19.149999999999999" customHeight="1" x14ac:dyDescent="0.25">
      <c r="A7996" s="151" t="s">
        <v>3117</v>
      </c>
      <c r="B7996" s="151" t="s">
        <v>326</v>
      </c>
    </row>
    <row r="7997" spans="1:8" ht="19.149999999999999" customHeight="1" x14ac:dyDescent="0.3">
      <c r="A7997" s="152" t="s">
        <v>3118</v>
      </c>
      <c r="B7997" s="153" t="s">
        <v>85</v>
      </c>
      <c r="C7997" s="184"/>
      <c r="D7997" s="184"/>
      <c r="E7997" s="203">
        <f>E6100</f>
        <v>1712</v>
      </c>
      <c r="F7997" s="196">
        <f t="shared" ref="F7997:G7997" si="102">F6100</f>
        <v>82382.899999999994</v>
      </c>
      <c r="G7997" s="197">
        <f t="shared" si="102"/>
        <v>31889.689233701778</v>
      </c>
      <c r="H7997" s="184"/>
    </row>
    <row r="7998" spans="1:8" ht="19.149999999999999" customHeight="1" x14ac:dyDescent="0.3">
      <c r="A7998" s="99" t="s">
        <v>3129</v>
      </c>
      <c r="B7998" s="124" t="s">
        <v>86</v>
      </c>
      <c r="C7998" s="184"/>
      <c r="D7998" s="184"/>
      <c r="E7998" s="203">
        <f>E7776</f>
        <v>49</v>
      </c>
      <c r="F7998" s="196">
        <f t="shared" ref="F7998:G7998" si="103">F7776</f>
        <v>3528.16</v>
      </c>
      <c r="G7998" s="197">
        <f t="shared" si="103"/>
        <v>1004.1529550000002</v>
      </c>
      <c r="H7998" s="184"/>
    </row>
    <row r="7999" spans="1:8" ht="19.149999999999999" customHeight="1" x14ac:dyDescent="0.3">
      <c r="A7999" s="99" t="s">
        <v>3130</v>
      </c>
      <c r="B7999" s="124" t="s">
        <v>87</v>
      </c>
      <c r="C7999" s="184"/>
      <c r="D7999" s="184"/>
      <c r="E7999" s="203">
        <f>E7826</f>
        <v>13</v>
      </c>
      <c r="F7999" s="196">
        <f t="shared" ref="F7999:G7999" si="104">F7826</f>
        <v>4071</v>
      </c>
      <c r="G7999" s="197">
        <f t="shared" si="104"/>
        <v>2274.0220300000001</v>
      </c>
      <c r="H7999" s="184"/>
    </row>
    <row r="8000" spans="1:8" ht="19.149999999999999" customHeight="1" x14ac:dyDescent="0.25">
      <c r="G8000" s="219">
        <f>G7858+G7864+G7868+G7870+G7873+G7879+G7880+G7882+G7883+G7885+G7890+G7892+G7895+G7896+G7898+G7900+G7911+G7912+G7916+G7921+G7924+G7928+G7931+G7937+G7943+G7947+G7949+G7951+G7952+G7954+G7956+G7958+G7965+G7968+G7972+G7974+G7975+G7976+G7978+G7979+G7981+G7982+G7984+G7986+G7989+G7991+G7995+G7997+G7998+G7999</f>
        <v>559228.93419589091</v>
      </c>
    </row>
    <row r="8001" spans="7:7" ht="19.149999999999999" customHeight="1" x14ac:dyDescent="0.25">
      <c r="G8001" s="194">
        <f>G266+G433+G441+G443+G446+G574+G1111+G1176+G1229+G1254+G1258+G1265+G1269+G1319+G1374+G1437+G1473+G1483+G1492+G2388+G2612+G2882+G2884+G2890+G2894+G2897+G3049+G3146+G3152+G3277+G3317+G3365+G3369+G3372+G3410+G3420+G3423+G3432+G3441+G3493+G3499+G4552+G6100+G7776+G7826</f>
        <v>559228.93419589091</v>
      </c>
    </row>
    <row r="8003" spans="7:7" ht="19.149999999999999" customHeight="1" x14ac:dyDescent="0.25">
      <c r="G8003" s="194">
        <f>G7848+G7902+G7945+G7960+G7993+G7953</f>
        <v>559228.93419589091</v>
      </c>
    </row>
    <row r="8004" spans="7:7" ht="19.149999999999999" customHeight="1" x14ac:dyDescent="0.25">
      <c r="G8004" s="194">
        <f>G8000-G8003</f>
        <v>0</v>
      </c>
    </row>
  </sheetData>
  <customSheetViews>
    <customSheetView guid="{228B2689-E664-4053-B018-3E04F4DDD508}" scale="70" showPageBreaks="1" fitToPage="1" printArea="1" showAutoFilter="1" hiddenRows="1" view="pageBreakPreview" topLeftCell="A3">
      <pane xSplit="2" ySplit="157" topLeftCell="C161" activePane="bottomRight" state="frozen"/>
      <selection pane="bottomRight" activeCell="A4644" sqref="A4644:XFD4663"/>
      <pageMargins left="0.70866141732283472" right="0.43307086614173229" top="0.51181102362204722" bottom="0.59055118110236227" header="0.31496062992125984" footer="0.31496062992125984"/>
      <pageSetup paperSize="9" scale="26" fitToHeight="30" orientation="landscape" r:id="rId1"/>
      <autoFilter ref="A5:I4637"/>
    </customSheetView>
    <customSheetView guid="{3E0BB94A-D280-4DD5-8AB0-29DA98587DFF}" scale="70" showPageBreaks="1" fitToPage="1" printArea="1" showAutoFilter="1" hiddenRows="1" view="pageBreakPreview" topLeftCell="A580">
      <selection activeCell="I441" sqref="I441"/>
      <pageMargins left="0.70866141732283472" right="0.43307086614173229" top="0.51181102362204722" bottom="0.59055118110236227" header="0.31496062992125984" footer="0.31496062992125984"/>
      <pageSetup paperSize="9" scale="26" fitToHeight="30" orientation="landscape" r:id="rId2"/>
      <autoFilter ref="A5:I4637"/>
    </customSheetView>
  </customSheetViews>
  <mergeCells count="2">
    <mergeCell ref="F1:G1"/>
    <mergeCell ref="A2:G2"/>
  </mergeCells>
  <pageMargins left="0.70866141732283472" right="0.43307086614173229" top="0.51181102362204722" bottom="0.59055118110236227" header="0.31496062992125984" footer="0.31496062992125984"/>
  <pageSetup paperSize="9" scale="10" fitToHeight="3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80" zoomScaleNormal="60" zoomScaleSheetLayoutView="80" workbookViewId="0">
      <selection activeCell="E25" sqref="E25"/>
    </sheetView>
  </sheetViews>
  <sheetFormatPr defaultColWidth="9.140625" defaultRowHeight="16.5" x14ac:dyDescent="0.3"/>
  <cols>
    <col min="1" max="1" width="6.85546875" style="13" bestFit="1" customWidth="1"/>
    <col min="2" max="2" width="66.7109375" style="13" customWidth="1"/>
    <col min="3" max="3" width="21.140625" style="13" customWidth="1"/>
    <col min="4" max="4" width="19.28515625" style="13" customWidth="1"/>
    <col min="5" max="5" width="19.5703125" style="13" customWidth="1"/>
    <col min="6" max="6" width="21.42578125" style="13" customWidth="1"/>
    <col min="7" max="9" width="9.140625" style="13"/>
    <col min="10" max="10" width="18.5703125" style="13" hidden="1" customWidth="1"/>
    <col min="11" max="11" width="9.140625" style="13" hidden="1" customWidth="1"/>
    <col min="12" max="12" width="7.5703125" style="13" hidden="1" customWidth="1"/>
    <col min="13" max="13" width="8.7109375" style="13" hidden="1" customWidth="1"/>
    <col min="14" max="14" width="8.42578125" style="13" hidden="1" customWidth="1"/>
    <col min="15" max="15" width="11" style="13" hidden="1" customWidth="1"/>
    <col min="16" max="16" width="12.7109375" style="13" hidden="1" customWidth="1"/>
    <col min="17" max="16384" width="9.140625" style="13"/>
  </cols>
  <sheetData>
    <row r="1" spans="1:6" ht="68.25" customHeight="1" x14ac:dyDescent="0.3">
      <c r="A1" s="32"/>
      <c r="B1" s="32"/>
      <c r="C1" s="32"/>
      <c r="D1" s="32"/>
      <c r="E1" s="359" t="s">
        <v>11</v>
      </c>
      <c r="F1" s="359"/>
    </row>
    <row r="2" spans="1:6" ht="39.6" customHeight="1" x14ac:dyDescent="0.3">
      <c r="A2" s="358" t="s">
        <v>333</v>
      </c>
      <c r="B2" s="358"/>
      <c r="C2" s="358"/>
      <c r="D2" s="358"/>
      <c r="E2" s="358"/>
      <c r="F2" s="358"/>
    </row>
    <row r="3" spans="1:6" ht="30.75" customHeight="1" x14ac:dyDescent="0.3">
      <c r="A3" s="355" t="s">
        <v>8</v>
      </c>
      <c r="B3" s="355" t="s">
        <v>12</v>
      </c>
      <c r="C3" s="357" t="s">
        <v>13</v>
      </c>
      <c r="D3" s="357"/>
      <c r="E3" s="357"/>
      <c r="F3" s="355" t="s">
        <v>14</v>
      </c>
    </row>
    <row r="4" spans="1:6" ht="63" x14ac:dyDescent="0.3">
      <c r="A4" s="356"/>
      <c r="B4" s="356"/>
      <c r="C4" s="33" t="s">
        <v>15</v>
      </c>
      <c r="D4" s="33" t="s">
        <v>16</v>
      </c>
      <c r="E4" s="34" t="s">
        <v>17</v>
      </c>
      <c r="F4" s="356"/>
    </row>
    <row r="5" spans="1:6" x14ac:dyDescent="0.3">
      <c r="A5" s="35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</row>
    <row r="6" spans="1:6" ht="31.5" x14ac:dyDescent="0.3">
      <c r="A6" s="26" t="s">
        <v>18</v>
      </c>
      <c r="B6" s="27" t="s">
        <v>19</v>
      </c>
      <c r="C6" s="36">
        <f>'[2]прил 2 (2020)'!C7</f>
        <v>25191067.590068623</v>
      </c>
      <c r="D6" s="36">
        <f>'[2]прил 2 (2020)'!D7</f>
        <v>2344</v>
      </c>
      <c r="E6" s="36">
        <f>'[2]прил 2 (2020)'!E7</f>
        <v>101770.9713</v>
      </c>
      <c r="F6" s="36">
        <f t="shared" ref="F6" si="0">C6/D6</f>
        <v>10747.042487230641</v>
      </c>
    </row>
    <row r="7" spans="1:6" ht="31.5" x14ac:dyDescent="0.3">
      <c r="A7" s="26" t="s">
        <v>20</v>
      </c>
      <c r="B7" s="27" t="s">
        <v>329</v>
      </c>
      <c r="C7" s="36"/>
      <c r="D7" s="36"/>
      <c r="E7" s="36"/>
      <c r="F7" s="36"/>
    </row>
    <row r="8" spans="1:6" ht="81.75" customHeight="1" x14ac:dyDescent="0.3">
      <c r="A8" s="26" t="s">
        <v>330</v>
      </c>
      <c r="B8" s="27" t="s">
        <v>1589</v>
      </c>
      <c r="C8" s="36">
        <f>'[2]прил 2 (2020)'!C9</f>
        <v>10799354.052935053</v>
      </c>
      <c r="D8" s="36">
        <f>'[2]прил 2 (2020)'!D9</f>
        <v>1980</v>
      </c>
      <c r="E8" s="36">
        <f>'[2]прил 2 (2020)'!E9</f>
        <v>21363.311300000001</v>
      </c>
      <c r="F8" s="36">
        <f>C8/D8</f>
        <v>5454.2192186540669</v>
      </c>
    </row>
    <row r="9" spans="1:6" ht="63" x14ac:dyDescent="0.3">
      <c r="A9" s="26" t="s">
        <v>331</v>
      </c>
      <c r="B9" s="27" t="s">
        <v>332</v>
      </c>
      <c r="C9" s="36">
        <f>'[2]прил 2 (2020)'!C10</f>
        <v>1596335.6018182284</v>
      </c>
      <c r="D9" s="36">
        <f>'[2]прил 2 (2020)'!D10</f>
        <v>364</v>
      </c>
      <c r="E9" s="36">
        <f>'[2]прил 2 (2020)'!E10</f>
        <v>80407.66</v>
      </c>
      <c r="F9" s="36">
        <f>C9/D9</f>
        <v>4385.5373676324953</v>
      </c>
    </row>
    <row r="10" spans="1:6" ht="51.6" customHeight="1" x14ac:dyDescent="0.3">
      <c r="A10" s="358" t="s">
        <v>1588</v>
      </c>
      <c r="B10" s="358"/>
      <c r="C10" s="358"/>
      <c r="D10" s="358"/>
      <c r="E10" s="358"/>
      <c r="F10" s="358"/>
    </row>
    <row r="11" spans="1:6" ht="35.25" customHeight="1" x14ac:dyDescent="0.3">
      <c r="A11" s="355" t="s">
        <v>8</v>
      </c>
      <c r="B11" s="355" t="s">
        <v>12</v>
      </c>
      <c r="C11" s="357" t="s">
        <v>13</v>
      </c>
      <c r="D11" s="357"/>
      <c r="E11" s="357"/>
      <c r="F11" s="355" t="s">
        <v>14</v>
      </c>
    </row>
    <row r="12" spans="1:6" ht="63" x14ac:dyDescent="0.3">
      <c r="A12" s="356"/>
      <c r="B12" s="356"/>
      <c r="C12" s="33" t="s">
        <v>15</v>
      </c>
      <c r="D12" s="33" t="s">
        <v>16</v>
      </c>
      <c r="E12" s="34" t="s">
        <v>17</v>
      </c>
      <c r="F12" s="356"/>
    </row>
    <row r="13" spans="1:6" x14ac:dyDescent="0.3">
      <c r="A13" s="35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</row>
    <row r="14" spans="1:6" ht="31.5" x14ac:dyDescent="0.3">
      <c r="A14" s="26" t="s">
        <v>18</v>
      </c>
      <c r="B14" s="27" t="s">
        <v>19</v>
      </c>
      <c r="C14" s="36">
        <f>'[2]прил 2 (2021)'!C7</f>
        <v>29873520.871993724</v>
      </c>
      <c r="D14" s="36">
        <f>'[2]прил 2 (2021)'!D7</f>
        <v>3426</v>
      </c>
      <c r="E14" s="36">
        <f>'[2]прил 2 (2021)'!E7</f>
        <v>325882.41000000003</v>
      </c>
      <c r="F14" s="36">
        <f t="shared" ref="F14" si="1">C14/D14</f>
        <v>8719.6499918253721</v>
      </c>
    </row>
    <row r="15" spans="1:6" ht="31.5" x14ac:dyDescent="0.3">
      <c r="A15" s="26" t="s">
        <v>20</v>
      </c>
      <c r="B15" s="27" t="s">
        <v>329</v>
      </c>
      <c r="C15" s="36"/>
      <c r="D15" s="36"/>
      <c r="E15" s="36"/>
      <c r="F15" s="36"/>
    </row>
    <row r="16" spans="1:6" ht="81.75" customHeight="1" x14ac:dyDescent="0.3">
      <c r="A16" s="26" t="s">
        <v>330</v>
      </c>
      <c r="B16" s="27" t="s">
        <v>1590</v>
      </c>
      <c r="C16" s="36">
        <f>'[2]прил 2 (2021)'!C9</f>
        <v>12975814.460691055</v>
      </c>
      <c r="D16" s="36">
        <f>'[2]прил 2 (2021)'!D9</f>
        <v>3252</v>
      </c>
      <c r="E16" s="36">
        <f>'[2]прил 2 (2021)'!E9</f>
        <v>37236.35</v>
      </c>
      <c r="F16" s="36">
        <f>C16/D16</f>
        <v>3990.1028476909764</v>
      </c>
    </row>
    <row r="17" spans="1:6" ht="66" customHeight="1" x14ac:dyDescent="0.3">
      <c r="A17" s="26" t="s">
        <v>331</v>
      </c>
      <c r="B17" s="27" t="s">
        <v>332</v>
      </c>
      <c r="C17" s="36">
        <f>'[2]прил 2 (2021)'!C10</f>
        <v>1317769.0673152199</v>
      </c>
      <c r="D17" s="36">
        <f>'[2]прил 2 (2021)'!D10</f>
        <v>174</v>
      </c>
      <c r="E17" s="36">
        <f>'[2]прил 2 (2021)'!E10</f>
        <v>288646.06000000006</v>
      </c>
      <c r="F17" s="36">
        <f>C17/D17</f>
        <v>7573.3854443403443</v>
      </c>
    </row>
    <row r="18" spans="1:6" ht="42" customHeight="1" x14ac:dyDescent="0.3">
      <c r="A18" s="358" t="s">
        <v>3243</v>
      </c>
      <c r="B18" s="358"/>
      <c r="C18" s="358"/>
      <c r="D18" s="358"/>
      <c r="E18" s="358"/>
      <c r="F18" s="358"/>
    </row>
    <row r="19" spans="1:6" x14ac:dyDescent="0.3">
      <c r="A19" s="355" t="s">
        <v>8</v>
      </c>
      <c r="B19" s="355" t="s">
        <v>12</v>
      </c>
      <c r="C19" s="357" t="s">
        <v>13</v>
      </c>
      <c r="D19" s="357"/>
      <c r="E19" s="357"/>
      <c r="F19" s="355" t="s">
        <v>14</v>
      </c>
    </row>
    <row r="20" spans="1:6" ht="63" x14ac:dyDescent="0.3">
      <c r="A20" s="356"/>
      <c r="B20" s="356"/>
      <c r="C20" s="33" t="s">
        <v>15</v>
      </c>
      <c r="D20" s="33" t="s">
        <v>16</v>
      </c>
      <c r="E20" s="34" t="s">
        <v>17</v>
      </c>
      <c r="F20" s="356"/>
    </row>
    <row r="21" spans="1:6" x14ac:dyDescent="0.3">
      <c r="A21" s="35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</row>
    <row r="22" spans="1:6" ht="31.5" x14ac:dyDescent="0.3">
      <c r="A22" s="26" t="s">
        <v>18</v>
      </c>
      <c r="B22" s="27" t="s">
        <v>19</v>
      </c>
      <c r="C22" s="36">
        <f>'[2]прил 2 (2022)'!C7</f>
        <v>39064474.57461185</v>
      </c>
      <c r="D22" s="36">
        <f>'[2]прил 2 (2022)'!D7</f>
        <v>4287</v>
      </c>
      <c r="E22" s="36">
        <f>'[2]прил 2 (2022)'!E7</f>
        <v>465160.16000000003</v>
      </c>
      <c r="F22" s="36">
        <f t="shared" ref="F22" si="2">C22/D22</f>
        <v>9112.3103742971434</v>
      </c>
    </row>
    <row r="23" spans="1:6" ht="31.5" x14ac:dyDescent="0.3">
      <c r="A23" s="26" t="s">
        <v>20</v>
      </c>
      <c r="B23" s="27" t="s">
        <v>329</v>
      </c>
      <c r="C23" s="36"/>
      <c r="D23" s="36"/>
      <c r="E23" s="36"/>
      <c r="F23" s="36"/>
    </row>
    <row r="24" spans="1:6" ht="82.5" customHeight="1" x14ac:dyDescent="0.3">
      <c r="A24" s="26" t="s">
        <v>330</v>
      </c>
      <c r="B24" s="27" t="s">
        <v>1589</v>
      </c>
      <c r="C24" s="36">
        <f>'[2]прил 2 (2022)'!C9</f>
        <v>16898173.403738141</v>
      </c>
      <c r="D24" s="36">
        <f>'[2]прил 2 (2022)'!D9</f>
        <v>4040</v>
      </c>
      <c r="E24" s="36">
        <f>'[2]прил 2 (2022)'!E9</f>
        <v>54896.399999999994</v>
      </c>
      <c r="F24" s="36">
        <f>C24/D24</f>
        <v>4182.7161890440939</v>
      </c>
    </row>
    <row r="25" spans="1:6" ht="67.5" customHeight="1" x14ac:dyDescent="0.3">
      <c r="A25" s="26" t="s">
        <v>331</v>
      </c>
      <c r="B25" s="27" t="s">
        <v>332</v>
      </c>
      <c r="C25" s="36">
        <f>'[2]прил 2 (2022)'!C10</f>
        <v>1960707.3016500259</v>
      </c>
      <c r="D25" s="36">
        <f>'[2]прил 2 (2022)'!D10</f>
        <v>247</v>
      </c>
      <c r="E25" s="36">
        <f>'[2]прил 2 (2022)'!E10</f>
        <v>410263.76</v>
      </c>
      <c r="F25" s="36">
        <f>C25/D25</f>
        <v>7938.0862414980802</v>
      </c>
    </row>
  </sheetData>
  <customSheetViews>
    <customSheetView guid="{228B2689-E664-4053-B018-3E04F4DDD508}" scale="80" showPageBreaks="1" printArea="1" hiddenColumns="1" view="pageBreakPreview">
      <selection activeCell="C7" sqref="C7"/>
      <pageMargins left="0.7" right="0.7" top="0.75" bottom="0.75" header="0.3" footer="0.3"/>
      <pageSetup paperSize="9" scale="56" orientation="portrait" r:id="rId1"/>
    </customSheetView>
    <customSheetView guid="{5DD7EE44-3CFB-455F-8826-8F471D45292B}" scale="80" showPageBreaks="1" printArea="1" hiddenColumns="1">
      <selection activeCell="E24" sqref="E24"/>
      <pageMargins left="0.7" right="0.7" top="0.75" bottom="0.75" header="0.3" footer="0.3"/>
      <pageSetup paperSize="9" scale="56" orientation="portrait" r:id="rId2"/>
    </customSheetView>
    <customSheetView guid="{3E0BB94A-D280-4DD5-8AB0-29DA98587DFF}" scale="80" showPageBreaks="1" printArea="1" hiddenColumns="1" view="pageBreakPreview">
      <selection activeCell="C24" sqref="C24"/>
      <pageMargins left="0.7" right="0.7" top="0.75" bottom="0.75" header="0.3" footer="0.3"/>
      <pageSetup paperSize="9" scale="56" orientation="portrait" r:id="rId3"/>
    </customSheetView>
  </customSheetViews>
  <mergeCells count="16">
    <mergeCell ref="A18:F18"/>
    <mergeCell ref="A19:A20"/>
    <mergeCell ref="B19:B20"/>
    <mergeCell ref="C19:E19"/>
    <mergeCell ref="F19:F20"/>
    <mergeCell ref="A3:A4"/>
    <mergeCell ref="B3:B4"/>
    <mergeCell ref="C3:E3"/>
    <mergeCell ref="F3:F4"/>
    <mergeCell ref="E1:F1"/>
    <mergeCell ref="A2:F2"/>
    <mergeCell ref="A11:A12"/>
    <mergeCell ref="B11:B12"/>
    <mergeCell ref="C11:E11"/>
    <mergeCell ref="F11:F12"/>
    <mergeCell ref="A10:F10"/>
  </mergeCells>
  <pageMargins left="0.7" right="0.7" top="0.75" bottom="0.75" header="0.3" footer="0.3"/>
  <pageSetup paperSize="9" scale="56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view="pageBreakPreview" zoomScale="115" zoomScaleNormal="100" zoomScaleSheetLayoutView="11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C12" sqref="C12"/>
    </sheetView>
  </sheetViews>
  <sheetFormatPr defaultColWidth="9.140625" defaultRowHeight="16.5" x14ac:dyDescent="0.3"/>
  <cols>
    <col min="1" max="1" width="5.5703125" style="1" customWidth="1"/>
    <col min="2" max="2" width="38.42578125" style="1" bestFit="1" customWidth="1"/>
    <col min="3" max="3" width="90.5703125" style="1" customWidth="1"/>
    <col min="4" max="4" width="37.5703125" style="1" customWidth="1"/>
    <col min="5" max="5" width="11" style="1" customWidth="1"/>
    <col min="6" max="16384" width="9.140625" style="1"/>
  </cols>
  <sheetData>
    <row r="1" spans="1:4" ht="84" customHeight="1" x14ac:dyDescent="0.3">
      <c r="A1" s="360" t="s">
        <v>75</v>
      </c>
      <c r="B1" s="360"/>
      <c r="C1" s="360"/>
      <c r="D1" s="360"/>
    </row>
    <row r="2" spans="1:4" ht="31.9" customHeight="1" x14ac:dyDescent="0.3">
      <c r="A2" s="16" t="s">
        <v>76</v>
      </c>
      <c r="B2" s="16" t="s">
        <v>77</v>
      </c>
      <c r="C2" s="16" t="s">
        <v>78</v>
      </c>
      <c r="D2" s="16" t="s">
        <v>79</v>
      </c>
    </row>
    <row r="3" spans="1:4" ht="64.900000000000006" customHeight="1" x14ac:dyDescent="0.3">
      <c r="A3" s="17"/>
      <c r="B3" s="18" t="s">
        <v>94</v>
      </c>
      <c r="C3" s="18" t="s">
        <v>3245</v>
      </c>
      <c r="D3" s="18" t="s">
        <v>3244</v>
      </c>
    </row>
    <row r="4" spans="1:4" ht="62.45" customHeight="1" x14ac:dyDescent="0.3">
      <c r="A4" s="17"/>
      <c r="B4" s="18" t="s">
        <v>94</v>
      </c>
      <c r="C4" s="19" t="s">
        <v>3247</v>
      </c>
      <c r="D4" s="18" t="s">
        <v>3246</v>
      </c>
    </row>
    <row r="5" spans="1:4" ht="87" customHeight="1" x14ac:dyDescent="0.3">
      <c r="A5" s="17"/>
      <c r="B5" s="18" t="s">
        <v>94</v>
      </c>
      <c r="C5" s="19" t="s">
        <v>3249</v>
      </c>
      <c r="D5" s="18" t="s">
        <v>3248</v>
      </c>
    </row>
    <row r="6" spans="1:4" ht="86.25" customHeight="1" x14ac:dyDescent="0.3">
      <c r="A6" s="17"/>
      <c r="B6" s="18" t="s">
        <v>94</v>
      </c>
      <c r="C6" s="19" t="s">
        <v>3249</v>
      </c>
      <c r="D6" s="18" t="s">
        <v>3250</v>
      </c>
    </row>
    <row r="7" spans="1:4" ht="67.900000000000006" customHeight="1" x14ac:dyDescent="0.3">
      <c r="A7" s="3"/>
      <c r="B7" s="18" t="s">
        <v>94</v>
      </c>
      <c r="C7" s="19" t="s">
        <v>3249</v>
      </c>
      <c r="D7" s="18" t="s">
        <v>3251</v>
      </c>
    </row>
    <row r="8" spans="1:4" ht="82.5" x14ac:dyDescent="0.3">
      <c r="A8" s="3"/>
      <c r="B8" s="18" t="s">
        <v>94</v>
      </c>
      <c r="C8" s="19" t="s">
        <v>3249</v>
      </c>
      <c r="D8" s="18" t="s">
        <v>3252</v>
      </c>
    </row>
  </sheetData>
  <customSheetViews>
    <customSheetView guid="{228B2689-E664-4053-B018-3E04F4DDD508}" scale="115" showPageBreaks="1" fitToPage="1" view="pageBreakPreview">
      <pane xSplit="1" ySplit="2" topLeftCell="B6" activePane="bottomRight" state="frozen"/>
      <selection pane="bottomRight" activeCell="C7" sqref="C7"/>
      <pageMargins left="0.70866141732283472" right="0.70866141732283472" top="0.74803149606299213" bottom="0.74803149606299213" header="0.31496062992125984" footer="0.31496062992125984"/>
      <pageSetup paperSize="9" scale="76" orientation="landscape" r:id="rId1"/>
    </customSheetView>
    <customSheetView guid="{5DD7EE44-3CFB-455F-8826-8F471D45292B}" scale="115" showPageBreaks="1" fitToPage="1" view="pageBreakPreview">
      <pane xSplit="1" ySplit="1" topLeftCell="B2" activePane="bottomRight" state="frozen"/>
      <selection pane="bottomRight" activeCell="C7" sqref="C7"/>
      <pageMargins left="0.70866141732283472" right="0.70866141732283472" top="0.74803149606299213" bottom="0.74803149606299213" header="0.31496062992125984" footer="0.31496062992125984"/>
      <pageSetup paperSize="9" scale="76" orientation="landscape" r:id="rId2"/>
    </customSheetView>
    <customSheetView guid="{3E0BB94A-D280-4DD5-8AB0-29DA98587DFF}" scale="115" showPageBreaks="1" fitToPage="1" view="pageBreakPreview">
      <pane xSplit="1" ySplit="2" topLeftCell="B3" activePane="bottomRight" state="frozen"/>
      <selection pane="bottomRight" activeCell="C7" sqref="C7"/>
      <pageMargins left="0.70866141732283472" right="0.70866141732283472" top="0.74803149606299213" bottom="0.74803149606299213" header="0.31496062992125984" footer="0.31496062992125984"/>
      <pageSetup paperSize="9" scale="76" orientation="landscape" r:id="rId3"/>
    </customSheetView>
  </customSheetViews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6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view="pageBreakPreview" zoomScaleNormal="100" zoomScaleSheetLayoutView="100" workbookViewId="0">
      <selection activeCell="E11" sqref="E11"/>
    </sheetView>
  </sheetViews>
  <sheetFormatPr defaultColWidth="9.140625"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361" t="s">
        <v>32</v>
      </c>
      <c r="E1" s="361"/>
    </row>
    <row r="2" spans="2:5" ht="48.75" customHeight="1" x14ac:dyDescent="0.3">
      <c r="D2" s="362" t="s">
        <v>31</v>
      </c>
      <c r="E2" s="362"/>
    </row>
    <row r="3" spans="2:5" x14ac:dyDescent="0.3">
      <c r="D3" s="7"/>
      <c r="E3" s="7"/>
    </row>
    <row r="4" spans="2:5" x14ac:dyDescent="0.3">
      <c r="C4" s="361" t="s">
        <v>30</v>
      </c>
      <c r="D4" s="361"/>
      <c r="E4" s="361"/>
    </row>
    <row r="5" spans="2:5" x14ac:dyDescent="0.3">
      <c r="C5" s="361" t="s">
        <v>29</v>
      </c>
      <c r="D5" s="361"/>
      <c r="E5" s="361"/>
    </row>
    <row r="6" spans="2:5" x14ac:dyDescent="0.3">
      <c r="C6" s="361" t="s">
        <v>28</v>
      </c>
      <c r="D6" s="361"/>
      <c r="E6" s="361"/>
    </row>
    <row r="7" spans="2:5" x14ac:dyDescent="0.3">
      <c r="C7" s="361" t="s">
        <v>27</v>
      </c>
      <c r="D7" s="361"/>
      <c r="E7" s="361"/>
    </row>
    <row r="9" spans="2:5" ht="82.5" x14ac:dyDescent="0.3">
      <c r="B9" s="5"/>
      <c r="C9" s="3"/>
      <c r="D9" s="6" t="s">
        <v>26</v>
      </c>
      <c r="E9" s="6" t="s">
        <v>25</v>
      </c>
    </row>
    <row r="10" spans="2:5" ht="33" x14ac:dyDescent="0.3">
      <c r="B10" s="5" t="s">
        <v>18</v>
      </c>
      <c r="C10" s="4" t="s">
        <v>24</v>
      </c>
      <c r="D10" s="14">
        <f>'28а) ПР1'!G7945</f>
        <v>14514.07423</v>
      </c>
      <c r="E10" s="14">
        <f>'28а) ПР1'!F7945</f>
        <v>8382.9</v>
      </c>
    </row>
    <row r="11" spans="2:5" ht="49.5" x14ac:dyDescent="0.3">
      <c r="B11" s="5" t="s">
        <v>20</v>
      </c>
      <c r="C11" s="4" t="s">
        <v>23</v>
      </c>
      <c r="D11" s="14">
        <f>'28а) ПР1'!G7960</f>
        <v>80968.346390000006</v>
      </c>
      <c r="E11" s="14">
        <f>'28а) ПР1'!F7960</f>
        <v>19373.09</v>
      </c>
    </row>
    <row r="12" spans="2:5" ht="33" x14ac:dyDescent="0.3">
      <c r="B12" s="5" t="s">
        <v>22</v>
      </c>
      <c r="C12" s="4" t="s">
        <v>21</v>
      </c>
      <c r="D12" s="14"/>
      <c r="E12" s="14"/>
    </row>
    <row r="13" spans="2:5" x14ac:dyDescent="0.3">
      <c r="D13" s="30"/>
      <c r="E13" s="30"/>
    </row>
    <row r="14" spans="2:5" x14ac:dyDescent="0.3">
      <c r="D14" s="28"/>
    </row>
    <row r="15" spans="2:5" x14ac:dyDescent="0.3">
      <c r="D15" s="29"/>
    </row>
  </sheetData>
  <customSheetViews>
    <customSheetView guid="{228B2689-E664-4053-B018-3E04F4DDD508}" showPageBreaks="1" fitToPage="1" printArea="1" view="pageBreakPreview">
      <selection activeCell="D10" sqref="D10"/>
      <pageMargins left="0.70866141732283472" right="0.70866141732283472" top="0.74803149606299213" bottom="0.74803149606299213" header="0.31496062992125984" footer="0.31496062992125984"/>
      <pageSetup paperSize="9" scale="94" orientation="portrait" r:id="rId1"/>
    </customSheetView>
    <customSheetView guid="{5DD7EE44-3CFB-455F-8826-8F471D45292B}" showPageBreaks="1" fitToPage="1" printArea="1" view="pageBreakPreview">
      <selection activeCell="C12" sqref="C12"/>
      <pageMargins left="0.70866141732283472" right="0.70866141732283472" top="0.74803149606299213" bottom="0.74803149606299213" header="0.31496062992125984" footer="0.31496062992125984"/>
      <pageSetup paperSize="9" scale="94" orientation="portrait" r:id="rId2"/>
    </customSheetView>
    <customSheetView guid="{3E0BB94A-D280-4DD5-8AB0-29DA98587DFF}" showPageBreaks="1" fitToPage="1" printArea="1" view="pageBreakPreview">
      <selection activeCell="E12" sqref="E12"/>
      <pageMargins left="0.70866141732283472" right="0.70866141732283472" top="0.74803149606299213" bottom="0.74803149606299213" header="0.31496062992125984" footer="0.31496062992125984"/>
      <pageSetup paperSize="9" scale="94" orientation="portrait" r:id="rId3"/>
    </customSheetView>
  </customSheetViews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view="pageBreakPreview" topLeftCell="A8" zoomScaleNormal="100" zoomScaleSheetLayoutView="100" workbookViewId="0">
      <selection activeCell="H11" sqref="H10:H11"/>
    </sheetView>
  </sheetViews>
  <sheetFormatPr defaultColWidth="9.140625"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361" t="s">
        <v>33</v>
      </c>
      <c r="F1" s="361"/>
    </row>
    <row r="2" spans="2:6" ht="46.15" customHeight="1" x14ac:dyDescent="0.3">
      <c r="E2" s="362" t="s">
        <v>31</v>
      </c>
      <c r="F2" s="362"/>
    </row>
    <row r="3" spans="2:6" x14ac:dyDescent="0.3">
      <c r="E3" s="7"/>
      <c r="F3" s="7"/>
    </row>
    <row r="4" spans="2:6" x14ac:dyDescent="0.3">
      <c r="C4" s="361" t="s">
        <v>30</v>
      </c>
      <c r="D4" s="361"/>
      <c r="E4" s="361"/>
      <c r="F4" s="361"/>
    </row>
    <row r="5" spans="2:6" x14ac:dyDescent="0.3">
      <c r="C5" s="361" t="s">
        <v>34</v>
      </c>
      <c r="D5" s="361"/>
      <c r="E5" s="361"/>
      <c r="F5" s="361"/>
    </row>
    <row r="6" spans="2:6" x14ac:dyDescent="0.3">
      <c r="C6" s="361" t="s">
        <v>35</v>
      </c>
      <c r="D6" s="361"/>
      <c r="E6" s="361"/>
      <c r="F6" s="361"/>
    </row>
    <row r="7" spans="2:6" x14ac:dyDescent="0.3">
      <c r="C7" s="361" t="s">
        <v>36</v>
      </c>
      <c r="D7" s="361"/>
      <c r="E7" s="361"/>
      <c r="F7" s="361"/>
    </row>
    <row r="9" spans="2:6" ht="167.25" customHeight="1" x14ac:dyDescent="0.3">
      <c r="B9" s="5"/>
      <c r="C9" s="3"/>
      <c r="D9" s="6" t="s">
        <v>37</v>
      </c>
      <c r="E9" s="6" t="s">
        <v>38</v>
      </c>
      <c r="F9" s="6" t="s">
        <v>39</v>
      </c>
    </row>
    <row r="10" spans="2:6" x14ac:dyDescent="0.3">
      <c r="B10" s="5" t="s">
        <v>18</v>
      </c>
      <c r="C10" s="4" t="s">
        <v>40</v>
      </c>
      <c r="D10" s="23">
        <f>SUM(D11:D13)</f>
        <v>15455.96315</v>
      </c>
      <c r="E10" s="23">
        <f t="shared" ref="E10:F10" si="0">SUM(E11:E13)</f>
        <v>3508</v>
      </c>
      <c r="F10" s="23">
        <f t="shared" si="0"/>
        <v>31547</v>
      </c>
    </row>
    <row r="11" spans="2:6" x14ac:dyDescent="0.3">
      <c r="B11" s="5"/>
      <c r="C11" s="4" t="s">
        <v>41</v>
      </c>
      <c r="D11" s="14"/>
      <c r="E11" s="14"/>
      <c r="F11" s="14"/>
    </row>
    <row r="12" spans="2:6" x14ac:dyDescent="0.3">
      <c r="B12" s="5"/>
      <c r="C12" s="4" t="s">
        <v>42</v>
      </c>
      <c r="D12" s="14">
        <f>'28а) ПР1'!G7904</f>
        <v>13572.622170000001</v>
      </c>
      <c r="E12" s="14">
        <f>'28а) ПР1'!E7904</f>
        <v>3068</v>
      </c>
      <c r="F12" s="14">
        <f>'28а) ПР1'!F7904</f>
        <v>27547</v>
      </c>
    </row>
    <row r="13" spans="2:6" x14ac:dyDescent="0.3">
      <c r="B13" s="5"/>
      <c r="C13" s="3" t="s">
        <v>43</v>
      </c>
      <c r="D13" s="14">
        <f>'28а) ПР1'!G7905</f>
        <v>1883.3409799999999</v>
      </c>
      <c r="E13" s="14">
        <f>'28а) ПР1'!E7905</f>
        <v>440</v>
      </c>
      <c r="F13" s="14">
        <f>'28а) ПР1'!F7905</f>
        <v>4000</v>
      </c>
    </row>
    <row r="14" spans="2:6" x14ac:dyDescent="0.3">
      <c r="B14" s="5" t="s">
        <v>20</v>
      </c>
      <c r="C14" s="3" t="s">
        <v>44</v>
      </c>
      <c r="D14" s="23">
        <f>SUM(D15:D17)</f>
        <v>236522.14107999997</v>
      </c>
      <c r="E14" s="23">
        <f t="shared" ref="E14" si="1">SUM(E15:E17)</f>
        <v>165904.14999999997</v>
      </c>
      <c r="F14" s="23">
        <f t="shared" ref="F14" si="2">SUM(F15:F17)</f>
        <v>53230.5</v>
      </c>
    </row>
    <row r="15" spans="2:6" x14ac:dyDescent="0.3">
      <c r="B15" s="5"/>
      <c r="C15" s="4" t="s">
        <v>41</v>
      </c>
      <c r="D15" s="14">
        <f>'28а) ПР1'!G7849</f>
        <v>92179.217149999953</v>
      </c>
      <c r="E15" s="14">
        <f>'28а) ПР1'!E7849</f>
        <v>97700.249999999985</v>
      </c>
      <c r="F15" s="14">
        <f>'28а) ПР1'!F7849</f>
        <v>10938.4</v>
      </c>
    </row>
    <row r="16" spans="2:6" x14ac:dyDescent="0.3">
      <c r="B16" s="5"/>
      <c r="C16" s="4" t="s">
        <v>42</v>
      </c>
      <c r="D16" s="14">
        <f>'28а) ПР1'!G7850</f>
        <v>99868.806230000002</v>
      </c>
      <c r="E16" s="14">
        <f>'28а) ПР1'!E7850</f>
        <v>57568.899999999994</v>
      </c>
      <c r="F16" s="14">
        <f>'28а) ПР1'!F7850</f>
        <v>16292.1</v>
      </c>
    </row>
    <row r="17" spans="2:6" x14ac:dyDescent="0.3">
      <c r="B17" s="5"/>
      <c r="C17" s="3" t="s">
        <v>43</v>
      </c>
      <c r="D17" s="14">
        <f>'28а) ПР1'!G7851</f>
        <v>44474.117700000003</v>
      </c>
      <c r="E17" s="14">
        <f>'28а) ПР1'!E7851</f>
        <v>10635</v>
      </c>
      <c r="F17" s="14">
        <f>'28а) ПР1'!F7851</f>
        <v>26000</v>
      </c>
    </row>
    <row r="18" spans="2:6" x14ac:dyDescent="0.3">
      <c r="D18" s="30"/>
      <c r="E18" s="30"/>
      <c r="F18" s="30"/>
    </row>
    <row r="19" spans="2:6" x14ac:dyDescent="0.3">
      <c r="D19" s="30"/>
      <c r="E19" s="30"/>
      <c r="F19" s="30"/>
    </row>
    <row r="20" spans="2:6" x14ac:dyDescent="0.3">
      <c r="D20" s="30"/>
      <c r="E20" s="24">
        <f>E18-E19</f>
        <v>0</v>
      </c>
      <c r="F20" s="25"/>
    </row>
    <row r="21" spans="2:6" x14ac:dyDescent="0.3">
      <c r="D21" s="29"/>
    </row>
    <row r="22" spans="2:6" x14ac:dyDescent="0.3">
      <c r="D22" s="29"/>
    </row>
    <row r="23" spans="2:6" x14ac:dyDescent="0.3">
      <c r="D23" s="29"/>
    </row>
    <row r="24" spans="2:6" x14ac:dyDescent="0.3">
      <c r="D24" s="351"/>
    </row>
    <row r="25" spans="2:6" x14ac:dyDescent="0.3">
      <c r="D25" s="29"/>
    </row>
  </sheetData>
  <customSheetViews>
    <customSheetView guid="{228B2689-E664-4053-B018-3E04F4DDD508}" showPageBreaks="1" fitToPage="1" printArea="1" view="pageBreakPreview">
      <selection activeCell="F10" sqref="F10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5DD7EE44-3CFB-455F-8826-8F471D45292B}" showPageBreaks="1" fitToPage="1" printArea="1" view="pageBreakPreview">
      <selection activeCell="D15" sqref="D15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  <customSheetView guid="{3E0BB94A-D280-4DD5-8AB0-29DA98587DFF}" showPageBreaks="1" fitToPage="1" printArea="1" view="pageBreakPreview">
      <selection activeCell="J16" sqref="J16"/>
      <pageMargins left="0.70866141732283472" right="0.70866141732283472" top="0.74803149606299213" bottom="0.74803149606299213" header="0.31496062992125984" footer="0.31496062992125984"/>
      <pageSetup paperSize="9" scale="75" orientation="portrait" r:id="rId3"/>
    </customSheetView>
  </customSheetViews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C7" sqref="C7"/>
    </sheetView>
  </sheetViews>
  <sheetFormatPr defaultColWidth="9.140625" defaultRowHeight="16.5" x14ac:dyDescent="0.3"/>
  <cols>
    <col min="1" max="1" width="4.570312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1" width="11.140625" style="1" customWidth="1"/>
    <col min="12" max="12" width="12.7109375" style="1" customWidth="1"/>
    <col min="13" max="16384" width="9.140625" style="1"/>
  </cols>
  <sheetData>
    <row r="1" spans="2:12" x14ac:dyDescent="0.3">
      <c r="J1" s="361" t="s">
        <v>45</v>
      </c>
      <c r="K1" s="361"/>
      <c r="L1" s="361"/>
    </row>
    <row r="2" spans="2:12" ht="50.25" customHeight="1" x14ac:dyDescent="0.3">
      <c r="J2" s="362" t="s">
        <v>31</v>
      </c>
      <c r="K2" s="362"/>
      <c r="L2" s="362"/>
    </row>
    <row r="3" spans="2:12" x14ac:dyDescent="0.3">
      <c r="J3" s="7"/>
      <c r="K3" s="7"/>
      <c r="L3" s="7"/>
    </row>
    <row r="4" spans="2:12" x14ac:dyDescent="0.3">
      <c r="C4" s="361" t="s">
        <v>30</v>
      </c>
      <c r="D4" s="361"/>
      <c r="E4" s="361"/>
      <c r="F4" s="361"/>
      <c r="G4" s="361"/>
      <c r="H4" s="361"/>
      <c r="I4" s="361"/>
      <c r="J4" s="361"/>
      <c r="K4" s="361"/>
      <c r="L4" s="361"/>
    </row>
    <row r="5" spans="2:12" x14ac:dyDescent="0.3">
      <c r="C5" s="361" t="s">
        <v>46</v>
      </c>
      <c r="D5" s="361"/>
      <c r="E5" s="361"/>
      <c r="F5" s="361"/>
      <c r="G5" s="361"/>
      <c r="H5" s="361"/>
      <c r="I5" s="361"/>
      <c r="J5" s="361"/>
      <c r="K5" s="361"/>
      <c r="L5" s="361"/>
    </row>
    <row r="6" spans="2:12" x14ac:dyDescent="0.3">
      <c r="C6" s="361" t="s">
        <v>3255</v>
      </c>
      <c r="D6" s="361"/>
      <c r="E6" s="361"/>
      <c r="F6" s="361"/>
      <c r="G6" s="361"/>
      <c r="H6" s="361"/>
      <c r="I6" s="361"/>
      <c r="J6" s="361"/>
      <c r="K6" s="361"/>
      <c r="L6" s="361"/>
    </row>
    <row r="8" spans="2:12" s="11" customFormat="1" ht="32.25" customHeight="1" x14ac:dyDescent="0.25">
      <c r="B8" s="364" t="s">
        <v>47</v>
      </c>
      <c r="C8" s="364"/>
      <c r="D8" s="365" t="s">
        <v>48</v>
      </c>
      <c r="E8" s="365"/>
      <c r="F8" s="365"/>
      <c r="G8" s="365" t="s">
        <v>49</v>
      </c>
      <c r="H8" s="365"/>
      <c r="I8" s="365"/>
      <c r="J8" s="365" t="s">
        <v>50</v>
      </c>
      <c r="K8" s="365"/>
      <c r="L8" s="365"/>
    </row>
    <row r="9" spans="2:12" ht="33" x14ac:dyDescent="0.3">
      <c r="B9" s="364"/>
      <c r="C9" s="364"/>
      <c r="D9" s="9" t="s">
        <v>41</v>
      </c>
      <c r="E9" s="9" t="s">
        <v>42</v>
      </c>
      <c r="F9" s="10" t="s">
        <v>51</v>
      </c>
      <c r="G9" s="9" t="s">
        <v>41</v>
      </c>
      <c r="H9" s="9" t="s">
        <v>42</v>
      </c>
      <c r="I9" s="10" t="s">
        <v>51</v>
      </c>
      <c r="J9" s="9" t="s">
        <v>41</v>
      </c>
      <c r="K9" s="9" t="s">
        <v>42</v>
      </c>
      <c r="L9" s="10" t="s">
        <v>51</v>
      </c>
    </row>
    <row r="10" spans="2:12" x14ac:dyDescent="0.3">
      <c r="B10" s="366" t="s">
        <v>18</v>
      </c>
      <c r="C10" s="3" t="s">
        <v>52</v>
      </c>
      <c r="D10" s="31">
        <f>'[3]28 д) info_TP_2023'!D10</f>
        <v>2435</v>
      </c>
      <c r="E10" s="31">
        <f>'[3]28 д) info_TP_2023'!E10</f>
        <v>26</v>
      </c>
      <c r="F10" s="31">
        <f>'[3]28 д) info_TP_2023'!F10</f>
        <v>0</v>
      </c>
      <c r="G10" s="31">
        <f>'[3]28 д) info_TP_2023'!G10</f>
        <v>22912.649999999998</v>
      </c>
      <c r="H10" s="31">
        <f>'[3]28 д) info_TP_2023'!H10</f>
        <v>286.95999999999998</v>
      </c>
      <c r="I10" s="31">
        <f>'[3]28 д) info_TP_2023'!I10</f>
        <v>0</v>
      </c>
      <c r="J10" s="31">
        <f>'[3]28 д) info_TP_2023'!J10</f>
        <v>54449.250459998941</v>
      </c>
      <c r="K10" s="31">
        <f>'[3]28 д) info_TP_2023'!K10</f>
        <v>2401.2689599999994</v>
      </c>
      <c r="L10" s="31">
        <f>'[3]28 д) info_TP_2023'!L10</f>
        <v>0</v>
      </c>
    </row>
    <row r="11" spans="2:12" x14ac:dyDescent="0.3">
      <c r="B11" s="367"/>
      <c r="C11" s="3" t="s">
        <v>53</v>
      </c>
      <c r="D11" s="31">
        <f>'[3]28 д) info_TP_2023'!D11</f>
        <v>0</v>
      </c>
      <c r="E11" s="31">
        <f>'[3]28 д) info_TP_2023'!E11</f>
        <v>0</v>
      </c>
      <c r="F11" s="31">
        <f>'[3]28 д) info_TP_2023'!F11</f>
        <v>0</v>
      </c>
      <c r="G11" s="31">
        <f>'[3]28 д) info_TP_2023'!G11</f>
        <v>0</v>
      </c>
      <c r="H11" s="31">
        <f>'[3]28 д) info_TP_2023'!H11</f>
        <v>0</v>
      </c>
      <c r="I11" s="31">
        <f>'[3]28 д) info_TP_2023'!I11</f>
        <v>0</v>
      </c>
      <c r="J11" s="31">
        <f>'[3]28 д) info_TP_2023'!J11</f>
        <v>0</v>
      </c>
      <c r="K11" s="31">
        <f>'[3]28 д) info_TP_2023'!K11</f>
        <v>0</v>
      </c>
      <c r="L11" s="31">
        <f>'[3]28 д) info_TP_2023'!L11</f>
        <v>0</v>
      </c>
    </row>
    <row r="12" spans="2:12" x14ac:dyDescent="0.3">
      <c r="B12" s="366" t="s">
        <v>20</v>
      </c>
      <c r="C12" s="3" t="s">
        <v>54</v>
      </c>
      <c r="D12" s="31">
        <f>'[3]28 д) info_TP_2023'!D12</f>
        <v>126</v>
      </c>
      <c r="E12" s="31">
        <f>'[3]28 д) info_TP_2023'!E12</f>
        <v>66</v>
      </c>
      <c r="F12" s="31">
        <f>'[3]28 д) info_TP_2023'!F12</f>
        <v>0</v>
      </c>
      <c r="G12" s="31">
        <f>'[3]28 д) info_TP_2023'!G12</f>
        <v>5383.4679999999998</v>
      </c>
      <c r="H12" s="31">
        <f>'[3]28 д) info_TP_2023'!H12</f>
        <v>6341.5999999999995</v>
      </c>
      <c r="I12" s="31">
        <f>'[3]28 д) info_TP_2023'!I12</f>
        <v>0</v>
      </c>
      <c r="J12" s="31">
        <f>'[3]28 д) info_TP_2023'!J12</f>
        <v>7345.8428500000055</v>
      </c>
      <c r="K12" s="31">
        <f>'[3]28 д) info_TP_2023'!K12</f>
        <v>11628.155270000008</v>
      </c>
      <c r="L12" s="31">
        <f>'[3]28 д) info_TP_2023'!L12</f>
        <v>0</v>
      </c>
    </row>
    <row r="13" spans="2:12" x14ac:dyDescent="0.3">
      <c r="B13" s="367"/>
      <c r="C13" s="3" t="s">
        <v>55</v>
      </c>
      <c r="D13" s="31">
        <f>'[3]28 д) info_TP_2023'!D13</f>
        <v>0</v>
      </c>
      <c r="E13" s="31">
        <f>'[3]28 д) info_TP_2023'!E13</f>
        <v>0</v>
      </c>
      <c r="F13" s="31">
        <f>'[3]28 д) info_TP_2023'!F13</f>
        <v>0</v>
      </c>
      <c r="G13" s="31">
        <f>'[3]28 д) info_TP_2023'!G13</f>
        <v>0</v>
      </c>
      <c r="H13" s="31">
        <f>'[3]28 д) info_TP_2023'!H13</f>
        <v>0</v>
      </c>
      <c r="I13" s="31">
        <f>'[3]28 д) info_TP_2023'!I13</f>
        <v>0</v>
      </c>
      <c r="J13" s="31">
        <f>'[3]28 д) info_TP_2023'!J13</f>
        <v>0</v>
      </c>
      <c r="K13" s="31">
        <f>'[3]28 д) info_TP_2023'!K13</f>
        <v>0</v>
      </c>
      <c r="L13" s="31">
        <f>'[3]28 д) info_TP_2023'!L13</f>
        <v>0</v>
      </c>
    </row>
    <row r="14" spans="2:12" x14ac:dyDescent="0.3">
      <c r="B14" s="366" t="s">
        <v>22</v>
      </c>
      <c r="C14" s="3" t="s">
        <v>56</v>
      </c>
      <c r="D14" s="31">
        <f>'[3]28 д) info_TP_2023'!D14</f>
        <v>10</v>
      </c>
      <c r="E14" s="31">
        <f>'[3]28 д) info_TP_2023'!E14</f>
        <v>51</v>
      </c>
      <c r="F14" s="31">
        <f>'[3]28 д) info_TP_2023'!F14</f>
        <v>0</v>
      </c>
      <c r="G14" s="31">
        <f>'[3]28 д) info_TP_2023'!G14</f>
        <v>2758.7</v>
      </c>
      <c r="H14" s="31">
        <f>'[3]28 д) info_TP_2023'!H14</f>
        <v>18106.3001</v>
      </c>
      <c r="I14" s="31">
        <f>'[3]28 д) info_TP_2023'!I14</f>
        <v>0</v>
      </c>
      <c r="J14" s="31">
        <f>'[3]28 д) info_TP_2023'!J14</f>
        <v>7313.8463800000009</v>
      </c>
      <c r="K14" s="31">
        <f>'[3]28 д) info_TP_2023'!K14</f>
        <v>18741.316040000002</v>
      </c>
      <c r="L14" s="31">
        <f>'[3]28 д) info_TP_2023'!L14</f>
        <v>0</v>
      </c>
    </row>
    <row r="15" spans="2:12" x14ac:dyDescent="0.3">
      <c r="B15" s="367"/>
      <c r="C15" s="3" t="s">
        <v>57</v>
      </c>
      <c r="D15" s="31">
        <f>'[3]28 д) info_TP_2023'!D15</f>
        <v>0</v>
      </c>
      <c r="E15" s="31">
        <f>'[3]28 д) info_TP_2023'!E15</f>
        <v>0</v>
      </c>
      <c r="F15" s="31">
        <f>'[3]28 д) info_TP_2023'!F15</f>
        <v>0</v>
      </c>
      <c r="G15" s="31">
        <f>'[3]28 д) info_TP_2023'!G15</f>
        <v>0</v>
      </c>
      <c r="H15" s="31">
        <f>'[3]28 д) info_TP_2023'!H15</f>
        <v>0</v>
      </c>
      <c r="I15" s="31">
        <f>'[3]28 д) info_TP_2023'!I15</f>
        <v>0</v>
      </c>
      <c r="J15" s="31">
        <f>'[3]28 д) info_TP_2023'!J15</f>
        <v>0</v>
      </c>
      <c r="K15" s="31">
        <f>'[3]28 д) info_TP_2023'!K15</f>
        <v>0</v>
      </c>
      <c r="L15" s="31">
        <f>'[3]28 д) info_TP_2023'!L15</f>
        <v>0</v>
      </c>
    </row>
    <row r="16" spans="2:12" x14ac:dyDescent="0.3">
      <c r="B16" s="366" t="s">
        <v>58</v>
      </c>
      <c r="C16" s="3" t="s">
        <v>80</v>
      </c>
      <c r="D16" s="31">
        <f>'[3]28 д) info_TP_2023'!D16</f>
        <v>0</v>
      </c>
      <c r="E16" s="31">
        <f>'[3]28 д) info_TP_2023'!E16</f>
        <v>18</v>
      </c>
      <c r="F16" s="31">
        <f>'[3]28 д) info_TP_2023'!F16</f>
        <v>4</v>
      </c>
      <c r="G16" s="31">
        <f>'[3]28 д) info_TP_2023'!G16</f>
        <v>0</v>
      </c>
      <c r="H16" s="31">
        <f>'[3]28 д) info_TP_2023'!H16</f>
        <v>35637.699999999997</v>
      </c>
      <c r="I16" s="31">
        <f>'[3]28 д) info_TP_2023'!I16</f>
        <v>11700</v>
      </c>
      <c r="J16" s="31">
        <f>'[3]28 д) info_TP_2023'!J16</f>
        <v>0</v>
      </c>
      <c r="K16" s="31">
        <f>'[3]28 д) info_TP_2023'!K16</f>
        <v>30353.207710000006</v>
      </c>
      <c r="L16" s="31">
        <f>'[3]28 д) info_TP_2023'!L16</f>
        <v>11488.05386</v>
      </c>
    </row>
    <row r="17" spans="2:12" x14ac:dyDescent="0.3">
      <c r="B17" s="367"/>
      <c r="C17" s="3" t="s">
        <v>57</v>
      </c>
      <c r="D17" s="31">
        <f>'[3]28 д) info_TP_2023'!D17</f>
        <v>0</v>
      </c>
      <c r="E17" s="31">
        <f>'[3]28 д) info_TP_2023'!E17</f>
        <v>0</v>
      </c>
      <c r="F17" s="31">
        <f>'[3]28 д) info_TP_2023'!F17</f>
        <v>0</v>
      </c>
      <c r="G17" s="31">
        <f>'[3]28 д) info_TP_2023'!G17</f>
        <v>0</v>
      </c>
      <c r="H17" s="31">
        <f>'[3]28 д) info_TP_2023'!H17</f>
        <v>0</v>
      </c>
      <c r="I17" s="31">
        <f>'[3]28 д) info_TP_2023'!I17</f>
        <v>0</v>
      </c>
      <c r="J17" s="31">
        <f>'[3]28 д) info_TP_2023'!J17</f>
        <v>0</v>
      </c>
      <c r="K17" s="31">
        <f>'[3]28 д) info_TP_2023'!K17</f>
        <v>0</v>
      </c>
      <c r="L17" s="31">
        <f>'[3]28 д) info_TP_2023'!L17</f>
        <v>0</v>
      </c>
    </row>
    <row r="19" spans="2:12" x14ac:dyDescent="0.3">
      <c r="B19" s="12" t="s">
        <v>59</v>
      </c>
    </row>
    <row r="21" spans="2:12" ht="82.5" customHeight="1" x14ac:dyDescent="0.3">
      <c r="B21" s="363" t="s">
        <v>60</v>
      </c>
      <c r="C21" s="363"/>
      <c r="D21" s="363"/>
      <c r="E21" s="363"/>
      <c r="F21" s="363"/>
      <c r="G21" s="363"/>
      <c r="H21" s="363"/>
      <c r="I21" s="363"/>
      <c r="J21" s="363"/>
      <c r="K21" s="363"/>
      <c r="L21" s="363"/>
    </row>
  </sheetData>
  <customSheetViews>
    <customSheetView guid="{228B2689-E664-4053-B018-3E04F4DDD508}" showPageBreaks="1" fitToPage="1" view="pageBreakPreview">
      <selection activeCell="E16" sqref="E16"/>
      <pageMargins left="0.70866141732283472" right="0.70866141732283472" top="0.74803149606299213" bottom="0.74803149606299213" header="0.31496062992125984" footer="0.31496062992125984"/>
      <pageSetup paperSize="9" scale="94" orientation="landscape" r:id="rId1"/>
    </customSheetView>
    <customSheetView guid="{5DD7EE44-3CFB-455F-8826-8F471D45292B}" showPageBreaks="1" fitToPage="1" view="pageBreakPreview">
      <selection activeCell="E16" sqref="E16"/>
      <pageMargins left="0.70866141732283472" right="0.70866141732283472" top="0.74803149606299213" bottom="0.74803149606299213" header="0.31496062992125984" footer="0.31496062992125984"/>
      <pageSetup paperSize="9" scale="94" orientation="landscape" r:id="rId2"/>
    </customSheetView>
    <customSheetView guid="{3E0BB94A-D280-4DD5-8AB0-29DA98587DFF}" showPageBreaks="1" fitToPage="1" view="pageBreakPreview">
      <selection activeCell="C4" sqref="C4:L4"/>
      <pageMargins left="0.70866141732283472" right="0.70866141732283472" top="0.74803149606299213" bottom="0.74803149606299213" header="0.31496062992125984" footer="0.31496062992125984"/>
      <pageSetup paperSize="9" scale="94" orientation="landscape" r:id="rId3"/>
    </customSheetView>
  </customSheetViews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view="pageBreakPreview" zoomScaleNormal="100" zoomScaleSheetLayoutView="100" workbookViewId="0">
      <selection activeCell="B6" sqref="B6:C7"/>
    </sheetView>
  </sheetViews>
  <sheetFormatPr defaultColWidth="9.140625" defaultRowHeight="16.5" x14ac:dyDescent="0.3"/>
  <cols>
    <col min="1" max="1" width="5" style="1" customWidth="1"/>
    <col min="2" max="2" width="5.7109375" style="8" customWidth="1"/>
    <col min="3" max="3" width="35.85546875" style="1" customWidth="1"/>
    <col min="4" max="9" width="12.28515625" style="1" customWidth="1"/>
    <col min="10" max="16384" width="9.140625" style="1"/>
  </cols>
  <sheetData>
    <row r="1" spans="2:9" x14ac:dyDescent="0.3">
      <c r="G1" s="361" t="s">
        <v>63</v>
      </c>
      <c r="H1" s="361"/>
      <c r="I1" s="361"/>
    </row>
    <row r="2" spans="2:9" ht="68.25" customHeight="1" x14ac:dyDescent="0.3">
      <c r="G2" s="362" t="s">
        <v>31</v>
      </c>
      <c r="H2" s="362"/>
      <c r="I2" s="362"/>
    </row>
    <row r="3" spans="2:9" x14ac:dyDescent="0.3">
      <c r="C3" s="361" t="s">
        <v>30</v>
      </c>
      <c r="D3" s="361"/>
      <c r="E3" s="361"/>
      <c r="F3" s="361"/>
      <c r="G3" s="361"/>
      <c r="H3" s="361"/>
      <c r="I3" s="361"/>
    </row>
    <row r="4" spans="2:9" x14ac:dyDescent="0.3">
      <c r="C4" s="362" t="s">
        <v>62</v>
      </c>
      <c r="D4" s="361"/>
      <c r="E4" s="361"/>
      <c r="F4" s="361"/>
      <c r="G4" s="361"/>
      <c r="H4" s="361"/>
      <c r="I4" s="361"/>
    </row>
    <row r="5" spans="2:9" ht="23.25" customHeight="1" x14ac:dyDescent="0.3">
      <c r="C5" s="368" t="s">
        <v>3254</v>
      </c>
      <c r="D5" s="368"/>
      <c r="E5" s="368"/>
      <c r="F5" s="368"/>
      <c r="G5" s="368"/>
      <c r="H5" s="368"/>
      <c r="I5" s="368"/>
    </row>
    <row r="6" spans="2:9" s="11" customFormat="1" ht="32.25" customHeight="1" x14ac:dyDescent="0.25">
      <c r="B6" s="364" t="s">
        <v>47</v>
      </c>
      <c r="C6" s="364"/>
      <c r="D6" s="365" t="s">
        <v>61</v>
      </c>
      <c r="E6" s="365"/>
      <c r="F6" s="365"/>
      <c r="G6" s="365" t="s">
        <v>49</v>
      </c>
      <c r="H6" s="365"/>
      <c r="I6" s="365"/>
    </row>
    <row r="7" spans="2:9" x14ac:dyDescent="0.3">
      <c r="B7" s="364"/>
      <c r="C7" s="364"/>
      <c r="D7" s="9" t="s">
        <v>41</v>
      </c>
      <c r="E7" s="9" t="s">
        <v>42</v>
      </c>
      <c r="F7" s="10" t="s">
        <v>51</v>
      </c>
      <c r="G7" s="9" t="s">
        <v>41</v>
      </c>
      <c r="H7" s="9" t="s">
        <v>42</v>
      </c>
      <c r="I7" s="10" t="s">
        <v>51</v>
      </c>
    </row>
    <row r="8" spans="2:9" x14ac:dyDescent="0.3">
      <c r="B8" s="366" t="s">
        <v>18</v>
      </c>
      <c r="C8" s="3" t="s">
        <v>52</v>
      </c>
      <c r="D8" s="31">
        <f>'[3]28 е) info_zayavki_TP_2023'!D8</f>
        <v>3727</v>
      </c>
      <c r="E8" s="31">
        <f>'[3]28 е) info_zayavki_TP_2023'!E8</f>
        <v>79</v>
      </c>
      <c r="F8" s="31">
        <f>'[3]28 е) info_zayavki_TP_2023'!F8</f>
        <v>0</v>
      </c>
      <c r="G8" s="31">
        <f>'[3]28 е) info_zayavki_TP_2023'!G8</f>
        <v>35701.490099999988</v>
      </c>
      <c r="H8" s="31">
        <f>'[3]28 е) info_zayavki_TP_2023'!H8</f>
        <v>866.7</v>
      </c>
      <c r="I8" s="31">
        <f>'[3]28 е) info_zayavki_TP_2023'!I8</f>
        <v>0</v>
      </c>
    </row>
    <row r="9" spans="2:9" x14ac:dyDescent="0.3">
      <c r="B9" s="367"/>
      <c r="C9" s="3" t="s">
        <v>53</v>
      </c>
      <c r="D9" s="31">
        <f>'[3]28 е) info_zayavki_TP_2023'!D9</f>
        <v>0</v>
      </c>
      <c r="E9" s="31">
        <f>'[3]28 е) info_zayavki_TP_2023'!E9</f>
        <v>0</v>
      </c>
      <c r="F9" s="31">
        <f>'[3]28 е) info_zayavki_TP_2023'!F9</f>
        <v>0</v>
      </c>
      <c r="G9" s="31">
        <f>'[3]28 е) info_zayavki_TP_2023'!G9</f>
        <v>0</v>
      </c>
      <c r="H9" s="31">
        <f>'[3]28 е) info_zayavki_TP_2023'!H9</f>
        <v>0</v>
      </c>
      <c r="I9" s="31">
        <f>'[3]28 е) info_zayavki_TP_2023'!I9</f>
        <v>0</v>
      </c>
    </row>
    <row r="10" spans="2:9" x14ac:dyDescent="0.3">
      <c r="B10" s="366" t="s">
        <v>20</v>
      </c>
      <c r="C10" s="3" t="s">
        <v>54</v>
      </c>
      <c r="D10" s="31">
        <f>'[3]28 е) info_zayavki_TP_2023'!D10</f>
        <v>289</v>
      </c>
      <c r="E10" s="31">
        <f>'[3]28 е) info_zayavki_TP_2023'!E10</f>
        <v>114</v>
      </c>
      <c r="F10" s="31">
        <f>'[3]28 е) info_zayavki_TP_2023'!F10</f>
        <v>4</v>
      </c>
      <c r="G10" s="31">
        <f>'[3]28 е) info_zayavki_TP_2023'!G10</f>
        <v>13440.812</v>
      </c>
      <c r="H10" s="31">
        <f>'[3]28 е) info_zayavki_TP_2023'!H10</f>
        <v>9247.6</v>
      </c>
      <c r="I10" s="31">
        <f>'[3]28 е) info_zayavki_TP_2023'!I10</f>
        <v>245</v>
      </c>
    </row>
    <row r="11" spans="2:9" x14ac:dyDescent="0.3">
      <c r="B11" s="367"/>
      <c r="C11" s="3" t="s">
        <v>55</v>
      </c>
      <c r="D11" s="31">
        <f>'[3]28 е) info_zayavki_TP_2023'!D11</f>
        <v>0</v>
      </c>
      <c r="E11" s="31">
        <f>'[3]28 е) info_zayavki_TP_2023'!E11</f>
        <v>0</v>
      </c>
      <c r="F11" s="31">
        <f>'[3]28 е) info_zayavki_TP_2023'!F11</f>
        <v>0</v>
      </c>
      <c r="G11" s="31">
        <f>'[3]28 е) info_zayavki_TP_2023'!G11</f>
        <v>0</v>
      </c>
      <c r="H11" s="31">
        <f>'[3]28 е) info_zayavki_TP_2023'!H11</f>
        <v>0</v>
      </c>
      <c r="I11" s="31">
        <f>'[3]28 е) info_zayavki_TP_2023'!I11</f>
        <v>0</v>
      </c>
    </row>
    <row r="12" spans="2:9" x14ac:dyDescent="0.3">
      <c r="B12" s="366" t="s">
        <v>22</v>
      </c>
      <c r="C12" s="3" t="s">
        <v>56</v>
      </c>
      <c r="D12" s="31">
        <f>'[3]28 е) info_zayavki_TP_2023'!D12</f>
        <v>25</v>
      </c>
      <c r="E12" s="31">
        <f>'[3]28 е) info_zayavki_TP_2023'!E12</f>
        <v>84</v>
      </c>
      <c r="F12" s="31">
        <f>'[3]28 е) info_zayavki_TP_2023'!F12</f>
        <v>2</v>
      </c>
      <c r="G12" s="31">
        <f>'[3]28 е) info_zayavki_TP_2023'!G12</f>
        <v>6983.7</v>
      </c>
      <c r="H12" s="31">
        <f>'[3]28 е) info_zayavki_TP_2023'!H12</f>
        <v>30444.080099999999</v>
      </c>
      <c r="I12" s="31">
        <f>'[3]28 е) info_zayavki_TP_2023'!I12</f>
        <v>1325</v>
      </c>
    </row>
    <row r="13" spans="2:9" x14ac:dyDescent="0.3">
      <c r="B13" s="367"/>
      <c r="C13" s="3" t="s">
        <v>57</v>
      </c>
      <c r="D13" s="31">
        <f>'[3]28 е) info_zayavki_TP_2023'!D13</f>
        <v>0</v>
      </c>
      <c r="E13" s="31">
        <f>'[3]28 е) info_zayavki_TP_2023'!E13</f>
        <v>0</v>
      </c>
      <c r="F13" s="31">
        <f>'[3]28 е) info_zayavki_TP_2023'!F13</f>
        <v>0</v>
      </c>
      <c r="G13" s="31">
        <f>'[3]28 е) info_zayavki_TP_2023'!G13</f>
        <v>0</v>
      </c>
      <c r="H13" s="31">
        <f>'[3]28 е) info_zayavki_TP_2023'!H13</f>
        <v>0</v>
      </c>
      <c r="I13" s="31">
        <f>'[3]28 е) info_zayavki_TP_2023'!I13</f>
        <v>0</v>
      </c>
    </row>
    <row r="14" spans="2:9" x14ac:dyDescent="0.3">
      <c r="B14" s="366" t="s">
        <v>58</v>
      </c>
      <c r="C14" s="3" t="s">
        <v>80</v>
      </c>
      <c r="D14" s="31">
        <f>'[3]28 е) info_zayavki_TP_2023'!D14</f>
        <v>2</v>
      </c>
      <c r="E14" s="31">
        <f>'[3]28 е) info_zayavki_TP_2023'!E14</f>
        <v>61</v>
      </c>
      <c r="F14" s="31">
        <f>'[3]28 е) info_zayavki_TP_2023'!F14</f>
        <v>6</v>
      </c>
      <c r="G14" s="31">
        <f>'[3]28 е) info_zayavki_TP_2023'!G14</f>
        <v>9200</v>
      </c>
      <c r="H14" s="31">
        <f>'[3]28 е) info_zayavki_TP_2023'!H14</f>
        <v>185111.56</v>
      </c>
      <c r="I14" s="31">
        <f>'[3]28 е) info_zayavki_TP_2023'!I14</f>
        <v>27960</v>
      </c>
    </row>
    <row r="15" spans="2:9" x14ac:dyDescent="0.3">
      <c r="B15" s="367"/>
      <c r="C15" s="3" t="s">
        <v>57</v>
      </c>
      <c r="D15" s="31">
        <f>'[3]28 е) info_zayavki_TP_2023'!D15</f>
        <v>2</v>
      </c>
      <c r="E15" s="31">
        <f>'[3]28 е) info_zayavki_TP_2023'!E15</f>
        <v>4</v>
      </c>
      <c r="F15" s="31">
        <f>'[3]28 е) info_zayavki_TP_2023'!F15</f>
        <v>0</v>
      </c>
      <c r="G15" s="31">
        <f>'[3]28 е) info_zayavki_TP_2023'!G15</f>
        <v>9200</v>
      </c>
      <c r="H15" s="31">
        <f>'[3]28 е) info_zayavki_TP_2023'!H15</f>
        <v>49964</v>
      </c>
      <c r="I15" s="31">
        <f>'[3]28 е) info_zayavki_TP_2023'!I15</f>
        <v>0</v>
      </c>
    </row>
    <row r="17" spans="2:9" ht="33" customHeight="1" x14ac:dyDescent="0.3">
      <c r="B17" s="363" t="s">
        <v>59</v>
      </c>
      <c r="C17" s="363"/>
      <c r="D17" s="363"/>
      <c r="E17" s="363"/>
      <c r="F17" s="363"/>
      <c r="G17" s="363"/>
      <c r="H17" s="363"/>
      <c r="I17" s="363"/>
    </row>
    <row r="19" spans="2:9" ht="105.75" customHeight="1" x14ac:dyDescent="0.3">
      <c r="B19" s="363" t="s">
        <v>60</v>
      </c>
      <c r="C19" s="363"/>
      <c r="D19" s="363"/>
      <c r="E19" s="363"/>
      <c r="F19" s="363"/>
      <c r="G19" s="363"/>
      <c r="H19" s="363"/>
      <c r="I19" s="363"/>
    </row>
  </sheetData>
  <customSheetViews>
    <customSheetView guid="{228B2689-E664-4053-B018-3E04F4DDD508}" scale="90" showPageBreaks="1" fitToPage="1" printArea="1" view="pageBreakPreview">
      <selection activeCell="C5" sqref="C5:I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5DD7EE44-3CFB-455F-8826-8F471D45292B}" scale="90" showPageBreaks="1" fitToPage="1" printArea="1" view="pageBreakPreview">
      <selection activeCell="C5" sqref="C5:I5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  <customSheetView guid="{3E0BB94A-D280-4DD5-8AB0-29DA98587DFF}" scale="90" showPageBreaks="1" fitToPage="1" printArea="1" view="pageBreakPreview" topLeftCell="A3">
      <selection activeCell="K20" sqref="K20:K21"/>
      <pageMargins left="0.70866141732283472" right="0.70866141732283472" top="0.74803149606299213" bottom="0.74803149606299213" header="0.31496062992125984" footer="0.31496062992125984"/>
      <pageSetup paperSize="9" scale="72" orientation="portrait" r:id="rId3"/>
    </customSheetView>
  </customSheetViews>
  <mergeCells count="14">
    <mergeCell ref="B19:I19"/>
    <mergeCell ref="G1:I1"/>
    <mergeCell ref="G2:I2"/>
    <mergeCell ref="C3:I3"/>
    <mergeCell ref="C4:I4"/>
    <mergeCell ref="C5:I5"/>
    <mergeCell ref="B6:C7"/>
    <mergeCell ref="D6:F6"/>
    <mergeCell ref="G6:I6"/>
    <mergeCell ref="B8:B9"/>
    <mergeCell ref="B10:B11"/>
    <mergeCell ref="B12:B13"/>
    <mergeCell ref="B14:B15"/>
    <mergeCell ref="B17:I17"/>
  </mergeCells>
  <pageMargins left="0.70866141732283472" right="0.70866141732283472" top="0.74803149606299213" bottom="0.74803149606299213" header="0.31496062992125984" footer="0.31496062992125984"/>
  <pageSetup paperSize="9" scale="72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Титул</vt:lpstr>
      <vt:lpstr>28а) ПР1</vt:lpstr>
      <vt:lpstr>28а) РТУ ПР2</vt:lpstr>
      <vt:lpstr>28 б) reshenie_tarif_2023</vt:lpstr>
      <vt:lpstr>28 в) srednie_dannie_fact_mosh</vt:lpstr>
      <vt:lpstr>28 г) srednie_dannie_dline_VL</vt:lpstr>
      <vt:lpstr>28 д) info_TP_2022</vt:lpstr>
      <vt:lpstr>28 е) info_zayavki_TP_2022</vt:lpstr>
      <vt:lpstr>'28а) ПР1'!Заголовки_для_печати</vt:lpstr>
      <vt:lpstr>'28 б) reshenie_tarif_2023'!Область_печати</vt:lpstr>
      <vt:lpstr>'28 в) srednie_dannie_fact_mosh'!Область_печати</vt:lpstr>
      <vt:lpstr>'28 г) srednie_dannie_dline_VL'!Область_печати</vt:lpstr>
      <vt:lpstr>'28 е) info_zayavki_TP_2022'!Область_печати</vt:lpstr>
      <vt:lpstr>'28а) ПР1'!Область_печати</vt:lpstr>
      <vt:lpstr>'28а) РТУ ПР2'!Область_печати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Дементов Кирилл Александрович</cp:lastModifiedBy>
  <cp:lastPrinted>2023-07-12T05:29:06Z</cp:lastPrinted>
  <dcterms:created xsi:type="dcterms:W3CDTF">2006-09-16T00:00:00Z</dcterms:created>
  <dcterms:modified xsi:type="dcterms:W3CDTF">2023-10-10T11:23:32Z</dcterms:modified>
</cp:coreProperties>
</file>